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comments1.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always" codeName="ThisWorkbook"/>
  <mc:AlternateContent xmlns:mc="http://schemas.openxmlformats.org/markup-compatibility/2006">
    <mc:Choice Requires="x15">
      <x15ac:absPath xmlns:x15ac="http://schemas.microsoft.com/office/spreadsheetml/2010/11/ac" url="\\128.1.1.86\InmaRCMRejection\"/>
    </mc:Choice>
  </mc:AlternateContent>
  <bookViews>
    <workbookView xWindow="0" yWindow="0" windowWidth="28800" windowHeight="12585" tabRatio="596" activeTab="5"/>
  </bookViews>
  <sheets>
    <sheet name="Data" sheetId="10" r:id="rId1"/>
    <sheet name="Detail1" sheetId="20" r:id="rId2"/>
    <sheet name="Detail2" sheetId="21" state="hidden" r:id="rId3"/>
    <sheet name="Pivot" sheetId="11" r:id="rId4"/>
    <sheet name="Sheet4" sheetId="17" state="hidden" r:id="rId5"/>
    <sheet name="Follow up" sheetId="13" r:id="rId6"/>
    <sheet name="Anaylsis" sheetId="7" r:id="rId7"/>
  </sheets>
  <externalReferences>
    <externalReference r:id="rId8"/>
  </externalReferences>
  <definedNames>
    <definedName name="_xlnm._FilterDatabase" localSheetId="6" hidden="1">Anaylsis!$G$2</definedName>
    <definedName name="Slicer_Batch_Type">#N/A</definedName>
    <definedName name="Slicer_Billing_Month">#N/A</definedName>
    <definedName name="Slicer_Billing_Month1">#N/A</definedName>
    <definedName name="Slicer_Branch">#N/A</definedName>
    <definedName name="Slicer_Branch1">#N/A</definedName>
    <definedName name="Slicer_Insurance_Company">#N/A</definedName>
    <definedName name="Slicer_Insurance_Company1">#N/A</definedName>
    <definedName name="Slicer_Processor">#N/A</definedName>
    <definedName name="Slicer_Year">#N/A</definedName>
    <definedName name="Slicer_Year1">#N/A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W899" i="13" l="1"/>
  <c r="I899" i="13"/>
  <c r="O899" i="13" s="1"/>
  <c r="P899" i="13" s="1"/>
  <c r="W898" i="13"/>
  <c r="I898" i="13"/>
  <c r="J898" i="13" s="1"/>
  <c r="W897" i="13"/>
  <c r="I897" i="13"/>
  <c r="O897" i="13" s="1"/>
  <c r="P897" i="13" s="1"/>
  <c r="W896" i="13"/>
  <c r="I896" i="13"/>
  <c r="O896" i="13" s="1"/>
  <c r="P896" i="13" s="1"/>
  <c r="N896" i="13"/>
  <c r="N897" i="13"/>
  <c r="N898" i="13"/>
  <c r="N899" i="13"/>
  <c r="D899" i="13"/>
  <c r="D898" i="13"/>
  <c r="D897" i="13"/>
  <c r="D896" i="13"/>
  <c r="I895" i="13"/>
  <c r="O895" i="13" s="1"/>
  <c r="P895" i="13" s="1"/>
  <c r="I894" i="13"/>
  <c r="O894" i="13" s="1"/>
  <c r="P894" i="13" s="1"/>
  <c r="N895" i="13"/>
  <c r="D895" i="13"/>
  <c r="N894" i="13"/>
  <c r="D894" i="13"/>
  <c r="K898" i="13" l="1"/>
  <c r="O898" i="13"/>
  <c r="P898" i="13" s="1"/>
  <c r="J896" i="13"/>
  <c r="K896" i="13" s="1"/>
  <c r="J897" i="13"/>
  <c r="K897" i="13" s="1"/>
  <c r="J899" i="13"/>
  <c r="K899" i="13" s="1"/>
  <c r="Q897" i="13"/>
  <c r="R897" i="13" s="1"/>
  <c r="J895" i="13"/>
  <c r="K895" i="13" s="1"/>
  <c r="J894" i="13"/>
  <c r="K894" i="13" s="1"/>
  <c r="D893" i="13"/>
  <c r="K893" i="13"/>
  <c r="N893" i="13"/>
  <c r="P893" i="13"/>
  <c r="Q893" i="13"/>
  <c r="R893" i="13" s="1"/>
  <c r="D892" i="13"/>
  <c r="K892" i="13"/>
  <c r="N892" i="13"/>
  <c r="P892" i="13"/>
  <c r="Q892" i="13"/>
  <c r="R892" i="13" s="1"/>
  <c r="D891" i="13"/>
  <c r="K891" i="13"/>
  <c r="N891" i="13"/>
  <c r="P891" i="13"/>
  <c r="Q891" i="13"/>
  <c r="R891" i="13" s="1"/>
  <c r="D890" i="13"/>
  <c r="K890" i="13"/>
  <c r="N890" i="13"/>
  <c r="P890" i="13"/>
  <c r="Q890" i="13"/>
  <c r="R890" i="13" s="1"/>
  <c r="D889" i="13"/>
  <c r="K889" i="13"/>
  <c r="N889" i="13"/>
  <c r="P889" i="13"/>
  <c r="Q889" i="13"/>
  <c r="R889" i="13" s="1"/>
  <c r="D888" i="13"/>
  <c r="K888" i="13"/>
  <c r="N888" i="13"/>
  <c r="P888" i="13"/>
  <c r="Q888" i="13"/>
  <c r="R888" i="13" s="1"/>
  <c r="D887" i="13"/>
  <c r="K887" i="13"/>
  <c r="N887" i="13"/>
  <c r="P887" i="13"/>
  <c r="Q887" i="13"/>
  <c r="R887" i="13" s="1"/>
  <c r="Q896" i="13" l="1"/>
  <c r="R896" i="13" s="1"/>
  <c r="Q899" i="13"/>
  <c r="R899" i="13" s="1"/>
  <c r="Q898" i="13"/>
  <c r="R898" i="13" s="1"/>
  <c r="Q894" i="13"/>
  <c r="R894" i="13" s="1"/>
  <c r="Q895" i="13"/>
  <c r="R895" i="13" s="1"/>
  <c r="W886" i="13"/>
  <c r="I886" i="13"/>
  <c r="O886" i="13" s="1"/>
  <c r="P886" i="13" s="1"/>
  <c r="D886" i="13"/>
  <c r="N886" i="13"/>
  <c r="W885" i="13"/>
  <c r="I885" i="13"/>
  <c r="O885" i="13" s="1"/>
  <c r="P885" i="13" s="1"/>
  <c r="N885" i="13"/>
  <c r="D885" i="13"/>
  <c r="P870" i="13"/>
  <c r="W884" i="13"/>
  <c r="I884" i="13"/>
  <c r="J884" i="13" s="1"/>
  <c r="K884" i="13" s="1"/>
  <c r="N884" i="13"/>
  <c r="D884" i="13"/>
  <c r="W883" i="13"/>
  <c r="I883" i="13"/>
  <c r="O883" i="13" s="1"/>
  <c r="P883" i="13" s="1"/>
  <c r="N883" i="13"/>
  <c r="D883" i="13"/>
  <c r="W882" i="13"/>
  <c r="I882" i="13"/>
  <c r="O882" i="13" s="1"/>
  <c r="P882" i="13" s="1"/>
  <c r="N882" i="13"/>
  <c r="D882" i="13"/>
  <c r="I881" i="13"/>
  <c r="O881" i="13" s="1"/>
  <c r="P881" i="13" s="1"/>
  <c r="N881" i="13"/>
  <c r="D881" i="13"/>
  <c r="I880" i="13"/>
  <c r="O880" i="13" s="1"/>
  <c r="P880" i="13" s="1"/>
  <c r="N880" i="13"/>
  <c r="D880" i="13"/>
  <c r="W879" i="13"/>
  <c r="I879" i="13"/>
  <c r="J879" i="13" s="1"/>
  <c r="K879" i="13" s="1"/>
  <c r="N879" i="13"/>
  <c r="D879" i="13"/>
  <c r="I878" i="13"/>
  <c r="J878" i="13" s="1"/>
  <c r="N878" i="13"/>
  <c r="P878" i="13"/>
  <c r="D878" i="13"/>
  <c r="P877" i="13"/>
  <c r="J877" i="13"/>
  <c r="K877" i="13" s="1"/>
  <c r="N877" i="13"/>
  <c r="D877" i="13"/>
  <c r="O876" i="13"/>
  <c r="P876" i="13" s="1"/>
  <c r="J876" i="13"/>
  <c r="K876" i="13" s="1"/>
  <c r="N876" i="13"/>
  <c r="D876" i="13"/>
  <c r="O875" i="13"/>
  <c r="P875" i="13" s="1"/>
  <c r="J875" i="13"/>
  <c r="K875" i="13" s="1"/>
  <c r="N875" i="13"/>
  <c r="D875" i="13"/>
  <c r="J886" i="13" l="1"/>
  <c r="K886" i="13" s="1"/>
  <c r="J885" i="13"/>
  <c r="K885" i="13" s="1"/>
  <c r="O884" i="13"/>
  <c r="P884" i="13" s="1"/>
  <c r="J883" i="13"/>
  <c r="K883" i="13" s="1"/>
  <c r="J882" i="13"/>
  <c r="Q875" i="13"/>
  <c r="R875" i="13" s="1"/>
  <c r="J881" i="13"/>
  <c r="K881" i="13" s="1"/>
  <c r="J880" i="13"/>
  <c r="K880" i="13" s="1"/>
  <c r="O879" i="13"/>
  <c r="P879" i="13" s="1"/>
  <c r="Q878" i="13"/>
  <c r="R878" i="13" s="1"/>
  <c r="K878" i="13"/>
  <c r="Q877" i="13"/>
  <c r="R877" i="13" s="1"/>
  <c r="Q876" i="13"/>
  <c r="R876" i="13" s="1"/>
  <c r="Z862" i="13"/>
  <c r="Q886" i="13" l="1"/>
  <c r="R886" i="13" s="1"/>
  <c r="Q885" i="13"/>
  <c r="R885" i="13" s="1"/>
  <c r="Q883" i="13"/>
  <c r="R883" i="13" s="1"/>
  <c r="Q884" i="13"/>
  <c r="R884" i="13" s="1"/>
  <c r="K882" i="13"/>
  <c r="Q882" i="13"/>
  <c r="R882" i="13" s="1"/>
  <c r="Q881" i="13"/>
  <c r="R881" i="13" s="1"/>
  <c r="Q879" i="13"/>
  <c r="R879" i="13" s="1"/>
  <c r="Q880" i="13"/>
  <c r="R880" i="13" s="1"/>
  <c r="W874" i="13"/>
  <c r="J874" i="13"/>
  <c r="K874" i="13" s="1"/>
  <c r="D874" i="13"/>
  <c r="N874" i="13"/>
  <c r="P874" i="13"/>
  <c r="Q874" i="13" l="1"/>
  <c r="R874" i="13" s="1"/>
  <c r="W873" i="13"/>
  <c r="J873" i="13"/>
  <c r="K873" i="13" s="1"/>
  <c r="D873" i="13"/>
  <c r="N873" i="13"/>
  <c r="P873" i="13"/>
  <c r="Q873" i="13" l="1"/>
  <c r="R873" i="13" s="1"/>
  <c r="W867" i="13"/>
  <c r="D867" i="13"/>
  <c r="K867" i="13"/>
  <c r="N867" i="13"/>
  <c r="P867" i="13"/>
  <c r="Q867" i="13"/>
  <c r="R867" i="13" s="1"/>
  <c r="W868" i="13"/>
  <c r="D868" i="13"/>
  <c r="K868" i="13"/>
  <c r="N868" i="13"/>
  <c r="P868" i="13"/>
  <c r="Q868" i="13"/>
  <c r="R868" i="13" s="1"/>
  <c r="D864" i="13"/>
  <c r="W864" i="13"/>
  <c r="K864" i="13"/>
  <c r="N864" i="13"/>
  <c r="P864" i="13"/>
  <c r="Q864" i="13"/>
  <c r="R864" i="13" s="1"/>
  <c r="W872" i="13"/>
  <c r="I872" i="13"/>
  <c r="D872" i="13"/>
  <c r="N872" i="13"/>
  <c r="W871" i="13"/>
  <c r="I871" i="13"/>
  <c r="J871" i="13" s="1"/>
  <c r="N871" i="13"/>
  <c r="P871" i="13"/>
  <c r="D871" i="13"/>
  <c r="K871" i="13" l="1"/>
  <c r="Q871" i="13"/>
  <c r="R871" i="13" s="1"/>
  <c r="W865" i="13"/>
  <c r="W863" i="13"/>
  <c r="W866" i="13"/>
  <c r="D863" i="13"/>
  <c r="K863" i="13"/>
  <c r="N863" i="13"/>
  <c r="P863" i="13"/>
  <c r="Q863" i="13"/>
  <c r="R863" i="13" s="1"/>
  <c r="D865" i="13"/>
  <c r="K865" i="13"/>
  <c r="N865" i="13"/>
  <c r="P865" i="13"/>
  <c r="Q865" i="13"/>
  <c r="R865" i="13" s="1"/>
  <c r="D866" i="13"/>
  <c r="K866" i="13"/>
  <c r="N866" i="13"/>
  <c r="P866" i="13"/>
  <c r="Q866" i="13"/>
  <c r="R866" i="13" s="1"/>
  <c r="I870" i="13"/>
  <c r="N870" i="13"/>
  <c r="D870" i="13"/>
  <c r="W869" i="13"/>
  <c r="I869" i="13"/>
  <c r="O869" i="13" s="1"/>
  <c r="D869" i="13"/>
  <c r="J870" i="13" l="1"/>
  <c r="K870" i="13" s="1"/>
  <c r="J869" i="13"/>
  <c r="W858" i="13"/>
  <c r="Q870" i="13" l="1"/>
  <c r="R870" i="13" s="1"/>
  <c r="P869" i="13"/>
  <c r="K869" i="13"/>
  <c r="W862" i="13"/>
  <c r="I862" i="13"/>
  <c r="J862" i="13" s="1"/>
  <c r="D862" i="13"/>
  <c r="N862" i="13"/>
  <c r="P862" i="13"/>
  <c r="W861" i="13"/>
  <c r="I861" i="13"/>
  <c r="J861" i="13" s="1"/>
  <c r="K861" i="13" s="1"/>
  <c r="D861" i="13"/>
  <c r="N861" i="13"/>
  <c r="P861" i="13"/>
  <c r="W859" i="13"/>
  <c r="I859" i="13"/>
  <c r="J859" i="13" s="1"/>
  <c r="D859" i="13"/>
  <c r="N859" i="13"/>
  <c r="P859" i="13"/>
  <c r="W860" i="13"/>
  <c r="I860" i="13"/>
  <c r="J860" i="13" s="1"/>
  <c r="D860" i="13"/>
  <c r="N860" i="13"/>
  <c r="P860" i="13"/>
  <c r="I858" i="13"/>
  <c r="J858" i="13" s="1"/>
  <c r="K858" i="13" s="1"/>
  <c r="D858" i="13"/>
  <c r="N858" i="13"/>
  <c r="P858" i="13"/>
  <c r="K862" i="13" l="1"/>
  <c r="Q862" i="13"/>
  <c r="R862" i="13" s="1"/>
  <c r="Q861" i="13"/>
  <c r="R861" i="13" s="1"/>
  <c r="K859" i="13"/>
  <c r="Q859" i="13"/>
  <c r="R859" i="13" s="1"/>
  <c r="K860" i="13"/>
  <c r="Q860" i="13"/>
  <c r="R860" i="13" s="1"/>
  <c r="Q858" i="13"/>
  <c r="R858" i="13" s="1"/>
  <c r="Z844" i="13"/>
  <c r="W857" i="13" l="1"/>
  <c r="W856" i="13"/>
  <c r="W855" i="13"/>
  <c r="W854" i="13"/>
  <c r="W853" i="13"/>
  <c r="I854" i="13"/>
  <c r="J854" i="13" s="1"/>
  <c r="D854" i="13"/>
  <c r="N854" i="13"/>
  <c r="P854" i="13"/>
  <c r="I857" i="13"/>
  <c r="J857" i="13" s="1"/>
  <c r="D857" i="13"/>
  <c r="N857" i="13"/>
  <c r="P857" i="13"/>
  <c r="I856" i="13"/>
  <c r="J856" i="13" s="1"/>
  <c r="D856" i="13"/>
  <c r="N856" i="13"/>
  <c r="P856" i="13"/>
  <c r="I855" i="13"/>
  <c r="J855" i="13" s="1"/>
  <c r="D855" i="13"/>
  <c r="N855" i="13"/>
  <c r="P855" i="13"/>
  <c r="I853" i="13"/>
  <c r="J853" i="13" s="1"/>
  <c r="D853" i="13"/>
  <c r="N853" i="13"/>
  <c r="P853" i="13"/>
  <c r="K854" i="13" l="1"/>
  <c r="Q854" i="13"/>
  <c r="R854" i="13" s="1"/>
  <c r="K857" i="13"/>
  <c r="Q857" i="13"/>
  <c r="R857" i="13" s="1"/>
  <c r="K856" i="13"/>
  <c r="Q856" i="13"/>
  <c r="R856" i="13" s="1"/>
  <c r="K853" i="13"/>
  <c r="Q853" i="13"/>
  <c r="R853" i="13" s="1"/>
  <c r="Q855" i="13"/>
  <c r="R855" i="13" s="1"/>
  <c r="K855" i="13"/>
  <c r="W852" i="13"/>
  <c r="O852" i="13"/>
  <c r="P852" i="13" s="1"/>
  <c r="J852" i="13"/>
  <c r="K852" i="13" s="1"/>
  <c r="D852" i="13"/>
  <c r="N852" i="13"/>
  <c r="Q852" i="13" l="1"/>
  <c r="R852" i="13" s="1"/>
  <c r="O851" i="13"/>
  <c r="P851" i="13" s="1"/>
  <c r="J851" i="13"/>
  <c r="K851" i="13" s="1"/>
  <c r="N851" i="13"/>
  <c r="D851" i="13"/>
  <c r="K850" i="13"/>
  <c r="N850" i="13"/>
  <c r="P850" i="13"/>
  <c r="Q851" i="13" l="1"/>
  <c r="R851" i="13" s="1"/>
  <c r="Q850" i="13"/>
  <c r="R850" i="13" s="1"/>
  <c r="I849" i="13" l="1"/>
  <c r="J849" i="13" s="1"/>
  <c r="D849" i="13"/>
  <c r="W849" i="13"/>
  <c r="N849" i="13"/>
  <c r="P849" i="13"/>
  <c r="W848" i="13"/>
  <c r="I848" i="13"/>
  <c r="J848" i="13" s="1"/>
  <c r="K848" i="13" s="1"/>
  <c r="D848" i="13"/>
  <c r="N848" i="13"/>
  <c r="P848" i="13"/>
  <c r="I846" i="13"/>
  <c r="J846" i="13" s="1"/>
  <c r="K846" i="13" s="1"/>
  <c r="W846" i="13"/>
  <c r="D846" i="13"/>
  <c r="N846" i="13"/>
  <c r="P846" i="13"/>
  <c r="I847" i="13"/>
  <c r="J847" i="13" s="1"/>
  <c r="D847" i="13"/>
  <c r="W847" i="13"/>
  <c r="N847" i="13"/>
  <c r="P847" i="13"/>
  <c r="K849" i="13" l="1"/>
  <c r="Q849" i="13"/>
  <c r="R849" i="13" s="1"/>
  <c r="Q848" i="13"/>
  <c r="R848" i="13" s="1"/>
  <c r="Q846" i="13"/>
  <c r="R846" i="13" s="1"/>
  <c r="K847" i="13"/>
  <c r="Q847" i="13"/>
  <c r="R847" i="13" s="1"/>
  <c r="K829" i="13"/>
  <c r="P829" i="13"/>
  <c r="W827" i="13"/>
  <c r="W826" i="13"/>
  <c r="W845" i="13"/>
  <c r="P845" i="13"/>
  <c r="N845" i="13"/>
  <c r="I845" i="13"/>
  <c r="J845" i="13" s="1"/>
  <c r="D845" i="13"/>
  <c r="W844" i="13"/>
  <c r="P844" i="13"/>
  <c r="N844" i="13"/>
  <c r="I844" i="13"/>
  <c r="J844" i="13" s="1"/>
  <c r="D844" i="13"/>
  <c r="W843" i="13"/>
  <c r="P843" i="13"/>
  <c r="N843" i="13"/>
  <c r="I843" i="13"/>
  <c r="J843" i="13" s="1"/>
  <c r="D843" i="13"/>
  <c r="W842" i="13"/>
  <c r="P842" i="13"/>
  <c r="N842" i="13"/>
  <c r="I842" i="13"/>
  <c r="J842" i="13" s="1"/>
  <c r="D842" i="13"/>
  <c r="W841" i="13"/>
  <c r="P841" i="13"/>
  <c r="N841" i="13"/>
  <c r="I841" i="13"/>
  <c r="J841" i="13" s="1"/>
  <c r="W840" i="13"/>
  <c r="P840" i="13"/>
  <c r="N840" i="13"/>
  <c r="I840" i="13"/>
  <c r="J840" i="13" s="1"/>
  <c r="Q840" i="13" s="1"/>
  <c r="R840" i="13" s="1"/>
  <c r="W839" i="13"/>
  <c r="N839" i="13"/>
  <c r="O839" i="13" s="1"/>
  <c r="P839" i="13" s="1"/>
  <c r="I839" i="13"/>
  <c r="J839" i="13" s="1"/>
  <c r="D839" i="13"/>
  <c r="W838" i="13"/>
  <c r="P838" i="13"/>
  <c r="N838" i="13"/>
  <c r="I838" i="13"/>
  <c r="J838" i="13" s="1"/>
  <c r="D838" i="13"/>
  <c r="W837" i="13"/>
  <c r="P837" i="13"/>
  <c r="N837" i="13"/>
  <c r="I837" i="13"/>
  <c r="J837" i="13" s="1"/>
  <c r="W836" i="13"/>
  <c r="Q836" i="13"/>
  <c r="R836" i="13" s="1"/>
  <c r="P836" i="13"/>
  <c r="N836" i="13"/>
  <c r="K836" i="13"/>
  <c r="I836" i="13"/>
  <c r="D836" i="13"/>
  <c r="O835" i="13"/>
  <c r="P835" i="13" s="1"/>
  <c r="N835" i="13"/>
  <c r="J835" i="13"/>
  <c r="D835" i="13"/>
  <c r="W834" i="13"/>
  <c r="P834" i="13"/>
  <c r="N834" i="13"/>
  <c r="I834" i="13"/>
  <c r="J834" i="13" s="1"/>
  <c r="D834" i="13"/>
  <c r="O833" i="13"/>
  <c r="P833" i="13" s="1"/>
  <c r="N833" i="13"/>
  <c r="J833" i="13"/>
  <c r="K833" i="13" s="1"/>
  <c r="D833" i="13"/>
  <c r="W832" i="13"/>
  <c r="Q832" i="13"/>
  <c r="R832" i="13" s="1"/>
  <c r="P832" i="13"/>
  <c r="N832" i="13"/>
  <c r="K832" i="13"/>
  <c r="D832" i="13"/>
  <c r="W831" i="13"/>
  <c r="P831" i="13"/>
  <c r="N831" i="13"/>
  <c r="I831" i="13"/>
  <c r="J831" i="13" s="1"/>
  <c r="D831" i="13"/>
  <c r="W830" i="13"/>
  <c r="P830" i="13"/>
  <c r="N830" i="13"/>
  <c r="I830" i="13"/>
  <c r="J830" i="13" s="1"/>
  <c r="D830" i="13"/>
  <c r="R829" i="13"/>
  <c r="N829" i="13"/>
  <c r="D829" i="13"/>
  <c r="Q828" i="13"/>
  <c r="R828" i="13" s="1"/>
  <c r="P828" i="13"/>
  <c r="N828" i="13"/>
  <c r="K828" i="13"/>
  <c r="D828" i="13"/>
  <c r="Q827" i="13"/>
  <c r="R827" i="13" s="1"/>
  <c r="P827" i="13"/>
  <c r="N827" i="13"/>
  <c r="K827" i="13"/>
  <c r="D827" i="13"/>
  <c r="Q826" i="13"/>
  <c r="R826" i="13" s="1"/>
  <c r="P826" i="13"/>
  <c r="N826" i="13"/>
  <c r="K826" i="13"/>
  <c r="D826" i="13"/>
  <c r="W825" i="13"/>
  <c r="Q825" i="13"/>
  <c r="R825" i="13" s="1"/>
  <c r="P825" i="13"/>
  <c r="N825" i="13"/>
  <c r="K825" i="13"/>
  <c r="D825" i="13"/>
  <c r="O824" i="13"/>
  <c r="P824" i="13" s="1"/>
  <c r="N824" i="13"/>
  <c r="J824" i="13"/>
  <c r="D824" i="13"/>
  <c r="W823" i="13"/>
  <c r="Q823" i="13"/>
  <c r="R823" i="13" s="1"/>
  <c r="P823" i="13"/>
  <c r="N823" i="13"/>
  <c r="K823" i="13"/>
  <c r="D823" i="13"/>
  <c r="W822" i="13"/>
  <c r="Q822" i="13"/>
  <c r="R822" i="13" s="1"/>
  <c r="P822" i="13"/>
  <c r="N822" i="13"/>
  <c r="K822" i="13"/>
  <c r="D822" i="13"/>
  <c r="W821" i="13"/>
  <c r="Q821" i="13"/>
  <c r="R821" i="13" s="1"/>
  <c r="P821" i="13"/>
  <c r="N821" i="13"/>
  <c r="K821" i="13"/>
  <c r="D821" i="13"/>
  <c r="P820" i="13"/>
  <c r="N820" i="13"/>
  <c r="J820" i="13"/>
  <c r="D820" i="13"/>
  <c r="N819" i="13"/>
  <c r="O819" i="13" s="1"/>
  <c r="J819" i="13"/>
  <c r="K819" i="13" s="1"/>
  <c r="D819" i="13"/>
  <c r="N818" i="13"/>
  <c r="O818" i="13" s="1"/>
  <c r="Q818" i="13" s="1"/>
  <c r="R818" i="13" s="1"/>
  <c r="K818" i="13"/>
  <c r="D818" i="13"/>
  <c r="Q817" i="13"/>
  <c r="R817" i="13" s="1"/>
  <c r="N817" i="13"/>
  <c r="K817" i="13"/>
  <c r="D817" i="13"/>
  <c r="W816" i="13"/>
  <c r="Q816" i="13"/>
  <c r="R816" i="13" s="1"/>
  <c r="P816" i="13"/>
  <c r="N816" i="13"/>
  <c r="K816" i="13"/>
  <c r="D816" i="13"/>
  <c r="W815" i="13"/>
  <c r="Q815" i="13"/>
  <c r="R815" i="13" s="1"/>
  <c r="P815" i="13"/>
  <c r="N815" i="13"/>
  <c r="K815" i="13"/>
  <c r="D815" i="13"/>
  <c r="W814" i="13"/>
  <c r="N814" i="13"/>
  <c r="O814" i="13" s="1"/>
  <c r="K814" i="13"/>
  <c r="D814" i="13"/>
  <c r="W813" i="13"/>
  <c r="P813" i="13"/>
  <c r="N813" i="13"/>
  <c r="I813" i="13"/>
  <c r="J813" i="13" s="1"/>
  <c r="D813" i="13"/>
  <c r="W812" i="13"/>
  <c r="P812" i="13"/>
  <c r="N812" i="13"/>
  <c r="I812" i="13"/>
  <c r="J812" i="13" s="1"/>
  <c r="D812" i="13"/>
  <c r="W811" i="13"/>
  <c r="P811" i="13"/>
  <c r="N811" i="13"/>
  <c r="I811" i="13"/>
  <c r="J811" i="13" s="1"/>
  <c r="D811" i="13"/>
  <c r="W810" i="13"/>
  <c r="P810" i="13"/>
  <c r="N810" i="13"/>
  <c r="I810" i="13"/>
  <c r="J810" i="13" s="1"/>
  <c r="D810" i="13"/>
  <c r="W809" i="13"/>
  <c r="P809" i="13"/>
  <c r="N809" i="13"/>
  <c r="I809" i="13"/>
  <c r="J809" i="13" s="1"/>
  <c r="D809" i="13"/>
  <c r="W808" i="13"/>
  <c r="P808" i="13"/>
  <c r="N808" i="13"/>
  <c r="I808" i="13"/>
  <c r="J808" i="13" s="1"/>
  <c r="D808" i="13"/>
  <c r="W807" i="13"/>
  <c r="P807" i="13"/>
  <c r="N807" i="13"/>
  <c r="I807" i="13"/>
  <c r="J807" i="13" s="1"/>
  <c r="D807" i="13"/>
  <c r="W806" i="13"/>
  <c r="P806" i="13"/>
  <c r="N806" i="13"/>
  <c r="I806" i="13"/>
  <c r="J806" i="13" s="1"/>
  <c r="D806" i="13"/>
  <c r="W805" i="13"/>
  <c r="P805" i="13"/>
  <c r="N805" i="13"/>
  <c r="I805" i="13"/>
  <c r="J805" i="13" s="1"/>
  <c r="D805" i="13"/>
  <c r="W804" i="13"/>
  <c r="Q804" i="13"/>
  <c r="R804" i="13" s="1"/>
  <c r="P804" i="13"/>
  <c r="N804" i="13"/>
  <c r="K804" i="13"/>
  <c r="D804" i="13"/>
  <c r="W803" i="13"/>
  <c r="Q803" i="13"/>
  <c r="R803" i="13" s="1"/>
  <c r="P803" i="13"/>
  <c r="N803" i="13"/>
  <c r="K803" i="13"/>
  <c r="D803" i="13"/>
  <c r="W802" i="13"/>
  <c r="P802" i="13"/>
  <c r="N802" i="13"/>
  <c r="J802" i="13"/>
  <c r="Q802" i="13" s="1"/>
  <c r="R802" i="13" s="1"/>
  <c r="D802" i="13"/>
  <c r="W801" i="13"/>
  <c r="P801" i="13"/>
  <c r="N801" i="13"/>
  <c r="I801" i="13"/>
  <c r="J801" i="13" s="1"/>
  <c r="D801" i="13"/>
  <c r="W800" i="13"/>
  <c r="P800" i="13"/>
  <c r="N800" i="13"/>
  <c r="I800" i="13"/>
  <c r="J800" i="13" s="1"/>
  <c r="D800" i="13"/>
  <c r="W799" i="13"/>
  <c r="P799" i="13"/>
  <c r="N799" i="13"/>
  <c r="I799" i="13"/>
  <c r="J799" i="13" s="1"/>
  <c r="D799" i="13"/>
  <c r="Z798" i="13"/>
  <c r="W798" i="13"/>
  <c r="P798" i="13"/>
  <c r="N798" i="13"/>
  <c r="I798" i="13"/>
  <c r="J798" i="13" s="1"/>
  <c r="D798" i="13"/>
  <c r="W797" i="13"/>
  <c r="P797" i="13"/>
  <c r="N797" i="13"/>
  <c r="I797" i="13"/>
  <c r="J797" i="13" s="1"/>
  <c r="K797" i="13" s="1"/>
  <c r="D797" i="13"/>
  <c r="W796" i="13"/>
  <c r="Q796" i="13"/>
  <c r="R796" i="13" s="1"/>
  <c r="P796" i="13"/>
  <c r="N796" i="13"/>
  <c r="K796" i="13"/>
  <c r="D796" i="13"/>
  <c r="W795" i="13"/>
  <c r="Q795" i="13"/>
  <c r="R795" i="13" s="1"/>
  <c r="P795" i="13"/>
  <c r="N795" i="13"/>
  <c r="K795" i="13"/>
  <c r="D795" i="13"/>
  <c r="W794" i="13"/>
  <c r="Q794" i="13"/>
  <c r="R794" i="13" s="1"/>
  <c r="P794" i="13"/>
  <c r="N794" i="13"/>
  <c r="K794" i="13"/>
  <c r="D794" i="13"/>
  <c r="W793" i="13"/>
  <c r="N793" i="13"/>
  <c r="K793" i="13"/>
  <c r="D793" i="13"/>
  <c r="W792" i="13"/>
  <c r="Q792" i="13"/>
  <c r="R792" i="13" s="1"/>
  <c r="P792" i="13"/>
  <c r="N792" i="13"/>
  <c r="K792" i="13"/>
  <c r="D792" i="13"/>
  <c r="Z791" i="13"/>
  <c r="W791" i="13"/>
  <c r="P791" i="13"/>
  <c r="N791" i="13"/>
  <c r="J791" i="13"/>
  <c r="Q791" i="13" s="1"/>
  <c r="R791" i="13" s="1"/>
  <c r="D791" i="13"/>
  <c r="W790" i="13"/>
  <c r="P790" i="13"/>
  <c r="N790" i="13"/>
  <c r="J790" i="13"/>
  <c r="K790" i="13" s="1"/>
  <c r="D790" i="13"/>
  <c r="W789" i="13"/>
  <c r="P789" i="13"/>
  <c r="N789" i="13"/>
  <c r="I789" i="13"/>
  <c r="J789" i="13" s="1"/>
  <c r="D789" i="13"/>
  <c r="W788" i="13"/>
  <c r="P788" i="13"/>
  <c r="N788" i="13"/>
  <c r="I788" i="13"/>
  <c r="J788" i="13" s="1"/>
  <c r="D788" i="13"/>
  <c r="W787" i="13"/>
  <c r="P787" i="13"/>
  <c r="N787" i="13"/>
  <c r="I787" i="13"/>
  <c r="J787" i="13" s="1"/>
  <c r="D787" i="13"/>
  <c r="W786" i="13"/>
  <c r="P786" i="13"/>
  <c r="N786" i="13"/>
  <c r="I786" i="13"/>
  <c r="J786" i="13" s="1"/>
  <c r="D786" i="13"/>
  <c r="W785" i="13"/>
  <c r="P785" i="13"/>
  <c r="N785" i="13"/>
  <c r="I785" i="13"/>
  <c r="J785" i="13" s="1"/>
  <c r="D785" i="13"/>
  <c r="W784" i="13"/>
  <c r="P784" i="13"/>
  <c r="N784" i="13"/>
  <c r="J784" i="13"/>
  <c r="K784" i="13" s="1"/>
  <c r="D784" i="13"/>
  <c r="W783" i="13"/>
  <c r="Q783" i="13"/>
  <c r="R783" i="13" s="1"/>
  <c r="P783" i="13"/>
  <c r="N783" i="13"/>
  <c r="K783" i="13"/>
  <c r="D783" i="13"/>
  <c r="W782" i="13"/>
  <c r="Q782" i="13"/>
  <c r="R782" i="13" s="1"/>
  <c r="P782" i="13"/>
  <c r="N782" i="13"/>
  <c r="K782" i="13"/>
  <c r="D782" i="13"/>
  <c r="W781" i="13"/>
  <c r="Q781" i="13"/>
  <c r="R781" i="13" s="1"/>
  <c r="P781" i="13"/>
  <c r="N781" i="13"/>
  <c r="K781" i="13"/>
  <c r="D781" i="13"/>
  <c r="W780" i="13"/>
  <c r="P780" i="13"/>
  <c r="N780" i="13"/>
  <c r="I780" i="13"/>
  <c r="J780" i="13" s="1"/>
  <c r="D780" i="13"/>
  <c r="W779" i="13"/>
  <c r="P779" i="13"/>
  <c r="N779" i="13"/>
  <c r="I779" i="13"/>
  <c r="J779" i="13" s="1"/>
  <c r="K779" i="13" s="1"/>
  <c r="D779" i="13"/>
  <c r="W778" i="13"/>
  <c r="N778" i="13"/>
  <c r="O778" i="13" s="1"/>
  <c r="P778" i="13" s="1"/>
  <c r="I778" i="13"/>
  <c r="J778" i="13" s="1"/>
  <c r="D778" i="13"/>
  <c r="W777" i="13"/>
  <c r="P777" i="13"/>
  <c r="N777" i="13"/>
  <c r="I777" i="13"/>
  <c r="J777" i="13" s="1"/>
  <c r="D777" i="13"/>
  <c r="W776" i="13"/>
  <c r="P776" i="13"/>
  <c r="N776" i="13"/>
  <c r="I776" i="13"/>
  <c r="J776" i="13" s="1"/>
  <c r="D776" i="13"/>
  <c r="W775" i="13"/>
  <c r="O775" i="13"/>
  <c r="P775" i="13" s="1"/>
  <c r="N775" i="13"/>
  <c r="J775" i="13"/>
  <c r="D775" i="13"/>
  <c r="W774" i="13"/>
  <c r="P774" i="13"/>
  <c r="N774" i="13"/>
  <c r="I774" i="13"/>
  <c r="J774" i="13" s="1"/>
  <c r="D774" i="13"/>
  <c r="W773" i="13"/>
  <c r="P773" i="13"/>
  <c r="N773" i="13"/>
  <c r="I773" i="13"/>
  <c r="J773" i="13" s="1"/>
  <c r="D773" i="13"/>
  <c r="W772" i="13"/>
  <c r="P772" i="13"/>
  <c r="N772" i="13"/>
  <c r="J772" i="13"/>
  <c r="Q772" i="13" s="1"/>
  <c r="R772" i="13" s="1"/>
  <c r="D772" i="13"/>
  <c r="W771" i="13"/>
  <c r="Q771" i="13"/>
  <c r="R771" i="13" s="1"/>
  <c r="P771" i="13"/>
  <c r="N771" i="13"/>
  <c r="K771" i="13"/>
  <c r="D771" i="13"/>
  <c r="W770" i="13"/>
  <c r="P770" i="13"/>
  <c r="N770" i="13"/>
  <c r="J770" i="13"/>
  <c r="Q770" i="13" s="1"/>
  <c r="R770" i="13" s="1"/>
  <c r="D770" i="13"/>
  <c r="W769" i="13"/>
  <c r="Q769" i="13"/>
  <c r="R769" i="13" s="1"/>
  <c r="P769" i="13"/>
  <c r="N769" i="13"/>
  <c r="K769" i="13"/>
  <c r="D769" i="13"/>
  <c r="W768" i="13"/>
  <c r="P768" i="13"/>
  <c r="N768" i="13"/>
  <c r="I768" i="13"/>
  <c r="J768" i="13" s="1"/>
  <c r="D768" i="13"/>
  <c r="W767" i="13"/>
  <c r="P767" i="13"/>
  <c r="N767" i="13"/>
  <c r="I767" i="13"/>
  <c r="J767" i="13" s="1"/>
  <c r="D767" i="13"/>
  <c r="W766" i="13"/>
  <c r="P766" i="13"/>
  <c r="N766" i="13"/>
  <c r="I766" i="13"/>
  <c r="J766" i="13" s="1"/>
  <c r="D766" i="13"/>
  <c r="W765" i="13"/>
  <c r="P765" i="13"/>
  <c r="N765" i="13"/>
  <c r="J765" i="13"/>
  <c r="K765" i="13" s="1"/>
  <c r="D765" i="13"/>
  <c r="W764" i="13"/>
  <c r="P764" i="13"/>
  <c r="N764" i="13"/>
  <c r="I764" i="13"/>
  <c r="J764" i="13" s="1"/>
  <c r="Q764" i="13" s="1"/>
  <c r="R764" i="13" s="1"/>
  <c r="D764" i="13"/>
  <c r="W763" i="13"/>
  <c r="P763" i="13"/>
  <c r="N763" i="13"/>
  <c r="I763" i="13"/>
  <c r="J763" i="13" s="1"/>
  <c r="D763" i="13"/>
  <c r="W762" i="13"/>
  <c r="P762" i="13"/>
  <c r="N762" i="13"/>
  <c r="I762" i="13"/>
  <c r="J762" i="13" s="1"/>
  <c r="Q762" i="13" s="1"/>
  <c r="R762" i="13" s="1"/>
  <c r="D762" i="13"/>
  <c r="W761" i="13"/>
  <c r="P761" i="13"/>
  <c r="N761" i="13"/>
  <c r="I761" i="13"/>
  <c r="J761" i="13" s="1"/>
  <c r="D761" i="13"/>
  <c r="W760" i="13"/>
  <c r="P760" i="13"/>
  <c r="N760" i="13"/>
  <c r="I760" i="13"/>
  <c r="J760" i="13" s="1"/>
  <c r="Q760" i="13" s="1"/>
  <c r="R760" i="13" s="1"/>
  <c r="D760" i="13"/>
  <c r="W759" i="13"/>
  <c r="Q759" i="13"/>
  <c r="R759" i="13" s="1"/>
  <c r="P759" i="13"/>
  <c r="N759" i="13"/>
  <c r="K759" i="13"/>
  <c r="I759" i="13"/>
  <c r="D759" i="13"/>
  <c r="W758" i="13"/>
  <c r="P758" i="13"/>
  <c r="N758" i="13"/>
  <c r="I758" i="13"/>
  <c r="J758" i="13" s="1"/>
  <c r="D758" i="13"/>
  <c r="W757" i="13"/>
  <c r="Q757" i="13"/>
  <c r="R757" i="13" s="1"/>
  <c r="P757" i="13"/>
  <c r="N757" i="13"/>
  <c r="K757" i="13"/>
  <c r="I757" i="13"/>
  <c r="D757" i="13"/>
  <c r="W756" i="13"/>
  <c r="P756" i="13"/>
  <c r="N756" i="13"/>
  <c r="I756" i="13"/>
  <c r="J756" i="13" s="1"/>
  <c r="D756" i="13"/>
  <c r="W755" i="13"/>
  <c r="P755" i="13"/>
  <c r="N755" i="13"/>
  <c r="I755" i="13"/>
  <c r="J755" i="13" s="1"/>
  <c r="D755" i="13"/>
  <c r="W754" i="13"/>
  <c r="P754" i="13"/>
  <c r="N754" i="13"/>
  <c r="I754" i="13"/>
  <c r="J754" i="13" s="1"/>
  <c r="D754" i="13"/>
  <c r="W753" i="13"/>
  <c r="Q753" i="13"/>
  <c r="R753" i="13" s="1"/>
  <c r="P753" i="13"/>
  <c r="N753" i="13"/>
  <c r="K753" i="13"/>
  <c r="D753" i="13"/>
  <c r="W752" i="13"/>
  <c r="P752" i="13"/>
  <c r="N752" i="13"/>
  <c r="J752" i="13"/>
  <c r="K752" i="13" s="1"/>
  <c r="D752" i="13"/>
  <c r="W751" i="13"/>
  <c r="P751" i="13"/>
  <c r="N751" i="13"/>
  <c r="J751" i="13"/>
  <c r="K751" i="13" s="1"/>
  <c r="D751" i="13"/>
  <c r="W750" i="13"/>
  <c r="P750" i="13"/>
  <c r="N750" i="13"/>
  <c r="I750" i="13"/>
  <c r="J750" i="13" s="1"/>
  <c r="Q750" i="13" s="1"/>
  <c r="R750" i="13" s="1"/>
  <c r="D750" i="13"/>
  <c r="W749" i="13"/>
  <c r="P749" i="13"/>
  <c r="N749" i="13"/>
  <c r="J749" i="13"/>
  <c r="K749" i="13" s="1"/>
  <c r="D749" i="13"/>
  <c r="W748" i="13"/>
  <c r="P748" i="13"/>
  <c r="N748" i="13"/>
  <c r="I748" i="13"/>
  <c r="J748" i="13" s="1"/>
  <c r="D748" i="13"/>
  <c r="W747" i="13"/>
  <c r="P747" i="13"/>
  <c r="N747" i="13"/>
  <c r="J747" i="13"/>
  <c r="K747" i="13" s="1"/>
  <c r="D747" i="13"/>
  <c r="W746" i="13"/>
  <c r="P746" i="13"/>
  <c r="N746" i="13"/>
  <c r="I746" i="13"/>
  <c r="J746" i="13" s="1"/>
  <c r="D746" i="13"/>
  <c r="W745" i="13"/>
  <c r="P745" i="13"/>
  <c r="N745" i="13"/>
  <c r="I745" i="13"/>
  <c r="J745" i="13" s="1"/>
  <c r="D745" i="13"/>
  <c r="W744" i="13"/>
  <c r="P744" i="13"/>
  <c r="N744" i="13"/>
  <c r="I744" i="13"/>
  <c r="J744" i="13" s="1"/>
  <c r="D744" i="13"/>
  <c r="W743" i="13"/>
  <c r="P743" i="13"/>
  <c r="N743" i="13"/>
  <c r="I743" i="13"/>
  <c r="J743" i="13" s="1"/>
  <c r="D743" i="13"/>
  <c r="W742" i="13"/>
  <c r="P742" i="13"/>
  <c r="N742" i="13"/>
  <c r="I742" i="13"/>
  <c r="J742" i="13" s="1"/>
  <c r="D742" i="13"/>
  <c r="W741" i="13"/>
  <c r="P741" i="13"/>
  <c r="N741" i="13"/>
  <c r="I741" i="13"/>
  <c r="J741" i="13" s="1"/>
  <c r="D741" i="13"/>
  <c r="W740" i="13"/>
  <c r="P740" i="13"/>
  <c r="N740" i="13"/>
  <c r="I740" i="13"/>
  <c r="J740" i="13" s="1"/>
  <c r="D740" i="13"/>
  <c r="W739" i="13"/>
  <c r="P739" i="13"/>
  <c r="N739" i="13"/>
  <c r="J739" i="13"/>
  <c r="K739" i="13" s="1"/>
  <c r="D739" i="13"/>
  <c r="W738" i="13"/>
  <c r="P738" i="13"/>
  <c r="N738" i="13"/>
  <c r="I738" i="13"/>
  <c r="J738" i="13" s="1"/>
  <c r="K738" i="13" s="1"/>
  <c r="D738" i="13"/>
  <c r="W737" i="13"/>
  <c r="P737" i="13"/>
  <c r="N737" i="13"/>
  <c r="I737" i="13"/>
  <c r="J737" i="13" s="1"/>
  <c r="D737" i="13"/>
  <c r="W736" i="13"/>
  <c r="Q736" i="13"/>
  <c r="R736" i="13" s="1"/>
  <c r="P736" i="13"/>
  <c r="N736" i="13"/>
  <c r="K736" i="13"/>
  <c r="D736" i="13"/>
  <c r="W735" i="13"/>
  <c r="Q735" i="13"/>
  <c r="R735" i="13" s="1"/>
  <c r="P735" i="13"/>
  <c r="N735" i="13"/>
  <c r="K735" i="13"/>
  <c r="D735" i="13"/>
  <c r="W734" i="13"/>
  <c r="Q734" i="13"/>
  <c r="R734" i="13" s="1"/>
  <c r="P734" i="13"/>
  <c r="N734" i="13"/>
  <c r="K734" i="13"/>
  <c r="D734" i="13"/>
  <c r="W733" i="13"/>
  <c r="Q733" i="13"/>
  <c r="R733" i="13" s="1"/>
  <c r="P733" i="13"/>
  <c r="N733" i="13"/>
  <c r="K733" i="13"/>
  <c r="D733" i="13"/>
  <c r="W732" i="13"/>
  <c r="P732" i="13"/>
  <c r="N732" i="13"/>
  <c r="I732" i="13"/>
  <c r="J732" i="13" s="1"/>
  <c r="D732" i="13"/>
  <c r="W731" i="13"/>
  <c r="N731" i="13"/>
  <c r="O731" i="13" s="1"/>
  <c r="P731" i="13" s="1"/>
  <c r="I731" i="13"/>
  <c r="J731" i="13" s="1"/>
  <c r="D731" i="13"/>
  <c r="W730" i="13"/>
  <c r="P730" i="13"/>
  <c r="N730" i="13"/>
  <c r="I730" i="13"/>
  <c r="J730" i="13" s="1"/>
  <c r="D730" i="13"/>
  <c r="W729" i="13"/>
  <c r="P729" i="13"/>
  <c r="N729" i="13"/>
  <c r="J729" i="13"/>
  <c r="D729" i="13"/>
  <c r="W728" i="13"/>
  <c r="P728" i="13"/>
  <c r="N728" i="13"/>
  <c r="I728" i="13"/>
  <c r="J728" i="13" s="1"/>
  <c r="D728" i="13"/>
  <c r="W727" i="13"/>
  <c r="P727" i="13"/>
  <c r="N727" i="13"/>
  <c r="I727" i="13"/>
  <c r="J727" i="13" s="1"/>
  <c r="D727" i="13"/>
  <c r="W726" i="13"/>
  <c r="P726" i="13"/>
  <c r="N726" i="13"/>
  <c r="J726" i="13"/>
  <c r="K726" i="13" s="1"/>
  <c r="D726" i="13"/>
  <c r="W725" i="13"/>
  <c r="Q725" i="13"/>
  <c r="R725" i="13" s="1"/>
  <c r="P725" i="13"/>
  <c r="N725" i="13"/>
  <c r="K725" i="13"/>
  <c r="I725" i="13"/>
  <c r="D725" i="13"/>
  <c r="W724" i="13"/>
  <c r="Q724" i="13"/>
  <c r="R724" i="13" s="1"/>
  <c r="P724" i="13"/>
  <c r="N724" i="13"/>
  <c r="K724" i="13"/>
  <c r="D724" i="13"/>
  <c r="W723" i="13"/>
  <c r="P723" i="13"/>
  <c r="N723" i="13"/>
  <c r="I723" i="13"/>
  <c r="J723" i="13" s="1"/>
  <c r="Q723" i="13" s="1"/>
  <c r="R723" i="13" s="1"/>
  <c r="D723" i="13"/>
  <c r="W722" i="13"/>
  <c r="Q722" i="13"/>
  <c r="R722" i="13" s="1"/>
  <c r="P722" i="13"/>
  <c r="N722" i="13"/>
  <c r="K722" i="13"/>
  <c r="D722" i="13"/>
  <c r="W721" i="13"/>
  <c r="P721" i="13"/>
  <c r="N721" i="13"/>
  <c r="I721" i="13"/>
  <c r="J721" i="13" s="1"/>
  <c r="D721" i="13"/>
  <c r="W720" i="13"/>
  <c r="P720" i="13"/>
  <c r="N720" i="13"/>
  <c r="I720" i="13"/>
  <c r="J720" i="13" s="1"/>
  <c r="D720" i="13"/>
  <c r="W719" i="13"/>
  <c r="P719" i="13"/>
  <c r="N719" i="13"/>
  <c r="J719" i="13"/>
  <c r="Q719" i="13" s="1"/>
  <c r="R719" i="13" s="1"/>
  <c r="D719" i="13"/>
  <c r="W718" i="13"/>
  <c r="Q718" i="13"/>
  <c r="R718" i="13" s="1"/>
  <c r="P718" i="13"/>
  <c r="N718" i="13"/>
  <c r="K718" i="13"/>
  <c r="D718" i="13"/>
  <c r="W717" i="13"/>
  <c r="P717" i="13"/>
  <c r="N717" i="13"/>
  <c r="I717" i="13"/>
  <c r="J717" i="13" s="1"/>
  <c r="D717" i="13"/>
  <c r="W716" i="13"/>
  <c r="P716" i="13"/>
  <c r="N716" i="13"/>
  <c r="I716" i="13"/>
  <c r="J716" i="13" s="1"/>
  <c r="D716" i="13"/>
  <c r="W715" i="13"/>
  <c r="P715" i="13"/>
  <c r="N715" i="13"/>
  <c r="I715" i="13"/>
  <c r="J715" i="13" s="1"/>
  <c r="D715" i="13"/>
  <c r="W714" i="13"/>
  <c r="N714" i="13"/>
  <c r="O714" i="13" s="1"/>
  <c r="P714" i="13" s="1"/>
  <c r="I714" i="13"/>
  <c r="J714" i="13" s="1"/>
  <c r="D714" i="13"/>
  <c r="Q713" i="13"/>
  <c r="R713" i="13" s="1"/>
  <c r="P713" i="13"/>
  <c r="N713" i="13"/>
  <c r="K713" i="13"/>
  <c r="I713" i="13"/>
  <c r="D713" i="13"/>
  <c r="W712" i="13"/>
  <c r="P712" i="13"/>
  <c r="N712" i="13"/>
  <c r="I712" i="13"/>
  <c r="J712" i="13" s="1"/>
  <c r="D712" i="13"/>
  <c r="W711" i="13"/>
  <c r="P711" i="13"/>
  <c r="N711" i="13"/>
  <c r="I711" i="13"/>
  <c r="J711" i="13" s="1"/>
  <c r="D711" i="13"/>
  <c r="W710" i="13"/>
  <c r="P710" i="13"/>
  <c r="N710" i="13"/>
  <c r="I710" i="13"/>
  <c r="J710" i="13" s="1"/>
  <c r="D710" i="13"/>
  <c r="W709" i="13"/>
  <c r="P709" i="13"/>
  <c r="N709" i="13"/>
  <c r="J709" i="13"/>
  <c r="Q709" i="13" s="1"/>
  <c r="R709" i="13" s="1"/>
  <c r="D709" i="13"/>
  <c r="W702" i="13"/>
  <c r="P702" i="13"/>
  <c r="N702" i="13"/>
  <c r="I702" i="13"/>
  <c r="J702" i="13" s="1"/>
  <c r="D702" i="13"/>
  <c r="W694" i="13"/>
  <c r="P694" i="13"/>
  <c r="N694" i="13"/>
  <c r="I694" i="13"/>
  <c r="J694" i="13" s="1"/>
  <c r="D694" i="13"/>
  <c r="Q706" i="13"/>
  <c r="R706" i="13" s="1"/>
  <c r="P706" i="13"/>
  <c r="N706" i="13"/>
  <c r="K706" i="13"/>
  <c r="D706" i="13"/>
  <c r="W705" i="13"/>
  <c r="Q705" i="13"/>
  <c r="R705" i="13" s="1"/>
  <c r="P705" i="13"/>
  <c r="N705" i="13"/>
  <c r="K705" i="13"/>
  <c r="I705" i="13"/>
  <c r="D705" i="13"/>
  <c r="Z704" i="13"/>
  <c r="W704" i="13"/>
  <c r="Q704" i="13"/>
  <c r="R704" i="13" s="1"/>
  <c r="P704" i="13"/>
  <c r="N704" i="13"/>
  <c r="K704" i="13"/>
  <c r="I704" i="13"/>
  <c r="D704" i="13"/>
  <c r="W626" i="13"/>
  <c r="Q626" i="13"/>
  <c r="R626" i="13" s="1"/>
  <c r="P626" i="13"/>
  <c r="N626" i="13"/>
  <c r="K626" i="13"/>
  <c r="D626" i="13"/>
  <c r="W707" i="13"/>
  <c r="P707" i="13"/>
  <c r="N707" i="13"/>
  <c r="I707" i="13"/>
  <c r="J707" i="13" s="1"/>
  <c r="D707" i="13"/>
  <c r="W701" i="13"/>
  <c r="Q701" i="13"/>
  <c r="R701" i="13" s="1"/>
  <c r="P701" i="13"/>
  <c r="N701" i="13"/>
  <c r="K701" i="13"/>
  <c r="I701" i="13"/>
  <c r="D701" i="13"/>
  <c r="W700" i="13"/>
  <c r="P700" i="13"/>
  <c r="N700" i="13"/>
  <c r="J700" i="13"/>
  <c r="K700" i="13" s="1"/>
  <c r="D700" i="13"/>
  <c r="W699" i="13"/>
  <c r="P699" i="13"/>
  <c r="N699" i="13"/>
  <c r="I699" i="13"/>
  <c r="J699" i="13" s="1"/>
  <c r="D699" i="13"/>
  <c r="W698" i="13"/>
  <c r="P698" i="13"/>
  <c r="N698" i="13"/>
  <c r="I698" i="13"/>
  <c r="J698" i="13" s="1"/>
  <c r="Q698" i="13" s="1"/>
  <c r="R698" i="13" s="1"/>
  <c r="D698" i="13"/>
  <c r="W697" i="13"/>
  <c r="P697" i="13"/>
  <c r="N697" i="13"/>
  <c r="I697" i="13"/>
  <c r="J697" i="13" s="1"/>
  <c r="K697" i="13" s="1"/>
  <c r="D697" i="13"/>
  <c r="W696" i="13"/>
  <c r="Q696" i="13"/>
  <c r="R696" i="13" s="1"/>
  <c r="P696" i="13"/>
  <c r="N696" i="13"/>
  <c r="K696" i="13"/>
  <c r="I696" i="13"/>
  <c r="D696" i="13"/>
  <c r="W695" i="13"/>
  <c r="Q695" i="13"/>
  <c r="R695" i="13" s="1"/>
  <c r="P695" i="13"/>
  <c r="N695" i="13"/>
  <c r="K695" i="13"/>
  <c r="D695" i="13"/>
  <c r="W623" i="13"/>
  <c r="Q623" i="13"/>
  <c r="R623" i="13" s="1"/>
  <c r="P623" i="13"/>
  <c r="N623" i="13"/>
  <c r="K623" i="13"/>
  <c r="I623" i="13"/>
  <c r="D623" i="13"/>
  <c r="Z693" i="13"/>
  <c r="W693" i="13"/>
  <c r="P693" i="13"/>
  <c r="N693" i="13"/>
  <c r="J693" i="13"/>
  <c r="Q693" i="13" s="1"/>
  <c r="R693" i="13" s="1"/>
  <c r="D693" i="13"/>
  <c r="W692" i="13"/>
  <c r="P692" i="13"/>
  <c r="N692" i="13"/>
  <c r="I692" i="13"/>
  <c r="J692" i="13" s="1"/>
  <c r="D692" i="13"/>
  <c r="W691" i="13"/>
  <c r="P691" i="13"/>
  <c r="N691" i="13"/>
  <c r="I691" i="13"/>
  <c r="J691" i="13" s="1"/>
  <c r="D691" i="13"/>
  <c r="W690" i="13"/>
  <c r="P690" i="13"/>
  <c r="N690" i="13"/>
  <c r="I690" i="13"/>
  <c r="J690" i="13" s="1"/>
  <c r="D690" i="13"/>
  <c r="W689" i="13"/>
  <c r="N689" i="13"/>
  <c r="O689" i="13" s="1"/>
  <c r="P689" i="13" s="1"/>
  <c r="I689" i="13"/>
  <c r="J689" i="13" s="1"/>
  <c r="D689" i="13"/>
  <c r="W688" i="13"/>
  <c r="P688" i="13"/>
  <c r="N688" i="13"/>
  <c r="I688" i="13"/>
  <c r="J688" i="13" s="1"/>
  <c r="D688" i="13"/>
  <c r="W687" i="13"/>
  <c r="P687" i="13"/>
  <c r="N687" i="13"/>
  <c r="I687" i="13"/>
  <c r="J687" i="13" s="1"/>
  <c r="Q687" i="13" s="1"/>
  <c r="R687" i="13" s="1"/>
  <c r="D687" i="13"/>
  <c r="W686" i="13"/>
  <c r="P686" i="13"/>
  <c r="N686" i="13"/>
  <c r="I686" i="13"/>
  <c r="J686" i="13" s="1"/>
  <c r="D686" i="13"/>
  <c r="W703" i="13"/>
  <c r="P703" i="13"/>
  <c r="N703" i="13"/>
  <c r="I703" i="13"/>
  <c r="J703" i="13" s="1"/>
  <c r="Q703" i="13" s="1"/>
  <c r="R703" i="13" s="1"/>
  <c r="D703" i="13"/>
  <c r="W684" i="13"/>
  <c r="N684" i="13"/>
  <c r="O684" i="13" s="1"/>
  <c r="P684" i="13" s="1"/>
  <c r="I684" i="13"/>
  <c r="J684" i="13" s="1"/>
  <c r="D684" i="13"/>
  <c r="W683" i="13"/>
  <c r="Q683" i="13"/>
  <c r="R683" i="13" s="1"/>
  <c r="P683" i="13"/>
  <c r="N683" i="13"/>
  <c r="K683" i="13"/>
  <c r="I683" i="13"/>
  <c r="D683" i="13"/>
  <c r="W682" i="13"/>
  <c r="N682" i="13"/>
  <c r="O682" i="13" s="1"/>
  <c r="P682" i="13" s="1"/>
  <c r="I682" i="13"/>
  <c r="J682" i="13" s="1"/>
  <c r="D682" i="13"/>
  <c r="W681" i="13"/>
  <c r="N681" i="13"/>
  <c r="O681" i="13" s="1"/>
  <c r="P681" i="13" s="1"/>
  <c r="I681" i="13"/>
  <c r="J681" i="13" s="1"/>
  <c r="D681" i="13"/>
  <c r="W680" i="13"/>
  <c r="P680" i="13"/>
  <c r="N680" i="13"/>
  <c r="I680" i="13"/>
  <c r="J680" i="13" s="1"/>
  <c r="Q680" i="13" s="1"/>
  <c r="R680" i="13" s="1"/>
  <c r="D680" i="13"/>
  <c r="W685" i="13"/>
  <c r="P685" i="13"/>
  <c r="N685" i="13"/>
  <c r="I685" i="13"/>
  <c r="J685" i="13" s="1"/>
  <c r="D685" i="13"/>
  <c r="W678" i="13"/>
  <c r="P678" i="13"/>
  <c r="N678" i="13"/>
  <c r="I678" i="13"/>
  <c r="J678" i="13" s="1"/>
  <c r="D678" i="13"/>
  <c r="W677" i="13"/>
  <c r="Q677" i="13"/>
  <c r="R677" i="13" s="1"/>
  <c r="P677" i="13"/>
  <c r="N677" i="13"/>
  <c r="K677" i="13"/>
  <c r="D677" i="13"/>
  <c r="W676" i="13"/>
  <c r="N676" i="13"/>
  <c r="O676" i="13" s="1"/>
  <c r="P676" i="13" s="1"/>
  <c r="I676" i="13"/>
  <c r="J676" i="13" s="1"/>
  <c r="D676" i="13"/>
  <c r="W675" i="13"/>
  <c r="N675" i="13"/>
  <c r="O675" i="13" s="1"/>
  <c r="P675" i="13" s="1"/>
  <c r="I675" i="13"/>
  <c r="J675" i="13" s="1"/>
  <c r="K675" i="13" s="1"/>
  <c r="D675" i="13"/>
  <c r="W660" i="13"/>
  <c r="Q660" i="13"/>
  <c r="R660" i="13" s="1"/>
  <c r="P660" i="13"/>
  <c r="N660" i="13"/>
  <c r="K660" i="13"/>
  <c r="D660" i="13"/>
  <c r="W673" i="13"/>
  <c r="P673" i="13"/>
  <c r="N673" i="13"/>
  <c r="J673" i="13"/>
  <c r="D673" i="13"/>
  <c r="W672" i="13"/>
  <c r="Q672" i="13"/>
  <c r="R672" i="13" s="1"/>
  <c r="P672" i="13"/>
  <c r="N672" i="13"/>
  <c r="K672" i="13"/>
  <c r="D672" i="13"/>
  <c r="W671" i="13"/>
  <c r="Q671" i="13"/>
  <c r="R671" i="13" s="1"/>
  <c r="P671" i="13"/>
  <c r="N671" i="13"/>
  <c r="K671" i="13"/>
  <c r="I671" i="13"/>
  <c r="D671" i="13"/>
  <c r="W670" i="13"/>
  <c r="N670" i="13"/>
  <c r="I670" i="13"/>
  <c r="O670" i="13" s="1"/>
  <c r="P670" i="13" s="1"/>
  <c r="D670" i="13"/>
  <c r="W669" i="13"/>
  <c r="P669" i="13"/>
  <c r="N669" i="13"/>
  <c r="I669" i="13"/>
  <c r="J669" i="13" s="1"/>
  <c r="D669" i="13"/>
  <c r="W668" i="13"/>
  <c r="N668" i="13"/>
  <c r="O668" i="13" s="1"/>
  <c r="P668" i="13" s="1"/>
  <c r="I668" i="13"/>
  <c r="J668" i="13" s="1"/>
  <c r="D668" i="13"/>
  <c r="W667" i="13"/>
  <c r="Q667" i="13"/>
  <c r="R667" i="13" s="1"/>
  <c r="P667" i="13"/>
  <c r="N667" i="13"/>
  <c r="K667" i="13"/>
  <c r="I667" i="13"/>
  <c r="D667" i="13"/>
  <c r="W666" i="13"/>
  <c r="P666" i="13"/>
  <c r="N666" i="13"/>
  <c r="I666" i="13"/>
  <c r="J666" i="13" s="1"/>
  <c r="D666" i="13"/>
  <c r="W665" i="13"/>
  <c r="N665" i="13"/>
  <c r="O665" i="13" s="1"/>
  <c r="Q665" i="13" s="1"/>
  <c r="R665" i="13" s="1"/>
  <c r="K665" i="13"/>
  <c r="I665" i="13"/>
  <c r="D665" i="13"/>
  <c r="W664" i="13"/>
  <c r="Q664" i="13"/>
  <c r="R664" i="13" s="1"/>
  <c r="P664" i="13"/>
  <c r="N664" i="13"/>
  <c r="K664" i="13"/>
  <c r="D664" i="13"/>
  <c r="W663" i="13"/>
  <c r="Q663" i="13"/>
  <c r="R663" i="13" s="1"/>
  <c r="P663" i="13"/>
  <c r="N663" i="13"/>
  <c r="K663" i="13"/>
  <c r="I663" i="13"/>
  <c r="D663" i="13"/>
  <c r="W662" i="13"/>
  <c r="P662" i="13"/>
  <c r="N662" i="13"/>
  <c r="I662" i="13"/>
  <c r="J662" i="13" s="1"/>
  <c r="D662" i="13"/>
  <c r="W661" i="13"/>
  <c r="P661" i="13"/>
  <c r="N661" i="13"/>
  <c r="I661" i="13"/>
  <c r="J661" i="13" s="1"/>
  <c r="D661" i="13"/>
  <c r="W674" i="13"/>
  <c r="P674" i="13"/>
  <c r="N674" i="13"/>
  <c r="I674" i="13"/>
  <c r="J674" i="13" s="1"/>
  <c r="D674" i="13"/>
  <c r="R659" i="13"/>
  <c r="P659" i="13"/>
  <c r="N659" i="13"/>
  <c r="K659" i="13"/>
  <c r="D659" i="13"/>
  <c r="AA658" i="13"/>
  <c r="Q658" i="13"/>
  <c r="R658" i="13" s="1"/>
  <c r="P658" i="13"/>
  <c r="N658" i="13"/>
  <c r="K658" i="13"/>
  <c r="D658" i="13"/>
  <c r="AA657" i="13"/>
  <c r="Q657" i="13"/>
  <c r="R657" i="13" s="1"/>
  <c r="P657" i="13"/>
  <c r="N657" i="13"/>
  <c r="K657" i="13"/>
  <c r="D657" i="13"/>
  <c r="AA656" i="13"/>
  <c r="Q656" i="13"/>
  <c r="R656" i="13" s="1"/>
  <c r="P656" i="13"/>
  <c r="N656" i="13"/>
  <c r="K656" i="13"/>
  <c r="D656" i="13"/>
  <c r="AA655" i="13"/>
  <c r="Q655" i="13"/>
  <c r="R655" i="13" s="1"/>
  <c r="P655" i="13"/>
  <c r="N655" i="13"/>
  <c r="K655" i="13"/>
  <c r="D655" i="13"/>
  <c r="AA654" i="13"/>
  <c r="Q654" i="13"/>
  <c r="R654" i="13" s="1"/>
  <c r="P654" i="13"/>
  <c r="N654" i="13"/>
  <c r="K654" i="13"/>
  <c r="D654" i="13"/>
  <c r="AA653" i="13"/>
  <c r="Q653" i="13"/>
  <c r="R653" i="13" s="1"/>
  <c r="P653" i="13"/>
  <c r="N653" i="13"/>
  <c r="K653" i="13"/>
  <c r="D653" i="13"/>
  <c r="AA652" i="13"/>
  <c r="Q652" i="13"/>
  <c r="R652" i="13" s="1"/>
  <c r="P652" i="13"/>
  <c r="N652" i="13"/>
  <c r="K652" i="13"/>
  <c r="D652" i="13"/>
  <c r="AA651" i="13"/>
  <c r="Q651" i="13"/>
  <c r="R651" i="13" s="1"/>
  <c r="P651" i="13"/>
  <c r="N651" i="13"/>
  <c r="K651" i="13"/>
  <c r="D651" i="13"/>
  <c r="R650" i="13"/>
  <c r="P650" i="13"/>
  <c r="N650" i="13"/>
  <c r="K650" i="13"/>
  <c r="D650" i="13"/>
  <c r="W649" i="13"/>
  <c r="P649" i="13"/>
  <c r="N649" i="13"/>
  <c r="K649" i="13"/>
  <c r="D649" i="13"/>
  <c r="W648" i="13"/>
  <c r="Q648" i="13"/>
  <c r="R648" i="13" s="1"/>
  <c r="P648" i="13"/>
  <c r="N648" i="13"/>
  <c r="K648" i="13"/>
  <c r="D648" i="13"/>
  <c r="W647" i="13"/>
  <c r="P647" i="13"/>
  <c r="N647" i="13"/>
  <c r="I647" i="13"/>
  <c r="J647" i="13" s="1"/>
  <c r="D647" i="13"/>
  <c r="W646" i="13"/>
  <c r="P646" i="13"/>
  <c r="N646" i="13"/>
  <c r="I646" i="13"/>
  <c r="J646" i="13" s="1"/>
  <c r="D646" i="13"/>
  <c r="W645" i="13"/>
  <c r="Q645" i="13"/>
  <c r="R645" i="13" s="1"/>
  <c r="P645" i="13"/>
  <c r="N645" i="13"/>
  <c r="K645" i="13"/>
  <c r="D645" i="13"/>
  <c r="Q644" i="13"/>
  <c r="R644" i="13" s="1"/>
  <c r="P644" i="13"/>
  <c r="N644" i="13"/>
  <c r="K644" i="13"/>
  <c r="D644" i="13"/>
  <c r="W643" i="13"/>
  <c r="P643" i="13"/>
  <c r="N643" i="13"/>
  <c r="I643" i="13"/>
  <c r="J643" i="13" s="1"/>
  <c r="Q643" i="13" s="1"/>
  <c r="R643" i="13" s="1"/>
  <c r="D643" i="13"/>
  <c r="W642" i="13"/>
  <c r="P642" i="13"/>
  <c r="N642" i="13"/>
  <c r="I642" i="13"/>
  <c r="J642" i="13" s="1"/>
  <c r="K642" i="13" s="1"/>
  <c r="D642" i="13"/>
  <c r="W641" i="13"/>
  <c r="Q641" i="13"/>
  <c r="R641" i="13" s="1"/>
  <c r="P641" i="13"/>
  <c r="N641" i="13"/>
  <c r="K641" i="13"/>
  <c r="I641" i="13"/>
  <c r="D641" i="13"/>
  <c r="W640" i="13"/>
  <c r="P640" i="13"/>
  <c r="N640" i="13"/>
  <c r="I640" i="13"/>
  <c r="J640" i="13" s="1"/>
  <c r="D640" i="13"/>
  <c r="W639" i="13"/>
  <c r="P639" i="13"/>
  <c r="N639" i="13"/>
  <c r="I639" i="13"/>
  <c r="J639" i="13" s="1"/>
  <c r="D639" i="13"/>
  <c r="W638" i="13"/>
  <c r="P638" i="13"/>
  <c r="N638" i="13"/>
  <c r="I638" i="13"/>
  <c r="J638" i="13" s="1"/>
  <c r="D638" i="13"/>
  <c r="Z637" i="13"/>
  <c r="W637" i="13"/>
  <c r="P637" i="13"/>
  <c r="N637" i="13"/>
  <c r="I637" i="13"/>
  <c r="J637" i="13" s="1"/>
  <c r="Q637" i="13" s="1"/>
  <c r="R637" i="13" s="1"/>
  <c r="D637" i="13"/>
  <c r="W636" i="13"/>
  <c r="Q636" i="13"/>
  <c r="R636" i="13" s="1"/>
  <c r="P636" i="13"/>
  <c r="N636" i="13"/>
  <c r="K636" i="13"/>
  <c r="D636" i="13"/>
  <c r="W635" i="13"/>
  <c r="N635" i="13"/>
  <c r="O635" i="13" s="1"/>
  <c r="P635" i="13" s="1"/>
  <c r="I635" i="13"/>
  <c r="J635" i="13" s="1"/>
  <c r="K635" i="13" s="1"/>
  <c r="D635" i="13"/>
  <c r="W634" i="13"/>
  <c r="Q634" i="13"/>
  <c r="R634" i="13" s="1"/>
  <c r="P634" i="13"/>
  <c r="N634" i="13"/>
  <c r="K634" i="13"/>
  <c r="D634" i="13"/>
  <c r="W633" i="13"/>
  <c r="P633" i="13"/>
  <c r="N633" i="13"/>
  <c r="J633" i="13"/>
  <c r="K633" i="13" s="1"/>
  <c r="D633" i="13"/>
  <c r="W632" i="13"/>
  <c r="Q632" i="13"/>
  <c r="R632" i="13" s="1"/>
  <c r="P632" i="13"/>
  <c r="N632" i="13"/>
  <c r="K632" i="13"/>
  <c r="D632" i="13"/>
  <c r="W631" i="13"/>
  <c r="Q631" i="13"/>
  <c r="R631" i="13" s="1"/>
  <c r="P631" i="13"/>
  <c r="N631" i="13"/>
  <c r="K631" i="13"/>
  <c r="D631" i="13"/>
  <c r="W630" i="13"/>
  <c r="Q630" i="13"/>
  <c r="R630" i="13" s="1"/>
  <c r="P630" i="13"/>
  <c r="N630" i="13"/>
  <c r="K630" i="13"/>
  <c r="D630" i="13"/>
  <c r="W629" i="13"/>
  <c r="Q629" i="13"/>
  <c r="R629" i="13" s="1"/>
  <c r="P629" i="13"/>
  <c r="N629" i="13"/>
  <c r="K629" i="13"/>
  <c r="D629" i="13"/>
  <c r="W628" i="13"/>
  <c r="N628" i="13"/>
  <c r="O628" i="13" s="1"/>
  <c r="P628" i="13" s="1"/>
  <c r="I628" i="13"/>
  <c r="J628" i="13" s="1"/>
  <c r="K628" i="13" s="1"/>
  <c r="D628" i="13"/>
  <c r="Q627" i="13"/>
  <c r="R627" i="13" s="1"/>
  <c r="P627" i="13"/>
  <c r="N627" i="13"/>
  <c r="K627" i="13"/>
  <c r="D627" i="13"/>
  <c r="W679" i="13"/>
  <c r="Q679" i="13"/>
  <c r="R679" i="13" s="1"/>
  <c r="P679" i="13"/>
  <c r="N679" i="13"/>
  <c r="K679" i="13"/>
  <c r="D679" i="13"/>
  <c r="W625" i="13"/>
  <c r="P625" i="13"/>
  <c r="N625" i="13"/>
  <c r="I625" i="13"/>
  <c r="J625" i="13" s="1"/>
  <c r="D625" i="13"/>
  <c r="W624" i="13"/>
  <c r="Q624" i="13"/>
  <c r="R624" i="13" s="1"/>
  <c r="P624" i="13"/>
  <c r="N624" i="13"/>
  <c r="K624" i="13"/>
  <c r="I624" i="13"/>
  <c r="D624" i="13"/>
  <c r="W619" i="13"/>
  <c r="Q619" i="13"/>
  <c r="R619" i="13" s="1"/>
  <c r="P619" i="13"/>
  <c r="N619" i="13"/>
  <c r="K619" i="13"/>
  <c r="D619" i="13"/>
  <c r="W622" i="13"/>
  <c r="Q622" i="13"/>
  <c r="R622" i="13" s="1"/>
  <c r="P622" i="13"/>
  <c r="N622" i="13"/>
  <c r="I622" i="13"/>
  <c r="W621" i="13"/>
  <c r="Q621" i="13"/>
  <c r="R621" i="13" s="1"/>
  <c r="P621" i="13"/>
  <c r="N621" i="13"/>
  <c r="K621" i="13"/>
  <c r="I621" i="13"/>
  <c r="D621" i="13"/>
  <c r="W620" i="13"/>
  <c r="P620" i="13"/>
  <c r="N620" i="13"/>
  <c r="J620" i="13"/>
  <c r="K620" i="13" s="1"/>
  <c r="D620" i="13"/>
  <c r="W708" i="13"/>
  <c r="Q708" i="13"/>
  <c r="R708" i="13" s="1"/>
  <c r="P708" i="13"/>
  <c r="N708" i="13"/>
  <c r="K708" i="13"/>
  <c r="I708" i="13"/>
  <c r="D708" i="13"/>
  <c r="W618" i="13"/>
  <c r="Q618" i="13"/>
  <c r="R618" i="13" s="1"/>
  <c r="P618" i="13"/>
  <c r="N618" i="13"/>
  <c r="K618" i="13"/>
  <c r="D618" i="13"/>
  <c r="W617" i="13"/>
  <c r="Q617" i="13"/>
  <c r="R617" i="13" s="1"/>
  <c r="P617" i="13"/>
  <c r="N617" i="13"/>
  <c r="K617" i="13"/>
  <c r="D617" i="13"/>
  <c r="W616" i="13"/>
  <c r="Q616" i="13"/>
  <c r="R616" i="13" s="1"/>
  <c r="P616" i="13"/>
  <c r="N616" i="13"/>
  <c r="K616" i="13"/>
  <c r="D616" i="13"/>
  <c r="W615" i="13"/>
  <c r="Q615" i="13"/>
  <c r="R615" i="13" s="1"/>
  <c r="P615" i="13"/>
  <c r="N615" i="13"/>
  <c r="K615" i="13"/>
  <c r="D615" i="13"/>
  <c r="W614" i="13"/>
  <c r="Q614" i="13"/>
  <c r="R614" i="13" s="1"/>
  <c r="P614" i="13"/>
  <c r="N614" i="13"/>
  <c r="K614" i="13"/>
  <c r="D614" i="13"/>
  <c r="W613" i="13"/>
  <c r="Q613" i="13"/>
  <c r="R613" i="13" s="1"/>
  <c r="P613" i="13"/>
  <c r="N613" i="13"/>
  <c r="K613" i="13"/>
  <c r="I613" i="13"/>
  <c r="D613" i="13"/>
  <c r="W612" i="13"/>
  <c r="P612" i="13"/>
  <c r="N612" i="13"/>
  <c r="I612" i="13"/>
  <c r="J612" i="13" s="1"/>
  <c r="K612" i="13" s="1"/>
  <c r="D612" i="13"/>
  <c r="W611" i="13"/>
  <c r="N611" i="13"/>
  <c r="O611" i="13" s="1"/>
  <c r="P611" i="13" s="1"/>
  <c r="K611" i="13"/>
  <c r="D611" i="13"/>
  <c r="W610" i="13"/>
  <c r="Q610" i="13"/>
  <c r="R610" i="13" s="1"/>
  <c r="P610" i="13"/>
  <c r="N610" i="13"/>
  <c r="K610" i="13"/>
  <c r="I610" i="13"/>
  <c r="D610" i="13"/>
  <c r="W609" i="13"/>
  <c r="Q609" i="13"/>
  <c r="R609" i="13" s="1"/>
  <c r="P609" i="13"/>
  <c r="N609" i="13"/>
  <c r="K609" i="13"/>
  <c r="I609" i="13"/>
  <c r="D609" i="13"/>
  <c r="Q608" i="13"/>
  <c r="R608" i="13" s="1"/>
  <c r="P608" i="13"/>
  <c r="N608" i="13"/>
  <c r="K608" i="13"/>
  <c r="D608" i="13"/>
  <c r="Q607" i="13"/>
  <c r="R607" i="13" s="1"/>
  <c r="P607" i="13"/>
  <c r="N607" i="13"/>
  <c r="K607" i="13"/>
  <c r="D607" i="13"/>
  <c r="W606" i="13"/>
  <c r="P606" i="13"/>
  <c r="N606" i="13"/>
  <c r="I606" i="13"/>
  <c r="J606" i="13" s="1"/>
  <c r="K606" i="13" s="1"/>
  <c r="D606" i="13"/>
  <c r="W605" i="13"/>
  <c r="Q605" i="13"/>
  <c r="R605" i="13" s="1"/>
  <c r="P605" i="13"/>
  <c r="N605" i="13"/>
  <c r="K605" i="13"/>
  <c r="I605" i="13"/>
  <c r="D605" i="13"/>
  <c r="W604" i="13"/>
  <c r="P604" i="13"/>
  <c r="N604" i="13"/>
  <c r="I604" i="13"/>
  <c r="J604" i="13" s="1"/>
  <c r="K604" i="13" s="1"/>
  <c r="D604" i="13"/>
  <c r="W603" i="13"/>
  <c r="Q603" i="13"/>
  <c r="R603" i="13" s="1"/>
  <c r="P603" i="13"/>
  <c r="N603" i="13"/>
  <c r="K603" i="13"/>
  <c r="I603" i="13"/>
  <c r="D603" i="13"/>
  <c r="Q602" i="13"/>
  <c r="R602" i="13" s="1"/>
  <c r="P602" i="13"/>
  <c r="N602" i="13"/>
  <c r="K602" i="13"/>
  <c r="I602" i="13"/>
  <c r="D602" i="13"/>
  <c r="W601" i="13"/>
  <c r="P601" i="13"/>
  <c r="N601" i="13"/>
  <c r="I601" i="13"/>
  <c r="J601" i="13" s="1"/>
  <c r="K601" i="13" s="1"/>
  <c r="D601" i="13"/>
  <c r="Q600" i="13"/>
  <c r="R600" i="13" s="1"/>
  <c r="P600" i="13"/>
  <c r="N600" i="13"/>
  <c r="K600" i="13"/>
  <c r="D600" i="13"/>
  <c r="W599" i="13"/>
  <c r="Q599" i="13"/>
  <c r="R599" i="13" s="1"/>
  <c r="P599" i="13"/>
  <c r="N599" i="13"/>
  <c r="K599" i="13"/>
  <c r="D599" i="13"/>
  <c r="W598" i="13"/>
  <c r="P598" i="13"/>
  <c r="N598" i="13"/>
  <c r="I598" i="13"/>
  <c r="J598" i="13" s="1"/>
  <c r="K598" i="13" s="1"/>
  <c r="D598" i="13"/>
  <c r="W597" i="13"/>
  <c r="P597" i="13"/>
  <c r="N597" i="13"/>
  <c r="I597" i="13"/>
  <c r="J597" i="13" s="1"/>
  <c r="K597" i="13" s="1"/>
  <c r="D597" i="13"/>
  <c r="W596" i="13"/>
  <c r="Q596" i="13"/>
  <c r="R596" i="13" s="1"/>
  <c r="P596" i="13"/>
  <c r="N596" i="13"/>
  <c r="K596" i="13"/>
  <c r="D596" i="13"/>
  <c r="Q595" i="13"/>
  <c r="R595" i="13" s="1"/>
  <c r="P595" i="13"/>
  <c r="N595" i="13"/>
  <c r="K595" i="13"/>
  <c r="D595" i="13"/>
  <c r="W594" i="13"/>
  <c r="Q594" i="13"/>
  <c r="R594" i="13" s="1"/>
  <c r="P594" i="13"/>
  <c r="N594" i="13"/>
  <c r="K594" i="13"/>
  <c r="I594" i="13"/>
  <c r="D594" i="13"/>
  <c r="W593" i="13"/>
  <c r="Q593" i="13"/>
  <c r="R593" i="13" s="1"/>
  <c r="P593" i="13"/>
  <c r="N593" i="13"/>
  <c r="K593" i="13"/>
  <c r="D593" i="13"/>
  <c r="W592" i="13"/>
  <c r="Q592" i="13"/>
  <c r="R592" i="13" s="1"/>
  <c r="P592" i="13"/>
  <c r="N592" i="13"/>
  <c r="K592" i="13"/>
  <c r="D592" i="13"/>
  <c r="W591" i="13"/>
  <c r="Q591" i="13"/>
  <c r="R591" i="13" s="1"/>
  <c r="P591" i="13"/>
  <c r="N591" i="13"/>
  <c r="K591" i="13"/>
  <c r="I591" i="13"/>
  <c r="D591" i="13"/>
  <c r="W590" i="13"/>
  <c r="Q590" i="13"/>
  <c r="R590" i="13" s="1"/>
  <c r="P590" i="13"/>
  <c r="N590" i="13"/>
  <c r="K590" i="13"/>
  <c r="D590" i="13"/>
  <c r="W589" i="13"/>
  <c r="Q589" i="13"/>
  <c r="R589" i="13" s="1"/>
  <c r="P589" i="13"/>
  <c r="N589" i="13"/>
  <c r="K589" i="13"/>
  <c r="D589" i="13"/>
  <c r="W588" i="13"/>
  <c r="Q588" i="13"/>
  <c r="R588" i="13" s="1"/>
  <c r="P588" i="13"/>
  <c r="N588" i="13"/>
  <c r="K588" i="13"/>
  <c r="D588" i="13"/>
  <c r="W587" i="13"/>
  <c r="P587" i="13"/>
  <c r="N587" i="13"/>
  <c r="I587" i="13"/>
  <c r="J587" i="13" s="1"/>
  <c r="D587" i="13"/>
  <c r="W586" i="13"/>
  <c r="Q586" i="13"/>
  <c r="R586" i="13" s="1"/>
  <c r="P586" i="13"/>
  <c r="N586" i="13"/>
  <c r="K586" i="13"/>
  <c r="D586" i="13"/>
  <c r="W585" i="13"/>
  <c r="P585" i="13"/>
  <c r="N585" i="13"/>
  <c r="J585" i="13"/>
  <c r="K585" i="13" s="1"/>
  <c r="D585" i="13"/>
  <c r="W584" i="13"/>
  <c r="Q584" i="13"/>
  <c r="R584" i="13" s="1"/>
  <c r="P584" i="13"/>
  <c r="N584" i="13"/>
  <c r="K584" i="13"/>
  <c r="I584" i="13"/>
  <c r="D584" i="13"/>
  <c r="W583" i="13"/>
  <c r="Q583" i="13"/>
  <c r="R583" i="13" s="1"/>
  <c r="P583" i="13"/>
  <c r="N583" i="13"/>
  <c r="K583" i="13"/>
  <c r="D583" i="13"/>
  <c r="W582" i="13"/>
  <c r="Q582" i="13"/>
  <c r="R582" i="13" s="1"/>
  <c r="P582" i="13"/>
  <c r="N582" i="13"/>
  <c r="K582" i="13"/>
  <c r="I582" i="13"/>
  <c r="D582" i="13"/>
  <c r="W581" i="13"/>
  <c r="Q581" i="13"/>
  <c r="R581" i="13" s="1"/>
  <c r="P581" i="13"/>
  <c r="K581" i="13"/>
  <c r="I581" i="13"/>
  <c r="D581" i="13"/>
  <c r="W580" i="13"/>
  <c r="Q580" i="13"/>
  <c r="R580" i="13" s="1"/>
  <c r="P580" i="13"/>
  <c r="N580" i="13"/>
  <c r="K580" i="13"/>
  <c r="D580" i="13"/>
  <c r="W579" i="13"/>
  <c r="Q579" i="13"/>
  <c r="R579" i="13" s="1"/>
  <c r="P579" i="13"/>
  <c r="N579" i="13"/>
  <c r="K579" i="13"/>
  <c r="I579" i="13"/>
  <c r="D579" i="13"/>
  <c r="W578" i="13"/>
  <c r="Q578" i="13"/>
  <c r="R578" i="13" s="1"/>
  <c r="P578" i="13"/>
  <c r="N578" i="13"/>
  <c r="K578" i="13"/>
  <c r="I578" i="13"/>
  <c r="D578" i="13"/>
  <c r="W577" i="13"/>
  <c r="Q577" i="13"/>
  <c r="R577" i="13" s="1"/>
  <c r="P577" i="13"/>
  <c r="N577" i="13"/>
  <c r="K577" i="13"/>
  <c r="I577" i="13"/>
  <c r="D577" i="13"/>
  <c r="W576" i="13"/>
  <c r="Q576" i="13"/>
  <c r="R576" i="13" s="1"/>
  <c r="P576" i="13"/>
  <c r="N576" i="13"/>
  <c r="K576" i="13"/>
  <c r="I576" i="13"/>
  <c r="D576" i="13"/>
  <c r="W575" i="13"/>
  <c r="N575" i="13"/>
  <c r="O575" i="13" s="1"/>
  <c r="K575" i="13"/>
  <c r="I575" i="13"/>
  <c r="D575" i="13"/>
  <c r="W574" i="13"/>
  <c r="Q574" i="13"/>
  <c r="R574" i="13" s="1"/>
  <c r="P574" i="13"/>
  <c r="N574" i="13"/>
  <c r="K574" i="13"/>
  <c r="D574" i="13"/>
  <c r="W573" i="13"/>
  <c r="Q573" i="13"/>
  <c r="R573" i="13" s="1"/>
  <c r="P573" i="13"/>
  <c r="N573" i="13"/>
  <c r="K573" i="13"/>
  <c r="D573" i="13"/>
  <c r="W572" i="13"/>
  <c r="Q572" i="13"/>
  <c r="R572" i="13" s="1"/>
  <c r="P572" i="13"/>
  <c r="N572" i="13"/>
  <c r="K572" i="13"/>
  <c r="I572" i="13"/>
  <c r="D572" i="13"/>
  <c r="W571" i="13"/>
  <c r="Q571" i="13"/>
  <c r="R571" i="13" s="1"/>
  <c r="P571" i="13"/>
  <c r="N571" i="13"/>
  <c r="K571" i="13"/>
  <c r="I571" i="13"/>
  <c r="D571" i="13"/>
  <c r="W570" i="13"/>
  <c r="P570" i="13"/>
  <c r="N570" i="13"/>
  <c r="I570" i="13"/>
  <c r="J570" i="13" s="1"/>
  <c r="D570" i="13"/>
  <c r="W569" i="13"/>
  <c r="Q569" i="13"/>
  <c r="R569" i="13" s="1"/>
  <c r="P569" i="13"/>
  <c r="N569" i="13"/>
  <c r="K569" i="13"/>
  <c r="I569" i="13"/>
  <c r="D569" i="13"/>
  <c r="W568" i="13"/>
  <c r="Q568" i="13"/>
  <c r="R568" i="13" s="1"/>
  <c r="P568" i="13"/>
  <c r="N568" i="13"/>
  <c r="K568" i="13"/>
  <c r="I568" i="13"/>
  <c r="D568" i="13"/>
  <c r="W567" i="13"/>
  <c r="Q567" i="13"/>
  <c r="R567" i="13" s="1"/>
  <c r="P567" i="13"/>
  <c r="N567" i="13"/>
  <c r="K567" i="13"/>
  <c r="I567" i="13"/>
  <c r="D567" i="13"/>
  <c r="W566" i="13"/>
  <c r="P566" i="13"/>
  <c r="N566" i="13"/>
  <c r="I566" i="13"/>
  <c r="J566" i="13" s="1"/>
  <c r="D566" i="13"/>
  <c r="W565" i="13"/>
  <c r="Q565" i="13"/>
  <c r="R565" i="13" s="1"/>
  <c r="P565" i="13"/>
  <c r="N565" i="13"/>
  <c r="K565" i="13"/>
  <c r="D565" i="13"/>
  <c r="W564" i="13"/>
  <c r="Q564" i="13"/>
  <c r="R564" i="13" s="1"/>
  <c r="P564" i="13"/>
  <c r="N564" i="13"/>
  <c r="K564" i="13"/>
  <c r="I564" i="13"/>
  <c r="D564" i="13"/>
  <c r="W563" i="13"/>
  <c r="Q563" i="13"/>
  <c r="R563" i="13" s="1"/>
  <c r="P563" i="13"/>
  <c r="N563" i="13"/>
  <c r="K563" i="13"/>
  <c r="I563" i="13"/>
  <c r="D563" i="13"/>
  <c r="W562" i="13"/>
  <c r="Q562" i="13"/>
  <c r="R562" i="13" s="1"/>
  <c r="P562" i="13"/>
  <c r="N562" i="13"/>
  <c r="K562" i="13"/>
  <c r="I562" i="13"/>
  <c r="D562" i="13"/>
  <c r="W561" i="13"/>
  <c r="Q561" i="13"/>
  <c r="R561" i="13" s="1"/>
  <c r="P561" i="13"/>
  <c r="N561" i="13"/>
  <c r="K561" i="13"/>
  <c r="I561" i="13"/>
  <c r="D561" i="13"/>
  <c r="W560" i="13"/>
  <c r="Q560" i="13"/>
  <c r="R560" i="13" s="1"/>
  <c r="P560" i="13"/>
  <c r="N560" i="13"/>
  <c r="K560" i="13"/>
  <c r="D560" i="13"/>
  <c r="W559" i="13"/>
  <c r="Q559" i="13"/>
  <c r="R559" i="13" s="1"/>
  <c r="P559" i="13"/>
  <c r="N559" i="13"/>
  <c r="K559" i="13"/>
  <c r="I559" i="13"/>
  <c r="D559" i="13"/>
  <c r="W558" i="13"/>
  <c r="Q558" i="13"/>
  <c r="R558" i="13" s="1"/>
  <c r="P558" i="13"/>
  <c r="N558" i="13"/>
  <c r="K558" i="13"/>
  <c r="I558" i="13"/>
  <c r="D558" i="13"/>
  <c r="W557" i="13"/>
  <c r="P557" i="13"/>
  <c r="N557" i="13"/>
  <c r="J557" i="13"/>
  <c r="Q557" i="13" s="1"/>
  <c r="R557" i="13" s="1"/>
  <c r="D557" i="13"/>
  <c r="W556" i="13"/>
  <c r="Q556" i="13"/>
  <c r="R556" i="13" s="1"/>
  <c r="P556" i="13"/>
  <c r="N556" i="13"/>
  <c r="K556" i="13"/>
  <c r="I556" i="13"/>
  <c r="D556" i="13"/>
  <c r="W555" i="13"/>
  <c r="Q555" i="13"/>
  <c r="R555" i="13" s="1"/>
  <c r="P555" i="13"/>
  <c r="N555" i="13"/>
  <c r="K555" i="13"/>
  <c r="I555" i="13"/>
  <c r="D555" i="13"/>
  <c r="W554" i="13"/>
  <c r="Q554" i="13"/>
  <c r="R554" i="13" s="1"/>
  <c r="P554" i="13"/>
  <c r="N554" i="13"/>
  <c r="K554" i="13"/>
  <c r="D554" i="13"/>
  <c r="W553" i="13"/>
  <c r="Q553" i="13"/>
  <c r="R553" i="13" s="1"/>
  <c r="P553" i="13"/>
  <c r="N553" i="13"/>
  <c r="K553" i="13"/>
  <c r="D553" i="13"/>
  <c r="W552" i="13"/>
  <c r="Q552" i="13"/>
  <c r="R552" i="13" s="1"/>
  <c r="P552" i="13"/>
  <c r="N552" i="13"/>
  <c r="K552" i="13"/>
  <c r="D552" i="13"/>
  <c r="W551" i="13"/>
  <c r="Q551" i="13"/>
  <c r="R551" i="13" s="1"/>
  <c r="P551" i="13"/>
  <c r="N551" i="13"/>
  <c r="K551" i="13"/>
  <c r="I551" i="13"/>
  <c r="D551" i="13"/>
  <c r="W550" i="13"/>
  <c r="N550" i="13"/>
  <c r="O550" i="13" s="1"/>
  <c r="K550" i="13"/>
  <c r="I550" i="13"/>
  <c r="D550" i="13"/>
  <c r="W549" i="13"/>
  <c r="Q549" i="13"/>
  <c r="R549" i="13" s="1"/>
  <c r="P549" i="13"/>
  <c r="N549" i="13"/>
  <c r="K549" i="13"/>
  <c r="D549" i="13"/>
  <c r="W548" i="13"/>
  <c r="Q548" i="13"/>
  <c r="R548" i="13" s="1"/>
  <c r="P548" i="13"/>
  <c r="N548" i="13"/>
  <c r="K548" i="13"/>
  <c r="I548" i="13"/>
  <c r="D548" i="13"/>
  <c r="W547" i="13"/>
  <c r="N547" i="13"/>
  <c r="O547" i="13" s="1"/>
  <c r="K547" i="13"/>
  <c r="I547" i="13"/>
  <c r="D547" i="13"/>
  <c r="W546" i="13"/>
  <c r="Q546" i="13"/>
  <c r="R546" i="13" s="1"/>
  <c r="P546" i="13"/>
  <c r="N546" i="13"/>
  <c r="K546" i="13"/>
  <c r="I546" i="13"/>
  <c r="D546" i="13"/>
  <c r="W545" i="13"/>
  <c r="Q545" i="13"/>
  <c r="R545" i="13" s="1"/>
  <c r="P545" i="13"/>
  <c r="N545" i="13"/>
  <c r="K545" i="13"/>
  <c r="I545" i="13"/>
  <c r="D545" i="13"/>
  <c r="W544" i="13"/>
  <c r="Q544" i="13"/>
  <c r="R544" i="13" s="1"/>
  <c r="P544" i="13"/>
  <c r="N544" i="13"/>
  <c r="K544" i="13"/>
  <c r="D544" i="13"/>
  <c r="W543" i="13"/>
  <c r="P543" i="13"/>
  <c r="N543" i="13"/>
  <c r="I543" i="13"/>
  <c r="J543" i="13" s="1"/>
  <c r="Q543" i="13" s="1"/>
  <c r="R543" i="13" s="1"/>
  <c r="D543" i="13"/>
  <c r="W542" i="13"/>
  <c r="Q542" i="13"/>
  <c r="R542" i="13" s="1"/>
  <c r="P542" i="13"/>
  <c r="N542" i="13"/>
  <c r="K542" i="13"/>
  <c r="I542" i="13"/>
  <c r="D542" i="13"/>
  <c r="W541" i="13"/>
  <c r="P541" i="13"/>
  <c r="N541" i="13"/>
  <c r="I541" i="13"/>
  <c r="J541" i="13" s="1"/>
  <c r="Q541" i="13" s="1"/>
  <c r="R541" i="13" s="1"/>
  <c r="D541" i="13"/>
  <c r="Q540" i="13"/>
  <c r="R540" i="13" s="1"/>
  <c r="P540" i="13"/>
  <c r="N540" i="13"/>
  <c r="K540" i="13"/>
  <c r="D540" i="13"/>
  <c r="W539" i="13"/>
  <c r="Q539" i="13"/>
  <c r="R539" i="13" s="1"/>
  <c r="P539" i="13"/>
  <c r="N539" i="13"/>
  <c r="K539" i="13"/>
  <c r="I539" i="13"/>
  <c r="D539" i="13"/>
  <c r="W538" i="13"/>
  <c r="P538" i="13"/>
  <c r="N538" i="13"/>
  <c r="I538" i="13"/>
  <c r="J538" i="13" s="1"/>
  <c r="D538" i="13"/>
  <c r="W537" i="13"/>
  <c r="R537" i="13"/>
  <c r="N537" i="13"/>
  <c r="D537" i="13"/>
  <c r="W536" i="13"/>
  <c r="Q536" i="13"/>
  <c r="R536" i="13" s="1"/>
  <c r="N536" i="13"/>
  <c r="D536" i="13"/>
  <c r="W535" i="13"/>
  <c r="Q535" i="13"/>
  <c r="R535" i="13" s="1"/>
  <c r="N535" i="13"/>
  <c r="K535" i="13"/>
  <c r="D535" i="13"/>
  <c r="W534" i="13"/>
  <c r="Q534" i="13"/>
  <c r="R534" i="13" s="1"/>
  <c r="N534" i="13"/>
  <c r="K534" i="13"/>
  <c r="D534" i="13"/>
  <c r="R533" i="13"/>
  <c r="P533" i="13"/>
  <c r="K533" i="13"/>
  <c r="D533" i="13"/>
  <c r="AA532" i="13"/>
  <c r="Q532" i="13"/>
  <c r="R532" i="13" s="1"/>
  <c r="P532" i="13"/>
  <c r="N532" i="13"/>
  <c r="K532" i="13"/>
  <c r="D532" i="13"/>
  <c r="AA531" i="13"/>
  <c r="Q531" i="13"/>
  <c r="R531" i="13" s="1"/>
  <c r="P531" i="13"/>
  <c r="N531" i="13"/>
  <c r="K531" i="13"/>
  <c r="D531" i="13"/>
  <c r="Q530" i="13"/>
  <c r="R530" i="13" s="1"/>
  <c r="P530" i="13"/>
  <c r="N530" i="13"/>
  <c r="K530" i="13"/>
  <c r="D530" i="13"/>
  <c r="AA529" i="13"/>
  <c r="Q529" i="13"/>
  <c r="R529" i="13" s="1"/>
  <c r="P529" i="13"/>
  <c r="N529" i="13"/>
  <c r="K529" i="13"/>
  <c r="D529" i="13"/>
  <c r="AA528" i="13"/>
  <c r="Q528" i="13"/>
  <c r="R528" i="13" s="1"/>
  <c r="P528" i="13"/>
  <c r="N528" i="13"/>
  <c r="K528" i="13"/>
  <c r="D528" i="13"/>
  <c r="W527" i="13"/>
  <c r="Q527" i="13"/>
  <c r="R527" i="13" s="1"/>
  <c r="P527" i="13"/>
  <c r="N527" i="13"/>
  <c r="K527" i="13"/>
  <c r="D527" i="13"/>
  <c r="AA526" i="13"/>
  <c r="Q526" i="13"/>
  <c r="R526" i="13" s="1"/>
  <c r="P526" i="13"/>
  <c r="N526" i="13"/>
  <c r="K526" i="13"/>
  <c r="D526" i="13"/>
  <c r="AA525" i="13"/>
  <c r="Q525" i="13"/>
  <c r="R525" i="13" s="1"/>
  <c r="P525" i="13"/>
  <c r="N525" i="13"/>
  <c r="K525" i="13"/>
  <c r="D525" i="13"/>
  <c r="AA524" i="13"/>
  <c r="Q524" i="13"/>
  <c r="R524" i="13" s="1"/>
  <c r="P524" i="13"/>
  <c r="N524" i="13"/>
  <c r="K524" i="13"/>
  <c r="D524" i="13"/>
  <c r="AA523" i="13"/>
  <c r="Q523" i="13"/>
  <c r="R523" i="13" s="1"/>
  <c r="P523" i="13"/>
  <c r="N523" i="13"/>
  <c r="K523" i="13"/>
  <c r="D523" i="13"/>
  <c r="AA522" i="13"/>
  <c r="Q522" i="13"/>
  <c r="R522" i="13" s="1"/>
  <c r="P522" i="13"/>
  <c r="N522" i="13"/>
  <c r="K522" i="13"/>
  <c r="D522" i="13"/>
  <c r="AA521" i="13"/>
  <c r="Q521" i="13"/>
  <c r="R521" i="13" s="1"/>
  <c r="P521" i="13"/>
  <c r="N521" i="13"/>
  <c r="K521" i="13"/>
  <c r="D521" i="13"/>
  <c r="AA520" i="13"/>
  <c r="Q520" i="13"/>
  <c r="R520" i="13" s="1"/>
  <c r="P520" i="13"/>
  <c r="N520" i="13"/>
  <c r="K520" i="13"/>
  <c r="D520" i="13"/>
  <c r="AA519" i="13"/>
  <c r="Q519" i="13"/>
  <c r="R519" i="13" s="1"/>
  <c r="P519" i="13"/>
  <c r="N519" i="13"/>
  <c r="K519" i="13"/>
  <c r="D519" i="13"/>
  <c r="AA518" i="13"/>
  <c r="Q518" i="13"/>
  <c r="R518" i="13" s="1"/>
  <c r="P518" i="13"/>
  <c r="N518" i="13"/>
  <c r="K518" i="13"/>
  <c r="D518" i="13"/>
  <c r="AA517" i="13"/>
  <c r="Q517" i="13"/>
  <c r="R517" i="13" s="1"/>
  <c r="P517" i="13"/>
  <c r="N517" i="13"/>
  <c r="K517" i="13"/>
  <c r="D517" i="13"/>
  <c r="AA516" i="13"/>
  <c r="Q516" i="13"/>
  <c r="R516" i="13" s="1"/>
  <c r="P516" i="13"/>
  <c r="N516" i="13"/>
  <c r="K516" i="13"/>
  <c r="D516" i="13"/>
  <c r="AA515" i="13"/>
  <c r="Q515" i="13"/>
  <c r="R515" i="13" s="1"/>
  <c r="P515" i="13"/>
  <c r="N515" i="13"/>
  <c r="K515" i="13"/>
  <c r="D515" i="13"/>
  <c r="AA514" i="13"/>
  <c r="Q514" i="13"/>
  <c r="R514" i="13" s="1"/>
  <c r="P514" i="13"/>
  <c r="N514" i="13"/>
  <c r="K514" i="13"/>
  <c r="D514" i="13"/>
  <c r="AA513" i="13"/>
  <c r="Q513" i="13"/>
  <c r="R513" i="13" s="1"/>
  <c r="P513" i="13"/>
  <c r="N513" i="13"/>
  <c r="K513" i="13"/>
  <c r="D513" i="13"/>
  <c r="AA512" i="13"/>
  <c r="Q512" i="13"/>
  <c r="R512" i="13" s="1"/>
  <c r="P512" i="13"/>
  <c r="N512" i="13"/>
  <c r="K512" i="13"/>
  <c r="D512" i="13"/>
  <c r="AA511" i="13"/>
  <c r="Q511" i="13"/>
  <c r="R511" i="13" s="1"/>
  <c r="P511" i="13"/>
  <c r="N511" i="13"/>
  <c r="K511" i="13"/>
  <c r="D511" i="13"/>
  <c r="AA510" i="13"/>
  <c r="Q510" i="13"/>
  <c r="R510" i="13" s="1"/>
  <c r="P510" i="13"/>
  <c r="N510" i="13"/>
  <c r="K510" i="13"/>
  <c r="D510" i="13"/>
  <c r="AA509" i="13"/>
  <c r="Q509" i="13"/>
  <c r="R509" i="13" s="1"/>
  <c r="P509" i="13"/>
  <c r="N509" i="13"/>
  <c r="K509" i="13"/>
  <c r="D509" i="13"/>
  <c r="AA508" i="13"/>
  <c r="Q508" i="13"/>
  <c r="R508" i="13" s="1"/>
  <c r="P508" i="13"/>
  <c r="N508" i="13"/>
  <c r="K508" i="13"/>
  <c r="D508" i="13"/>
  <c r="AA507" i="13"/>
  <c r="Q507" i="13"/>
  <c r="R507" i="13" s="1"/>
  <c r="P507" i="13"/>
  <c r="N507" i="13"/>
  <c r="K507" i="13"/>
  <c r="D507" i="13"/>
  <c r="AA506" i="13"/>
  <c r="Q506" i="13"/>
  <c r="R506" i="13" s="1"/>
  <c r="P506" i="13"/>
  <c r="N506" i="13"/>
  <c r="K506" i="13"/>
  <c r="D506" i="13"/>
  <c r="AA505" i="13"/>
  <c r="Q505" i="13"/>
  <c r="R505" i="13" s="1"/>
  <c r="P505" i="13"/>
  <c r="N505" i="13"/>
  <c r="K505" i="13"/>
  <c r="D505" i="13"/>
  <c r="AA504" i="13"/>
  <c r="Q504" i="13"/>
  <c r="R504" i="13" s="1"/>
  <c r="P504" i="13"/>
  <c r="N504" i="13"/>
  <c r="K504" i="13"/>
  <c r="D504" i="13"/>
  <c r="AA503" i="13"/>
  <c r="Q503" i="13"/>
  <c r="R503" i="13" s="1"/>
  <c r="P503" i="13"/>
  <c r="N503" i="13"/>
  <c r="K503" i="13"/>
  <c r="D503" i="13"/>
  <c r="AA502" i="13"/>
  <c r="Q502" i="13"/>
  <c r="R502" i="13" s="1"/>
  <c r="P502" i="13"/>
  <c r="N502" i="13"/>
  <c r="K502" i="13"/>
  <c r="D502" i="13"/>
  <c r="AA501" i="13"/>
  <c r="Q501" i="13"/>
  <c r="R501" i="13" s="1"/>
  <c r="P501" i="13"/>
  <c r="N501" i="13"/>
  <c r="K501" i="13"/>
  <c r="D501" i="13"/>
  <c r="AA500" i="13"/>
  <c r="Q500" i="13"/>
  <c r="R500" i="13" s="1"/>
  <c r="P500" i="13"/>
  <c r="N500" i="13"/>
  <c r="K500" i="13"/>
  <c r="D500" i="13"/>
  <c r="Q499" i="13"/>
  <c r="R499" i="13" s="1"/>
  <c r="P499" i="13"/>
  <c r="N499" i="13"/>
  <c r="K499" i="13"/>
  <c r="D499" i="13"/>
  <c r="W498" i="13"/>
  <c r="Q498" i="13"/>
  <c r="R498" i="13" s="1"/>
  <c r="N498" i="13"/>
  <c r="K498" i="13"/>
  <c r="D498" i="13"/>
  <c r="W497" i="13"/>
  <c r="Q497" i="13"/>
  <c r="R497" i="13" s="1"/>
  <c r="P497" i="13"/>
  <c r="N497" i="13"/>
  <c r="K497" i="13"/>
  <c r="I497" i="13"/>
  <c r="D497" i="13"/>
  <c r="W496" i="13"/>
  <c r="Q496" i="13"/>
  <c r="R496" i="13" s="1"/>
  <c r="P496" i="13"/>
  <c r="N496" i="13"/>
  <c r="K496" i="13"/>
  <c r="D496" i="13"/>
  <c r="W495" i="13"/>
  <c r="Q495" i="13"/>
  <c r="R495" i="13" s="1"/>
  <c r="P495" i="13"/>
  <c r="N495" i="13"/>
  <c r="K495" i="13"/>
  <c r="I495" i="13"/>
  <c r="D495" i="13"/>
  <c r="W494" i="13"/>
  <c r="Q494" i="13"/>
  <c r="R494" i="13" s="1"/>
  <c r="P494" i="13"/>
  <c r="N494" i="13"/>
  <c r="K494" i="13"/>
  <c r="I494" i="13"/>
  <c r="D494" i="13"/>
  <c r="W493" i="13"/>
  <c r="Q493" i="13"/>
  <c r="R493" i="13" s="1"/>
  <c r="P493" i="13"/>
  <c r="N493" i="13"/>
  <c r="K493" i="13"/>
  <c r="D493" i="13"/>
  <c r="W492" i="13"/>
  <c r="Q492" i="13"/>
  <c r="R492" i="13" s="1"/>
  <c r="P492" i="13"/>
  <c r="N492" i="13"/>
  <c r="K492" i="13"/>
  <c r="D492" i="13"/>
  <c r="W491" i="13"/>
  <c r="Q491" i="13"/>
  <c r="R491" i="13" s="1"/>
  <c r="P491" i="13"/>
  <c r="N491" i="13"/>
  <c r="K491" i="13"/>
  <c r="D491" i="13"/>
  <c r="W490" i="13"/>
  <c r="N490" i="13"/>
  <c r="O490" i="13" s="1"/>
  <c r="K490" i="13"/>
  <c r="I490" i="13"/>
  <c r="D490" i="13"/>
  <c r="W489" i="13"/>
  <c r="Q489" i="13"/>
  <c r="R489" i="13" s="1"/>
  <c r="P489" i="13"/>
  <c r="N489" i="13"/>
  <c r="K489" i="13"/>
  <c r="I489" i="13"/>
  <c r="D489" i="13"/>
  <c r="W488" i="13"/>
  <c r="Q488" i="13"/>
  <c r="R488" i="13" s="1"/>
  <c r="P488" i="13"/>
  <c r="N488" i="13"/>
  <c r="K488" i="13"/>
  <c r="D488" i="13"/>
  <c r="W487" i="13"/>
  <c r="Q487" i="13"/>
  <c r="R487" i="13" s="1"/>
  <c r="P487" i="13"/>
  <c r="N487" i="13"/>
  <c r="K487" i="13"/>
  <c r="I487" i="13"/>
  <c r="D487" i="13"/>
  <c r="W486" i="13"/>
  <c r="P486" i="13"/>
  <c r="N486" i="13"/>
  <c r="I486" i="13"/>
  <c r="J486" i="13" s="1"/>
  <c r="K486" i="13" s="1"/>
  <c r="D486" i="13"/>
  <c r="W485" i="13"/>
  <c r="Q485" i="13"/>
  <c r="R485" i="13" s="1"/>
  <c r="P485" i="13"/>
  <c r="N485" i="13"/>
  <c r="K485" i="13"/>
  <c r="D485" i="13"/>
  <c r="W484" i="13"/>
  <c r="Q484" i="13"/>
  <c r="R484" i="13" s="1"/>
  <c r="P484" i="13"/>
  <c r="N484" i="13"/>
  <c r="K484" i="13"/>
  <c r="D484" i="13"/>
  <c r="W483" i="13"/>
  <c r="Q483" i="13"/>
  <c r="R483" i="13" s="1"/>
  <c r="P483" i="13"/>
  <c r="N483" i="13"/>
  <c r="K483" i="13"/>
  <c r="D483" i="13"/>
  <c r="W482" i="13"/>
  <c r="Q482" i="13"/>
  <c r="R482" i="13" s="1"/>
  <c r="P482" i="13"/>
  <c r="N482" i="13"/>
  <c r="K482" i="13"/>
  <c r="D482" i="13"/>
  <c r="W481" i="13"/>
  <c r="Q481" i="13"/>
  <c r="R481" i="13" s="1"/>
  <c r="P481" i="13"/>
  <c r="N481" i="13"/>
  <c r="K481" i="13"/>
  <c r="D481" i="13"/>
  <c r="W480" i="13"/>
  <c r="Q480" i="13"/>
  <c r="R480" i="13" s="1"/>
  <c r="P480" i="13"/>
  <c r="N480" i="13"/>
  <c r="K480" i="13"/>
  <c r="D480" i="13"/>
  <c r="W479" i="13"/>
  <c r="Q479" i="13"/>
  <c r="R479" i="13" s="1"/>
  <c r="P479" i="13"/>
  <c r="N479" i="13"/>
  <c r="K479" i="13"/>
  <c r="D479" i="13"/>
  <c r="W478" i="13"/>
  <c r="Q478" i="13"/>
  <c r="R478" i="13" s="1"/>
  <c r="P478" i="13"/>
  <c r="N478" i="13"/>
  <c r="K478" i="13"/>
  <c r="I478" i="13"/>
  <c r="D478" i="13"/>
  <c r="W477" i="13"/>
  <c r="Q477" i="13"/>
  <c r="R477" i="13" s="1"/>
  <c r="P477" i="13"/>
  <c r="N477" i="13"/>
  <c r="K477" i="13"/>
  <c r="D477" i="13"/>
  <c r="W476" i="13"/>
  <c r="Q476" i="13"/>
  <c r="R476" i="13" s="1"/>
  <c r="P476" i="13"/>
  <c r="N476" i="13"/>
  <c r="K476" i="13"/>
  <c r="I476" i="13"/>
  <c r="D476" i="13"/>
  <c r="W475" i="13"/>
  <c r="Q475" i="13"/>
  <c r="R475" i="13" s="1"/>
  <c r="P475" i="13"/>
  <c r="N475" i="13"/>
  <c r="K475" i="13"/>
  <c r="D475" i="13"/>
  <c r="W474" i="13"/>
  <c r="P474" i="13"/>
  <c r="N474" i="13"/>
  <c r="I474" i="13"/>
  <c r="J474" i="13" s="1"/>
  <c r="D474" i="13"/>
  <c r="W473" i="13"/>
  <c r="Q473" i="13"/>
  <c r="R473" i="13" s="1"/>
  <c r="P473" i="13"/>
  <c r="N473" i="13"/>
  <c r="K473" i="13"/>
  <c r="I473" i="13"/>
  <c r="D473" i="13"/>
  <c r="W472" i="13"/>
  <c r="Q472" i="13"/>
  <c r="R472" i="13" s="1"/>
  <c r="P472" i="13"/>
  <c r="N472" i="13"/>
  <c r="K472" i="13"/>
  <c r="D472" i="13"/>
  <c r="W471" i="13"/>
  <c r="Q471" i="13"/>
  <c r="R471" i="13" s="1"/>
  <c r="P471" i="13"/>
  <c r="N471" i="13"/>
  <c r="K471" i="13"/>
  <c r="I471" i="13"/>
  <c r="D471" i="13"/>
  <c r="W470" i="13"/>
  <c r="Q470" i="13"/>
  <c r="R470" i="13" s="1"/>
  <c r="P470" i="13"/>
  <c r="N470" i="13"/>
  <c r="K470" i="13"/>
  <c r="D470" i="13"/>
  <c r="W469" i="13"/>
  <c r="Q469" i="13"/>
  <c r="R469" i="13" s="1"/>
  <c r="P469" i="13"/>
  <c r="N469" i="13"/>
  <c r="K469" i="13"/>
  <c r="D469" i="13"/>
  <c r="W468" i="13"/>
  <c r="Q468" i="13"/>
  <c r="R468" i="13" s="1"/>
  <c r="P468" i="13"/>
  <c r="N468" i="13"/>
  <c r="K468" i="13"/>
  <c r="I468" i="13"/>
  <c r="D468" i="13"/>
  <c r="W467" i="13"/>
  <c r="Q467" i="13"/>
  <c r="R467" i="13" s="1"/>
  <c r="P467" i="13"/>
  <c r="N467" i="13"/>
  <c r="K467" i="13"/>
  <c r="D467" i="13"/>
  <c r="W466" i="13"/>
  <c r="P466" i="13"/>
  <c r="N466" i="13"/>
  <c r="J466" i="13"/>
  <c r="K466" i="13" s="1"/>
  <c r="D466" i="13"/>
  <c r="W465" i="13"/>
  <c r="P465" i="13"/>
  <c r="N465" i="13"/>
  <c r="I465" i="13"/>
  <c r="J465" i="13" s="1"/>
  <c r="D465" i="13"/>
  <c r="W464" i="13"/>
  <c r="Q464" i="13"/>
  <c r="R464" i="13" s="1"/>
  <c r="P464" i="13"/>
  <c r="N464" i="13"/>
  <c r="K464" i="13"/>
  <c r="D464" i="13"/>
  <c r="W463" i="13"/>
  <c r="Q463" i="13"/>
  <c r="R463" i="13" s="1"/>
  <c r="P463" i="13"/>
  <c r="N463" i="13"/>
  <c r="K463" i="13"/>
  <c r="I463" i="13"/>
  <c r="D463" i="13"/>
  <c r="W462" i="13"/>
  <c r="Q462" i="13"/>
  <c r="R462" i="13" s="1"/>
  <c r="P462" i="13"/>
  <c r="N462" i="13"/>
  <c r="K462" i="13"/>
  <c r="D462" i="13"/>
  <c r="W461" i="13"/>
  <c r="Q461" i="13"/>
  <c r="R461" i="13" s="1"/>
  <c r="P461" i="13"/>
  <c r="N461" i="13"/>
  <c r="K461" i="13"/>
  <c r="D461" i="13"/>
  <c r="W460" i="13"/>
  <c r="Q460" i="13"/>
  <c r="R460" i="13" s="1"/>
  <c r="P460" i="13"/>
  <c r="N460" i="13"/>
  <c r="K460" i="13"/>
  <c r="I460" i="13"/>
  <c r="D460" i="13"/>
  <c r="W459" i="13"/>
  <c r="Q459" i="13"/>
  <c r="R459" i="13" s="1"/>
  <c r="P459" i="13"/>
  <c r="N459" i="13"/>
  <c r="K459" i="13"/>
  <c r="I459" i="13"/>
  <c r="D459" i="13"/>
  <c r="W458" i="13"/>
  <c r="P458" i="13"/>
  <c r="N458" i="13"/>
  <c r="I458" i="13"/>
  <c r="J458" i="13" s="1"/>
  <c r="D458" i="13"/>
  <c r="W457" i="13"/>
  <c r="Q457" i="13"/>
  <c r="R457" i="13" s="1"/>
  <c r="P457" i="13"/>
  <c r="N457" i="13"/>
  <c r="K457" i="13"/>
  <c r="I457" i="13"/>
  <c r="D457" i="13"/>
  <c r="W456" i="13"/>
  <c r="Q456" i="13"/>
  <c r="R456" i="13" s="1"/>
  <c r="P456" i="13"/>
  <c r="N456" i="13"/>
  <c r="K456" i="13"/>
  <c r="I456" i="13"/>
  <c r="D456" i="13"/>
  <c r="W455" i="13"/>
  <c r="Q455" i="13"/>
  <c r="R455" i="13" s="1"/>
  <c r="P455" i="13"/>
  <c r="N455" i="13"/>
  <c r="K455" i="13"/>
  <c r="D455" i="13"/>
  <c r="W454" i="13"/>
  <c r="Q454" i="13"/>
  <c r="R454" i="13" s="1"/>
  <c r="P454" i="13"/>
  <c r="N454" i="13"/>
  <c r="K454" i="13"/>
  <c r="D454" i="13"/>
  <c r="W453" i="13"/>
  <c r="Q453" i="13"/>
  <c r="R453" i="13" s="1"/>
  <c r="P453" i="13"/>
  <c r="N453" i="13"/>
  <c r="K453" i="13"/>
  <c r="D453" i="13"/>
  <c r="W452" i="13"/>
  <c r="Q452" i="13"/>
  <c r="R452" i="13" s="1"/>
  <c r="P452" i="13"/>
  <c r="N452" i="13"/>
  <c r="K452" i="13"/>
  <c r="D452" i="13"/>
  <c r="W451" i="13"/>
  <c r="Q451" i="13"/>
  <c r="R451" i="13" s="1"/>
  <c r="P451" i="13"/>
  <c r="N451" i="13"/>
  <c r="K451" i="13"/>
  <c r="I451" i="13"/>
  <c r="D451" i="13"/>
  <c r="W450" i="13"/>
  <c r="Q450" i="13"/>
  <c r="R450" i="13" s="1"/>
  <c r="P450" i="13"/>
  <c r="N450" i="13"/>
  <c r="K450" i="13"/>
  <c r="D450" i="13"/>
  <c r="W449" i="13"/>
  <c r="Q449" i="13"/>
  <c r="R449" i="13" s="1"/>
  <c r="P449" i="13"/>
  <c r="N449" i="13"/>
  <c r="K449" i="13"/>
  <c r="D449" i="13"/>
  <c r="W448" i="13"/>
  <c r="Q448" i="13"/>
  <c r="R448" i="13" s="1"/>
  <c r="P448" i="13"/>
  <c r="N448" i="13"/>
  <c r="K448" i="13"/>
  <c r="D448" i="13"/>
  <c r="W447" i="13"/>
  <c r="Q447" i="13"/>
  <c r="R447" i="13" s="1"/>
  <c r="P447" i="13"/>
  <c r="N447" i="13"/>
  <c r="K447" i="13"/>
  <c r="I447" i="13"/>
  <c r="D447" i="13"/>
  <c r="W446" i="13"/>
  <c r="Q446" i="13"/>
  <c r="R446" i="13" s="1"/>
  <c r="P446" i="13"/>
  <c r="N446" i="13"/>
  <c r="K446" i="13"/>
  <c r="I446" i="13"/>
  <c r="D446" i="13"/>
  <c r="W445" i="13"/>
  <c r="Q445" i="13"/>
  <c r="R445" i="13" s="1"/>
  <c r="P445" i="13"/>
  <c r="N445" i="13"/>
  <c r="K445" i="13"/>
  <c r="D445" i="13"/>
  <c r="W444" i="13"/>
  <c r="Q444" i="13"/>
  <c r="R444" i="13" s="1"/>
  <c r="P444" i="13"/>
  <c r="N444" i="13"/>
  <c r="K444" i="13"/>
  <c r="D444" i="13"/>
  <c r="W443" i="13"/>
  <c r="Q443" i="13"/>
  <c r="R443" i="13" s="1"/>
  <c r="P443" i="13"/>
  <c r="N443" i="13"/>
  <c r="K443" i="13"/>
  <c r="D443" i="13"/>
  <c r="W442" i="13"/>
  <c r="Q442" i="13"/>
  <c r="R442" i="13" s="1"/>
  <c r="P442" i="13"/>
  <c r="N442" i="13"/>
  <c r="K442" i="13"/>
  <c r="D442" i="13"/>
  <c r="W441" i="13"/>
  <c r="Q441" i="13"/>
  <c r="R441" i="13" s="1"/>
  <c r="P441" i="13"/>
  <c r="N441" i="13"/>
  <c r="K441" i="13"/>
  <c r="D441" i="13"/>
  <c r="W440" i="13"/>
  <c r="Q440" i="13"/>
  <c r="R440" i="13" s="1"/>
  <c r="P440" i="13"/>
  <c r="N440" i="13"/>
  <c r="K440" i="13"/>
  <c r="I440" i="13"/>
  <c r="D440" i="13"/>
  <c r="Q439" i="13"/>
  <c r="R439" i="13" s="1"/>
  <c r="P439" i="13"/>
  <c r="N439" i="13"/>
  <c r="K439" i="13"/>
  <c r="D439" i="13"/>
  <c r="W438" i="13"/>
  <c r="Q438" i="13"/>
  <c r="R438" i="13" s="1"/>
  <c r="P438" i="13"/>
  <c r="N438" i="13"/>
  <c r="K438" i="13"/>
  <c r="I438" i="13"/>
  <c r="D438" i="13"/>
  <c r="W437" i="13"/>
  <c r="Q437" i="13"/>
  <c r="R437" i="13" s="1"/>
  <c r="P437" i="13"/>
  <c r="N437" i="13"/>
  <c r="K437" i="13"/>
  <c r="D437" i="13"/>
  <c r="W436" i="13"/>
  <c r="Q436" i="13"/>
  <c r="R436" i="13" s="1"/>
  <c r="P436" i="13"/>
  <c r="N436" i="13"/>
  <c r="K436" i="13"/>
  <c r="D436" i="13"/>
  <c r="Q435" i="13"/>
  <c r="R435" i="13" s="1"/>
  <c r="P435" i="13"/>
  <c r="N435" i="13"/>
  <c r="K435" i="13"/>
  <c r="D435" i="13"/>
  <c r="W434" i="13"/>
  <c r="Q434" i="13"/>
  <c r="R434" i="13" s="1"/>
  <c r="P434" i="13"/>
  <c r="N434" i="13"/>
  <c r="K434" i="13"/>
  <c r="D434" i="13"/>
  <c r="W433" i="13"/>
  <c r="Q433" i="13"/>
  <c r="R433" i="13" s="1"/>
  <c r="P433" i="13"/>
  <c r="N433" i="13"/>
  <c r="K433" i="13"/>
  <c r="I433" i="13"/>
  <c r="D433" i="13"/>
  <c r="Q432" i="13"/>
  <c r="R432" i="13" s="1"/>
  <c r="P432" i="13"/>
  <c r="N432" i="13"/>
  <c r="K432" i="13"/>
  <c r="D432" i="13"/>
  <c r="Q431" i="13"/>
  <c r="R431" i="13" s="1"/>
  <c r="P431" i="13"/>
  <c r="N431" i="13"/>
  <c r="K431" i="13"/>
  <c r="D431" i="13"/>
  <c r="Q430" i="13"/>
  <c r="R430" i="13" s="1"/>
  <c r="P430" i="13"/>
  <c r="N430" i="13"/>
  <c r="K430" i="13"/>
  <c r="D430" i="13"/>
  <c r="W429" i="13"/>
  <c r="Q429" i="13"/>
  <c r="R429" i="13" s="1"/>
  <c r="P429" i="13"/>
  <c r="N429" i="13"/>
  <c r="K429" i="13"/>
  <c r="D429" i="13"/>
  <c r="W428" i="13"/>
  <c r="Q428" i="13"/>
  <c r="R428" i="13" s="1"/>
  <c r="P428" i="13"/>
  <c r="N428" i="13"/>
  <c r="K428" i="13"/>
  <c r="I428" i="13"/>
  <c r="D428" i="13"/>
  <c r="W427" i="13"/>
  <c r="Q427" i="13"/>
  <c r="R427" i="13" s="1"/>
  <c r="P427" i="13"/>
  <c r="N427" i="13"/>
  <c r="K427" i="13"/>
  <c r="D427" i="13"/>
  <c r="Q426" i="13"/>
  <c r="R426" i="13" s="1"/>
  <c r="P426" i="13"/>
  <c r="N426" i="13"/>
  <c r="K426" i="13"/>
  <c r="D426" i="13"/>
  <c r="W425" i="13"/>
  <c r="P425" i="13"/>
  <c r="N425" i="13"/>
  <c r="I425" i="13"/>
  <c r="J425" i="13" s="1"/>
  <c r="Q425" i="13" s="1"/>
  <c r="R425" i="13" s="1"/>
  <c r="D425" i="13"/>
  <c r="W424" i="13"/>
  <c r="Q424" i="13"/>
  <c r="R424" i="13" s="1"/>
  <c r="P424" i="13"/>
  <c r="N424" i="13"/>
  <c r="K424" i="13"/>
  <c r="D424" i="13"/>
  <c r="W423" i="13"/>
  <c r="Q423" i="13"/>
  <c r="R423" i="13" s="1"/>
  <c r="P423" i="13"/>
  <c r="N423" i="13"/>
  <c r="K423" i="13"/>
  <c r="D423" i="13"/>
  <c r="W422" i="13"/>
  <c r="Q422" i="13"/>
  <c r="R422" i="13" s="1"/>
  <c r="P422" i="13"/>
  <c r="N422" i="13"/>
  <c r="K422" i="13"/>
  <c r="D422" i="13"/>
  <c r="W421" i="13"/>
  <c r="P421" i="13"/>
  <c r="N421" i="13"/>
  <c r="I421" i="13"/>
  <c r="J421" i="13" s="1"/>
  <c r="Q421" i="13" s="1"/>
  <c r="R421" i="13" s="1"/>
  <c r="D421" i="13"/>
  <c r="W420" i="13"/>
  <c r="Q420" i="13"/>
  <c r="R420" i="13" s="1"/>
  <c r="P420" i="13"/>
  <c r="N420" i="13"/>
  <c r="K420" i="13"/>
  <c r="I420" i="13"/>
  <c r="D420" i="13"/>
  <c r="W419" i="13"/>
  <c r="Q419" i="13"/>
  <c r="R419" i="13" s="1"/>
  <c r="P419" i="13"/>
  <c r="N419" i="13"/>
  <c r="K419" i="13"/>
  <c r="D419" i="13"/>
  <c r="W418" i="13"/>
  <c r="Q418" i="13"/>
  <c r="R418" i="13" s="1"/>
  <c r="P418" i="13"/>
  <c r="N418" i="13"/>
  <c r="K418" i="13"/>
  <c r="D418" i="13"/>
  <c r="W417" i="13"/>
  <c r="Q417" i="13"/>
  <c r="R417" i="13" s="1"/>
  <c r="P417" i="13"/>
  <c r="N417" i="13"/>
  <c r="K417" i="13"/>
  <c r="D417" i="13"/>
  <c r="W416" i="13"/>
  <c r="Q416" i="13"/>
  <c r="R416" i="13" s="1"/>
  <c r="P416" i="13"/>
  <c r="N416" i="13"/>
  <c r="K416" i="13"/>
  <c r="D416" i="13"/>
  <c r="W415" i="13"/>
  <c r="Q415" i="13"/>
  <c r="R415" i="13" s="1"/>
  <c r="P415" i="13"/>
  <c r="N415" i="13"/>
  <c r="K415" i="13"/>
  <c r="I415" i="13"/>
  <c r="D415" i="13"/>
  <c r="W414" i="13"/>
  <c r="Q414" i="13"/>
  <c r="R414" i="13" s="1"/>
  <c r="P414" i="13"/>
  <c r="N414" i="13"/>
  <c r="K414" i="13"/>
  <c r="D414" i="13"/>
  <c r="W413" i="13"/>
  <c r="Q413" i="13"/>
  <c r="R413" i="13" s="1"/>
  <c r="P413" i="13"/>
  <c r="N413" i="13"/>
  <c r="K413" i="13"/>
  <c r="I413" i="13"/>
  <c r="D413" i="13"/>
  <c r="W412" i="13"/>
  <c r="Q412" i="13"/>
  <c r="R412" i="13" s="1"/>
  <c r="P412" i="13"/>
  <c r="N412" i="13"/>
  <c r="K412" i="13"/>
  <c r="D412" i="13"/>
  <c r="W411" i="13"/>
  <c r="Q411" i="13"/>
  <c r="R411" i="13" s="1"/>
  <c r="P411" i="13"/>
  <c r="N411" i="13"/>
  <c r="K411" i="13"/>
  <c r="D411" i="13"/>
  <c r="W410" i="13"/>
  <c r="P410" i="13"/>
  <c r="N410" i="13"/>
  <c r="J410" i="13"/>
  <c r="D410" i="13"/>
  <c r="W409" i="13"/>
  <c r="Q409" i="13"/>
  <c r="R409" i="13" s="1"/>
  <c r="P409" i="13"/>
  <c r="N409" i="13"/>
  <c r="K409" i="13"/>
  <c r="I409" i="13"/>
  <c r="D409" i="13"/>
  <c r="Q408" i="13"/>
  <c r="R408" i="13" s="1"/>
  <c r="P408" i="13"/>
  <c r="N408" i="13"/>
  <c r="K408" i="13"/>
  <c r="D408" i="13"/>
  <c r="W407" i="13"/>
  <c r="Q407" i="13"/>
  <c r="R407" i="13" s="1"/>
  <c r="P407" i="13"/>
  <c r="N407" i="13"/>
  <c r="K407" i="13"/>
  <c r="D407" i="13"/>
  <c r="W406" i="13"/>
  <c r="P406" i="13"/>
  <c r="N406" i="13"/>
  <c r="J406" i="13"/>
  <c r="K406" i="13" s="1"/>
  <c r="D406" i="13"/>
  <c r="W405" i="13"/>
  <c r="Q405" i="13"/>
  <c r="R405" i="13" s="1"/>
  <c r="P405" i="13"/>
  <c r="N405" i="13"/>
  <c r="K405" i="13"/>
  <c r="D405" i="13"/>
  <c r="W404" i="13"/>
  <c r="Q404" i="13"/>
  <c r="R404" i="13" s="1"/>
  <c r="P404" i="13"/>
  <c r="N404" i="13"/>
  <c r="K404" i="13"/>
  <c r="D404" i="13"/>
  <c r="W403" i="13"/>
  <c r="Q403" i="13"/>
  <c r="R403" i="13" s="1"/>
  <c r="P403" i="13"/>
  <c r="K403" i="13"/>
  <c r="D403" i="13"/>
  <c r="W402" i="13"/>
  <c r="Q402" i="13"/>
  <c r="R402" i="13" s="1"/>
  <c r="P402" i="13"/>
  <c r="N402" i="13"/>
  <c r="K402" i="13"/>
  <c r="I402" i="13"/>
  <c r="D402" i="13"/>
  <c r="W401" i="13"/>
  <c r="Q401" i="13"/>
  <c r="R401" i="13" s="1"/>
  <c r="P401" i="13"/>
  <c r="N401" i="13"/>
  <c r="K401" i="13"/>
  <c r="D401" i="13"/>
  <c r="W400" i="13"/>
  <c r="Q400" i="13"/>
  <c r="R400" i="13" s="1"/>
  <c r="P400" i="13"/>
  <c r="N400" i="13"/>
  <c r="K400" i="13"/>
  <c r="D400" i="13"/>
  <c r="Q399" i="13"/>
  <c r="R399" i="13" s="1"/>
  <c r="P399" i="13"/>
  <c r="N399" i="13"/>
  <c r="K399" i="13"/>
  <c r="D399" i="13"/>
  <c r="W398" i="13"/>
  <c r="Q398" i="13"/>
  <c r="R398" i="13" s="1"/>
  <c r="P398" i="13"/>
  <c r="N398" i="13"/>
  <c r="K398" i="13"/>
  <c r="D398" i="13"/>
  <c r="W397" i="13"/>
  <c r="Q397" i="13"/>
  <c r="R397" i="13" s="1"/>
  <c r="P397" i="13"/>
  <c r="N397" i="13"/>
  <c r="K397" i="13"/>
  <c r="D397" i="13"/>
  <c r="W396" i="13"/>
  <c r="Q396" i="13"/>
  <c r="R396" i="13" s="1"/>
  <c r="P396" i="13"/>
  <c r="N396" i="13"/>
  <c r="K396" i="13"/>
  <c r="I396" i="13"/>
  <c r="D396" i="13"/>
  <c r="W395" i="13"/>
  <c r="P395" i="13"/>
  <c r="N395" i="13"/>
  <c r="I395" i="13"/>
  <c r="J395" i="13" s="1"/>
  <c r="D395" i="13"/>
  <c r="W394" i="13"/>
  <c r="Q394" i="13"/>
  <c r="R394" i="13" s="1"/>
  <c r="P394" i="13"/>
  <c r="N394" i="13"/>
  <c r="K394" i="13"/>
  <c r="I394" i="13"/>
  <c r="D394" i="13"/>
  <c r="W393" i="13"/>
  <c r="Q393" i="13"/>
  <c r="R393" i="13" s="1"/>
  <c r="P393" i="13"/>
  <c r="N393" i="13"/>
  <c r="K393" i="13"/>
  <c r="D393" i="13"/>
  <c r="W392" i="13"/>
  <c r="Q392" i="13"/>
  <c r="R392" i="13" s="1"/>
  <c r="P392" i="13"/>
  <c r="N392" i="13"/>
  <c r="K392" i="13"/>
  <c r="D392" i="13"/>
  <c r="W391" i="13"/>
  <c r="Q391" i="13"/>
  <c r="R391" i="13" s="1"/>
  <c r="P391" i="13"/>
  <c r="N391" i="13"/>
  <c r="K391" i="13"/>
  <c r="I391" i="13"/>
  <c r="D391" i="13"/>
  <c r="W390" i="13"/>
  <c r="Q390" i="13"/>
  <c r="R390" i="13" s="1"/>
  <c r="P390" i="13"/>
  <c r="N390" i="13"/>
  <c r="K390" i="13"/>
  <c r="D390" i="13"/>
  <c r="W389" i="13"/>
  <c r="Q389" i="13"/>
  <c r="R389" i="13" s="1"/>
  <c r="P389" i="13"/>
  <c r="N389" i="13"/>
  <c r="K389" i="13"/>
  <c r="D389" i="13"/>
  <c r="Q388" i="13"/>
  <c r="R388" i="13" s="1"/>
  <c r="P388" i="13"/>
  <c r="N388" i="13"/>
  <c r="K388" i="13"/>
  <c r="D388" i="13"/>
  <c r="Q387" i="13"/>
  <c r="R387" i="13" s="1"/>
  <c r="P387" i="13"/>
  <c r="N387" i="13"/>
  <c r="K387" i="13"/>
  <c r="D387" i="13"/>
  <c r="W386" i="13"/>
  <c r="Q386" i="13"/>
  <c r="R386" i="13" s="1"/>
  <c r="P386" i="13"/>
  <c r="N386" i="13"/>
  <c r="K386" i="13"/>
  <c r="D386" i="13"/>
  <c r="W385" i="13"/>
  <c r="Q385" i="13"/>
  <c r="R385" i="13" s="1"/>
  <c r="P385" i="13"/>
  <c r="N385" i="13"/>
  <c r="K385" i="13"/>
  <c r="D385" i="13"/>
  <c r="W384" i="13"/>
  <c r="Q384" i="13"/>
  <c r="R384" i="13" s="1"/>
  <c r="P384" i="13"/>
  <c r="K384" i="13"/>
  <c r="D384" i="13"/>
  <c r="W383" i="13"/>
  <c r="Q383" i="13"/>
  <c r="R383" i="13" s="1"/>
  <c r="P383" i="13"/>
  <c r="N383" i="13"/>
  <c r="K383" i="13"/>
  <c r="D383" i="13"/>
  <c r="W382" i="13"/>
  <c r="P382" i="13"/>
  <c r="N382" i="13"/>
  <c r="J382" i="13"/>
  <c r="Q382" i="13" s="1"/>
  <c r="R382" i="13" s="1"/>
  <c r="D382" i="13"/>
  <c r="W381" i="13"/>
  <c r="Q381" i="13"/>
  <c r="R381" i="13" s="1"/>
  <c r="P381" i="13"/>
  <c r="N381" i="13"/>
  <c r="K381" i="13"/>
  <c r="D381" i="13"/>
  <c r="W380" i="13"/>
  <c r="Q380" i="13"/>
  <c r="R380" i="13" s="1"/>
  <c r="P380" i="13"/>
  <c r="N380" i="13"/>
  <c r="K380" i="13"/>
  <c r="D380" i="13"/>
  <c r="W379" i="13"/>
  <c r="Q379" i="13"/>
  <c r="R379" i="13" s="1"/>
  <c r="P379" i="13"/>
  <c r="N379" i="13"/>
  <c r="K379" i="13"/>
  <c r="D379" i="13"/>
  <c r="W378" i="13"/>
  <c r="Q378" i="13"/>
  <c r="R378" i="13" s="1"/>
  <c r="P378" i="13"/>
  <c r="N378" i="13"/>
  <c r="K378" i="13"/>
  <c r="D378" i="13"/>
  <c r="W377" i="13"/>
  <c r="Q377" i="13"/>
  <c r="R377" i="13" s="1"/>
  <c r="P377" i="13"/>
  <c r="N377" i="13"/>
  <c r="K377" i="13"/>
  <c r="I377" i="13"/>
  <c r="D377" i="13"/>
  <c r="W376" i="13"/>
  <c r="Q376" i="13"/>
  <c r="R376" i="13" s="1"/>
  <c r="P376" i="13"/>
  <c r="N376" i="13"/>
  <c r="K376" i="13"/>
  <c r="D376" i="13"/>
  <c r="Q375" i="13"/>
  <c r="R375" i="13" s="1"/>
  <c r="P375" i="13"/>
  <c r="N375" i="13"/>
  <c r="K375" i="13"/>
  <c r="D375" i="13"/>
  <c r="W374" i="13"/>
  <c r="Q374" i="13"/>
  <c r="R374" i="13" s="1"/>
  <c r="P374" i="13"/>
  <c r="N374" i="13"/>
  <c r="K374" i="13"/>
  <c r="D374" i="13"/>
  <c r="W373" i="13"/>
  <c r="Q373" i="13"/>
  <c r="R373" i="13" s="1"/>
  <c r="P373" i="13"/>
  <c r="N373" i="13"/>
  <c r="K373" i="13"/>
  <c r="D373" i="13"/>
  <c r="W372" i="13"/>
  <c r="Q372" i="13"/>
  <c r="R372" i="13" s="1"/>
  <c r="P372" i="13"/>
  <c r="N372" i="13"/>
  <c r="K372" i="13"/>
  <c r="D372" i="13"/>
  <c r="W371" i="13"/>
  <c r="Q371" i="13"/>
  <c r="R371" i="13" s="1"/>
  <c r="P371" i="13"/>
  <c r="N371" i="13"/>
  <c r="K371" i="13"/>
  <c r="D371" i="13"/>
  <c r="W370" i="13"/>
  <c r="Q370" i="13"/>
  <c r="R370" i="13" s="1"/>
  <c r="P370" i="13"/>
  <c r="N370" i="13"/>
  <c r="K370" i="13"/>
  <c r="D370" i="13"/>
  <c r="W369" i="13"/>
  <c r="Q369" i="13"/>
  <c r="R369" i="13" s="1"/>
  <c r="P369" i="13"/>
  <c r="K369" i="13"/>
  <c r="D369" i="13"/>
  <c r="W368" i="13"/>
  <c r="Q368" i="13"/>
  <c r="R368" i="13" s="1"/>
  <c r="P368" i="13"/>
  <c r="N368" i="13"/>
  <c r="K368" i="13"/>
  <c r="D368" i="13"/>
  <c r="W367" i="13"/>
  <c r="Q367" i="13"/>
  <c r="R367" i="13" s="1"/>
  <c r="P367" i="13"/>
  <c r="N367" i="13"/>
  <c r="K367" i="13"/>
  <c r="D367" i="13"/>
  <c r="W366" i="13"/>
  <c r="Q366" i="13"/>
  <c r="R366" i="13" s="1"/>
  <c r="P366" i="13"/>
  <c r="N366" i="13"/>
  <c r="K366" i="13"/>
  <c r="D366" i="13"/>
  <c r="W365" i="13"/>
  <c r="Q365" i="13"/>
  <c r="R365" i="13" s="1"/>
  <c r="P365" i="13"/>
  <c r="N365" i="13"/>
  <c r="K365" i="13"/>
  <c r="D365" i="13"/>
  <c r="W364" i="13"/>
  <c r="Q364" i="13"/>
  <c r="R364" i="13" s="1"/>
  <c r="P364" i="13"/>
  <c r="N364" i="13"/>
  <c r="K364" i="13"/>
  <c r="D364" i="13"/>
  <c r="W363" i="13"/>
  <c r="Q363" i="13"/>
  <c r="R363" i="13" s="1"/>
  <c r="P363" i="13"/>
  <c r="N363" i="13"/>
  <c r="K363" i="13"/>
  <c r="D363" i="13"/>
  <c r="W362" i="13"/>
  <c r="P362" i="13"/>
  <c r="N362" i="13"/>
  <c r="J362" i="13"/>
  <c r="K362" i="13" s="1"/>
  <c r="D362" i="13"/>
  <c r="W361" i="13"/>
  <c r="Q361" i="13"/>
  <c r="R361" i="13" s="1"/>
  <c r="P361" i="13"/>
  <c r="N361" i="13"/>
  <c r="K361" i="13"/>
  <c r="D361" i="13"/>
  <c r="W360" i="13"/>
  <c r="Q360" i="13"/>
  <c r="R360" i="13" s="1"/>
  <c r="P360" i="13"/>
  <c r="N360" i="13"/>
  <c r="K360" i="13"/>
  <c r="D360" i="13"/>
  <c r="W359" i="13"/>
  <c r="Q359" i="13"/>
  <c r="R359" i="13" s="1"/>
  <c r="P359" i="13"/>
  <c r="N359" i="13"/>
  <c r="K359" i="13"/>
  <c r="D359" i="13"/>
  <c r="W358" i="13"/>
  <c r="Q358" i="13"/>
  <c r="R358" i="13" s="1"/>
  <c r="P358" i="13"/>
  <c r="N358" i="13"/>
  <c r="K358" i="13"/>
  <c r="D358" i="13"/>
  <c r="W357" i="13"/>
  <c r="Q357" i="13"/>
  <c r="R357" i="13" s="1"/>
  <c r="P357" i="13"/>
  <c r="N357" i="13"/>
  <c r="K357" i="13"/>
  <c r="D357" i="13"/>
  <c r="W356" i="13"/>
  <c r="Q356" i="13"/>
  <c r="R356" i="13" s="1"/>
  <c r="P356" i="13"/>
  <c r="N356" i="13"/>
  <c r="K356" i="13"/>
  <c r="D356" i="13"/>
  <c r="W355" i="13"/>
  <c r="P355" i="13"/>
  <c r="N355" i="13"/>
  <c r="J355" i="13"/>
  <c r="K355" i="13" s="1"/>
  <c r="D355" i="13"/>
  <c r="W354" i="13"/>
  <c r="Q354" i="13"/>
  <c r="R354" i="13" s="1"/>
  <c r="P354" i="13"/>
  <c r="N354" i="13"/>
  <c r="K354" i="13"/>
  <c r="D354" i="13"/>
  <c r="W353" i="13"/>
  <c r="Q353" i="13"/>
  <c r="R353" i="13" s="1"/>
  <c r="P353" i="13"/>
  <c r="N353" i="13"/>
  <c r="K353" i="13"/>
  <c r="D353" i="13"/>
  <c r="W352" i="13"/>
  <c r="Q352" i="13"/>
  <c r="R352" i="13" s="1"/>
  <c r="P352" i="13"/>
  <c r="N352" i="13"/>
  <c r="K352" i="13"/>
  <c r="D352" i="13"/>
  <c r="W351" i="13"/>
  <c r="Q351" i="13"/>
  <c r="R351" i="13" s="1"/>
  <c r="P351" i="13"/>
  <c r="N351" i="13"/>
  <c r="K351" i="13"/>
  <c r="D351" i="13"/>
  <c r="W350" i="13"/>
  <c r="P350" i="13"/>
  <c r="N350" i="13"/>
  <c r="J350" i="13"/>
  <c r="K350" i="13" s="1"/>
  <c r="D350" i="13"/>
  <c r="W349" i="13"/>
  <c r="Q349" i="13"/>
  <c r="R349" i="13" s="1"/>
  <c r="P349" i="13"/>
  <c r="N349" i="13"/>
  <c r="K349" i="13"/>
  <c r="D349" i="13"/>
  <c r="AA348" i="13"/>
  <c r="W348" i="13"/>
  <c r="Q348" i="13"/>
  <c r="R348" i="13" s="1"/>
  <c r="P348" i="13"/>
  <c r="N348" i="13"/>
  <c r="K348" i="13"/>
  <c r="D348" i="13"/>
  <c r="W347" i="13"/>
  <c r="Q347" i="13"/>
  <c r="R347" i="13" s="1"/>
  <c r="P347" i="13"/>
  <c r="N347" i="13"/>
  <c r="K347" i="13"/>
  <c r="D347" i="13"/>
  <c r="W346" i="13"/>
  <c r="Q346" i="13"/>
  <c r="R346" i="13" s="1"/>
  <c r="P346" i="13"/>
  <c r="N346" i="13"/>
  <c r="K346" i="13"/>
  <c r="D346" i="13"/>
  <c r="W345" i="13"/>
  <c r="Q345" i="13"/>
  <c r="R345" i="13" s="1"/>
  <c r="P345" i="13"/>
  <c r="N345" i="13"/>
  <c r="K345" i="13"/>
  <c r="D345" i="13"/>
  <c r="W344" i="13"/>
  <c r="Q344" i="13"/>
  <c r="R344" i="13" s="1"/>
  <c r="P344" i="13"/>
  <c r="N344" i="13"/>
  <c r="K344" i="13"/>
  <c r="D344" i="13"/>
  <c r="W343" i="13"/>
  <c r="Q343" i="13"/>
  <c r="R343" i="13" s="1"/>
  <c r="P343" i="13"/>
  <c r="N343" i="13"/>
  <c r="K343" i="13"/>
  <c r="D343" i="13"/>
  <c r="W342" i="13"/>
  <c r="Q342" i="13"/>
  <c r="R342" i="13" s="1"/>
  <c r="P342" i="13"/>
  <c r="N342" i="13"/>
  <c r="K342" i="13"/>
  <c r="D342" i="13"/>
  <c r="W341" i="13"/>
  <c r="Q341" i="13"/>
  <c r="R341" i="13" s="1"/>
  <c r="P341" i="13"/>
  <c r="N341" i="13"/>
  <c r="K341" i="13"/>
  <c r="D341" i="13"/>
  <c r="W340" i="13"/>
  <c r="Q340" i="13"/>
  <c r="R340" i="13" s="1"/>
  <c r="P340" i="13"/>
  <c r="K340" i="13"/>
  <c r="D340" i="13"/>
  <c r="W339" i="13"/>
  <c r="Q339" i="13"/>
  <c r="R339" i="13" s="1"/>
  <c r="P339" i="13"/>
  <c r="N339" i="13"/>
  <c r="K339" i="13"/>
  <c r="D339" i="13"/>
  <c r="W338" i="13"/>
  <c r="P338" i="13"/>
  <c r="N338" i="13"/>
  <c r="J338" i="13"/>
  <c r="Q338" i="13" s="1"/>
  <c r="R338" i="13" s="1"/>
  <c r="D338" i="13"/>
  <c r="W337" i="13"/>
  <c r="Q337" i="13"/>
  <c r="R337" i="13" s="1"/>
  <c r="P337" i="13"/>
  <c r="N337" i="13"/>
  <c r="K337" i="13"/>
  <c r="D337" i="13"/>
  <c r="W336" i="13"/>
  <c r="Q336" i="13"/>
  <c r="R336" i="13" s="1"/>
  <c r="P336" i="13"/>
  <c r="N336" i="13"/>
  <c r="K336" i="13"/>
  <c r="D336" i="13"/>
  <c r="W335" i="13"/>
  <c r="Q335" i="13"/>
  <c r="R335" i="13" s="1"/>
  <c r="P335" i="13"/>
  <c r="N335" i="13"/>
  <c r="K335" i="13"/>
  <c r="D335" i="13"/>
  <c r="W334" i="13"/>
  <c r="Q334" i="13"/>
  <c r="R334" i="13" s="1"/>
  <c r="P334" i="13"/>
  <c r="N334" i="13"/>
  <c r="K334" i="13"/>
  <c r="D334" i="13"/>
  <c r="W333" i="13"/>
  <c r="Q333" i="13"/>
  <c r="R333" i="13" s="1"/>
  <c r="P333" i="13"/>
  <c r="N333" i="13"/>
  <c r="K333" i="13"/>
  <c r="D333" i="13"/>
  <c r="W332" i="13"/>
  <c r="Q332" i="13"/>
  <c r="R332" i="13" s="1"/>
  <c r="P332" i="13"/>
  <c r="N332" i="13"/>
  <c r="K332" i="13"/>
  <c r="D332" i="13"/>
  <c r="W331" i="13"/>
  <c r="Q331" i="13"/>
  <c r="R331" i="13" s="1"/>
  <c r="P331" i="13"/>
  <c r="N331" i="13"/>
  <c r="K331" i="13"/>
  <c r="D331" i="13"/>
  <c r="W330" i="13"/>
  <c r="Q330" i="13"/>
  <c r="R330" i="13" s="1"/>
  <c r="P330" i="13"/>
  <c r="N330" i="13"/>
  <c r="K330" i="13"/>
  <c r="D330" i="13"/>
  <c r="W329" i="13"/>
  <c r="Q329" i="13"/>
  <c r="R329" i="13" s="1"/>
  <c r="P329" i="13"/>
  <c r="N329" i="13"/>
  <c r="K329" i="13"/>
  <c r="D329" i="13"/>
  <c r="W328" i="13"/>
  <c r="Q328" i="13"/>
  <c r="R328" i="13" s="1"/>
  <c r="P328" i="13"/>
  <c r="N328" i="13"/>
  <c r="K328" i="13"/>
  <c r="D328" i="13"/>
  <c r="W327" i="13"/>
  <c r="Q327" i="13"/>
  <c r="R327" i="13" s="1"/>
  <c r="P327" i="13"/>
  <c r="N327" i="13"/>
  <c r="K327" i="13"/>
  <c r="D327" i="13"/>
  <c r="AA326" i="13"/>
  <c r="W326" i="13"/>
  <c r="Q326" i="13"/>
  <c r="R326" i="13" s="1"/>
  <c r="P326" i="13"/>
  <c r="N326" i="13"/>
  <c r="K326" i="13"/>
  <c r="D326" i="13"/>
  <c r="W325" i="13"/>
  <c r="Q325" i="13"/>
  <c r="R325" i="13" s="1"/>
  <c r="P325" i="13"/>
  <c r="N325" i="13"/>
  <c r="K325" i="13"/>
  <c r="D325" i="13"/>
  <c r="AA324" i="13"/>
  <c r="Q324" i="13"/>
  <c r="R324" i="13" s="1"/>
  <c r="P324" i="13"/>
  <c r="N324" i="13"/>
  <c r="K324" i="13"/>
  <c r="D324" i="13"/>
  <c r="W323" i="13"/>
  <c r="Q323" i="13"/>
  <c r="R323" i="13" s="1"/>
  <c r="P323" i="13"/>
  <c r="N323" i="13"/>
  <c r="K323" i="13"/>
  <c r="D323" i="13"/>
  <c r="W322" i="13"/>
  <c r="Q322" i="13"/>
  <c r="R322" i="13" s="1"/>
  <c r="P322" i="13"/>
  <c r="N322" i="13"/>
  <c r="K322" i="13"/>
  <c r="D322" i="13"/>
  <c r="W321" i="13"/>
  <c r="Q321" i="13"/>
  <c r="R321" i="13" s="1"/>
  <c r="P321" i="13"/>
  <c r="N321" i="13"/>
  <c r="K321" i="13"/>
  <c r="D321" i="13"/>
  <c r="W320" i="13"/>
  <c r="Q320" i="13"/>
  <c r="R320" i="13" s="1"/>
  <c r="P320" i="13"/>
  <c r="N320" i="13"/>
  <c r="K320" i="13"/>
  <c r="D320" i="13"/>
  <c r="W319" i="13"/>
  <c r="Q319" i="13"/>
  <c r="R319" i="13" s="1"/>
  <c r="P319" i="13"/>
  <c r="N319" i="13"/>
  <c r="K319" i="13"/>
  <c r="D319" i="13"/>
  <c r="W318" i="13"/>
  <c r="Q318" i="13"/>
  <c r="R318" i="13" s="1"/>
  <c r="P318" i="13"/>
  <c r="N318" i="13"/>
  <c r="K318" i="13"/>
  <c r="D318" i="13"/>
  <c r="W317" i="13"/>
  <c r="Q317" i="13"/>
  <c r="R317" i="13" s="1"/>
  <c r="P317" i="13"/>
  <c r="N317" i="13"/>
  <c r="K317" i="13"/>
  <c r="D317" i="13"/>
  <c r="W316" i="13"/>
  <c r="Q316" i="13"/>
  <c r="R316" i="13" s="1"/>
  <c r="P316" i="13"/>
  <c r="N316" i="13"/>
  <c r="K316" i="13"/>
  <c r="D316" i="13"/>
  <c r="W315" i="13"/>
  <c r="Q315" i="13"/>
  <c r="R315" i="13" s="1"/>
  <c r="P315" i="13"/>
  <c r="N315" i="13"/>
  <c r="K315" i="13"/>
  <c r="D315" i="13"/>
  <c r="W314" i="13"/>
  <c r="Q314" i="13"/>
  <c r="R314" i="13" s="1"/>
  <c r="P314" i="13"/>
  <c r="N314" i="13"/>
  <c r="K314" i="13"/>
  <c r="W313" i="13"/>
  <c r="Q313" i="13"/>
  <c r="R313" i="13" s="1"/>
  <c r="P313" i="13"/>
  <c r="N313" i="13"/>
  <c r="K313" i="13"/>
  <c r="D313" i="13"/>
  <c r="W312" i="13"/>
  <c r="Q312" i="13"/>
  <c r="R312" i="13" s="1"/>
  <c r="P312" i="13"/>
  <c r="N312" i="13"/>
  <c r="K312" i="13"/>
  <c r="D312" i="13"/>
  <c r="AA311" i="13"/>
  <c r="W311" i="13"/>
  <c r="Q311" i="13"/>
  <c r="R311" i="13" s="1"/>
  <c r="P311" i="13"/>
  <c r="N311" i="13"/>
  <c r="K311" i="13"/>
  <c r="D311" i="13"/>
  <c r="AA310" i="13"/>
  <c r="W310" i="13"/>
  <c r="Q310" i="13"/>
  <c r="R310" i="13" s="1"/>
  <c r="P310" i="13"/>
  <c r="N310" i="13"/>
  <c r="K310" i="13"/>
  <c r="D310" i="13"/>
  <c r="W309" i="13"/>
  <c r="Q309" i="13"/>
  <c r="R309" i="13" s="1"/>
  <c r="P309" i="13"/>
  <c r="N309" i="13"/>
  <c r="K309" i="13"/>
  <c r="D309" i="13"/>
  <c r="W308" i="13"/>
  <c r="P308" i="13"/>
  <c r="N308" i="13"/>
  <c r="J308" i="13"/>
  <c r="K308" i="13" s="1"/>
  <c r="D308" i="13"/>
  <c r="W307" i="13"/>
  <c r="Q307" i="13"/>
  <c r="R307" i="13" s="1"/>
  <c r="P307" i="13"/>
  <c r="N307" i="13"/>
  <c r="K307" i="13"/>
  <c r="D307" i="13"/>
  <c r="W306" i="13"/>
  <c r="Q306" i="13"/>
  <c r="R306" i="13" s="1"/>
  <c r="P306" i="13"/>
  <c r="N306" i="13"/>
  <c r="K306" i="13"/>
  <c r="D306" i="13"/>
  <c r="AA305" i="13"/>
  <c r="W305" i="13"/>
  <c r="Q305" i="13"/>
  <c r="R305" i="13" s="1"/>
  <c r="P305" i="13"/>
  <c r="N305" i="13"/>
  <c r="K305" i="13"/>
  <c r="D305" i="13"/>
  <c r="AA304" i="13"/>
  <c r="Z304" i="13"/>
  <c r="W304" i="13"/>
  <c r="Q304" i="13"/>
  <c r="R304" i="13" s="1"/>
  <c r="P304" i="13"/>
  <c r="N304" i="13"/>
  <c r="K304" i="13"/>
  <c r="D304" i="13"/>
  <c r="W303" i="13"/>
  <c r="Q303" i="13"/>
  <c r="R303" i="13" s="1"/>
  <c r="P303" i="13"/>
  <c r="N303" i="13"/>
  <c r="K303" i="13"/>
  <c r="D303" i="13"/>
  <c r="W302" i="13"/>
  <c r="Q302" i="13"/>
  <c r="R302" i="13" s="1"/>
  <c r="P302" i="13"/>
  <c r="N302" i="13"/>
  <c r="K302" i="13"/>
  <c r="D302" i="13"/>
  <c r="AA301" i="13"/>
  <c r="W301" i="13"/>
  <c r="Q301" i="13"/>
  <c r="R301" i="13" s="1"/>
  <c r="P301" i="13"/>
  <c r="N301" i="13"/>
  <c r="K301" i="13"/>
  <c r="D301" i="13"/>
  <c r="W300" i="13"/>
  <c r="Q300" i="13"/>
  <c r="R300" i="13" s="1"/>
  <c r="P300" i="13"/>
  <c r="N300" i="13"/>
  <c r="K300" i="13"/>
  <c r="D300" i="13"/>
  <c r="W299" i="13"/>
  <c r="Q299" i="13"/>
  <c r="R299" i="13" s="1"/>
  <c r="P299" i="13"/>
  <c r="N299" i="13"/>
  <c r="K299" i="13"/>
  <c r="D299" i="13"/>
  <c r="AA298" i="13"/>
  <c r="W298" i="13"/>
  <c r="P298" i="13"/>
  <c r="N298" i="13"/>
  <c r="J298" i="13"/>
  <c r="Q298" i="13" s="1"/>
  <c r="R298" i="13" s="1"/>
  <c r="D298" i="13"/>
  <c r="W297" i="13"/>
  <c r="Q297" i="13"/>
  <c r="R297" i="13" s="1"/>
  <c r="P297" i="13"/>
  <c r="N297" i="13"/>
  <c r="K297" i="13"/>
  <c r="D297" i="13"/>
  <c r="W296" i="13"/>
  <c r="Q296" i="13"/>
  <c r="R296" i="13" s="1"/>
  <c r="P296" i="13"/>
  <c r="N296" i="13"/>
  <c r="K296" i="13"/>
  <c r="D296" i="13"/>
  <c r="W295" i="13"/>
  <c r="Q295" i="13"/>
  <c r="R295" i="13" s="1"/>
  <c r="P295" i="13"/>
  <c r="N295" i="13"/>
  <c r="K295" i="13"/>
  <c r="D295" i="13"/>
  <c r="W294" i="13"/>
  <c r="Q294" i="13"/>
  <c r="R294" i="13" s="1"/>
  <c r="P294" i="13"/>
  <c r="N294" i="13"/>
  <c r="K294" i="13"/>
  <c r="D294" i="13"/>
  <c r="W293" i="13"/>
  <c r="Q293" i="13"/>
  <c r="R293" i="13" s="1"/>
  <c r="P293" i="13"/>
  <c r="N293" i="13"/>
  <c r="K293" i="13"/>
  <c r="D293" i="13"/>
  <c r="W292" i="13"/>
  <c r="Q292" i="13"/>
  <c r="R292" i="13" s="1"/>
  <c r="P292" i="13"/>
  <c r="N292" i="13"/>
  <c r="K292" i="13"/>
  <c r="D292" i="13"/>
  <c r="W291" i="13"/>
  <c r="Q291" i="13"/>
  <c r="R291" i="13" s="1"/>
  <c r="P291" i="13"/>
  <c r="N291" i="13"/>
  <c r="K291" i="13"/>
  <c r="D291" i="13"/>
  <c r="AA290" i="13"/>
  <c r="Z290" i="13"/>
  <c r="W290" i="13"/>
  <c r="Q290" i="13"/>
  <c r="R290" i="13" s="1"/>
  <c r="P290" i="13"/>
  <c r="N290" i="13"/>
  <c r="K290" i="13"/>
  <c r="D290" i="13"/>
  <c r="AA289" i="13"/>
  <c r="W289" i="13"/>
  <c r="Q289" i="13"/>
  <c r="R289" i="13" s="1"/>
  <c r="P289" i="13"/>
  <c r="N289" i="13"/>
  <c r="K289" i="13"/>
  <c r="D289" i="13"/>
  <c r="AA288" i="13"/>
  <c r="W288" i="13"/>
  <c r="Q288" i="13"/>
  <c r="R288" i="13" s="1"/>
  <c r="P288" i="13"/>
  <c r="N288" i="13"/>
  <c r="K288" i="13"/>
  <c r="D288" i="13"/>
  <c r="AA287" i="13"/>
  <c r="W287" i="13"/>
  <c r="Q287" i="13"/>
  <c r="R287" i="13" s="1"/>
  <c r="P287" i="13"/>
  <c r="N287" i="13"/>
  <c r="K287" i="13"/>
  <c r="D287" i="13"/>
  <c r="Q286" i="13"/>
  <c r="R286" i="13" s="1"/>
  <c r="P286" i="13"/>
  <c r="N286" i="13"/>
  <c r="K286" i="13"/>
  <c r="D286" i="13"/>
  <c r="AA285" i="13"/>
  <c r="W285" i="13"/>
  <c r="Q285" i="13"/>
  <c r="R285" i="13" s="1"/>
  <c r="P285" i="13"/>
  <c r="N285" i="13"/>
  <c r="K285" i="13"/>
  <c r="D285" i="13"/>
  <c r="W284" i="13"/>
  <c r="Q284" i="13"/>
  <c r="R284" i="13" s="1"/>
  <c r="P284" i="13"/>
  <c r="N284" i="13"/>
  <c r="K284" i="13"/>
  <c r="D284" i="13"/>
  <c r="W283" i="13"/>
  <c r="Q283" i="13"/>
  <c r="R283" i="13" s="1"/>
  <c r="P283" i="13"/>
  <c r="N283" i="13"/>
  <c r="K283" i="13"/>
  <c r="D283" i="13"/>
  <c r="W282" i="13"/>
  <c r="Q282" i="13"/>
  <c r="R282" i="13" s="1"/>
  <c r="P282" i="13"/>
  <c r="N282" i="13"/>
  <c r="K282" i="13"/>
  <c r="D282" i="13"/>
  <c r="AA281" i="13"/>
  <c r="W281" i="13"/>
  <c r="Q281" i="13"/>
  <c r="R281" i="13" s="1"/>
  <c r="P281" i="13"/>
  <c r="N281" i="13"/>
  <c r="K281" i="13"/>
  <c r="D281" i="13"/>
  <c r="AA280" i="13"/>
  <c r="W280" i="13"/>
  <c r="Q280" i="13"/>
  <c r="R280" i="13" s="1"/>
  <c r="P280" i="13"/>
  <c r="N280" i="13"/>
  <c r="K280" i="13"/>
  <c r="D280" i="13"/>
  <c r="AA279" i="13"/>
  <c r="W279" i="13"/>
  <c r="Q279" i="13"/>
  <c r="R279" i="13" s="1"/>
  <c r="P279" i="13"/>
  <c r="N279" i="13"/>
  <c r="K279" i="13"/>
  <c r="D279" i="13"/>
  <c r="Q278" i="13"/>
  <c r="R278" i="13" s="1"/>
  <c r="P278" i="13"/>
  <c r="N278" i="13"/>
  <c r="K278" i="13"/>
  <c r="D278" i="13"/>
  <c r="Q277" i="13"/>
  <c r="R277" i="13" s="1"/>
  <c r="P277" i="13"/>
  <c r="N277" i="13"/>
  <c r="K277" i="13"/>
  <c r="D277" i="13"/>
  <c r="W276" i="13"/>
  <c r="Q276" i="13"/>
  <c r="R276" i="13" s="1"/>
  <c r="P276" i="13"/>
  <c r="N276" i="13"/>
  <c r="K276" i="13"/>
  <c r="D276" i="13"/>
  <c r="AA275" i="13"/>
  <c r="W275" i="13"/>
  <c r="Q275" i="13"/>
  <c r="R275" i="13" s="1"/>
  <c r="P275" i="13"/>
  <c r="N275" i="13"/>
  <c r="K275" i="13"/>
  <c r="D275" i="13"/>
  <c r="Q274" i="13"/>
  <c r="R274" i="13" s="1"/>
  <c r="P274" i="13"/>
  <c r="N274" i="13"/>
  <c r="K274" i="13"/>
  <c r="D274" i="13"/>
  <c r="W273" i="13"/>
  <c r="Q273" i="13"/>
  <c r="R273" i="13" s="1"/>
  <c r="P273" i="13"/>
  <c r="N273" i="13"/>
  <c r="K273" i="13"/>
  <c r="D273" i="13"/>
  <c r="W272" i="13"/>
  <c r="Q272" i="13"/>
  <c r="R272" i="13" s="1"/>
  <c r="P272" i="13"/>
  <c r="N272" i="13"/>
  <c r="K272" i="13"/>
  <c r="D272" i="13"/>
  <c r="W271" i="13"/>
  <c r="Q271" i="13"/>
  <c r="R271" i="13" s="1"/>
  <c r="P271" i="13"/>
  <c r="N271" i="13"/>
  <c r="K271" i="13"/>
  <c r="D271" i="13"/>
  <c r="W270" i="13"/>
  <c r="Q270" i="13"/>
  <c r="R270" i="13" s="1"/>
  <c r="P270" i="13"/>
  <c r="N270" i="13"/>
  <c r="K270" i="13"/>
  <c r="D270" i="13"/>
  <c r="W269" i="13"/>
  <c r="Q269" i="13"/>
  <c r="R269" i="13" s="1"/>
  <c r="P269" i="13"/>
  <c r="N269" i="13"/>
  <c r="K269" i="13"/>
  <c r="D269" i="13"/>
  <c r="AA268" i="13"/>
  <c r="W268" i="13"/>
  <c r="Q268" i="13"/>
  <c r="R268" i="13" s="1"/>
  <c r="P268" i="13"/>
  <c r="N268" i="13"/>
  <c r="K268" i="13"/>
  <c r="D268" i="13"/>
  <c r="W267" i="13"/>
  <c r="Q267" i="13"/>
  <c r="R267" i="13" s="1"/>
  <c r="P267" i="13"/>
  <c r="N267" i="13"/>
  <c r="K267" i="13"/>
  <c r="D267" i="13"/>
  <c r="AA266" i="13"/>
  <c r="Q266" i="13"/>
  <c r="R266" i="13" s="1"/>
  <c r="P266" i="13"/>
  <c r="N266" i="13"/>
  <c r="K266" i="13"/>
  <c r="D266" i="13"/>
  <c r="AA265" i="13"/>
  <c r="W265" i="13"/>
  <c r="Q265" i="13"/>
  <c r="R265" i="13" s="1"/>
  <c r="P265" i="13"/>
  <c r="N265" i="13"/>
  <c r="K265" i="13"/>
  <c r="D265" i="13"/>
  <c r="AA264" i="13"/>
  <c r="W264" i="13"/>
  <c r="Q264" i="13"/>
  <c r="R264" i="13" s="1"/>
  <c r="P264" i="13"/>
  <c r="N264" i="13"/>
  <c r="K264" i="13"/>
  <c r="D264" i="13"/>
  <c r="W263" i="13"/>
  <c r="Q263" i="13"/>
  <c r="R263" i="13" s="1"/>
  <c r="P263" i="13"/>
  <c r="N263" i="13"/>
  <c r="K263" i="13"/>
  <c r="D263" i="13"/>
  <c r="AA262" i="13"/>
  <c r="Z262" i="13"/>
  <c r="W262" i="13"/>
  <c r="Q262" i="13"/>
  <c r="R262" i="13" s="1"/>
  <c r="P262" i="13"/>
  <c r="N262" i="13"/>
  <c r="K262" i="13"/>
  <c r="D262" i="13"/>
  <c r="AA261" i="13"/>
  <c r="W261" i="13"/>
  <c r="Q261" i="13"/>
  <c r="R261" i="13" s="1"/>
  <c r="P261" i="13"/>
  <c r="N261" i="13"/>
  <c r="K261" i="13"/>
  <c r="D261" i="13"/>
  <c r="AA260" i="13"/>
  <c r="W260" i="13"/>
  <c r="Q260" i="13"/>
  <c r="R260" i="13" s="1"/>
  <c r="P260" i="13"/>
  <c r="N260" i="13"/>
  <c r="K260" i="13"/>
  <c r="D260" i="13"/>
  <c r="W259" i="13"/>
  <c r="Q259" i="13"/>
  <c r="R259" i="13" s="1"/>
  <c r="P259" i="13"/>
  <c r="N259" i="13"/>
  <c r="K259" i="13"/>
  <c r="D259" i="13"/>
  <c r="AA258" i="13"/>
  <c r="W258" i="13"/>
  <c r="Q258" i="13"/>
  <c r="R258" i="13" s="1"/>
  <c r="P258" i="13"/>
  <c r="N258" i="13"/>
  <c r="K258" i="13"/>
  <c r="D258" i="13"/>
  <c r="W257" i="13"/>
  <c r="Q257" i="13"/>
  <c r="R257" i="13" s="1"/>
  <c r="P257" i="13"/>
  <c r="N257" i="13"/>
  <c r="K257" i="13"/>
  <c r="D257" i="13"/>
  <c r="AA256" i="13"/>
  <c r="W256" i="13"/>
  <c r="Q256" i="13"/>
  <c r="R256" i="13" s="1"/>
  <c r="P256" i="13"/>
  <c r="N256" i="13"/>
  <c r="K256" i="13"/>
  <c r="D256" i="13"/>
  <c r="AA255" i="13"/>
  <c r="W255" i="13"/>
  <c r="Q255" i="13"/>
  <c r="R255" i="13" s="1"/>
  <c r="P255" i="13"/>
  <c r="N255" i="13"/>
  <c r="K255" i="13"/>
  <c r="D255" i="13"/>
  <c r="AA254" i="13"/>
  <c r="W254" i="13"/>
  <c r="Q254" i="13"/>
  <c r="R254" i="13" s="1"/>
  <c r="P254" i="13"/>
  <c r="N254" i="13"/>
  <c r="K254" i="13"/>
  <c r="D254" i="13"/>
  <c r="W253" i="13"/>
  <c r="Q253" i="13"/>
  <c r="R253" i="13" s="1"/>
  <c r="P253" i="13"/>
  <c r="N253" i="13"/>
  <c r="K253" i="13"/>
  <c r="D253" i="13"/>
  <c r="W252" i="13"/>
  <c r="Q252" i="13"/>
  <c r="R252" i="13" s="1"/>
  <c r="P252" i="13"/>
  <c r="N252" i="13"/>
  <c r="K252" i="13"/>
  <c r="D252" i="13"/>
  <c r="W251" i="13"/>
  <c r="Q251" i="13"/>
  <c r="R251" i="13" s="1"/>
  <c r="P251" i="13"/>
  <c r="N251" i="13"/>
  <c r="K251" i="13"/>
  <c r="D251" i="13"/>
  <c r="W250" i="13"/>
  <c r="Q250" i="13"/>
  <c r="R250" i="13" s="1"/>
  <c r="P250" i="13"/>
  <c r="N250" i="13"/>
  <c r="K250" i="13"/>
  <c r="D250" i="13"/>
  <c r="W249" i="13"/>
  <c r="Q249" i="13"/>
  <c r="R249" i="13" s="1"/>
  <c r="P249" i="13"/>
  <c r="N249" i="13"/>
  <c r="K249" i="13"/>
  <c r="D249" i="13"/>
  <c r="AA248" i="13"/>
  <c r="W248" i="13"/>
  <c r="Q248" i="13"/>
  <c r="R248" i="13" s="1"/>
  <c r="P248" i="13"/>
  <c r="N248" i="13"/>
  <c r="K248" i="13"/>
  <c r="D248" i="13"/>
  <c r="AA247" i="13"/>
  <c r="W247" i="13"/>
  <c r="Q247" i="13"/>
  <c r="R247" i="13" s="1"/>
  <c r="P247" i="13"/>
  <c r="N247" i="13"/>
  <c r="K247" i="13"/>
  <c r="D247" i="13"/>
  <c r="AA246" i="13"/>
  <c r="W246" i="13"/>
  <c r="Q246" i="13"/>
  <c r="R246" i="13" s="1"/>
  <c r="P246" i="13"/>
  <c r="N246" i="13"/>
  <c r="K246" i="13"/>
  <c r="D246" i="13"/>
  <c r="AA245" i="13"/>
  <c r="W245" i="13"/>
  <c r="Q245" i="13"/>
  <c r="R245" i="13" s="1"/>
  <c r="P245" i="13"/>
  <c r="N245" i="13"/>
  <c r="K245" i="13"/>
  <c r="D245" i="13"/>
  <c r="AA244" i="13"/>
  <c r="W244" i="13"/>
  <c r="Q244" i="13"/>
  <c r="R244" i="13" s="1"/>
  <c r="P244" i="13"/>
  <c r="N244" i="13"/>
  <c r="K244" i="13"/>
  <c r="D244" i="13"/>
  <c r="W243" i="13"/>
  <c r="Q243" i="13"/>
  <c r="R243" i="13" s="1"/>
  <c r="P243" i="13"/>
  <c r="N243" i="13"/>
  <c r="K243" i="13"/>
  <c r="D243" i="13"/>
  <c r="AA242" i="13"/>
  <c r="W242" i="13"/>
  <c r="Q242" i="13"/>
  <c r="R242" i="13" s="1"/>
  <c r="P242" i="13"/>
  <c r="N242" i="13"/>
  <c r="K242" i="13"/>
  <c r="D242" i="13"/>
  <c r="AA241" i="13"/>
  <c r="W241" i="13"/>
  <c r="Q241" i="13"/>
  <c r="R241" i="13" s="1"/>
  <c r="P241" i="13"/>
  <c r="N241" i="13"/>
  <c r="K241" i="13"/>
  <c r="D241" i="13"/>
  <c r="AA240" i="13"/>
  <c r="W240" i="13"/>
  <c r="Q240" i="13"/>
  <c r="R240" i="13" s="1"/>
  <c r="P240" i="13"/>
  <c r="N240" i="13"/>
  <c r="K240" i="13"/>
  <c r="D240" i="13"/>
  <c r="AA239" i="13"/>
  <c r="W239" i="13"/>
  <c r="Q239" i="13"/>
  <c r="R239" i="13" s="1"/>
  <c r="P239" i="13"/>
  <c r="N239" i="13"/>
  <c r="K239" i="13"/>
  <c r="D239" i="13"/>
  <c r="AA238" i="13"/>
  <c r="W238" i="13"/>
  <c r="Q238" i="13"/>
  <c r="R238" i="13" s="1"/>
  <c r="P238" i="13"/>
  <c r="N238" i="13"/>
  <c r="K238" i="13"/>
  <c r="D238" i="13"/>
  <c r="AA237" i="13"/>
  <c r="W237" i="13"/>
  <c r="Q237" i="13"/>
  <c r="R237" i="13" s="1"/>
  <c r="P237" i="13"/>
  <c r="N237" i="13"/>
  <c r="K237" i="13"/>
  <c r="D237" i="13"/>
  <c r="AA236" i="13"/>
  <c r="W236" i="13"/>
  <c r="Q236" i="13"/>
  <c r="R236" i="13" s="1"/>
  <c r="P236" i="13"/>
  <c r="N236" i="13"/>
  <c r="K236" i="13"/>
  <c r="D236" i="13"/>
  <c r="AA235" i="13"/>
  <c r="W235" i="13"/>
  <c r="Q235" i="13"/>
  <c r="R235" i="13" s="1"/>
  <c r="P235" i="13"/>
  <c r="N235" i="13"/>
  <c r="K235" i="13"/>
  <c r="D235" i="13"/>
  <c r="AA234" i="13"/>
  <c r="W234" i="13"/>
  <c r="Q234" i="13"/>
  <c r="R234" i="13" s="1"/>
  <c r="P234" i="13"/>
  <c r="N234" i="13"/>
  <c r="K234" i="13"/>
  <c r="D234" i="13"/>
  <c r="AA233" i="13"/>
  <c r="W233" i="13"/>
  <c r="Q233" i="13"/>
  <c r="R233" i="13" s="1"/>
  <c r="P233" i="13"/>
  <c r="N233" i="13"/>
  <c r="K233" i="13"/>
  <c r="D233" i="13"/>
  <c r="AA232" i="13"/>
  <c r="W232" i="13"/>
  <c r="Q232" i="13"/>
  <c r="R232" i="13" s="1"/>
  <c r="P232" i="13"/>
  <c r="N232" i="13"/>
  <c r="K232" i="13"/>
  <c r="D232" i="13"/>
  <c r="AA231" i="13"/>
  <c r="W231" i="13"/>
  <c r="Q231" i="13"/>
  <c r="R231" i="13" s="1"/>
  <c r="P231" i="13"/>
  <c r="N231" i="13"/>
  <c r="K231" i="13"/>
  <c r="D231" i="13"/>
  <c r="AA230" i="13"/>
  <c r="W230" i="13"/>
  <c r="Q230" i="13"/>
  <c r="R230" i="13" s="1"/>
  <c r="P230" i="13"/>
  <c r="N230" i="13"/>
  <c r="K230" i="13"/>
  <c r="D230" i="13"/>
  <c r="AA229" i="13"/>
  <c r="W229" i="13"/>
  <c r="Q229" i="13"/>
  <c r="R229" i="13" s="1"/>
  <c r="P229" i="13"/>
  <c r="N229" i="13"/>
  <c r="K229" i="13"/>
  <c r="D229" i="13"/>
  <c r="AA228" i="13"/>
  <c r="W228" i="13"/>
  <c r="O228" i="13"/>
  <c r="P228" i="13" s="1"/>
  <c r="N228" i="13"/>
  <c r="J228" i="13"/>
  <c r="K228" i="13" s="1"/>
  <c r="D228" i="13"/>
  <c r="AA227" i="13"/>
  <c r="W227" i="13"/>
  <c r="Q227" i="13"/>
  <c r="R227" i="13" s="1"/>
  <c r="P227" i="13"/>
  <c r="N227" i="13"/>
  <c r="K227" i="13"/>
  <c r="D227" i="13"/>
  <c r="AA226" i="13"/>
  <c r="W226" i="13"/>
  <c r="Q226" i="13"/>
  <c r="R226" i="13" s="1"/>
  <c r="P226" i="13"/>
  <c r="N226" i="13"/>
  <c r="K226" i="13"/>
  <c r="D226" i="13"/>
  <c r="AA225" i="13"/>
  <c r="W225" i="13"/>
  <c r="Q225" i="13"/>
  <c r="R225" i="13" s="1"/>
  <c r="P225" i="13"/>
  <c r="N225" i="13"/>
  <c r="K225" i="13"/>
  <c r="D225" i="13"/>
  <c r="AA224" i="13"/>
  <c r="W224" i="13"/>
  <c r="Q224" i="13"/>
  <c r="R224" i="13" s="1"/>
  <c r="P224" i="13"/>
  <c r="N224" i="13"/>
  <c r="K224" i="13"/>
  <c r="D224" i="13"/>
  <c r="AA223" i="13"/>
  <c r="W223" i="13"/>
  <c r="Q223" i="13"/>
  <c r="R223" i="13" s="1"/>
  <c r="P223" i="13"/>
  <c r="N223" i="13"/>
  <c r="K223" i="13"/>
  <c r="D223" i="13"/>
  <c r="AA222" i="13"/>
  <c r="W222" i="13"/>
  <c r="Q222" i="13"/>
  <c r="R222" i="13" s="1"/>
  <c r="P222" i="13"/>
  <c r="N222" i="13"/>
  <c r="K222" i="13"/>
  <c r="D222" i="13"/>
  <c r="AA221" i="13"/>
  <c r="W221" i="13"/>
  <c r="Q221" i="13"/>
  <c r="R221" i="13" s="1"/>
  <c r="P221" i="13"/>
  <c r="N221" i="13"/>
  <c r="K221" i="13"/>
  <c r="D221" i="13"/>
  <c r="AA220" i="13"/>
  <c r="W220" i="13"/>
  <c r="Q220" i="13"/>
  <c r="R220" i="13" s="1"/>
  <c r="P220" i="13"/>
  <c r="N220" i="13"/>
  <c r="K220" i="13"/>
  <c r="D220" i="13"/>
  <c r="AA219" i="13"/>
  <c r="W219" i="13"/>
  <c r="Q219" i="13"/>
  <c r="R219" i="13" s="1"/>
  <c r="P219" i="13"/>
  <c r="N219" i="13"/>
  <c r="K219" i="13"/>
  <c r="D219" i="13"/>
  <c r="AA218" i="13"/>
  <c r="W218" i="13"/>
  <c r="Q218" i="13"/>
  <c r="R218" i="13" s="1"/>
  <c r="P218" i="13"/>
  <c r="N218" i="13"/>
  <c r="K218" i="13"/>
  <c r="D218" i="13"/>
  <c r="AA217" i="13"/>
  <c r="W217" i="13"/>
  <c r="Q217" i="13"/>
  <c r="R217" i="13" s="1"/>
  <c r="P217" i="13"/>
  <c r="N217" i="13"/>
  <c r="K217" i="13"/>
  <c r="D217" i="13"/>
  <c r="AA216" i="13"/>
  <c r="W216" i="13"/>
  <c r="Q216" i="13"/>
  <c r="R216" i="13" s="1"/>
  <c r="P216" i="13"/>
  <c r="K216" i="13"/>
  <c r="D216" i="13"/>
  <c r="AA215" i="13"/>
  <c r="W215" i="13"/>
  <c r="Q215" i="13"/>
  <c r="R215" i="13" s="1"/>
  <c r="P215" i="13"/>
  <c r="N215" i="13"/>
  <c r="K215" i="13"/>
  <c r="D215" i="13"/>
  <c r="AA214" i="13"/>
  <c r="W214" i="13"/>
  <c r="Q214" i="13"/>
  <c r="R214" i="13" s="1"/>
  <c r="P214" i="13"/>
  <c r="N214" i="13"/>
  <c r="K214" i="13"/>
  <c r="D214" i="13"/>
  <c r="AA213" i="13"/>
  <c r="W213" i="13"/>
  <c r="Q213" i="13"/>
  <c r="R213" i="13" s="1"/>
  <c r="P213" i="13"/>
  <c r="N213" i="13"/>
  <c r="K213" i="13"/>
  <c r="D213" i="13"/>
  <c r="AA212" i="13"/>
  <c r="W212" i="13"/>
  <c r="Q212" i="13"/>
  <c r="R212" i="13" s="1"/>
  <c r="P212" i="13"/>
  <c r="N212" i="13"/>
  <c r="K212" i="13"/>
  <c r="D212" i="13"/>
  <c r="AA211" i="13"/>
  <c r="W211" i="13"/>
  <c r="Q211" i="13"/>
  <c r="R211" i="13" s="1"/>
  <c r="P211" i="13"/>
  <c r="N211" i="13"/>
  <c r="K211" i="13"/>
  <c r="D211" i="13"/>
  <c r="AA210" i="13"/>
  <c r="W210" i="13"/>
  <c r="Q210" i="13"/>
  <c r="R210" i="13" s="1"/>
  <c r="P210" i="13"/>
  <c r="N210" i="13"/>
  <c r="K210" i="13"/>
  <c r="D210" i="13"/>
  <c r="AA209" i="13"/>
  <c r="W209" i="13"/>
  <c r="Q209" i="13"/>
  <c r="R209" i="13" s="1"/>
  <c r="P209" i="13"/>
  <c r="N209" i="13"/>
  <c r="K209" i="13"/>
  <c r="D209" i="13"/>
  <c r="AA208" i="13"/>
  <c r="W208" i="13"/>
  <c r="Q208" i="13"/>
  <c r="R208" i="13" s="1"/>
  <c r="P208" i="13"/>
  <c r="N208" i="13"/>
  <c r="K208" i="13"/>
  <c r="D208" i="13"/>
  <c r="AA207" i="13"/>
  <c r="W207" i="13"/>
  <c r="Q207" i="13"/>
  <c r="R207" i="13" s="1"/>
  <c r="P207" i="13"/>
  <c r="N207" i="13"/>
  <c r="K207" i="13"/>
  <c r="D207" i="13"/>
  <c r="AA206" i="13"/>
  <c r="W206" i="13"/>
  <c r="Q206" i="13"/>
  <c r="R206" i="13" s="1"/>
  <c r="P206" i="13"/>
  <c r="N206" i="13"/>
  <c r="K206" i="13"/>
  <c r="D206" i="13"/>
  <c r="AA205" i="13"/>
  <c r="W205" i="13"/>
  <c r="Q205" i="13"/>
  <c r="R205" i="13" s="1"/>
  <c r="P205" i="13"/>
  <c r="N205" i="13"/>
  <c r="K205" i="13"/>
  <c r="D205" i="13"/>
  <c r="AA204" i="13"/>
  <c r="W204" i="13"/>
  <c r="Q204" i="13"/>
  <c r="R204" i="13" s="1"/>
  <c r="P204" i="13"/>
  <c r="N204" i="13"/>
  <c r="K204" i="13"/>
  <c r="D204" i="13"/>
  <c r="AA203" i="13"/>
  <c r="W203" i="13"/>
  <c r="Q203" i="13"/>
  <c r="R203" i="13" s="1"/>
  <c r="P203" i="13"/>
  <c r="N203" i="13"/>
  <c r="K203" i="13"/>
  <c r="D203" i="13"/>
  <c r="AA202" i="13"/>
  <c r="W202" i="13"/>
  <c r="Q202" i="13"/>
  <c r="R202" i="13" s="1"/>
  <c r="P202" i="13"/>
  <c r="N202" i="13"/>
  <c r="K202" i="13"/>
  <c r="D202" i="13"/>
  <c r="AA201" i="13"/>
  <c r="W201" i="13"/>
  <c r="Q201" i="13"/>
  <c r="R201" i="13" s="1"/>
  <c r="P201" i="13"/>
  <c r="N201" i="13"/>
  <c r="K201" i="13"/>
  <c r="D201" i="13"/>
  <c r="AA200" i="13"/>
  <c r="W200" i="13"/>
  <c r="Q200" i="13"/>
  <c r="R200" i="13" s="1"/>
  <c r="P200" i="13"/>
  <c r="N200" i="13"/>
  <c r="K200" i="13"/>
  <c r="D200" i="13"/>
  <c r="AA199" i="13"/>
  <c r="W199" i="13"/>
  <c r="Q199" i="13"/>
  <c r="R199" i="13" s="1"/>
  <c r="P199" i="13"/>
  <c r="N199" i="13"/>
  <c r="K199" i="13"/>
  <c r="D199" i="13"/>
  <c r="AA198" i="13"/>
  <c r="W198" i="13"/>
  <c r="Q198" i="13"/>
  <c r="R198" i="13" s="1"/>
  <c r="P198" i="13"/>
  <c r="N198" i="13"/>
  <c r="K198" i="13"/>
  <c r="D198" i="13"/>
  <c r="AA197" i="13"/>
  <c r="W197" i="13"/>
  <c r="Q197" i="13"/>
  <c r="R197" i="13" s="1"/>
  <c r="P197" i="13"/>
  <c r="N197" i="13"/>
  <c r="K197" i="13"/>
  <c r="D197" i="13"/>
  <c r="AA196" i="13"/>
  <c r="W196" i="13"/>
  <c r="Q196" i="13"/>
  <c r="R196" i="13" s="1"/>
  <c r="P196" i="13"/>
  <c r="N196" i="13"/>
  <c r="K196" i="13"/>
  <c r="D196" i="13"/>
  <c r="AA195" i="13"/>
  <c r="W195" i="13"/>
  <c r="Q195" i="13"/>
  <c r="R195" i="13" s="1"/>
  <c r="P195" i="13"/>
  <c r="N195" i="13"/>
  <c r="K195" i="13"/>
  <c r="D195" i="13"/>
  <c r="AA194" i="13"/>
  <c r="W194" i="13"/>
  <c r="Q194" i="13"/>
  <c r="R194" i="13" s="1"/>
  <c r="P194" i="13"/>
  <c r="N194" i="13"/>
  <c r="K194" i="13"/>
  <c r="D194" i="13"/>
  <c r="AA193" i="13"/>
  <c r="W193" i="13"/>
  <c r="Q193" i="13"/>
  <c r="R193" i="13" s="1"/>
  <c r="P193" i="13"/>
  <c r="N193" i="13"/>
  <c r="K193" i="13"/>
  <c r="D193" i="13"/>
  <c r="AA192" i="13"/>
  <c r="W192" i="13"/>
  <c r="Q192" i="13"/>
  <c r="R192" i="13" s="1"/>
  <c r="P192" i="13"/>
  <c r="N192" i="13"/>
  <c r="K192" i="13"/>
  <c r="D192" i="13"/>
  <c r="AA191" i="13"/>
  <c r="W191" i="13"/>
  <c r="Q191" i="13"/>
  <c r="R191" i="13" s="1"/>
  <c r="P191" i="13"/>
  <c r="N191" i="13"/>
  <c r="K191" i="13"/>
  <c r="D191" i="13"/>
  <c r="AA190" i="13"/>
  <c r="W190" i="13"/>
  <c r="Q190" i="13"/>
  <c r="R190" i="13" s="1"/>
  <c r="P190" i="13"/>
  <c r="N190" i="13"/>
  <c r="K190" i="13"/>
  <c r="D190" i="13"/>
  <c r="AA189" i="13"/>
  <c r="W189" i="13"/>
  <c r="Q189" i="13"/>
  <c r="R189" i="13" s="1"/>
  <c r="P189" i="13"/>
  <c r="N189" i="13"/>
  <c r="K189" i="13"/>
  <c r="D189" i="13"/>
  <c r="AA188" i="13"/>
  <c r="W188" i="13"/>
  <c r="Q188" i="13"/>
  <c r="R188" i="13" s="1"/>
  <c r="P188" i="13"/>
  <c r="N188" i="13"/>
  <c r="K188" i="13"/>
  <c r="D188" i="13"/>
  <c r="AA187" i="13"/>
  <c r="W187" i="13"/>
  <c r="Q187" i="13"/>
  <c r="R187" i="13" s="1"/>
  <c r="P187" i="13"/>
  <c r="N187" i="13"/>
  <c r="K187" i="13"/>
  <c r="D187" i="13"/>
  <c r="AA186" i="13"/>
  <c r="W186" i="13"/>
  <c r="Q186" i="13"/>
  <c r="R186" i="13" s="1"/>
  <c r="P186" i="13"/>
  <c r="N186" i="13"/>
  <c r="K186" i="13"/>
  <c r="D186" i="13"/>
  <c r="AA185" i="13"/>
  <c r="W185" i="13"/>
  <c r="Q185" i="13"/>
  <c r="R185" i="13" s="1"/>
  <c r="P185" i="13"/>
  <c r="N185" i="13"/>
  <c r="K185" i="13"/>
  <c r="D185" i="13"/>
  <c r="AA184" i="13"/>
  <c r="W184" i="13"/>
  <c r="Q184" i="13"/>
  <c r="R184" i="13" s="1"/>
  <c r="P184" i="13"/>
  <c r="N184" i="13"/>
  <c r="K184" i="13"/>
  <c r="D184" i="13"/>
  <c r="AA183" i="13"/>
  <c r="W183" i="13"/>
  <c r="Q183" i="13"/>
  <c r="R183" i="13" s="1"/>
  <c r="P183" i="13"/>
  <c r="N183" i="13"/>
  <c r="K183" i="13"/>
  <c r="D183" i="13"/>
  <c r="AA182" i="13"/>
  <c r="Z182" i="13"/>
  <c r="W182" i="13"/>
  <c r="Q182" i="13"/>
  <c r="R182" i="13" s="1"/>
  <c r="P182" i="13"/>
  <c r="N182" i="13"/>
  <c r="K182" i="13"/>
  <c r="D182" i="13"/>
  <c r="AA181" i="13"/>
  <c r="W181" i="13"/>
  <c r="Q181" i="13"/>
  <c r="R181" i="13" s="1"/>
  <c r="P181" i="13"/>
  <c r="N181" i="13"/>
  <c r="K181" i="13"/>
  <c r="D181" i="13"/>
  <c r="AA180" i="13"/>
  <c r="W180" i="13"/>
  <c r="Q180" i="13"/>
  <c r="R180" i="13" s="1"/>
  <c r="P180" i="13"/>
  <c r="N180" i="13"/>
  <c r="K180" i="13"/>
  <c r="D180" i="13"/>
  <c r="AA179" i="13"/>
  <c r="W179" i="13"/>
  <c r="Q179" i="13"/>
  <c r="R179" i="13" s="1"/>
  <c r="P179" i="13"/>
  <c r="N179" i="13"/>
  <c r="K179" i="13"/>
  <c r="D179" i="13"/>
  <c r="AA178" i="13"/>
  <c r="W178" i="13"/>
  <c r="Q178" i="13"/>
  <c r="R178" i="13" s="1"/>
  <c r="P178" i="13"/>
  <c r="N178" i="13"/>
  <c r="K178" i="13"/>
  <c r="D178" i="13"/>
  <c r="AA177" i="13"/>
  <c r="W177" i="13"/>
  <c r="Q177" i="13"/>
  <c r="R177" i="13" s="1"/>
  <c r="P177" i="13"/>
  <c r="N177" i="13"/>
  <c r="K177" i="13"/>
  <c r="D177" i="13"/>
  <c r="AA176" i="13"/>
  <c r="W176" i="13"/>
  <c r="Q176" i="13"/>
  <c r="R176" i="13" s="1"/>
  <c r="P176" i="13"/>
  <c r="N176" i="13"/>
  <c r="K176" i="13"/>
  <c r="D176" i="13"/>
  <c r="AA175" i="13"/>
  <c r="W175" i="13"/>
  <c r="Q175" i="13"/>
  <c r="R175" i="13" s="1"/>
  <c r="P175" i="13"/>
  <c r="N175" i="13"/>
  <c r="K175" i="13"/>
  <c r="D175" i="13"/>
  <c r="AA174" i="13"/>
  <c r="W174" i="13"/>
  <c r="Q174" i="13"/>
  <c r="R174" i="13" s="1"/>
  <c r="P174" i="13"/>
  <c r="N174" i="13"/>
  <c r="K174" i="13"/>
  <c r="D174" i="13"/>
  <c r="AA173" i="13"/>
  <c r="W173" i="13"/>
  <c r="Q173" i="13"/>
  <c r="R173" i="13" s="1"/>
  <c r="P173" i="13"/>
  <c r="N173" i="13"/>
  <c r="K173" i="13"/>
  <c r="D173" i="13"/>
  <c r="AA172" i="13"/>
  <c r="W172" i="13"/>
  <c r="Q172" i="13"/>
  <c r="R172" i="13" s="1"/>
  <c r="P172" i="13"/>
  <c r="N172" i="13"/>
  <c r="K172" i="13"/>
  <c r="D172" i="13"/>
  <c r="AA171" i="13"/>
  <c r="W171" i="13"/>
  <c r="Q171" i="13"/>
  <c r="R171" i="13" s="1"/>
  <c r="P171" i="13"/>
  <c r="N171" i="13"/>
  <c r="K171" i="13"/>
  <c r="D171" i="13"/>
  <c r="AA170" i="13"/>
  <c r="W170" i="13"/>
  <c r="Q170" i="13"/>
  <c r="R170" i="13" s="1"/>
  <c r="P170" i="13"/>
  <c r="N170" i="13"/>
  <c r="K170" i="13"/>
  <c r="D170" i="13"/>
  <c r="AA169" i="13"/>
  <c r="W169" i="13"/>
  <c r="Q169" i="13"/>
  <c r="R169" i="13" s="1"/>
  <c r="P169" i="13"/>
  <c r="N169" i="13"/>
  <c r="K169" i="13"/>
  <c r="D169" i="13"/>
  <c r="AA168" i="13"/>
  <c r="W168" i="13"/>
  <c r="Q168" i="13"/>
  <c r="R168" i="13" s="1"/>
  <c r="P168" i="13"/>
  <c r="N168" i="13"/>
  <c r="K168" i="13"/>
  <c r="D168" i="13"/>
  <c r="AA167" i="13"/>
  <c r="W167" i="13"/>
  <c r="Q167" i="13"/>
  <c r="R167" i="13" s="1"/>
  <c r="P167" i="13"/>
  <c r="N167" i="13"/>
  <c r="K167" i="13"/>
  <c r="D167" i="13"/>
  <c r="AA166" i="13"/>
  <c r="W166" i="13"/>
  <c r="Q166" i="13"/>
  <c r="R166" i="13" s="1"/>
  <c r="P166" i="13"/>
  <c r="N166" i="13"/>
  <c r="K166" i="13"/>
  <c r="D166" i="13"/>
  <c r="AA165" i="13"/>
  <c r="W165" i="13"/>
  <c r="Q165" i="13"/>
  <c r="R165" i="13" s="1"/>
  <c r="P165" i="13"/>
  <c r="N165" i="13"/>
  <c r="K165" i="13"/>
  <c r="D165" i="13"/>
  <c r="AA164" i="13"/>
  <c r="W164" i="13"/>
  <c r="Q164" i="13"/>
  <c r="R164" i="13" s="1"/>
  <c r="P164" i="13"/>
  <c r="N164" i="13"/>
  <c r="K164" i="13"/>
  <c r="D164" i="13"/>
  <c r="AA163" i="13"/>
  <c r="Z163" i="13"/>
  <c r="W163" i="13"/>
  <c r="Q163" i="13"/>
  <c r="R163" i="13" s="1"/>
  <c r="P163" i="13"/>
  <c r="N163" i="13"/>
  <c r="K163" i="13"/>
  <c r="D163" i="13"/>
  <c r="AA162" i="13"/>
  <c r="W162" i="13"/>
  <c r="Q162" i="13"/>
  <c r="R162" i="13" s="1"/>
  <c r="P162" i="13"/>
  <c r="N162" i="13"/>
  <c r="K162" i="13"/>
  <c r="D162" i="13"/>
  <c r="AA161" i="13"/>
  <c r="W161" i="13"/>
  <c r="Q161" i="13"/>
  <c r="R161" i="13" s="1"/>
  <c r="P161" i="13"/>
  <c r="N161" i="13"/>
  <c r="K161" i="13"/>
  <c r="D161" i="13"/>
  <c r="AA160" i="13"/>
  <c r="W160" i="13"/>
  <c r="Q160" i="13"/>
  <c r="R160" i="13" s="1"/>
  <c r="P160" i="13"/>
  <c r="N160" i="13"/>
  <c r="K160" i="13"/>
  <c r="D160" i="13"/>
  <c r="AA159" i="13"/>
  <c r="Z159" i="13"/>
  <c r="W159" i="13"/>
  <c r="Q159" i="13"/>
  <c r="R159" i="13" s="1"/>
  <c r="P159" i="13"/>
  <c r="N159" i="13"/>
  <c r="K159" i="13"/>
  <c r="D159" i="13"/>
  <c r="AA158" i="13"/>
  <c r="W158" i="13"/>
  <c r="Q158" i="13"/>
  <c r="R158" i="13" s="1"/>
  <c r="P158" i="13"/>
  <c r="N158" i="13"/>
  <c r="K158" i="13"/>
  <c r="D158" i="13"/>
  <c r="AA157" i="13"/>
  <c r="W157" i="13"/>
  <c r="Q157" i="13"/>
  <c r="R157" i="13" s="1"/>
  <c r="P157" i="13"/>
  <c r="N157" i="13"/>
  <c r="K157" i="13"/>
  <c r="D157" i="13"/>
  <c r="AA156" i="13"/>
  <c r="W156" i="13"/>
  <c r="Q156" i="13"/>
  <c r="R156" i="13" s="1"/>
  <c r="P156" i="13"/>
  <c r="N156" i="13"/>
  <c r="K156" i="13"/>
  <c r="D156" i="13"/>
  <c r="AA155" i="13"/>
  <c r="W155" i="13"/>
  <c r="Q155" i="13"/>
  <c r="R155" i="13" s="1"/>
  <c r="P155" i="13"/>
  <c r="N155" i="13"/>
  <c r="K155" i="13"/>
  <c r="D155" i="13"/>
  <c r="AA154" i="13"/>
  <c r="Z154" i="13"/>
  <c r="W154" i="13"/>
  <c r="Q154" i="13"/>
  <c r="R154" i="13" s="1"/>
  <c r="P154" i="13"/>
  <c r="N154" i="13"/>
  <c r="K154" i="13"/>
  <c r="D154" i="13"/>
  <c r="AA153" i="13"/>
  <c r="W153" i="13"/>
  <c r="Q153" i="13"/>
  <c r="R153" i="13" s="1"/>
  <c r="P153" i="13"/>
  <c r="N153" i="13"/>
  <c r="K153" i="13"/>
  <c r="D153" i="13"/>
  <c r="AA152" i="13"/>
  <c r="W152" i="13"/>
  <c r="Q152" i="13"/>
  <c r="R152" i="13" s="1"/>
  <c r="P152" i="13"/>
  <c r="N152" i="13"/>
  <c r="K152" i="13"/>
  <c r="D152" i="13"/>
  <c r="AA151" i="13"/>
  <c r="W151" i="13"/>
  <c r="Q151" i="13"/>
  <c r="R151" i="13" s="1"/>
  <c r="P151" i="13"/>
  <c r="N151" i="13"/>
  <c r="K151" i="13"/>
  <c r="D151" i="13"/>
  <c r="AA150" i="13"/>
  <c r="W150" i="13"/>
  <c r="Q150" i="13"/>
  <c r="R150" i="13" s="1"/>
  <c r="P150" i="13"/>
  <c r="N150" i="13"/>
  <c r="K150" i="13"/>
  <c r="D150" i="13"/>
  <c r="AA149" i="13"/>
  <c r="W149" i="13"/>
  <c r="Q149" i="13"/>
  <c r="R149" i="13" s="1"/>
  <c r="P149" i="13"/>
  <c r="N149" i="13"/>
  <c r="K149" i="13"/>
  <c r="D149" i="13"/>
  <c r="AA148" i="13"/>
  <c r="W148" i="13"/>
  <c r="Q148" i="13"/>
  <c r="R148" i="13" s="1"/>
  <c r="P148" i="13"/>
  <c r="N148" i="13"/>
  <c r="K148" i="13"/>
  <c r="D148" i="13"/>
  <c r="AA147" i="13"/>
  <c r="W147" i="13"/>
  <c r="Q147" i="13"/>
  <c r="R147" i="13" s="1"/>
  <c r="P147" i="13"/>
  <c r="N147" i="13"/>
  <c r="K147" i="13"/>
  <c r="D147" i="13"/>
  <c r="AA146" i="13"/>
  <c r="W146" i="13"/>
  <c r="Q146" i="13"/>
  <c r="R146" i="13" s="1"/>
  <c r="P146" i="13"/>
  <c r="N146" i="13"/>
  <c r="K146" i="13"/>
  <c r="D146" i="13"/>
  <c r="AA145" i="13"/>
  <c r="W145" i="13"/>
  <c r="Q145" i="13"/>
  <c r="R145" i="13" s="1"/>
  <c r="P145" i="13"/>
  <c r="N145" i="13"/>
  <c r="K145" i="13"/>
  <c r="D145" i="13"/>
  <c r="AA144" i="13"/>
  <c r="W144" i="13"/>
  <c r="Q144" i="13"/>
  <c r="R144" i="13" s="1"/>
  <c r="P144" i="13"/>
  <c r="N144" i="13"/>
  <c r="K144" i="13"/>
  <c r="D144" i="13"/>
  <c r="AA143" i="13"/>
  <c r="W143" i="13"/>
  <c r="Q143" i="13"/>
  <c r="R143" i="13" s="1"/>
  <c r="P143" i="13"/>
  <c r="N143" i="13"/>
  <c r="K143" i="13"/>
  <c r="D143" i="13"/>
  <c r="AA142" i="13"/>
  <c r="W142" i="13"/>
  <c r="Q142" i="13"/>
  <c r="R142" i="13" s="1"/>
  <c r="P142" i="13"/>
  <c r="N142" i="13"/>
  <c r="K142" i="13"/>
  <c r="D142" i="13"/>
  <c r="AA141" i="13"/>
  <c r="W141" i="13"/>
  <c r="Q141" i="13"/>
  <c r="R141" i="13" s="1"/>
  <c r="P141" i="13"/>
  <c r="N141" i="13"/>
  <c r="K141" i="13"/>
  <c r="D141" i="13"/>
  <c r="AA140" i="13"/>
  <c r="W140" i="13"/>
  <c r="Q140" i="13"/>
  <c r="R140" i="13" s="1"/>
  <c r="P140" i="13"/>
  <c r="N140" i="13"/>
  <c r="K140" i="13"/>
  <c r="D140" i="13"/>
  <c r="AA139" i="13"/>
  <c r="W139" i="13"/>
  <c r="Q139" i="13"/>
  <c r="R139" i="13" s="1"/>
  <c r="P139" i="13"/>
  <c r="N139" i="13"/>
  <c r="K139" i="13"/>
  <c r="D139" i="13"/>
  <c r="AA138" i="13"/>
  <c r="W138" i="13"/>
  <c r="P138" i="13"/>
  <c r="N138" i="13"/>
  <c r="J138" i="13"/>
  <c r="Q138" i="13" s="1"/>
  <c r="R138" i="13" s="1"/>
  <c r="D138" i="13"/>
  <c r="AA137" i="13"/>
  <c r="W137" i="13"/>
  <c r="Q137" i="13"/>
  <c r="R137" i="13" s="1"/>
  <c r="P137" i="13"/>
  <c r="N137" i="13"/>
  <c r="K137" i="13"/>
  <c r="D137" i="13"/>
  <c r="AA136" i="13"/>
  <c r="W136" i="13"/>
  <c r="Q136" i="13"/>
  <c r="R136" i="13" s="1"/>
  <c r="P136" i="13"/>
  <c r="N136" i="13"/>
  <c r="K136" i="13"/>
  <c r="D136" i="13"/>
  <c r="AA135" i="13"/>
  <c r="W135" i="13"/>
  <c r="Q135" i="13"/>
  <c r="R135" i="13" s="1"/>
  <c r="P135" i="13"/>
  <c r="N135" i="13"/>
  <c r="K135" i="13"/>
  <c r="D135" i="13"/>
  <c r="AA134" i="13"/>
  <c r="W134" i="13"/>
  <c r="Q134" i="13"/>
  <c r="R134" i="13" s="1"/>
  <c r="P134" i="13"/>
  <c r="N134" i="13"/>
  <c r="K134" i="13"/>
  <c r="D134" i="13"/>
  <c r="AA133" i="13"/>
  <c r="W133" i="13"/>
  <c r="Q133" i="13"/>
  <c r="R133" i="13" s="1"/>
  <c r="P133" i="13"/>
  <c r="N133" i="13"/>
  <c r="K133" i="13"/>
  <c r="D133" i="13"/>
  <c r="AA132" i="13"/>
  <c r="W132" i="13"/>
  <c r="Q132" i="13"/>
  <c r="R132" i="13" s="1"/>
  <c r="P132" i="13"/>
  <c r="N132" i="13"/>
  <c r="K132" i="13"/>
  <c r="D132" i="13"/>
  <c r="AA131" i="13"/>
  <c r="W131" i="13"/>
  <c r="Q131" i="13"/>
  <c r="R131" i="13" s="1"/>
  <c r="P131" i="13"/>
  <c r="N131" i="13"/>
  <c r="K131" i="13"/>
  <c r="D131" i="13"/>
  <c r="AA130" i="13"/>
  <c r="W130" i="13"/>
  <c r="Q130" i="13"/>
  <c r="R130" i="13" s="1"/>
  <c r="P130" i="13"/>
  <c r="N130" i="13"/>
  <c r="K130" i="13"/>
  <c r="D130" i="13"/>
  <c r="AA129" i="13"/>
  <c r="W129" i="13"/>
  <c r="Q129" i="13"/>
  <c r="R129" i="13" s="1"/>
  <c r="P129" i="13"/>
  <c r="N129" i="13"/>
  <c r="K129" i="13"/>
  <c r="D129" i="13"/>
  <c r="AA128" i="13"/>
  <c r="W128" i="13"/>
  <c r="Q128" i="13"/>
  <c r="R128" i="13" s="1"/>
  <c r="P128" i="13"/>
  <c r="N128" i="13"/>
  <c r="K128" i="13"/>
  <c r="D128" i="13"/>
  <c r="AA127" i="13"/>
  <c r="W127" i="13"/>
  <c r="Q127" i="13"/>
  <c r="R127" i="13" s="1"/>
  <c r="P127" i="13"/>
  <c r="N127" i="13"/>
  <c r="K127" i="13"/>
  <c r="D127" i="13"/>
  <c r="AA126" i="13"/>
  <c r="W126" i="13"/>
  <c r="Q126" i="13"/>
  <c r="R126" i="13" s="1"/>
  <c r="P126" i="13"/>
  <c r="N126" i="13"/>
  <c r="K126" i="13"/>
  <c r="D126" i="13"/>
  <c r="AA125" i="13"/>
  <c r="W125" i="13"/>
  <c r="Q125" i="13"/>
  <c r="R125" i="13" s="1"/>
  <c r="P125" i="13"/>
  <c r="N125" i="13"/>
  <c r="K125" i="13"/>
  <c r="D125" i="13"/>
  <c r="AA124" i="13"/>
  <c r="W124" i="13"/>
  <c r="Q124" i="13"/>
  <c r="R124" i="13" s="1"/>
  <c r="P124" i="13"/>
  <c r="N124" i="13"/>
  <c r="K124" i="13"/>
  <c r="D124" i="13"/>
  <c r="AA123" i="13"/>
  <c r="W123" i="13"/>
  <c r="Q123" i="13"/>
  <c r="R123" i="13" s="1"/>
  <c r="P123" i="13"/>
  <c r="N123" i="13"/>
  <c r="K123" i="13"/>
  <c r="D123" i="13"/>
  <c r="AA122" i="13"/>
  <c r="W122" i="13"/>
  <c r="Q122" i="13"/>
  <c r="R122" i="13" s="1"/>
  <c r="P122" i="13"/>
  <c r="N122" i="13"/>
  <c r="K122" i="13"/>
  <c r="D122" i="13"/>
  <c r="AA121" i="13"/>
  <c r="W121" i="13"/>
  <c r="Q121" i="13"/>
  <c r="R121" i="13" s="1"/>
  <c r="P121" i="13"/>
  <c r="N121" i="13"/>
  <c r="K121" i="13"/>
  <c r="D121" i="13"/>
  <c r="AA120" i="13"/>
  <c r="W120" i="13"/>
  <c r="Q120" i="13"/>
  <c r="R120" i="13" s="1"/>
  <c r="P120" i="13"/>
  <c r="N120" i="13"/>
  <c r="K120" i="13"/>
  <c r="D120" i="13"/>
  <c r="AA119" i="13"/>
  <c r="W119" i="13"/>
  <c r="Q119" i="13"/>
  <c r="R119" i="13" s="1"/>
  <c r="P119" i="13"/>
  <c r="N119" i="13"/>
  <c r="K119" i="13"/>
  <c r="D119" i="13"/>
  <c r="AA118" i="13"/>
  <c r="W118" i="13"/>
  <c r="Q118" i="13"/>
  <c r="R118" i="13" s="1"/>
  <c r="P118" i="13"/>
  <c r="N118" i="13"/>
  <c r="K118" i="13"/>
  <c r="D118" i="13"/>
  <c r="AA117" i="13"/>
  <c r="W117" i="13"/>
  <c r="Q117" i="13"/>
  <c r="R117" i="13" s="1"/>
  <c r="P117" i="13"/>
  <c r="N117" i="13"/>
  <c r="K117" i="13"/>
  <c r="D117" i="13"/>
  <c r="AA116" i="13"/>
  <c r="W116" i="13"/>
  <c r="Q116" i="13"/>
  <c r="R116" i="13" s="1"/>
  <c r="P116" i="13"/>
  <c r="N116" i="13"/>
  <c r="K116" i="13"/>
  <c r="D116" i="13"/>
  <c r="AA115" i="13"/>
  <c r="W115" i="13"/>
  <c r="Q115" i="13"/>
  <c r="R115" i="13" s="1"/>
  <c r="P115" i="13"/>
  <c r="N115" i="13"/>
  <c r="K115" i="13"/>
  <c r="D115" i="13"/>
  <c r="AA114" i="13"/>
  <c r="W114" i="13"/>
  <c r="Q114" i="13"/>
  <c r="R114" i="13" s="1"/>
  <c r="P114" i="13"/>
  <c r="N114" i="13"/>
  <c r="K114" i="13"/>
  <c r="D114" i="13"/>
  <c r="AA113" i="13"/>
  <c r="W113" i="13"/>
  <c r="Q113" i="13"/>
  <c r="R113" i="13" s="1"/>
  <c r="P113" i="13"/>
  <c r="N113" i="13"/>
  <c r="K113" i="13"/>
  <c r="D113" i="13"/>
  <c r="AA112" i="13"/>
  <c r="W112" i="13"/>
  <c r="Q112" i="13"/>
  <c r="R112" i="13" s="1"/>
  <c r="P112" i="13"/>
  <c r="N112" i="13"/>
  <c r="K112" i="13"/>
  <c r="D112" i="13"/>
  <c r="AA111" i="13"/>
  <c r="W111" i="13"/>
  <c r="Q111" i="13"/>
  <c r="R111" i="13" s="1"/>
  <c r="P111" i="13"/>
  <c r="N111" i="13"/>
  <c r="K111" i="13"/>
  <c r="D111" i="13"/>
  <c r="AA110" i="13"/>
  <c r="W110" i="13"/>
  <c r="Q110" i="13"/>
  <c r="R110" i="13" s="1"/>
  <c r="P110" i="13"/>
  <c r="N110" i="13"/>
  <c r="K110" i="13"/>
  <c r="D110" i="13"/>
  <c r="AA109" i="13"/>
  <c r="W109" i="13"/>
  <c r="Q109" i="13"/>
  <c r="R109" i="13" s="1"/>
  <c r="P109" i="13"/>
  <c r="N109" i="13"/>
  <c r="K109" i="13"/>
  <c r="D109" i="13"/>
  <c r="AA108" i="13"/>
  <c r="W108" i="13"/>
  <c r="Q108" i="13"/>
  <c r="R108" i="13" s="1"/>
  <c r="P108" i="13"/>
  <c r="N108" i="13"/>
  <c r="K108" i="13"/>
  <c r="D108" i="13"/>
  <c r="AA107" i="13"/>
  <c r="W107" i="13"/>
  <c r="Q107" i="13"/>
  <c r="R107" i="13" s="1"/>
  <c r="P107" i="13"/>
  <c r="N107" i="13"/>
  <c r="K107" i="13"/>
  <c r="D107" i="13"/>
  <c r="AA106" i="13"/>
  <c r="W106" i="13"/>
  <c r="Q106" i="13"/>
  <c r="R106" i="13" s="1"/>
  <c r="P106" i="13"/>
  <c r="N106" i="13"/>
  <c r="K106" i="13"/>
  <c r="D106" i="13"/>
  <c r="AA105" i="13"/>
  <c r="W105" i="13"/>
  <c r="Q105" i="13"/>
  <c r="R105" i="13" s="1"/>
  <c r="P105" i="13"/>
  <c r="N105" i="13"/>
  <c r="K105" i="13"/>
  <c r="D105" i="13"/>
  <c r="AA104" i="13"/>
  <c r="W104" i="13"/>
  <c r="Q104" i="13"/>
  <c r="R104" i="13" s="1"/>
  <c r="P104" i="13"/>
  <c r="N104" i="13"/>
  <c r="K104" i="13"/>
  <c r="D104" i="13"/>
  <c r="AA103" i="13"/>
  <c r="W103" i="13"/>
  <c r="Q103" i="13"/>
  <c r="R103" i="13" s="1"/>
  <c r="P103" i="13"/>
  <c r="N103" i="13"/>
  <c r="K103" i="13"/>
  <c r="D103" i="13"/>
  <c r="AA102" i="13"/>
  <c r="W102" i="13"/>
  <c r="Q102" i="13"/>
  <c r="R102" i="13" s="1"/>
  <c r="P102" i="13"/>
  <c r="N102" i="13"/>
  <c r="K102" i="13"/>
  <c r="D102" i="13"/>
  <c r="AA101" i="13"/>
  <c r="W101" i="13"/>
  <c r="Q101" i="13"/>
  <c r="R101" i="13" s="1"/>
  <c r="P101" i="13"/>
  <c r="N101" i="13"/>
  <c r="K101" i="13"/>
  <c r="D101" i="13"/>
  <c r="AA100" i="13"/>
  <c r="W100" i="13"/>
  <c r="Q100" i="13"/>
  <c r="R100" i="13" s="1"/>
  <c r="P100" i="13"/>
  <c r="N100" i="13"/>
  <c r="K100" i="13"/>
  <c r="D100" i="13"/>
  <c r="AA99" i="13"/>
  <c r="W99" i="13"/>
  <c r="Q99" i="13"/>
  <c r="R99" i="13" s="1"/>
  <c r="P99" i="13"/>
  <c r="N99" i="13"/>
  <c r="K99" i="13"/>
  <c r="D99" i="13"/>
  <c r="AA98" i="13"/>
  <c r="W98" i="13"/>
  <c r="Q98" i="13"/>
  <c r="R98" i="13" s="1"/>
  <c r="P98" i="13"/>
  <c r="N98" i="13"/>
  <c r="K98" i="13"/>
  <c r="D98" i="13"/>
  <c r="AA97" i="13"/>
  <c r="W97" i="13"/>
  <c r="Q97" i="13"/>
  <c r="R97" i="13" s="1"/>
  <c r="P97" i="13"/>
  <c r="N97" i="13"/>
  <c r="K97" i="13"/>
  <c r="D97" i="13"/>
  <c r="AA96" i="13"/>
  <c r="W96" i="13"/>
  <c r="Q96" i="13"/>
  <c r="R96" i="13" s="1"/>
  <c r="P96" i="13"/>
  <c r="N96" i="13"/>
  <c r="K96" i="13"/>
  <c r="D96" i="13"/>
  <c r="AA95" i="13"/>
  <c r="W95" i="13"/>
  <c r="Q95" i="13"/>
  <c r="R95" i="13" s="1"/>
  <c r="P95" i="13"/>
  <c r="N95" i="13"/>
  <c r="K95" i="13"/>
  <c r="D95" i="13"/>
  <c r="AA94" i="13"/>
  <c r="W94" i="13"/>
  <c r="Q94" i="13"/>
  <c r="R94" i="13" s="1"/>
  <c r="P94" i="13"/>
  <c r="N94" i="13"/>
  <c r="K94" i="13"/>
  <c r="D94" i="13"/>
  <c r="AA93" i="13"/>
  <c r="W93" i="13"/>
  <c r="Q93" i="13"/>
  <c r="R93" i="13" s="1"/>
  <c r="P93" i="13"/>
  <c r="N93" i="13"/>
  <c r="K93" i="13"/>
  <c r="D93" i="13"/>
  <c r="AA92" i="13"/>
  <c r="W92" i="13"/>
  <c r="Q92" i="13"/>
  <c r="R92" i="13" s="1"/>
  <c r="P92" i="13"/>
  <c r="N92" i="13"/>
  <c r="K92" i="13"/>
  <c r="D92" i="13"/>
  <c r="AA91" i="13"/>
  <c r="W91" i="13"/>
  <c r="Q91" i="13"/>
  <c r="R91" i="13" s="1"/>
  <c r="P91" i="13"/>
  <c r="N91" i="13"/>
  <c r="K91" i="13"/>
  <c r="D91" i="13"/>
  <c r="AA90" i="13"/>
  <c r="W90" i="13"/>
  <c r="Q90" i="13"/>
  <c r="R90" i="13" s="1"/>
  <c r="P90" i="13"/>
  <c r="N90" i="13"/>
  <c r="K90" i="13"/>
  <c r="D90" i="13"/>
  <c r="AA89" i="13"/>
  <c r="W89" i="13"/>
  <c r="Q89" i="13"/>
  <c r="R89" i="13" s="1"/>
  <c r="P89" i="13"/>
  <c r="N89" i="13"/>
  <c r="K89" i="13"/>
  <c r="D89" i="13"/>
  <c r="AA88" i="13"/>
  <c r="W88" i="13"/>
  <c r="Q88" i="13"/>
  <c r="R88" i="13" s="1"/>
  <c r="P88" i="13"/>
  <c r="N88" i="13"/>
  <c r="K88" i="13"/>
  <c r="D88" i="13"/>
  <c r="AA87" i="13"/>
  <c r="W87" i="13"/>
  <c r="Q87" i="13"/>
  <c r="R87" i="13" s="1"/>
  <c r="P87" i="13"/>
  <c r="N87" i="13"/>
  <c r="K87" i="13"/>
  <c r="D87" i="13"/>
  <c r="AA86" i="13"/>
  <c r="W86" i="13"/>
  <c r="Q86" i="13"/>
  <c r="R86" i="13" s="1"/>
  <c r="P86" i="13"/>
  <c r="N86" i="13"/>
  <c r="K86" i="13"/>
  <c r="D86" i="13"/>
  <c r="AA85" i="13"/>
  <c r="W85" i="13"/>
  <c r="Q85" i="13"/>
  <c r="R85" i="13" s="1"/>
  <c r="P85" i="13"/>
  <c r="N85" i="13"/>
  <c r="K85" i="13"/>
  <c r="D85" i="13"/>
  <c r="AA84" i="13"/>
  <c r="W84" i="13"/>
  <c r="Q84" i="13"/>
  <c r="R84" i="13" s="1"/>
  <c r="P84" i="13"/>
  <c r="N84" i="13"/>
  <c r="K84" i="13"/>
  <c r="D84" i="13"/>
  <c r="AA83" i="13"/>
  <c r="W83" i="13"/>
  <c r="Q83" i="13"/>
  <c r="R83" i="13" s="1"/>
  <c r="P83" i="13"/>
  <c r="N83" i="13"/>
  <c r="K83" i="13"/>
  <c r="D83" i="13"/>
  <c r="AA82" i="13"/>
  <c r="W82" i="13"/>
  <c r="Q82" i="13"/>
  <c r="R82" i="13" s="1"/>
  <c r="P82" i="13"/>
  <c r="N82" i="13"/>
  <c r="K82" i="13"/>
  <c r="D82" i="13"/>
  <c r="AA81" i="13"/>
  <c r="W81" i="13"/>
  <c r="Q81" i="13"/>
  <c r="R81" i="13" s="1"/>
  <c r="P81" i="13"/>
  <c r="N81" i="13"/>
  <c r="K81" i="13"/>
  <c r="D81" i="13"/>
  <c r="AA80" i="13"/>
  <c r="W80" i="13"/>
  <c r="Q80" i="13"/>
  <c r="R80" i="13" s="1"/>
  <c r="P80" i="13"/>
  <c r="N80" i="13"/>
  <c r="K80" i="13"/>
  <c r="D80" i="13"/>
  <c r="AA79" i="13"/>
  <c r="W79" i="13"/>
  <c r="Q79" i="13"/>
  <c r="R79" i="13" s="1"/>
  <c r="P79" i="13"/>
  <c r="N79" i="13"/>
  <c r="K79" i="13"/>
  <c r="D79" i="13"/>
  <c r="AA78" i="13"/>
  <c r="W78" i="13"/>
  <c r="Q78" i="13"/>
  <c r="R78" i="13" s="1"/>
  <c r="P78" i="13"/>
  <c r="N78" i="13"/>
  <c r="K78" i="13"/>
  <c r="D78" i="13"/>
  <c r="AA77" i="13"/>
  <c r="W77" i="13"/>
  <c r="Q77" i="13"/>
  <c r="R77" i="13" s="1"/>
  <c r="P77" i="13"/>
  <c r="N77" i="13"/>
  <c r="K77" i="13"/>
  <c r="D77" i="13"/>
  <c r="AA76" i="13"/>
  <c r="W76" i="13"/>
  <c r="Q76" i="13"/>
  <c r="R76" i="13" s="1"/>
  <c r="P76" i="13"/>
  <c r="N76" i="13"/>
  <c r="K76" i="13"/>
  <c r="D76" i="13"/>
  <c r="AA75" i="13"/>
  <c r="W75" i="13"/>
  <c r="Q75" i="13"/>
  <c r="R75" i="13" s="1"/>
  <c r="P75" i="13"/>
  <c r="N75" i="13"/>
  <c r="K75" i="13"/>
  <c r="D75" i="13"/>
  <c r="AA74" i="13"/>
  <c r="W74" i="13"/>
  <c r="Q74" i="13"/>
  <c r="R74" i="13" s="1"/>
  <c r="P74" i="13"/>
  <c r="N74" i="13"/>
  <c r="K74" i="13"/>
  <c r="D74" i="13"/>
  <c r="AA73" i="13"/>
  <c r="W73" i="13"/>
  <c r="Q73" i="13"/>
  <c r="R73" i="13" s="1"/>
  <c r="P73" i="13"/>
  <c r="N73" i="13"/>
  <c r="K73" i="13"/>
  <c r="D73" i="13"/>
  <c r="AA72" i="13"/>
  <c r="W72" i="13"/>
  <c r="Q72" i="13"/>
  <c r="R72" i="13" s="1"/>
  <c r="P72" i="13"/>
  <c r="N72" i="13"/>
  <c r="K72" i="13"/>
  <c r="D72" i="13"/>
  <c r="W71" i="13"/>
  <c r="P71" i="13"/>
  <c r="N71" i="13"/>
  <c r="J71" i="13"/>
  <c r="Q71" i="13" s="1"/>
  <c r="R71" i="13" s="1"/>
  <c r="D71" i="13"/>
  <c r="W70" i="13"/>
  <c r="P70" i="13"/>
  <c r="N70" i="13"/>
  <c r="J70" i="13"/>
  <c r="K70" i="13" s="1"/>
  <c r="D70" i="13"/>
  <c r="AA69" i="13"/>
  <c r="W69" i="13"/>
  <c r="Q69" i="13"/>
  <c r="R69" i="13" s="1"/>
  <c r="P69" i="13"/>
  <c r="N69" i="13"/>
  <c r="K69" i="13"/>
  <c r="D69" i="13"/>
  <c r="AA68" i="13"/>
  <c r="W68" i="13"/>
  <c r="Q68" i="13"/>
  <c r="R68" i="13" s="1"/>
  <c r="P68" i="13"/>
  <c r="N68" i="13"/>
  <c r="K68" i="13"/>
  <c r="D68" i="13"/>
  <c r="AA67" i="13"/>
  <c r="W67" i="13"/>
  <c r="Q67" i="13"/>
  <c r="R67" i="13" s="1"/>
  <c r="P67" i="13"/>
  <c r="N67" i="13"/>
  <c r="K67" i="13"/>
  <c r="D67" i="13"/>
  <c r="AA66" i="13"/>
  <c r="W66" i="13"/>
  <c r="Q66" i="13"/>
  <c r="R66" i="13" s="1"/>
  <c r="P66" i="13"/>
  <c r="N66" i="13"/>
  <c r="K66" i="13"/>
  <c r="D66" i="13"/>
  <c r="AA65" i="13"/>
  <c r="W65" i="13"/>
  <c r="Q65" i="13"/>
  <c r="R65" i="13" s="1"/>
  <c r="P65" i="13"/>
  <c r="N65" i="13"/>
  <c r="K65" i="13"/>
  <c r="D65" i="13"/>
  <c r="AA64" i="13"/>
  <c r="W64" i="13"/>
  <c r="Q64" i="13"/>
  <c r="R64" i="13" s="1"/>
  <c r="P64" i="13"/>
  <c r="N64" i="13"/>
  <c r="K64" i="13"/>
  <c r="D64" i="13"/>
  <c r="AA63" i="13"/>
  <c r="W63" i="13"/>
  <c r="Q63" i="13"/>
  <c r="R63" i="13" s="1"/>
  <c r="P63" i="13"/>
  <c r="N63" i="13"/>
  <c r="K63" i="13"/>
  <c r="D63" i="13"/>
  <c r="AA62" i="13"/>
  <c r="W62" i="13"/>
  <c r="Q62" i="13"/>
  <c r="R62" i="13" s="1"/>
  <c r="P62" i="13"/>
  <c r="N62" i="13"/>
  <c r="K62" i="13"/>
  <c r="D62" i="13"/>
  <c r="AA61" i="13"/>
  <c r="W61" i="13"/>
  <c r="Q61" i="13"/>
  <c r="R61" i="13" s="1"/>
  <c r="P61" i="13"/>
  <c r="N61" i="13"/>
  <c r="K61" i="13"/>
  <c r="D61" i="13"/>
  <c r="AA60" i="13"/>
  <c r="W60" i="13"/>
  <c r="Q60" i="13"/>
  <c r="R60" i="13" s="1"/>
  <c r="P60" i="13"/>
  <c r="N60" i="13"/>
  <c r="K60" i="13"/>
  <c r="D60" i="13"/>
  <c r="AA59" i="13"/>
  <c r="W59" i="13"/>
  <c r="Q59" i="13"/>
  <c r="R59" i="13" s="1"/>
  <c r="P59" i="13"/>
  <c r="N59" i="13"/>
  <c r="K59" i="13"/>
  <c r="D59" i="13"/>
  <c r="AA58" i="13"/>
  <c r="W58" i="13"/>
  <c r="Q58" i="13"/>
  <c r="R58" i="13" s="1"/>
  <c r="P58" i="13"/>
  <c r="N58" i="13"/>
  <c r="K58" i="13"/>
  <c r="D58" i="13"/>
  <c r="AA57" i="13"/>
  <c r="W57" i="13"/>
  <c r="Q57" i="13"/>
  <c r="R57" i="13" s="1"/>
  <c r="P57" i="13"/>
  <c r="N57" i="13"/>
  <c r="K57" i="13"/>
  <c r="D57" i="13"/>
  <c r="AA56" i="13"/>
  <c r="W56" i="13"/>
  <c r="Q56" i="13"/>
  <c r="R56" i="13" s="1"/>
  <c r="P56" i="13"/>
  <c r="N56" i="13"/>
  <c r="K56" i="13"/>
  <c r="D56" i="13"/>
  <c r="AA55" i="13"/>
  <c r="W55" i="13"/>
  <c r="Q55" i="13"/>
  <c r="R55" i="13" s="1"/>
  <c r="P55" i="13"/>
  <c r="N55" i="13"/>
  <c r="K55" i="13"/>
  <c r="D55" i="13"/>
  <c r="AA54" i="13"/>
  <c r="W54" i="13"/>
  <c r="Q54" i="13"/>
  <c r="R54" i="13" s="1"/>
  <c r="P54" i="13"/>
  <c r="N54" i="13"/>
  <c r="K54" i="13"/>
  <c r="D54" i="13"/>
  <c r="AA53" i="13"/>
  <c r="W53" i="13"/>
  <c r="Q53" i="13"/>
  <c r="R53" i="13" s="1"/>
  <c r="P53" i="13"/>
  <c r="N53" i="13"/>
  <c r="K53" i="13"/>
  <c r="D53" i="13"/>
  <c r="AA52" i="13"/>
  <c r="W52" i="13"/>
  <c r="Q52" i="13"/>
  <c r="R52" i="13" s="1"/>
  <c r="P52" i="13"/>
  <c r="N52" i="13"/>
  <c r="K52" i="13"/>
  <c r="D52" i="13"/>
  <c r="AA51" i="13"/>
  <c r="W51" i="13"/>
  <c r="Q51" i="13"/>
  <c r="R51" i="13" s="1"/>
  <c r="P51" i="13"/>
  <c r="N51" i="13"/>
  <c r="K51" i="13"/>
  <c r="D51" i="13"/>
  <c r="AA50" i="13"/>
  <c r="W50" i="13"/>
  <c r="Q50" i="13"/>
  <c r="R50" i="13" s="1"/>
  <c r="P50" i="13"/>
  <c r="N50" i="13"/>
  <c r="K50" i="13"/>
  <c r="D50" i="13"/>
  <c r="AA49" i="13"/>
  <c r="W49" i="13"/>
  <c r="Q49" i="13"/>
  <c r="R49" i="13" s="1"/>
  <c r="P49" i="13"/>
  <c r="N49" i="13"/>
  <c r="K49" i="13"/>
  <c r="D49" i="13"/>
  <c r="AA48" i="13"/>
  <c r="W48" i="13"/>
  <c r="Q48" i="13"/>
  <c r="R48" i="13" s="1"/>
  <c r="P48" i="13"/>
  <c r="N48" i="13"/>
  <c r="K48" i="13"/>
  <c r="D48" i="13"/>
  <c r="AA47" i="13"/>
  <c r="W47" i="13"/>
  <c r="Q47" i="13"/>
  <c r="R47" i="13" s="1"/>
  <c r="P47" i="13"/>
  <c r="N47" i="13"/>
  <c r="K47" i="13"/>
  <c r="D47" i="13"/>
  <c r="AA46" i="13"/>
  <c r="W46" i="13"/>
  <c r="Q46" i="13"/>
  <c r="R46" i="13" s="1"/>
  <c r="P46" i="13"/>
  <c r="N46" i="13"/>
  <c r="K46" i="13"/>
  <c r="D46" i="13"/>
  <c r="AA45" i="13"/>
  <c r="W45" i="13"/>
  <c r="Q45" i="13"/>
  <c r="R45" i="13" s="1"/>
  <c r="P45" i="13"/>
  <c r="N45" i="13"/>
  <c r="K45" i="13"/>
  <c r="D45" i="13"/>
  <c r="AA44" i="13"/>
  <c r="W44" i="13"/>
  <c r="Q44" i="13"/>
  <c r="R44" i="13" s="1"/>
  <c r="P44" i="13"/>
  <c r="N44" i="13"/>
  <c r="K44" i="13"/>
  <c r="D44" i="13"/>
  <c r="AA43" i="13"/>
  <c r="W43" i="13"/>
  <c r="Q43" i="13"/>
  <c r="R43" i="13" s="1"/>
  <c r="P43" i="13"/>
  <c r="N43" i="13"/>
  <c r="K43" i="13"/>
  <c r="D43" i="13"/>
  <c r="AA42" i="13"/>
  <c r="W42" i="13"/>
  <c r="Q42" i="13"/>
  <c r="R42" i="13" s="1"/>
  <c r="P42" i="13"/>
  <c r="N42" i="13"/>
  <c r="K42" i="13"/>
  <c r="D42" i="13"/>
  <c r="AA41" i="13"/>
  <c r="W41" i="13"/>
  <c r="Q41" i="13"/>
  <c r="R41" i="13" s="1"/>
  <c r="P41" i="13"/>
  <c r="N41" i="13"/>
  <c r="K41" i="13"/>
  <c r="D41" i="13"/>
  <c r="AA40" i="13"/>
  <c r="W40" i="13"/>
  <c r="Q40" i="13"/>
  <c r="R40" i="13" s="1"/>
  <c r="P40" i="13"/>
  <c r="N40" i="13"/>
  <c r="K40" i="13"/>
  <c r="D40" i="13"/>
  <c r="AA39" i="13"/>
  <c r="W39" i="13"/>
  <c r="Q39" i="13"/>
  <c r="R39" i="13" s="1"/>
  <c r="P39" i="13"/>
  <c r="N39" i="13"/>
  <c r="K39" i="13"/>
  <c r="D39" i="13"/>
  <c r="AA38" i="13"/>
  <c r="W38" i="13"/>
  <c r="Q38" i="13"/>
  <c r="R38" i="13" s="1"/>
  <c r="P38" i="13"/>
  <c r="N38" i="13"/>
  <c r="K38" i="13"/>
  <c r="D38" i="13"/>
  <c r="AA37" i="13"/>
  <c r="W37" i="13"/>
  <c r="Q37" i="13"/>
  <c r="R37" i="13" s="1"/>
  <c r="P37" i="13"/>
  <c r="N37" i="13"/>
  <c r="K37" i="13"/>
  <c r="D37" i="13"/>
  <c r="AA36" i="13"/>
  <c r="W36" i="13"/>
  <c r="Q36" i="13"/>
  <c r="R36" i="13" s="1"/>
  <c r="P36" i="13"/>
  <c r="N36" i="13"/>
  <c r="K36" i="13"/>
  <c r="D36" i="13"/>
  <c r="AA35" i="13"/>
  <c r="W35" i="13"/>
  <c r="Q35" i="13"/>
  <c r="R35" i="13" s="1"/>
  <c r="P35" i="13"/>
  <c r="N35" i="13"/>
  <c r="K35" i="13"/>
  <c r="D35" i="13"/>
  <c r="AA34" i="13"/>
  <c r="W34" i="13"/>
  <c r="Q34" i="13"/>
  <c r="R34" i="13" s="1"/>
  <c r="P34" i="13"/>
  <c r="N34" i="13"/>
  <c r="K34" i="13"/>
  <c r="D34" i="13"/>
  <c r="AA33" i="13"/>
  <c r="W33" i="13"/>
  <c r="Q33" i="13"/>
  <c r="R33" i="13" s="1"/>
  <c r="P33" i="13"/>
  <c r="N33" i="13"/>
  <c r="K33" i="13"/>
  <c r="D33" i="13"/>
  <c r="AA32" i="13"/>
  <c r="W32" i="13"/>
  <c r="Q32" i="13"/>
  <c r="R32" i="13" s="1"/>
  <c r="P32" i="13"/>
  <c r="N32" i="13"/>
  <c r="K32" i="13"/>
  <c r="D32" i="13"/>
  <c r="AA31" i="13"/>
  <c r="W31" i="13"/>
  <c r="Q31" i="13"/>
  <c r="R31" i="13" s="1"/>
  <c r="P31" i="13"/>
  <c r="N31" i="13"/>
  <c r="K31" i="13"/>
  <c r="D31" i="13"/>
  <c r="AA30" i="13"/>
  <c r="W30" i="13"/>
  <c r="Q30" i="13"/>
  <c r="R30" i="13" s="1"/>
  <c r="P30" i="13"/>
  <c r="N30" i="13"/>
  <c r="K30" i="13"/>
  <c r="D30" i="13"/>
  <c r="AA29" i="13"/>
  <c r="W29" i="13"/>
  <c r="Q29" i="13"/>
  <c r="R29" i="13" s="1"/>
  <c r="P29" i="13"/>
  <c r="N29" i="13"/>
  <c r="K29" i="13"/>
  <c r="D29" i="13"/>
  <c r="AA28" i="13"/>
  <c r="W28" i="13"/>
  <c r="Q28" i="13"/>
  <c r="R28" i="13" s="1"/>
  <c r="P28" i="13"/>
  <c r="N28" i="13"/>
  <c r="K28" i="13"/>
  <c r="D28" i="13"/>
  <c r="AA27" i="13"/>
  <c r="W27" i="13"/>
  <c r="Q27" i="13"/>
  <c r="R27" i="13" s="1"/>
  <c r="P27" i="13"/>
  <c r="N27" i="13"/>
  <c r="K27" i="13"/>
  <c r="D27" i="13"/>
  <c r="AA26" i="13"/>
  <c r="W26" i="13"/>
  <c r="Q26" i="13"/>
  <c r="R26" i="13" s="1"/>
  <c r="P26" i="13"/>
  <c r="N26" i="13"/>
  <c r="K26" i="13"/>
  <c r="D26" i="13"/>
  <c r="AA25" i="13"/>
  <c r="W25" i="13"/>
  <c r="Q25" i="13"/>
  <c r="R25" i="13" s="1"/>
  <c r="P25" i="13"/>
  <c r="N25" i="13"/>
  <c r="K25" i="13"/>
  <c r="D25" i="13"/>
  <c r="AA24" i="13"/>
  <c r="W24" i="13"/>
  <c r="Q24" i="13"/>
  <c r="R24" i="13" s="1"/>
  <c r="P24" i="13"/>
  <c r="N24" i="13"/>
  <c r="K24" i="13"/>
  <c r="D24" i="13"/>
  <c r="AA23" i="13"/>
  <c r="W23" i="13"/>
  <c r="Q23" i="13"/>
  <c r="R23" i="13" s="1"/>
  <c r="P23" i="13"/>
  <c r="N23" i="13"/>
  <c r="K23" i="13"/>
  <c r="D23" i="13"/>
  <c r="AA22" i="13"/>
  <c r="W22" i="13"/>
  <c r="Q22" i="13"/>
  <c r="R22" i="13" s="1"/>
  <c r="P22" i="13"/>
  <c r="N22" i="13"/>
  <c r="K22" i="13"/>
  <c r="D22" i="13"/>
  <c r="AA21" i="13"/>
  <c r="W21" i="13"/>
  <c r="Q21" i="13"/>
  <c r="R21" i="13" s="1"/>
  <c r="P21" i="13"/>
  <c r="N21" i="13"/>
  <c r="K21" i="13"/>
  <c r="D21" i="13"/>
  <c r="AA20" i="13"/>
  <c r="W20" i="13"/>
  <c r="Q20" i="13"/>
  <c r="R20" i="13" s="1"/>
  <c r="P20" i="13"/>
  <c r="N20" i="13"/>
  <c r="K20" i="13"/>
  <c r="D20" i="13"/>
  <c r="AA19" i="13"/>
  <c r="W19" i="13"/>
  <c r="Q19" i="13"/>
  <c r="R19" i="13" s="1"/>
  <c r="P19" i="13"/>
  <c r="N19" i="13"/>
  <c r="K19" i="13"/>
  <c r="D19" i="13"/>
  <c r="AA18" i="13"/>
  <c r="W18" i="13"/>
  <c r="Q18" i="13"/>
  <c r="R18" i="13" s="1"/>
  <c r="P18" i="13"/>
  <c r="N18" i="13"/>
  <c r="K18" i="13"/>
  <c r="D18" i="13"/>
  <c r="AA17" i="13"/>
  <c r="W17" i="13"/>
  <c r="Q17" i="13"/>
  <c r="R17" i="13" s="1"/>
  <c r="P17" i="13"/>
  <c r="N17" i="13"/>
  <c r="K17" i="13"/>
  <c r="D17" i="13"/>
  <c r="AA16" i="13"/>
  <c r="W16" i="13"/>
  <c r="Q16" i="13"/>
  <c r="R16" i="13" s="1"/>
  <c r="P16" i="13"/>
  <c r="N16" i="13"/>
  <c r="K16" i="13"/>
  <c r="D16" i="13"/>
  <c r="AA15" i="13"/>
  <c r="W15" i="13"/>
  <c r="Q15" i="13"/>
  <c r="R15" i="13" s="1"/>
  <c r="P15" i="13"/>
  <c r="N15" i="13"/>
  <c r="K15" i="13"/>
  <c r="D15" i="13"/>
  <c r="AA14" i="13"/>
  <c r="W14" i="13"/>
  <c r="Q14" i="13"/>
  <c r="R14" i="13" s="1"/>
  <c r="P14" i="13"/>
  <c r="N14" i="13"/>
  <c r="K14" i="13"/>
  <c r="D14" i="13"/>
  <c r="AA13" i="13"/>
  <c r="W13" i="13"/>
  <c r="Q13" i="13"/>
  <c r="R13" i="13" s="1"/>
  <c r="P13" i="13"/>
  <c r="N13" i="13"/>
  <c r="K13" i="13"/>
  <c r="D13" i="13"/>
  <c r="AA12" i="13"/>
  <c r="W12" i="13"/>
  <c r="Q12" i="13"/>
  <c r="R12" i="13" s="1"/>
  <c r="P12" i="13"/>
  <c r="N12" i="13"/>
  <c r="K12" i="13"/>
  <c r="D12" i="13"/>
  <c r="AA11" i="13"/>
  <c r="W11" i="13"/>
  <c r="Q11" i="13"/>
  <c r="R11" i="13" s="1"/>
  <c r="P11" i="13"/>
  <c r="N11" i="13"/>
  <c r="K11" i="13"/>
  <c r="D11" i="13"/>
  <c r="AA10" i="13"/>
  <c r="W10" i="13"/>
  <c r="Q10" i="13"/>
  <c r="R10" i="13" s="1"/>
  <c r="P10" i="13"/>
  <c r="N10" i="13"/>
  <c r="K10" i="13"/>
  <c r="D10" i="13"/>
  <c r="AA9" i="13"/>
  <c r="W9" i="13"/>
  <c r="Q9" i="13"/>
  <c r="R9" i="13" s="1"/>
  <c r="P9" i="13"/>
  <c r="N9" i="13"/>
  <c r="K9" i="13"/>
  <c r="D9" i="13"/>
  <c r="W8" i="13"/>
  <c r="Q8" i="13"/>
  <c r="R8" i="13" s="1"/>
  <c r="P8" i="13"/>
  <c r="N8" i="13"/>
  <c r="K8" i="13"/>
  <c r="D8" i="13"/>
  <c r="W7" i="13"/>
  <c r="Q7" i="13"/>
  <c r="R7" i="13" s="1"/>
  <c r="P7" i="13"/>
  <c r="N7" i="13"/>
  <c r="K7" i="13"/>
  <c r="D7" i="13"/>
  <c r="W6" i="13"/>
  <c r="Q6" i="13"/>
  <c r="R6" i="13" s="1"/>
  <c r="P6" i="13"/>
  <c r="N6" i="13"/>
  <c r="K6" i="13"/>
  <c r="D6" i="13"/>
  <c r="W5" i="13"/>
  <c r="Q5" i="13"/>
  <c r="R5" i="13" s="1"/>
  <c r="P5" i="13"/>
  <c r="N5" i="13"/>
  <c r="K5" i="13"/>
  <c r="D5" i="13"/>
  <c r="W4" i="13"/>
  <c r="Q4" i="13"/>
  <c r="R4" i="13" s="1"/>
  <c r="P4" i="13"/>
  <c r="N4" i="13"/>
  <c r="K4" i="13"/>
  <c r="D4" i="13"/>
  <c r="W3" i="13"/>
  <c r="Q3" i="13"/>
  <c r="R3" i="13" s="1"/>
  <c r="P3" i="13"/>
  <c r="N3" i="13"/>
  <c r="K3" i="13"/>
  <c r="D3" i="13"/>
  <c r="W2" i="13"/>
  <c r="Q2" i="13"/>
  <c r="R2" i="13" s="1"/>
  <c r="P2" i="13"/>
  <c r="N2" i="13"/>
  <c r="K2" i="13"/>
  <c r="D2" i="13"/>
  <c r="M16" i="11"/>
  <c r="K16" i="11"/>
  <c r="I16" i="11"/>
  <c r="H16" i="11"/>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 i="10"/>
  <c r="J16" i="11" l="1"/>
  <c r="L16" i="11"/>
  <c r="Q819" i="13"/>
  <c r="R819" i="13" s="1"/>
  <c r="Q606" i="13"/>
  <c r="R606" i="13" s="1"/>
  <c r="Q70" i="13"/>
  <c r="R70" i="13" s="1"/>
  <c r="K770" i="13"/>
  <c r="K772" i="13"/>
  <c r="Q726" i="13"/>
  <c r="R726" i="13" s="1"/>
  <c r="Q737" i="13"/>
  <c r="R737" i="13" s="1"/>
  <c r="K737" i="13"/>
  <c r="Q620" i="13"/>
  <c r="R620" i="13" s="1"/>
  <c r="K719" i="13"/>
  <c r="Q585" i="13"/>
  <c r="R585" i="13" s="1"/>
  <c r="Q308" i="13"/>
  <c r="R308" i="13" s="1"/>
  <c r="Q668" i="13"/>
  <c r="R668" i="13" s="1"/>
  <c r="K791" i="13"/>
  <c r="Q628" i="13"/>
  <c r="R628" i="13" s="1"/>
  <c r="K71" i="13"/>
  <c r="K557" i="13"/>
  <c r="Q824" i="13"/>
  <c r="R824" i="13" s="1"/>
  <c r="Q575" i="13"/>
  <c r="R575" i="13" s="1"/>
  <c r="P575" i="13"/>
  <c r="K710" i="13"/>
  <c r="Q710" i="13"/>
  <c r="R710" i="13" s="1"/>
  <c r="Q490" i="13"/>
  <c r="P490" i="13"/>
  <c r="K686" i="13"/>
  <c r="Q686" i="13"/>
  <c r="R686" i="13" s="1"/>
  <c r="K699" i="13"/>
  <c r="Q699" i="13"/>
  <c r="R699" i="13" s="1"/>
  <c r="K763" i="13"/>
  <c r="Q763" i="13"/>
  <c r="R763" i="13" s="1"/>
  <c r="Q780" i="13"/>
  <c r="R780" i="13" s="1"/>
  <c r="K780" i="13"/>
  <c r="Q798" i="13"/>
  <c r="R798" i="13" s="1"/>
  <c r="K798" i="13"/>
  <c r="K712" i="13"/>
  <c r="Q712" i="13"/>
  <c r="R712" i="13" s="1"/>
  <c r="K761" i="13"/>
  <c r="Q761" i="13"/>
  <c r="R761" i="13" s="1"/>
  <c r="K688" i="13"/>
  <c r="Q688" i="13"/>
  <c r="R688" i="13" s="1"/>
  <c r="Q711" i="13"/>
  <c r="R711" i="13" s="1"/>
  <c r="K711" i="13"/>
  <c r="Q466" i="13"/>
  <c r="R466" i="13" s="1"/>
  <c r="Q633" i="13"/>
  <c r="R633" i="13" s="1"/>
  <c r="K687" i="13"/>
  <c r="Q689" i="13"/>
  <c r="R689" i="13" s="1"/>
  <c r="Q697" i="13"/>
  <c r="R697" i="13" s="1"/>
  <c r="Q749" i="13"/>
  <c r="R749" i="13" s="1"/>
  <c r="Q598" i="13"/>
  <c r="R598" i="13" s="1"/>
  <c r="Q738" i="13"/>
  <c r="R738" i="13" s="1"/>
  <c r="K760" i="13"/>
  <c r="Q784" i="13"/>
  <c r="R784" i="13" s="1"/>
  <c r="P818" i="13"/>
  <c r="Q228" i="13"/>
  <c r="R228" i="13" s="1"/>
  <c r="K298" i="13"/>
  <c r="K543" i="13"/>
  <c r="Q700" i="13"/>
  <c r="R700" i="13" s="1"/>
  <c r="Q739" i="13"/>
  <c r="R739" i="13" s="1"/>
  <c r="Q751" i="13"/>
  <c r="R751" i="13" s="1"/>
  <c r="Q765" i="13"/>
  <c r="R765" i="13" s="1"/>
  <c r="K824" i="13"/>
  <c r="K762" i="13"/>
  <c r="Q779" i="13"/>
  <c r="R779" i="13" s="1"/>
  <c r="K802" i="13"/>
  <c r="K643" i="13"/>
  <c r="K693" i="13"/>
  <c r="K698" i="13"/>
  <c r="K709" i="13"/>
  <c r="K723" i="13"/>
  <c r="Q835" i="13"/>
  <c r="R835" i="13" s="1"/>
  <c r="Q362" i="13"/>
  <c r="R362" i="13" s="1"/>
  <c r="Q486" i="13"/>
  <c r="R486" i="13" s="1"/>
  <c r="Q642" i="13"/>
  <c r="R642" i="13" s="1"/>
  <c r="K680" i="13"/>
  <c r="K703" i="13"/>
  <c r="K750" i="13"/>
  <c r="K764" i="13"/>
  <c r="Q797" i="13"/>
  <c r="R797" i="13" s="1"/>
  <c r="K840" i="13"/>
  <c r="K835" i="13"/>
  <c r="K395" i="13"/>
  <c r="Q395" i="13"/>
  <c r="R395" i="13" s="1"/>
  <c r="K639" i="13"/>
  <c r="Q639" i="13"/>
  <c r="R639" i="13" s="1"/>
  <c r="K661" i="13"/>
  <c r="Q661" i="13"/>
  <c r="R661" i="13" s="1"/>
  <c r="K465" i="13"/>
  <c r="Q465" i="13"/>
  <c r="R465" i="13" s="1"/>
  <c r="K570" i="13"/>
  <c r="Q570" i="13"/>
  <c r="R570" i="13" s="1"/>
  <c r="K458" i="13"/>
  <c r="Q458" i="13"/>
  <c r="R458" i="13" s="1"/>
  <c r="K538" i="13"/>
  <c r="Q538" i="13"/>
  <c r="R538" i="13" s="1"/>
  <c r="K587" i="13"/>
  <c r="Q587" i="13"/>
  <c r="R587" i="13" s="1"/>
  <c r="Q350" i="13"/>
  <c r="R350" i="13" s="1"/>
  <c r="Q355" i="13"/>
  <c r="R355" i="13" s="1"/>
  <c r="Q597" i="13"/>
  <c r="R597" i="13" s="1"/>
  <c r="Q604" i="13"/>
  <c r="R604" i="13" s="1"/>
  <c r="Q646" i="13"/>
  <c r="R646" i="13" s="1"/>
  <c r="K646" i="13"/>
  <c r="K647" i="13"/>
  <c r="Q647" i="13"/>
  <c r="R647" i="13" s="1"/>
  <c r="Q675" i="13"/>
  <c r="R675" i="13" s="1"/>
  <c r="Q681" i="13"/>
  <c r="R681" i="13" s="1"/>
  <c r="K681" i="13"/>
  <c r="K716" i="13"/>
  <c r="Q716" i="13"/>
  <c r="R716" i="13" s="1"/>
  <c r="Q720" i="13"/>
  <c r="R720" i="13" s="1"/>
  <c r="K720" i="13"/>
  <c r="Q766" i="13"/>
  <c r="R766" i="13" s="1"/>
  <c r="K766" i="13"/>
  <c r="K773" i="13"/>
  <c r="Q773" i="13"/>
  <c r="R773" i="13" s="1"/>
  <c r="K789" i="13"/>
  <c r="Q789" i="13"/>
  <c r="R789" i="13" s="1"/>
  <c r="K666" i="13"/>
  <c r="Q666" i="13"/>
  <c r="R666" i="13" s="1"/>
  <c r="K690" i="13"/>
  <c r="Q690" i="13"/>
  <c r="R690" i="13" s="1"/>
  <c r="Q691" i="13"/>
  <c r="R691" i="13" s="1"/>
  <c r="K691" i="13"/>
  <c r="Q694" i="13"/>
  <c r="R694" i="13" s="1"/>
  <c r="K694" i="13"/>
  <c r="Q715" i="13"/>
  <c r="R715" i="13" s="1"/>
  <c r="K715" i="13"/>
  <c r="Q788" i="13"/>
  <c r="R788" i="13" s="1"/>
  <c r="K788" i="13"/>
  <c r="K138" i="13"/>
  <c r="K338" i="13"/>
  <c r="K410" i="13"/>
  <c r="Q410" i="13"/>
  <c r="R410" i="13" s="1"/>
  <c r="P547" i="13"/>
  <c r="Q547" i="13"/>
  <c r="Q611" i="13"/>
  <c r="R611" i="13" s="1"/>
  <c r="K689" i="13"/>
  <c r="K787" i="13"/>
  <c r="Q787" i="13"/>
  <c r="R787" i="13" s="1"/>
  <c r="K382" i="13"/>
  <c r="K421" i="13"/>
  <c r="Q550" i="13"/>
  <c r="R550" i="13" s="1"/>
  <c r="P550" i="13"/>
  <c r="Q635" i="13"/>
  <c r="R635" i="13" s="1"/>
  <c r="K637" i="13"/>
  <c r="Q638" i="13"/>
  <c r="R638" i="13" s="1"/>
  <c r="K638" i="13"/>
  <c r="Q640" i="13"/>
  <c r="R640" i="13" s="1"/>
  <c r="K640" i="13"/>
  <c r="Q674" i="13"/>
  <c r="R674" i="13" s="1"/>
  <c r="K674" i="13"/>
  <c r="Q662" i="13"/>
  <c r="R662" i="13" s="1"/>
  <c r="K662" i="13"/>
  <c r="P665" i="13"/>
  <c r="Q669" i="13"/>
  <c r="R669" i="13" s="1"/>
  <c r="K669" i="13"/>
  <c r="J670" i="13"/>
  <c r="Q776" i="13"/>
  <c r="R776" i="13" s="1"/>
  <c r="K776" i="13"/>
  <c r="K839" i="13"/>
  <c r="Q839" i="13"/>
  <c r="R839" i="13" s="1"/>
  <c r="Q406" i="13"/>
  <c r="R406" i="13" s="1"/>
  <c r="Q474" i="13"/>
  <c r="R474" i="13" s="1"/>
  <c r="K474" i="13"/>
  <c r="Q601" i="13"/>
  <c r="R601" i="13" s="1"/>
  <c r="Q625" i="13"/>
  <c r="R625" i="13" s="1"/>
  <c r="K625" i="13"/>
  <c r="K668" i="13"/>
  <c r="K673" i="13"/>
  <c r="Q673" i="13"/>
  <c r="R673" i="13" s="1"/>
  <c r="Q732" i="13"/>
  <c r="R732" i="13" s="1"/>
  <c r="K732" i="13"/>
  <c r="K775" i="13"/>
  <c r="Q775" i="13"/>
  <c r="R775" i="13" s="1"/>
  <c r="Q813" i="13"/>
  <c r="R813" i="13" s="1"/>
  <c r="K813" i="13"/>
  <c r="Q814" i="13"/>
  <c r="R814" i="13" s="1"/>
  <c r="P814" i="13"/>
  <c r="K820" i="13"/>
  <c r="Q820" i="13"/>
  <c r="R820" i="13" s="1"/>
  <c r="K425" i="13"/>
  <c r="K541" i="13"/>
  <c r="Q566" i="13"/>
  <c r="R566" i="13" s="1"/>
  <c r="K566" i="13"/>
  <c r="K676" i="13"/>
  <c r="Q676" i="13"/>
  <c r="R676" i="13" s="1"/>
  <c r="K678" i="13"/>
  <c r="Q678" i="13"/>
  <c r="R678" i="13" s="1"/>
  <c r="Q685" i="13"/>
  <c r="R685" i="13" s="1"/>
  <c r="K685" i="13"/>
  <c r="Q717" i="13"/>
  <c r="R717" i="13" s="1"/>
  <c r="K717" i="13"/>
  <c r="K721" i="13"/>
  <c r="Q721" i="13"/>
  <c r="R721" i="13" s="1"/>
  <c r="Q774" i="13"/>
  <c r="R774" i="13" s="1"/>
  <c r="K774" i="13"/>
  <c r="K812" i="13"/>
  <c r="Q812" i="13"/>
  <c r="R812" i="13" s="1"/>
  <c r="K684" i="13"/>
  <c r="Q684" i="13"/>
  <c r="K692" i="13"/>
  <c r="Q692" i="13"/>
  <c r="R692" i="13" s="1"/>
  <c r="K702" i="13"/>
  <c r="Q702" i="13"/>
  <c r="R702" i="13" s="1"/>
  <c r="K740" i="13"/>
  <c r="Q740" i="13"/>
  <c r="R740" i="13" s="1"/>
  <c r="Q741" i="13"/>
  <c r="R741" i="13" s="1"/>
  <c r="K741" i="13"/>
  <c r="Q758" i="13"/>
  <c r="R758" i="13" s="1"/>
  <c r="K758" i="13"/>
  <c r="K767" i="13"/>
  <c r="Q767" i="13"/>
  <c r="R767" i="13" s="1"/>
  <c r="Q768" i="13"/>
  <c r="R768" i="13" s="1"/>
  <c r="K768" i="13"/>
  <c r="K777" i="13"/>
  <c r="Q777" i="13"/>
  <c r="R777" i="13" s="1"/>
  <c r="Q778" i="13"/>
  <c r="R778" i="13" s="1"/>
  <c r="K778" i="13"/>
  <c r="K799" i="13"/>
  <c r="Q799" i="13"/>
  <c r="R799" i="13" s="1"/>
  <c r="Q800" i="13"/>
  <c r="R800" i="13" s="1"/>
  <c r="K800" i="13"/>
  <c r="Q805" i="13"/>
  <c r="R805" i="13" s="1"/>
  <c r="K805" i="13"/>
  <c r="Q830" i="13"/>
  <c r="R830" i="13" s="1"/>
  <c r="K830" i="13"/>
  <c r="K841" i="13"/>
  <c r="Q841" i="13"/>
  <c r="R841" i="13" s="1"/>
  <c r="Q842" i="13"/>
  <c r="R842" i="13" s="1"/>
  <c r="K842" i="13"/>
  <c r="K682" i="13"/>
  <c r="Q682" i="13"/>
  <c r="R682" i="13" s="1"/>
  <c r="K707" i="13"/>
  <c r="Q707" i="13"/>
  <c r="R707" i="13" s="1"/>
  <c r="K714" i="13"/>
  <c r="Q714" i="13"/>
  <c r="R714" i="13" s="1"/>
  <c r="K730" i="13"/>
  <c r="Q730" i="13"/>
  <c r="R730" i="13" s="1"/>
  <c r="K731" i="13"/>
  <c r="Q731" i="13"/>
  <c r="R731" i="13" s="1"/>
  <c r="K746" i="13"/>
  <c r="Q746" i="13"/>
  <c r="R746" i="13" s="1"/>
  <c r="Q748" i="13"/>
  <c r="R748" i="13" s="1"/>
  <c r="K748" i="13"/>
  <c r="K756" i="13"/>
  <c r="Q756" i="13"/>
  <c r="R756" i="13" s="1"/>
  <c r="K785" i="13"/>
  <c r="Q785" i="13"/>
  <c r="R785" i="13" s="1"/>
  <c r="Q786" i="13"/>
  <c r="R786" i="13" s="1"/>
  <c r="K786" i="13"/>
  <c r="K810" i="13"/>
  <c r="Q810" i="13"/>
  <c r="R810" i="13" s="1"/>
  <c r="Q811" i="13"/>
  <c r="R811" i="13" s="1"/>
  <c r="K811" i="13"/>
  <c r="K837" i="13"/>
  <c r="Q837" i="13"/>
  <c r="R837" i="13" s="1"/>
  <c r="Q838" i="13"/>
  <c r="R838" i="13" s="1"/>
  <c r="K838" i="13"/>
  <c r="Q729" i="13"/>
  <c r="R729" i="13" s="1"/>
  <c r="K729" i="13"/>
  <c r="K744" i="13"/>
  <c r="Q744" i="13"/>
  <c r="R744" i="13" s="1"/>
  <c r="Q745" i="13"/>
  <c r="R745" i="13" s="1"/>
  <c r="K745" i="13"/>
  <c r="K754" i="13"/>
  <c r="Q754" i="13"/>
  <c r="R754" i="13" s="1"/>
  <c r="Q755" i="13"/>
  <c r="R755" i="13" s="1"/>
  <c r="K755" i="13"/>
  <c r="K808" i="13"/>
  <c r="Q808" i="13"/>
  <c r="R808" i="13" s="1"/>
  <c r="Q809" i="13"/>
  <c r="R809" i="13" s="1"/>
  <c r="K809" i="13"/>
  <c r="Q833" i="13"/>
  <c r="R833" i="13" s="1"/>
  <c r="K834" i="13"/>
  <c r="Q834" i="13"/>
  <c r="R834" i="13" s="1"/>
  <c r="K845" i="13"/>
  <c r="Q845" i="13"/>
  <c r="R845" i="13" s="1"/>
  <c r="K727" i="13"/>
  <c r="Q727" i="13"/>
  <c r="R727" i="13" s="1"/>
  <c r="Q728" i="13"/>
  <c r="R728" i="13" s="1"/>
  <c r="K728" i="13"/>
  <c r="K742" i="13"/>
  <c r="Q742" i="13"/>
  <c r="R742" i="13" s="1"/>
  <c r="Q743" i="13"/>
  <c r="R743" i="13" s="1"/>
  <c r="K743" i="13"/>
  <c r="K801" i="13"/>
  <c r="Q801" i="13"/>
  <c r="R801" i="13" s="1"/>
  <c r="K806" i="13"/>
  <c r="Q806" i="13"/>
  <c r="R806" i="13" s="1"/>
  <c r="Q807" i="13"/>
  <c r="R807" i="13" s="1"/>
  <c r="K807" i="13"/>
  <c r="K831" i="13"/>
  <c r="Q831" i="13"/>
  <c r="R831" i="13" s="1"/>
  <c r="K843" i="13"/>
  <c r="Q843" i="13"/>
  <c r="R843" i="13" s="1"/>
  <c r="Q844" i="13"/>
  <c r="R844" i="13" s="1"/>
  <c r="K844" i="13"/>
  <c r="Q747" i="13"/>
  <c r="R747" i="13" s="1"/>
  <c r="Q752" i="13"/>
  <c r="R752" i="13" s="1"/>
  <c r="Q790" i="13"/>
  <c r="R790" i="13" s="1"/>
  <c r="P819" i="13"/>
  <c r="K670" i="13" l="1"/>
  <c r="Q670" i="13"/>
  <c r="R670" i="13" s="1"/>
  <c r="P793" i="13"/>
  <c r="Q793" i="13"/>
  <c r="R793" i="13" s="1"/>
  <c r="K872" i="13"/>
  <c r="P872" i="13" s="1"/>
  <c r="Q872" i="13"/>
  <c r="R872" i="13" s="1"/>
  <c r="A622" i="13"/>
  <c r="D622" i="13"/>
  <c r="O537" i="13"/>
</calcChain>
</file>

<file path=xl/comments1.xml><?xml version="1.0" encoding="utf-8"?>
<comments xmlns="http://schemas.openxmlformats.org/spreadsheetml/2006/main">
  <authors>
    <author>RCMRejection</author>
    <author>Inma RCM Rejection2  - Ahmed Sherif</author>
    <author>CDISUP</author>
  </authors>
  <commentList>
    <comment ref="Y7" authorId="0" shapeId="0">
      <text>
        <r>
          <rPr>
            <b/>
            <sz val="9"/>
            <color indexed="81"/>
            <rFont val="Tahoma"/>
            <family val="2"/>
          </rPr>
          <t>RCMRejection:</t>
        </r>
        <r>
          <rPr>
            <sz val="9"/>
            <color indexed="81"/>
            <rFont val="Tahoma"/>
            <family val="2"/>
          </rPr>
          <t xml:space="preserve">
The branch did not share the requested files.</t>
        </r>
      </text>
    </comment>
    <comment ref="Y415" authorId="1" shapeId="0">
      <text>
        <r>
          <rPr>
            <b/>
            <sz val="9"/>
            <color indexed="81"/>
            <rFont val="Tahoma"/>
            <family val="2"/>
          </rPr>
          <t>Inma RCM Rejection2  - Ahmed Sherif:</t>
        </r>
        <r>
          <rPr>
            <sz val="9"/>
            <color indexed="81"/>
            <rFont val="Tahoma"/>
            <family val="2"/>
          </rPr>
          <t xml:space="preserve">
Error in BUPA System
</t>
        </r>
      </text>
    </comment>
    <comment ref="Y427" authorId="1" shapeId="0">
      <text>
        <r>
          <rPr>
            <b/>
            <sz val="9"/>
            <color indexed="81"/>
            <rFont val="Tahoma"/>
            <family val="2"/>
          </rPr>
          <t>Inma RCM Rejection2  - no respond from khamis branch</t>
        </r>
      </text>
    </comment>
    <comment ref="Y485" authorId="2" shapeId="0">
      <text>
        <r>
          <rPr>
            <b/>
            <sz val="9"/>
            <color indexed="81"/>
            <rFont val="Tahoma"/>
            <family val="2"/>
          </rPr>
          <t>CDISUP:</t>
        </r>
        <r>
          <rPr>
            <sz val="9"/>
            <color indexed="81"/>
            <rFont val="Tahoma"/>
            <family val="2"/>
          </rPr>
          <t xml:space="preserve">
empty excel</t>
        </r>
      </text>
    </comment>
    <comment ref="Y488" authorId="1" shapeId="0">
      <text>
        <r>
          <rPr>
            <b/>
            <sz val="9"/>
            <color indexed="81"/>
            <rFont val="Tahoma"/>
            <family val="2"/>
          </rPr>
          <t>Inma RCM Rejection2  - Ahmed Sherif:</t>
        </r>
        <r>
          <rPr>
            <sz val="9"/>
            <color indexed="81"/>
            <rFont val="Tahoma"/>
            <family val="2"/>
          </rPr>
          <t xml:space="preserve">
error in upload , contacting bupa but no respond.
</t>
        </r>
      </text>
    </comment>
    <comment ref="Y492" authorId="1" shapeId="0">
      <text>
        <r>
          <rPr>
            <b/>
            <sz val="9"/>
            <color indexed="81"/>
            <rFont val="Tahoma"/>
            <family val="2"/>
          </rPr>
          <t>Inma RCM Rejection4  -heba
patch closed</t>
        </r>
        <r>
          <rPr>
            <sz val="9"/>
            <color indexed="81"/>
            <rFont val="Tahoma"/>
            <family val="2"/>
          </rPr>
          <t xml:space="preserve">
</t>
        </r>
      </text>
    </comment>
    <comment ref="Y537" authorId="0" shapeId="0">
      <text>
        <r>
          <rPr>
            <b/>
            <sz val="9"/>
            <color indexed="81"/>
            <rFont val="Tahoma"/>
            <family val="2"/>
          </rPr>
          <t>RCMRejection:</t>
        </r>
        <r>
          <rPr>
            <sz val="9"/>
            <color indexed="81"/>
            <rFont val="Tahoma"/>
            <family val="2"/>
          </rPr>
          <t xml:space="preserve">
Inappropriate rework by Dr Fadil</t>
        </r>
      </text>
    </comment>
    <comment ref="Y538" authorId="1" shapeId="0">
      <text>
        <r>
          <rPr>
            <b/>
            <sz val="9"/>
            <color indexed="81"/>
            <rFont val="Tahoma"/>
            <family val="2"/>
          </rPr>
          <t>Inma RCM Rejection2  - Ahmed Sherif:</t>
        </r>
        <r>
          <rPr>
            <sz val="9"/>
            <color indexed="81"/>
            <rFont val="Tahoma"/>
            <family val="2"/>
          </rPr>
          <t xml:space="preserve">
no reply on mail from jazan branch
</t>
        </r>
      </text>
    </comment>
    <comment ref="Y539" authorId="1" shapeId="0">
      <text>
        <r>
          <rPr>
            <b/>
            <sz val="9"/>
            <color indexed="81"/>
            <rFont val="Tahoma"/>
            <family val="2"/>
          </rPr>
          <t>Inma RCM Rejection2  - Ahmed Sherif:</t>
        </r>
        <r>
          <rPr>
            <sz val="9"/>
            <color indexed="81"/>
            <rFont val="Tahoma"/>
            <family val="2"/>
          </rPr>
          <t xml:space="preserve">
no replu on mail from jazan branch
</t>
        </r>
      </text>
    </comment>
    <comment ref="Y570" authorId="0" shapeId="0">
      <text>
        <r>
          <rPr>
            <b/>
            <sz val="9"/>
            <color indexed="81"/>
            <rFont val="Tahoma"/>
            <family val="2"/>
          </rPr>
          <t>RCMRejection:</t>
        </r>
        <r>
          <rPr>
            <sz val="9"/>
            <color indexed="81"/>
            <rFont val="Tahoma"/>
            <family val="2"/>
          </rPr>
          <t xml:space="preserve">
The branch did not share the requested files.</t>
        </r>
      </text>
    </comment>
    <comment ref="Y583" authorId="1" shapeId="0">
      <text>
        <r>
          <rPr>
            <b/>
            <sz val="9"/>
            <color indexed="81"/>
            <rFont val="Tahoma"/>
            <family val="2"/>
          </rPr>
          <t>Inma RCM Rejection2  - Ahmed Sherif:</t>
        </r>
        <r>
          <rPr>
            <sz val="9"/>
            <color indexed="81"/>
            <rFont val="Tahoma"/>
            <family val="2"/>
          </rPr>
          <t xml:space="preserve">
error in batch upload on portal
</t>
        </r>
      </text>
    </comment>
    <comment ref="Y605" authorId="1" shapeId="0">
      <text>
        <r>
          <rPr>
            <b/>
            <sz val="9"/>
            <color indexed="81"/>
            <rFont val="Tahoma"/>
            <family val="2"/>
          </rPr>
          <t>Inma RCM Rejection2  - Ahmed Sherif:</t>
        </r>
        <r>
          <rPr>
            <sz val="9"/>
            <color indexed="81"/>
            <rFont val="Tahoma"/>
            <family val="2"/>
          </rPr>
          <t xml:space="preserve">
empty batch
</t>
        </r>
      </text>
    </comment>
    <comment ref="Y609" authorId="0" shapeId="0">
      <text>
        <r>
          <rPr>
            <b/>
            <sz val="9"/>
            <color indexed="81"/>
            <rFont val="Tahoma"/>
            <family val="2"/>
          </rPr>
          <t>RCMRejection:</t>
        </r>
        <r>
          <rPr>
            <sz val="9"/>
            <color indexed="81"/>
            <rFont val="Tahoma"/>
            <family val="2"/>
          </rPr>
          <t xml:space="preserve">
No rework done as all rejections are valid from Bupa</t>
        </r>
      </text>
    </comment>
    <comment ref="Y621" authorId="1" shapeId="0">
      <text>
        <r>
          <rPr>
            <b/>
            <sz val="9"/>
            <color indexed="81"/>
            <rFont val="Tahoma"/>
            <family val="2"/>
          </rPr>
          <t>Inma RCM Rejection2  - Ahmed Sherif:</t>
        </r>
        <r>
          <rPr>
            <sz val="9"/>
            <color indexed="81"/>
            <rFont val="Tahoma"/>
            <family val="2"/>
          </rPr>
          <t xml:space="preserve">
Accepted , no rejection</t>
        </r>
      </text>
    </comment>
    <comment ref="Y630" authorId="1" shapeId="0">
      <text>
        <r>
          <rPr>
            <b/>
            <sz val="9"/>
            <color indexed="81"/>
            <rFont val="Tahoma"/>
            <family val="2"/>
          </rPr>
          <t>Inma RCM Rejection2  - Ahmed Sherif:</t>
        </r>
        <r>
          <rPr>
            <sz val="9"/>
            <color indexed="81"/>
            <rFont val="Tahoma"/>
            <family val="2"/>
          </rPr>
          <t xml:space="preserve">
pending documents from SAFADI</t>
        </r>
      </text>
    </comment>
    <comment ref="Y638" authorId="1" shapeId="0">
      <text>
        <r>
          <rPr>
            <b/>
            <sz val="9"/>
            <color indexed="81"/>
            <rFont val="Tahoma"/>
            <family val="2"/>
          </rPr>
          <t>Inma RCM Rejection2  - Ahmed Sherif:</t>
        </r>
        <r>
          <rPr>
            <sz val="9"/>
            <color indexed="81"/>
            <rFont val="Tahoma"/>
            <family val="2"/>
          </rPr>
          <t xml:space="preserve">
empty batch
</t>
        </r>
      </text>
    </comment>
    <comment ref="Y661" authorId="1" shapeId="0">
      <text>
        <r>
          <rPr>
            <b/>
            <sz val="9"/>
            <color indexed="81"/>
            <rFont val="Tahoma"/>
            <family val="2"/>
          </rPr>
          <t>Inma RCM Rejection2  - Ahmed Sherif:</t>
        </r>
        <r>
          <rPr>
            <sz val="9"/>
            <color indexed="81"/>
            <rFont val="Tahoma"/>
            <family val="2"/>
          </rPr>
          <t xml:space="preserve">
Documents are not received from branch</t>
        </r>
      </text>
    </comment>
    <comment ref="Y663" authorId="1" shapeId="0">
      <text>
        <r>
          <rPr>
            <b/>
            <sz val="9"/>
            <color indexed="81"/>
            <rFont val="Tahoma"/>
            <family val="2"/>
          </rPr>
          <t>Inma RCM Rejection2  - Ahmed Sherif:</t>
        </r>
        <r>
          <rPr>
            <sz val="9"/>
            <color indexed="81"/>
            <rFont val="Tahoma"/>
            <family val="2"/>
          </rPr>
          <t xml:space="preserve">
Documents are not received from branch</t>
        </r>
      </text>
    </comment>
    <comment ref="Y677" authorId="0" shapeId="0">
      <text>
        <r>
          <rPr>
            <b/>
            <sz val="9"/>
            <color indexed="81"/>
            <rFont val="Tahoma"/>
            <family val="2"/>
          </rPr>
          <t>RCMRejection:</t>
        </r>
        <r>
          <rPr>
            <sz val="9"/>
            <color indexed="81"/>
            <rFont val="Tahoma"/>
            <family val="2"/>
          </rPr>
          <t xml:space="preserve">
no rework done from Dr Fadil</t>
        </r>
      </text>
    </comment>
    <comment ref="S679" authorId="1" shapeId="0">
      <text>
        <r>
          <rPr>
            <b/>
            <sz val="9"/>
            <color indexed="81"/>
            <rFont val="Tahoma"/>
            <family val="2"/>
          </rPr>
          <t xml:space="preserve">Inma RCM Rejection2  - Ahmed Sherif:
tracking reason D
</t>
        </r>
      </text>
    </comment>
    <comment ref="Y696" authorId="0" shapeId="0">
      <text>
        <r>
          <rPr>
            <b/>
            <sz val="9"/>
            <color indexed="81"/>
            <rFont val="Tahoma"/>
            <family val="2"/>
          </rPr>
          <t>RCMRejection:</t>
        </r>
        <r>
          <rPr>
            <sz val="9"/>
            <color indexed="81"/>
            <rFont val="Tahoma"/>
            <family val="2"/>
          </rPr>
          <t xml:space="preserve">
All accepted</t>
        </r>
      </text>
    </comment>
    <comment ref="Y697" authorId="0" shapeId="0">
      <text>
        <r>
          <rPr>
            <b/>
            <sz val="9"/>
            <color indexed="81"/>
            <rFont val="Tahoma"/>
            <family val="2"/>
          </rPr>
          <t>RCMRejection:</t>
        </r>
        <r>
          <rPr>
            <sz val="9"/>
            <color indexed="81"/>
            <rFont val="Tahoma"/>
            <family val="2"/>
          </rPr>
          <t xml:space="preserve">
All Accepted</t>
        </r>
      </text>
    </comment>
    <comment ref="S703" authorId="1" shapeId="0">
      <text>
        <r>
          <rPr>
            <b/>
            <sz val="9"/>
            <color indexed="81"/>
            <rFont val="Tahoma"/>
            <family val="2"/>
          </rPr>
          <t>Inma RCM Rejection2  - Ahmed Sherif:</t>
        </r>
        <r>
          <rPr>
            <sz val="9"/>
            <color indexed="81"/>
            <rFont val="Tahoma"/>
            <family val="2"/>
          </rPr>
          <t xml:space="preserve">
NB : Don't forget the higlighted case
</t>
        </r>
      </text>
    </comment>
    <comment ref="Y712" authorId="1" shapeId="0">
      <text>
        <r>
          <rPr>
            <b/>
            <sz val="9"/>
            <color indexed="81"/>
            <rFont val="Tahoma"/>
            <family val="2"/>
          </rPr>
          <t>Inma RCM Rejection2  - Ahmed Sherif:</t>
        </r>
        <r>
          <rPr>
            <sz val="9"/>
            <color indexed="81"/>
            <rFont val="Tahoma"/>
            <family val="2"/>
          </rPr>
          <t xml:space="preserve">
Accepted
</t>
        </r>
      </text>
    </comment>
    <comment ref="Y715" authorId="1" shapeId="0">
      <text>
        <r>
          <rPr>
            <b/>
            <sz val="9"/>
            <color indexed="81"/>
            <rFont val="Tahoma"/>
            <family val="2"/>
          </rPr>
          <t>Inma RCM Rejection2  - Ahmed Sherif:</t>
        </r>
        <r>
          <rPr>
            <sz val="9"/>
            <color indexed="81"/>
            <rFont val="Tahoma"/>
            <family val="2"/>
          </rPr>
          <t xml:space="preserve">
Accepted
</t>
        </r>
      </text>
    </comment>
    <comment ref="Y717" authorId="1" shapeId="0">
      <text>
        <r>
          <rPr>
            <b/>
            <sz val="9"/>
            <color indexed="81"/>
            <rFont val="Tahoma"/>
            <family val="2"/>
          </rPr>
          <t>Inma RCM Rejection2  - Ahmed Sherif:</t>
        </r>
        <r>
          <rPr>
            <sz val="9"/>
            <color indexed="81"/>
            <rFont val="Tahoma"/>
            <family val="2"/>
          </rPr>
          <t xml:space="preserve">
Accepted
</t>
        </r>
      </text>
    </comment>
    <comment ref="Y727" authorId="1" shapeId="0">
      <text>
        <r>
          <rPr>
            <b/>
            <sz val="9"/>
            <color indexed="81"/>
            <rFont val="Tahoma"/>
            <family val="2"/>
          </rPr>
          <t>Inma RCM Rejection2  - Ahmed Sherif:</t>
        </r>
        <r>
          <rPr>
            <sz val="9"/>
            <color indexed="81"/>
            <rFont val="Tahoma"/>
            <family val="2"/>
          </rPr>
          <t xml:space="preserve">
accepted
</t>
        </r>
      </text>
    </comment>
    <comment ref="Y753" authorId="0" shapeId="0">
      <text>
        <r>
          <rPr>
            <b/>
            <sz val="9"/>
            <color indexed="81"/>
            <rFont val="Tahoma"/>
            <family val="2"/>
          </rPr>
          <t>RCMRejection:</t>
        </r>
        <r>
          <rPr>
            <sz val="9"/>
            <color indexed="81"/>
            <rFont val="Tahoma"/>
            <family val="2"/>
          </rPr>
          <t xml:space="preserve">
Accepted
</t>
        </r>
      </text>
    </comment>
    <comment ref="Y765" authorId="1" shapeId="0">
      <text>
        <r>
          <rPr>
            <b/>
            <sz val="9"/>
            <color indexed="81"/>
            <rFont val="Tahoma"/>
            <family val="2"/>
          </rPr>
          <t>Inma RCM Rejection2  - Ahmed Sherif:</t>
        </r>
        <r>
          <rPr>
            <sz val="9"/>
            <color indexed="81"/>
            <rFont val="Tahoma"/>
            <family val="2"/>
          </rPr>
          <t xml:space="preserve">
not received on time to our unit
</t>
        </r>
      </text>
    </comment>
    <comment ref="Y777" authorId="0" shapeId="0">
      <text>
        <r>
          <rPr>
            <b/>
            <sz val="9"/>
            <color indexed="81"/>
            <rFont val="Tahoma"/>
            <family val="2"/>
          </rPr>
          <t>RCMRejection:</t>
        </r>
        <r>
          <rPr>
            <sz val="9"/>
            <color indexed="81"/>
            <rFont val="Tahoma"/>
            <family val="2"/>
          </rPr>
          <t xml:space="preserve">
Batch closed on 27/07</t>
        </r>
      </text>
    </comment>
    <comment ref="Y797" authorId="2" shapeId="0">
      <text>
        <r>
          <rPr>
            <b/>
            <sz val="9"/>
            <color indexed="81"/>
            <rFont val="Tahoma"/>
            <family val="2"/>
          </rPr>
          <t>CDISUP:</t>
        </r>
        <r>
          <rPr>
            <sz val="9"/>
            <color indexed="81"/>
            <rFont val="Tahoma"/>
            <family val="2"/>
          </rPr>
          <t xml:space="preserve">
Accepted </t>
        </r>
      </text>
    </comment>
    <comment ref="Y805" authorId="2" shapeId="0">
      <text>
        <r>
          <rPr>
            <b/>
            <sz val="9"/>
            <color indexed="81"/>
            <rFont val="Tahoma"/>
            <family val="2"/>
          </rPr>
          <t>CDISUP:</t>
        </r>
        <r>
          <rPr>
            <sz val="9"/>
            <color indexed="81"/>
            <rFont val="Tahoma"/>
            <family val="2"/>
          </rPr>
          <t xml:space="preserve">
Batch closed on 14-08-2025</t>
        </r>
      </text>
    </comment>
    <comment ref="Y806" authorId="2" shapeId="0">
      <text>
        <r>
          <rPr>
            <b/>
            <sz val="9"/>
            <color indexed="81"/>
            <rFont val="Tahoma"/>
            <family val="2"/>
          </rPr>
          <t>CDISUP:</t>
        </r>
        <r>
          <rPr>
            <sz val="9"/>
            <color indexed="81"/>
            <rFont val="Tahoma"/>
            <family val="2"/>
          </rPr>
          <t xml:space="preserve">
Accepted </t>
        </r>
      </text>
    </comment>
    <comment ref="Y808" authorId="0" shapeId="0">
      <text>
        <r>
          <rPr>
            <b/>
            <sz val="9"/>
            <color indexed="81"/>
            <rFont val="Tahoma"/>
            <family val="2"/>
          </rPr>
          <t>RCMRejection:</t>
        </r>
        <r>
          <rPr>
            <sz val="9"/>
            <color indexed="81"/>
            <rFont val="Tahoma"/>
            <family val="2"/>
          </rPr>
          <t xml:space="preserve">
All rejections are valid----to be accepted</t>
        </r>
      </text>
    </comment>
    <comment ref="Y826" authorId="0" shapeId="0">
      <text>
        <r>
          <rPr>
            <b/>
            <sz val="9"/>
            <color indexed="81"/>
            <rFont val="Tahoma"/>
            <family val="2"/>
          </rPr>
          <t>RCMRejection:</t>
        </r>
        <r>
          <rPr>
            <sz val="9"/>
            <color indexed="81"/>
            <rFont val="Tahoma"/>
            <family val="2"/>
          </rPr>
          <t xml:space="preserve">
Not shared with the resubmission team</t>
        </r>
      </text>
    </comment>
    <comment ref="Y827" authorId="0" shapeId="0">
      <text>
        <r>
          <rPr>
            <b/>
            <sz val="9"/>
            <color indexed="81"/>
            <rFont val="Tahoma"/>
            <family val="2"/>
          </rPr>
          <t>RCMRejection:</t>
        </r>
        <r>
          <rPr>
            <sz val="9"/>
            <color indexed="81"/>
            <rFont val="Tahoma"/>
            <family val="2"/>
          </rPr>
          <t xml:space="preserve">
Not shared with the resubmission team</t>
        </r>
      </text>
    </comment>
    <comment ref="Y828" authorId="0" shapeId="0">
      <text>
        <r>
          <rPr>
            <b/>
            <sz val="9"/>
            <color indexed="81"/>
            <rFont val="Tahoma"/>
            <family val="2"/>
          </rPr>
          <t>RCMRejection:</t>
        </r>
        <r>
          <rPr>
            <sz val="9"/>
            <color indexed="81"/>
            <rFont val="Tahoma"/>
            <family val="2"/>
          </rPr>
          <t xml:space="preserve">
No justifications</t>
        </r>
      </text>
    </comment>
    <comment ref="Y832" authorId="0" shapeId="0">
      <text>
        <r>
          <rPr>
            <b/>
            <sz val="9"/>
            <color indexed="81"/>
            <rFont val="Tahoma"/>
            <family val="2"/>
          </rPr>
          <t>RCMRejection:</t>
        </r>
        <r>
          <rPr>
            <sz val="9"/>
            <color indexed="81"/>
            <rFont val="Tahoma"/>
            <family val="2"/>
          </rPr>
          <t xml:space="preserve">
Not received</t>
        </r>
      </text>
    </comment>
    <comment ref="Y836" authorId="1" shapeId="0">
      <text>
        <r>
          <rPr>
            <b/>
            <sz val="9"/>
            <color indexed="81"/>
            <rFont val="Tahoma"/>
            <family val="2"/>
          </rPr>
          <t>Inma RCM Rejection2  - Ahmed Sherif:</t>
        </r>
        <r>
          <rPr>
            <sz val="9"/>
            <color indexed="81"/>
            <rFont val="Tahoma"/>
            <family val="2"/>
          </rPr>
          <t xml:space="preserve">
No rejection
</t>
        </r>
      </text>
    </comment>
    <comment ref="Y847" authorId="1" shapeId="0">
      <text>
        <r>
          <rPr>
            <b/>
            <sz val="9"/>
            <color indexed="81"/>
            <rFont val="Tahoma"/>
            <family val="2"/>
          </rPr>
          <t>Inma RCM Rejection2  - Ahmed Sherif:</t>
        </r>
        <r>
          <rPr>
            <sz val="9"/>
            <color indexed="81"/>
            <rFont val="Tahoma"/>
            <family val="2"/>
          </rPr>
          <t xml:space="preserve">
Accepted</t>
        </r>
      </text>
    </comment>
    <comment ref="Y871" authorId="2" shapeId="0">
      <text>
        <r>
          <rPr>
            <b/>
            <sz val="9"/>
            <color indexed="81"/>
            <rFont val="Tahoma"/>
            <family val="2"/>
          </rPr>
          <t>CDISUP:</t>
        </r>
        <r>
          <rPr>
            <sz val="9"/>
            <color indexed="81"/>
            <rFont val="Tahoma"/>
            <family val="2"/>
          </rPr>
          <t xml:space="preserve">
Accepted</t>
        </r>
      </text>
    </comment>
    <comment ref="Y872" authorId="1" shapeId="0">
      <text>
        <r>
          <rPr>
            <b/>
            <sz val="9"/>
            <color indexed="81"/>
            <rFont val="Tahoma"/>
            <family val="2"/>
          </rPr>
          <t xml:space="preserve">Inma RCM Rejection2  - Ahmed Sherif:
No rejection
</t>
        </r>
      </text>
    </comment>
    <comment ref="Y873" authorId="1" shapeId="0">
      <text>
        <r>
          <rPr>
            <b/>
            <sz val="9"/>
            <color indexed="81"/>
            <rFont val="Tahoma"/>
            <family val="2"/>
          </rPr>
          <t>Inma RCM Rejection2  - Ahmed Sherif:</t>
        </r>
        <r>
          <rPr>
            <sz val="9"/>
            <color indexed="81"/>
            <rFont val="Tahoma"/>
            <family val="2"/>
          </rPr>
          <t xml:space="preserve">
Not submitted " OTP issue"
</t>
        </r>
      </text>
    </comment>
    <comment ref="Y875" authorId="2" shapeId="0">
      <text>
        <r>
          <rPr>
            <b/>
            <sz val="9"/>
            <color indexed="81"/>
            <rFont val="Tahoma"/>
            <family val="2"/>
          </rPr>
          <t>CDISUP:</t>
        </r>
        <r>
          <rPr>
            <sz val="9"/>
            <color indexed="81"/>
            <rFont val="Tahoma"/>
            <family val="2"/>
          </rPr>
          <t xml:space="preserve">
ACCEPT</t>
        </r>
      </text>
    </comment>
    <comment ref="Y876" authorId="2" shapeId="0">
      <text>
        <r>
          <rPr>
            <b/>
            <sz val="9"/>
            <color indexed="81"/>
            <rFont val="Tahoma"/>
            <family val="2"/>
          </rPr>
          <t>CDISUP:</t>
        </r>
        <r>
          <rPr>
            <sz val="9"/>
            <color indexed="81"/>
            <rFont val="Tahoma"/>
            <family val="2"/>
          </rPr>
          <t xml:space="preserve">
ACCEPT</t>
        </r>
      </text>
    </comment>
    <comment ref="Y878" authorId="2" shapeId="0">
      <text>
        <r>
          <rPr>
            <b/>
            <sz val="9"/>
            <color indexed="81"/>
            <rFont val="Tahoma"/>
            <family val="2"/>
          </rPr>
          <t>CDISUP:</t>
        </r>
        <r>
          <rPr>
            <sz val="9"/>
            <color indexed="81"/>
            <rFont val="Tahoma"/>
            <family val="2"/>
          </rPr>
          <t xml:space="preserve">
ACCEPTED</t>
        </r>
      </text>
    </comment>
  </commentList>
</comments>
</file>

<file path=xl/sharedStrings.xml><?xml version="1.0" encoding="utf-8"?>
<sst xmlns="http://schemas.openxmlformats.org/spreadsheetml/2006/main" count="7232" uniqueCount="431">
  <si>
    <t>3-SGH-Aseer</t>
  </si>
  <si>
    <t>Re-submission</t>
  </si>
  <si>
    <t>OP-IP</t>
  </si>
  <si>
    <t>-</t>
  </si>
  <si>
    <t>Month</t>
  </si>
  <si>
    <t>Branch</t>
  </si>
  <si>
    <t>Insurance Company</t>
  </si>
  <si>
    <t>Billing Month</t>
  </si>
  <si>
    <t>Year</t>
  </si>
  <si>
    <t>Billing Amount</t>
  </si>
  <si>
    <t>Billed Before VAT</t>
  </si>
  <si>
    <t>VAT Amount</t>
  </si>
  <si>
    <t>Approved to pay</t>
  </si>
  <si>
    <t xml:space="preserve"> Initial Rejected Amount</t>
  </si>
  <si>
    <t xml:space="preserve">Initial Rejection % </t>
  </si>
  <si>
    <t>Billed Before VAT Rework</t>
  </si>
  <si>
    <t>VAT Amount Rework</t>
  </si>
  <si>
    <t>Approved to pay Rework</t>
  </si>
  <si>
    <t>Final Rejection</t>
  </si>
  <si>
    <t>Final Rejection %</t>
  </si>
  <si>
    <t>Column1</t>
  </si>
  <si>
    <t>Recovery Amount</t>
  </si>
  <si>
    <t>Rejection amount after reconciliation</t>
  </si>
  <si>
    <t>Rejection after reconciliation %</t>
  </si>
  <si>
    <t>Batch No.</t>
  </si>
  <si>
    <t>Rework type</t>
  </si>
  <si>
    <t>Batch Type</t>
  </si>
  <si>
    <t>Received Date</t>
  </si>
  <si>
    <t xml:space="preserve">Due date </t>
  </si>
  <si>
    <t>Report</t>
  </si>
  <si>
    <t>RCM review</t>
  </si>
  <si>
    <t>Processor</t>
  </si>
  <si>
    <t>Status</t>
  </si>
  <si>
    <t>Audit</t>
  </si>
  <si>
    <t xml:space="preserve">Re-submission date </t>
  </si>
  <si>
    <t>Dashbord Status</t>
  </si>
  <si>
    <t>Column44</t>
  </si>
  <si>
    <t>Mar</t>
  </si>
  <si>
    <t>Submitted</t>
  </si>
  <si>
    <t>sherif</t>
  </si>
  <si>
    <t>IP</t>
  </si>
  <si>
    <t>OP</t>
  </si>
  <si>
    <t>Rejected Amt per type</t>
  </si>
  <si>
    <t>Total Rejection</t>
  </si>
  <si>
    <t>Sum of %</t>
  </si>
  <si>
    <t>Aseer</t>
  </si>
  <si>
    <t>Bupa</t>
  </si>
  <si>
    <t>Jan</t>
  </si>
  <si>
    <t>IP-OP</t>
  </si>
  <si>
    <t>Feb</t>
  </si>
  <si>
    <t>Dec</t>
  </si>
  <si>
    <t>Dammam</t>
  </si>
  <si>
    <t>Hail</t>
  </si>
  <si>
    <t>Apr</t>
  </si>
  <si>
    <t>May</t>
  </si>
  <si>
    <t>Jeddah</t>
  </si>
  <si>
    <t>Madinah</t>
  </si>
  <si>
    <t>Riyadh</t>
  </si>
  <si>
    <t>Aug</t>
  </si>
  <si>
    <t>Sep</t>
  </si>
  <si>
    <t>AL RAJHI TAKAFUL</t>
  </si>
  <si>
    <t>Oct</t>
  </si>
  <si>
    <t>MOH</t>
  </si>
  <si>
    <t>Nextcare</t>
  </si>
  <si>
    <t>Maddina</t>
  </si>
  <si>
    <t>Details for Sum of % Initial Rejection - Billing Month: Apr, Insurance Company: Bupa, Branch: 3-SGH-Aseer</t>
  </si>
  <si>
    <t>Billing Amount2</t>
  </si>
  <si>
    <t>Rejected Amount</t>
  </si>
  <si>
    <t>After Resubmission</t>
  </si>
  <si>
    <t>After Resubmission %</t>
  </si>
  <si>
    <t>Batch</t>
  </si>
  <si>
    <t>Processors</t>
  </si>
  <si>
    <t>Column2</t>
  </si>
  <si>
    <t>sherif-heba</t>
  </si>
  <si>
    <t>sara</t>
  </si>
  <si>
    <t>aya</t>
  </si>
  <si>
    <t>Details for Sum of % Initial Rejection - Billing Month: Apr, Insurance Company: Bupa, Branch: 5-SGH-Dammam</t>
  </si>
  <si>
    <t>5-SGH-Dammam</t>
  </si>
  <si>
    <t>Sum of Recovery Amount</t>
  </si>
  <si>
    <t xml:space="preserve">   </t>
  </si>
  <si>
    <t xml:space="preserve">  </t>
  </si>
  <si>
    <t>Grand Total</t>
  </si>
  <si>
    <t>Khamis</t>
  </si>
  <si>
    <t>June</t>
  </si>
  <si>
    <t>July</t>
  </si>
  <si>
    <t>Jizan</t>
  </si>
  <si>
    <t>feb</t>
  </si>
  <si>
    <t>Unaizah</t>
  </si>
  <si>
    <t>JAN</t>
  </si>
  <si>
    <t>FEB</t>
  </si>
  <si>
    <t>MAR</t>
  </si>
  <si>
    <t>APR</t>
  </si>
  <si>
    <t>MAY</t>
  </si>
  <si>
    <t>NCCI</t>
  </si>
  <si>
    <t>Batch Status</t>
  </si>
  <si>
    <t>Not submitted</t>
  </si>
  <si>
    <t>Dr.Mutasim</t>
  </si>
  <si>
    <t xml:space="preserve">Submitted </t>
  </si>
  <si>
    <t>Ready to work</t>
  </si>
  <si>
    <t>Dr.sherif</t>
  </si>
  <si>
    <t>Ms Heba</t>
  </si>
  <si>
    <t>Dr.Ahmed</t>
  </si>
  <si>
    <t>AUG</t>
  </si>
  <si>
    <t>submitted</t>
  </si>
  <si>
    <t>Dr.Mutasim/Ms Heba</t>
  </si>
  <si>
    <t>Dr.khoudary</t>
  </si>
  <si>
    <t>NM24MDB012925</t>
  </si>
  <si>
    <t>NM24MDB013917</t>
  </si>
  <si>
    <t>Malath</t>
  </si>
  <si>
    <t>0124MDB0002270148</t>
  </si>
  <si>
    <t>0124MDB0002268539</t>
  </si>
  <si>
    <t>0124MDB0002268403</t>
  </si>
  <si>
    <t>Dr.Mohamed/Dr.sherif</t>
  </si>
  <si>
    <t>No rejection</t>
  </si>
  <si>
    <t>Dr.Mhd Fadil</t>
  </si>
  <si>
    <t>SEP</t>
  </si>
  <si>
    <t>395917</t>
  </si>
  <si>
    <t>Ms Heba/Dr.Mhd Fadil</t>
  </si>
  <si>
    <t>396214</t>
  </si>
  <si>
    <t>Submited</t>
  </si>
  <si>
    <t>Ms Heba + Dr. Moh</t>
  </si>
  <si>
    <t>10-2024/025000439</t>
  </si>
  <si>
    <t>NB20241106-110114</t>
  </si>
  <si>
    <t>ART</t>
  </si>
  <si>
    <t>0124MDB0002290264</t>
  </si>
  <si>
    <t>NB20241103-108987</t>
  </si>
  <si>
    <t>Ms Heba/ Dr.Mhd fadil</t>
  </si>
  <si>
    <t>NB20241105-109648</t>
  </si>
  <si>
    <t>0124MDB0002288299</t>
  </si>
  <si>
    <t>NM24MDB019567</t>
  </si>
  <si>
    <t>NM24MDB019257</t>
  </si>
  <si>
    <t>NM24MDB019484</t>
  </si>
  <si>
    <t>NM24MDB019471</t>
  </si>
  <si>
    <t>NB20241106-110183</t>
  </si>
  <si>
    <t>NB20241105-109573</t>
  </si>
  <si>
    <t>Nov</t>
  </si>
  <si>
    <t>NM24MDB019796</t>
  </si>
  <si>
    <t>NM24MDB019901</t>
  </si>
  <si>
    <t>Ms Heba / Dr. Mhd Fadil</t>
  </si>
  <si>
    <t>NB20241121-115292</t>
  </si>
  <si>
    <t>NB20241120-115079</t>
  </si>
  <si>
    <t>NB20241123-115832</t>
  </si>
  <si>
    <t xml:space="preserve"> </t>
  </si>
  <si>
    <t>NB20241124-115932</t>
  </si>
  <si>
    <t>NM24MDB020337</t>
  </si>
  <si>
    <t>NM24MDB019566</t>
  </si>
  <si>
    <t>NM24MDB020194</t>
  </si>
  <si>
    <t>Dr.Sobhy</t>
  </si>
  <si>
    <t>404837</t>
  </si>
  <si>
    <t>410844</t>
  </si>
  <si>
    <t>NB20241204-120375</t>
  </si>
  <si>
    <t>NB20241203-120322</t>
  </si>
  <si>
    <t>NB20241205-121502</t>
  </si>
  <si>
    <t>410872</t>
  </si>
  <si>
    <t>410843</t>
  </si>
  <si>
    <t>410871</t>
  </si>
  <si>
    <t>410839</t>
  </si>
  <si>
    <t>410460</t>
  </si>
  <si>
    <t>410454</t>
  </si>
  <si>
    <t>410457</t>
  </si>
  <si>
    <t>414931</t>
  </si>
  <si>
    <t>414938</t>
  </si>
  <si>
    <t>414932</t>
  </si>
  <si>
    <t>NB20241208-123467</t>
  </si>
  <si>
    <t>NB20241207-122993</t>
  </si>
  <si>
    <t>Abha</t>
  </si>
  <si>
    <t>0124MDB0002308081</t>
  </si>
  <si>
    <t>0124MDB0002308840</t>
  </si>
  <si>
    <t>NM24MDB020633</t>
  </si>
  <si>
    <t>NB20241224-128466</t>
  </si>
  <si>
    <t>417923</t>
  </si>
  <si>
    <t>410784</t>
  </si>
  <si>
    <t>410781</t>
  </si>
  <si>
    <t>411732</t>
  </si>
  <si>
    <t>411728</t>
  </si>
  <si>
    <t>411737</t>
  </si>
  <si>
    <t>410817</t>
  </si>
  <si>
    <t>410820</t>
  </si>
  <si>
    <t>410814</t>
  </si>
  <si>
    <t>410810</t>
  </si>
  <si>
    <t>410852</t>
  </si>
  <si>
    <t>410842</t>
  </si>
  <si>
    <t>NM25MDB000390</t>
  </si>
  <si>
    <t>NM25MDB000437</t>
  </si>
  <si>
    <t>not submitted</t>
  </si>
  <si>
    <t>NM25MDB000689</t>
  </si>
  <si>
    <t>NM25MDB000617</t>
  </si>
  <si>
    <t>1124MDB0002309573</t>
  </si>
  <si>
    <t>410818</t>
  </si>
  <si>
    <t>410780</t>
  </si>
  <si>
    <t>410783</t>
  </si>
  <si>
    <t>410785</t>
  </si>
  <si>
    <t>418501</t>
  </si>
  <si>
    <t>418499</t>
  </si>
  <si>
    <t>418504</t>
  </si>
  <si>
    <t>418503</t>
  </si>
  <si>
    <t>418091</t>
  </si>
  <si>
    <t>418183</t>
  </si>
  <si>
    <t>418092</t>
  </si>
  <si>
    <t>NM25MDB000941</t>
  </si>
  <si>
    <t>NB20250103-181</t>
  </si>
  <si>
    <t>NB20250104-226</t>
  </si>
  <si>
    <t>NB20250105-320</t>
  </si>
  <si>
    <t>NB20250106-450</t>
  </si>
  <si>
    <t>NB20250107-716</t>
  </si>
  <si>
    <t>NB20250109-1012</t>
  </si>
  <si>
    <t>418591</t>
  </si>
  <si>
    <t>418588</t>
  </si>
  <si>
    <t>418584</t>
  </si>
  <si>
    <t>420842</t>
  </si>
  <si>
    <t>418168</t>
  </si>
  <si>
    <t>418090</t>
  </si>
  <si>
    <t>418184</t>
  </si>
  <si>
    <t>418087</t>
  </si>
  <si>
    <t>422024</t>
  </si>
  <si>
    <t>422025</t>
  </si>
  <si>
    <t>418500</t>
  </si>
  <si>
    <t>418505</t>
  </si>
  <si>
    <t>419525</t>
  </si>
  <si>
    <t>419526</t>
  </si>
  <si>
    <t>419532</t>
  </si>
  <si>
    <t>419434</t>
  </si>
  <si>
    <t>419530</t>
  </si>
  <si>
    <t>NB20250111-1212</t>
  </si>
  <si>
    <t>Dr.Sherif</t>
  </si>
  <si>
    <t>0124MDB0002327730</t>
  </si>
  <si>
    <t>418518</t>
  </si>
  <si>
    <t>418516</t>
  </si>
  <si>
    <t>422023</t>
  </si>
  <si>
    <t>422257</t>
  </si>
  <si>
    <t>422299</t>
  </si>
  <si>
    <t>422020</t>
  </si>
  <si>
    <t>418585</t>
  </si>
  <si>
    <t>418581</t>
  </si>
  <si>
    <t>418590</t>
  </si>
  <si>
    <t>420841</t>
  </si>
  <si>
    <t>420839</t>
  </si>
  <si>
    <t xml:space="preserve"> Submitted </t>
  </si>
  <si>
    <t>NM25MDB001848</t>
  </si>
  <si>
    <t>418514</t>
  </si>
  <si>
    <t>418517</t>
  </si>
  <si>
    <t>418519</t>
  </si>
  <si>
    <t>418464</t>
  </si>
  <si>
    <t>418589</t>
  </si>
  <si>
    <r>
      <t>2,095,350.12</t>
    </r>
    <r>
      <rPr>
        <b/>
        <sz val="17"/>
        <color rgb="FF1A1C1F"/>
        <rFont val="Arial"/>
        <family val="2"/>
      </rPr>
      <t> </t>
    </r>
  </si>
  <si>
    <t>NM25MDB002189</t>
  </si>
  <si>
    <t>1325MDB0002394734</t>
  </si>
  <si>
    <t>OCT</t>
  </si>
  <si>
    <t>0125MDB0002341057</t>
  </si>
  <si>
    <t>SUbmitted</t>
  </si>
  <si>
    <t>426326</t>
  </si>
  <si>
    <t>426329</t>
  </si>
  <si>
    <t>426321</t>
  </si>
  <si>
    <t>426323</t>
  </si>
  <si>
    <t>426322</t>
  </si>
  <si>
    <t>418515</t>
  </si>
  <si>
    <t>NM25MDB002199</t>
  </si>
  <si>
    <t>426530</t>
  </si>
  <si>
    <t>426325</t>
  </si>
  <si>
    <t>426330</t>
  </si>
  <si>
    <t>426162</t>
  </si>
  <si>
    <t>0125MDB0002449170</t>
  </si>
  <si>
    <t>NM25MDB002755</t>
  </si>
  <si>
    <t>426537</t>
  </si>
  <si>
    <t>426531</t>
  </si>
  <si>
    <t>426227</t>
  </si>
  <si>
    <t>426243</t>
  </si>
  <si>
    <t>NM25MDB002594</t>
  </si>
  <si>
    <t>426534</t>
  </si>
  <si>
    <t>426161</t>
  </si>
  <si>
    <t>426185</t>
  </si>
  <si>
    <t>426157</t>
  </si>
  <si>
    <t>426160</t>
  </si>
  <si>
    <t>NM25MDB002937</t>
  </si>
  <si>
    <t>Values</t>
  </si>
  <si>
    <t>Sum of Billing Amount</t>
  </si>
  <si>
    <t>Sum of  Initial Rejected Amount</t>
  </si>
  <si>
    <t>Sum of Initial Rejection %</t>
  </si>
  <si>
    <t>Sum of Final Rejection</t>
  </si>
  <si>
    <t>Sum of Final Rejection%</t>
  </si>
  <si>
    <t>Sum of Column1</t>
  </si>
  <si>
    <t>419529</t>
  </si>
  <si>
    <t>NM25MDB003223</t>
  </si>
  <si>
    <t>426552</t>
  </si>
  <si>
    <t>426678</t>
  </si>
  <si>
    <t>ms Heba</t>
  </si>
  <si>
    <t>NM25MDB003607</t>
  </si>
  <si>
    <t>426671</t>
  </si>
  <si>
    <t>NM25MDB003599</t>
  </si>
  <si>
    <t>NM25MDB003951</t>
  </si>
  <si>
    <t>NM25MDB003609</t>
  </si>
  <si>
    <t>NM25MDB003685</t>
  </si>
  <si>
    <t>432301</t>
  </si>
  <si>
    <t>440590</t>
  </si>
  <si>
    <t>434410</t>
  </si>
  <si>
    <t>440591</t>
  </si>
  <si>
    <t>NM25MDB004705</t>
  </si>
  <si>
    <t>434411</t>
  </si>
  <si>
    <t>440596</t>
  </si>
  <si>
    <t>434839</t>
  </si>
  <si>
    <t>434414</t>
  </si>
  <si>
    <t>434417</t>
  </si>
  <si>
    <t>434416</t>
  </si>
  <si>
    <t>434834</t>
  </si>
  <si>
    <t>434835</t>
  </si>
  <si>
    <t>434836</t>
  </si>
  <si>
    <t>KHAMIS</t>
  </si>
  <si>
    <t>434962</t>
  </si>
  <si>
    <t>434955</t>
  </si>
  <si>
    <t>434963</t>
  </si>
  <si>
    <t>434964</t>
  </si>
  <si>
    <t>434346</t>
  </si>
  <si>
    <t>434345</t>
  </si>
  <si>
    <t>434354</t>
  </si>
  <si>
    <t>434356</t>
  </si>
  <si>
    <t>434357</t>
  </si>
  <si>
    <t>448830</t>
  </si>
  <si>
    <t>443324</t>
  </si>
  <si>
    <t>NM25MDB004979</t>
  </si>
  <si>
    <t>NM25MDB004943</t>
  </si>
  <si>
    <t>448823</t>
  </si>
  <si>
    <t>443314</t>
  </si>
  <si>
    <t>0125MDB0002525343</t>
  </si>
  <si>
    <t>NM25MDB005373</t>
  </si>
  <si>
    <t>448827</t>
  </si>
  <si>
    <t>448831</t>
  </si>
  <si>
    <t>443321</t>
  </si>
  <si>
    <t>443322</t>
  </si>
  <si>
    <t>434965</t>
  </si>
  <si>
    <t>449449</t>
  </si>
  <si>
    <t>442605</t>
  </si>
  <si>
    <t>NM25MDB005597</t>
  </si>
  <si>
    <t>443323</t>
  </si>
  <si>
    <t>442608</t>
  </si>
  <si>
    <t>442619</t>
  </si>
  <si>
    <t>NM25MDB006054</t>
  </si>
  <si>
    <t>442592</t>
  </si>
  <si>
    <t>442620</t>
  </si>
  <si>
    <t>443222</t>
  </si>
  <si>
    <t>443220</t>
  </si>
  <si>
    <t>442591</t>
  </si>
  <si>
    <t>Aug-OS</t>
  </si>
  <si>
    <t>NM25MDB006203</t>
  </si>
  <si>
    <t>NM25MDB006158</t>
  </si>
  <si>
    <t>443219</t>
  </si>
  <si>
    <t>443218</t>
  </si>
  <si>
    <t>450747</t>
  </si>
  <si>
    <t>450751</t>
  </si>
  <si>
    <t>455580</t>
  </si>
  <si>
    <t>455574</t>
  </si>
  <si>
    <t>451342</t>
  </si>
  <si>
    <t xml:space="preserve"> submitted</t>
  </si>
  <si>
    <t>NM25MDB007574</t>
  </si>
  <si>
    <t>455577</t>
  </si>
  <si>
    <t>451336</t>
  </si>
  <si>
    <t>451341</t>
  </si>
  <si>
    <t>Sep-OU</t>
  </si>
  <si>
    <t>NM25MDB007905</t>
  </si>
  <si>
    <t>451191</t>
  </si>
  <si>
    <t>NM25MDB008027</t>
  </si>
  <si>
    <t>450684</t>
  </si>
  <si>
    <t>463897</t>
  </si>
  <si>
    <t>463895</t>
  </si>
  <si>
    <t>463898</t>
  </si>
  <si>
    <t>450683</t>
  </si>
  <si>
    <t>NM25MDB008858</t>
  </si>
  <si>
    <t>NM25MDB009000</t>
  </si>
  <si>
    <t>NM25MDB009153</t>
  </si>
  <si>
    <t>NM25MDB009124</t>
  </si>
  <si>
    <t>NM25MDB009214</t>
  </si>
  <si>
    <t>458909</t>
  </si>
  <si>
    <t>459445</t>
  </si>
  <si>
    <t>459586</t>
  </si>
  <si>
    <t>459584</t>
  </si>
  <si>
    <t>NM25MDB009960</t>
  </si>
  <si>
    <t>NM25MDB009975</t>
  </si>
  <si>
    <t>459587</t>
  </si>
  <si>
    <t>458890</t>
  </si>
  <si>
    <t>Saico</t>
  </si>
  <si>
    <t>NM25MDB010067</t>
  </si>
  <si>
    <t>NM25MDB010014</t>
  </si>
  <si>
    <t>467215</t>
  </si>
  <si>
    <t>459442</t>
  </si>
  <si>
    <t>458886</t>
  </si>
  <si>
    <t>459585</t>
  </si>
  <si>
    <t>471463</t>
  </si>
  <si>
    <t>NM25MDB010579</t>
  </si>
  <si>
    <t>467217</t>
  </si>
  <si>
    <t>467219</t>
  </si>
  <si>
    <t>467742</t>
  </si>
  <si>
    <t>458897</t>
  </si>
  <si>
    <t>467741</t>
  </si>
  <si>
    <t>451340</t>
  </si>
  <si>
    <t xml:space="preserve">6,514.81
</t>
  </si>
  <si>
    <t>467684</t>
  </si>
  <si>
    <t>17-Aug</t>
  </si>
  <si>
    <t>1-Sep</t>
  </si>
  <si>
    <t>https://provider.bupa.com.sa/(S(m0bingpkrd1l1xx3zfyee2rq))/Provider/BatchStatmentsDetail.aspx</t>
  </si>
  <si>
    <t>467197</t>
  </si>
  <si>
    <t>Initial Rejected Amount</t>
  </si>
  <si>
    <t>Initial Rejection %</t>
  </si>
  <si>
    <t>Total</t>
  </si>
  <si>
    <t xml:space="preserve">July </t>
  </si>
  <si>
    <t>450695</t>
  </si>
  <si>
    <t>Jun</t>
  </si>
  <si>
    <t>Jul</t>
  </si>
  <si>
    <t>475197</t>
  </si>
  <si>
    <t>479494</t>
  </si>
  <si>
    <t>NM25MDB009241</t>
  </si>
  <si>
    <t>NM25MDB010084</t>
  </si>
  <si>
    <t>NM25MDB047185</t>
  </si>
  <si>
    <t>Under processing</t>
  </si>
  <si>
    <t>JULY</t>
  </si>
  <si>
    <t>475221</t>
  </si>
  <si>
    <t xml:space="preserve"> Dr.Mhd Fadil </t>
  </si>
  <si>
    <t>488433</t>
  </si>
  <si>
    <t>Dr. Mutasim</t>
  </si>
  <si>
    <t>NB-00035760</t>
  </si>
  <si>
    <t>NB-00035859</t>
  </si>
  <si>
    <t>NB-00036120</t>
  </si>
  <si>
    <t>487193</t>
  </si>
  <si>
    <t>NB-00036122</t>
  </si>
  <si>
    <t>NM25MDB050990</t>
  </si>
  <si>
    <t>NM25MDB050005</t>
  </si>
  <si>
    <t>NM25MDB046853</t>
  </si>
  <si>
    <t>NM25MDB049980</t>
  </si>
  <si>
    <t>Passed Due</t>
  </si>
  <si>
    <t>Bupa\Khamis\2025\July\475740\khamis-bupa-late-docs-july-fadil.png</t>
  </si>
  <si>
    <t>484264</t>
  </si>
  <si>
    <t>April</t>
  </si>
  <si>
    <t xml:space="preserve">16-Oct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</si>
</sst>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
    <numFmt numFmtId="165" formatCode="0.0%"/>
  </numFmts>
  <fonts count="226" x14ac:knownFonts="1">
    <font>
      <sz val="11"/>
      <color theme="1"/>
      <name val="Tw Cen MT"/>
      <family val="2"/>
      <scheme val="minor"/>
    </font>
    <font>
      <b/>
      <sz val="12"/>
      <color theme="0"/>
      <name val="Tw Cen MT"/>
      <family val="2"/>
      <scheme val="minor"/>
    </font>
    <font>
      <sz val="11"/>
      <color theme="1"/>
      <name val="Tw Cen MT"/>
      <family val="2"/>
      <scheme val="minor"/>
    </font>
    <font>
      <sz val="8"/>
      <name val="Tw Cen MT"/>
      <family val="2"/>
      <scheme val="minor"/>
    </font>
    <font>
      <sz val="10"/>
      <color theme="1"/>
      <name val="Arial"/>
      <family val="2"/>
    </font>
    <font>
      <b/>
      <sz val="11"/>
      <color theme="1"/>
      <name val="Tw Cen MT"/>
      <family val="2"/>
      <scheme val="minor"/>
    </font>
    <font>
      <sz val="11"/>
      <color rgb="FFFF0000"/>
      <name val="Tw Cen MT"/>
      <family val="2"/>
      <scheme val="minor"/>
    </font>
    <font>
      <sz val="10"/>
      <color rgb="FFFF0000"/>
      <name val="Arial"/>
      <family val="2"/>
    </font>
    <font>
      <sz val="10"/>
      <color rgb="FF000000"/>
      <name val="Arial"/>
      <family val="2"/>
    </font>
    <font>
      <sz val="11"/>
      <color rgb="FF9C0006"/>
      <name val="Tw Cen MT"/>
      <family val="2"/>
      <scheme val="minor"/>
    </font>
    <font>
      <sz val="11"/>
      <color theme="0"/>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i/>
      <sz val="11"/>
      <color rgb="FF7F7F7F"/>
      <name val="Tw Cen MT"/>
      <family val="2"/>
      <scheme val="minor"/>
    </font>
    <font>
      <b/>
      <sz val="12"/>
      <color rgb="FFFF0000"/>
      <name val="Tw Cen MT"/>
      <family val="2"/>
      <scheme val="minor"/>
    </font>
    <font>
      <b/>
      <sz val="10"/>
      <color theme="0"/>
      <name val="Arial"/>
      <family val="2"/>
    </font>
    <font>
      <sz val="10"/>
      <color rgb="FF000000"/>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9"/>
      <color indexed="81"/>
      <name val="Tahoma"/>
      <family val="2"/>
    </font>
    <font>
      <b/>
      <sz val="9"/>
      <color indexed="81"/>
      <name val="Tahoma"/>
      <family val="2"/>
    </font>
    <font>
      <sz val="10"/>
      <color rgb="FF000000"/>
      <name val="Arial"/>
      <family val="2"/>
    </font>
    <font>
      <sz val="11"/>
      <color theme="1"/>
      <name val="Tw Cen MT"/>
      <family val="2"/>
      <scheme val="minor"/>
    </font>
    <font>
      <sz val="10"/>
      <color theme="1"/>
      <name val="Arial"/>
      <family val="2"/>
    </font>
    <font>
      <sz val="12"/>
      <color theme="1"/>
      <name val="Tw Cen MT"/>
      <family val="2"/>
      <scheme val="minor"/>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b/>
      <sz val="17"/>
      <color rgb="FF1A1C1F"/>
      <name val="Arial"/>
      <family val="2"/>
    </font>
    <font>
      <sz val="11"/>
      <color theme="1"/>
      <name val="Tw Cen MT"/>
      <family val="2"/>
      <scheme val="minor"/>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b/>
      <sz val="11"/>
      <color rgb="FFFF0000"/>
      <name val="Tw Cen MT"/>
      <family val="2"/>
      <scheme val="minor"/>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10"/>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9"/>
      <color rgb="FF000000"/>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u/>
      <sz val="11"/>
      <color theme="10"/>
      <name val="Tw Cen MT"/>
      <family val="2"/>
      <scheme val="minor"/>
    </font>
    <font>
      <sz val="10"/>
      <color rgb="FF000000"/>
      <name val="Arial"/>
      <family val="2"/>
    </font>
    <font>
      <sz val="11"/>
      <color theme="1"/>
      <name val="Tw Cen MT"/>
      <family val="2"/>
      <scheme val="minor"/>
    </font>
    <font>
      <sz val="10"/>
      <color theme="1"/>
      <name val="Arial"/>
      <family val="2"/>
    </font>
    <font>
      <sz val="10"/>
      <color rgb="FF000000"/>
      <name val="Arial"/>
      <family val="2"/>
    </font>
    <font>
      <sz val="11"/>
      <color theme="1"/>
      <name val="Tw Cen MT"/>
      <family val="2"/>
      <scheme val="minor"/>
    </font>
    <font>
      <sz val="10"/>
      <color theme="1"/>
      <name val="Arial"/>
      <family val="2"/>
    </font>
    <font>
      <sz val="10"/>
      <color rgb="FFFF0000"/>
      <name val="Arial"/>
      <family val="2"/>
    </font>
    <font>
      <sz val="10"/>
      <color rgb="FF000000"/>
      <name val="Arial"/>
    </font>
    <font>
      <sz val="11"/>
      <color theme="1"/>
      <name val="Tw Cen MT"/>
      <scheme val="minor"/>
    </font>
    <font>
      <sz val="10"/>
      <color theme="1"/>
      <name val="Arial"/>
    </font>
  </fonts>
  <fills count="45">
    <fill>
      <patternFill patternType="none"/>
    </fill>
    <fill>
      <patternFill patternType="gray125"/>
    </fill>
    <fill>
      <patternFill patternType="solid">
        <fgColor theme="7" tint="0.79998168889431442"/>
        <bgColor indexed="65"/>
      </patternFill>
    </fill>
    <fill>
      <patternFill patternType="solid">
        <fgColor rgb="FFFFC7CE"/>
      </patternFill>
    </fill>
    <fill>
      <patternFill patternType="solid">
        <fgColor theme="9"/>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BEBC4"/>
        <bgColor indexed="64"/>
      </patternFill>
    </fill>
    <fill>
      <patternFill patternType="solid">
        <fgColor theme="0" tint="-0.14999847407452621"/>
        <bgColor theme="0" tint="-0.14999847407452621"/>
      </patternFill>
    </fill>
    <fill>
      <patternFill patternType="solid">
        <fgColor rgb="FF92D050"/>
        <bgColor indexed="64"/>
      </patternFill>
    </fill>
    <fill>
      <patternFill patternType="solid">
        <fgColor theme="6"/>
        <bgColor indexed="64"/>
      </patternFill>
    </fill>
    <fill>
      <patternFill patternType="solid">
        <fgColor theme="1" tint="0.499984740745262"/>
        <bgColor indexed="64"/>
      </patternFill>
    </fill>
    <fill>
      <patternFill patternType="solid">
        <fgColor rgb="FFE3B3B3"/>
        <bgColor indexed="64"/>
      </patternFill>
    </fill>
    <fill>
      <patternFill patternType="solid">
        <fgColor rgb="FFFF0000"/>
        <bgColor indexed="64"/>
      </patternFill>
    </fill>
    <fill>
      <patternFill patternType="solid">
        <fgColor theme="1"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499984740745262"/>
        <bgColor theme="4" tint="-0.499984740745262"/>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top style="thin">
        <color rgb="FF000000"/>
      </top>
      <bottom style="thin">
        <color theme="1"/>
      </bottom>
      <diagonal/>
    </border>
    <border>
      <left style="thin">
        <color rgb="FF000000"/>
      </left>
      <right style="thin">
        <color rgb="FF000000"/>
      </right>
      <top style="thin">
        <color rgb="FF000000"/>
      </top>
      <bottom style="thin">
        <color theme="1"/>
      </bottom>
      <diagonal/>
    </border>
    <border>
      <left/>
      <right/>
      <top style="thin">
        <color theme="4" tint="-0.499984740745262"/>
      </top>
      <bottom style="thin">
        <color theme="4"/>
      </bottom>
      <diagonal/>
    </border>
    <border>
      <left/>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7">
    <xf numFmtId="0" fontId="0" fillId="0" borderId="0"/>
    <xf numFmtId="43" fontId="2" fillId="0" borderId="0" applyFont="0" applyFill="0" applyBorder="0" applyAlignment="0" applyProtection="0"/>
    <xf numFmtId="0" fontId="2" fillId="2" borderId="0" applyNumberFormat="0" applyBorder="0" applyAlignment="0" applyProtection="0"/>
    <xf numFmtId="9" fontId="2" fillId="0" borderId="0" applyFon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8" applyNumberFormat="0" applyAlignment="0" applyProtection="0"/>
    <xf numFmtId="0" fontId="18" fillId="8" borderId="9" applyNumberFormat="0" applyAlignment="0" applyProtection="0"/>
    <xf numFmtId="0" fontId="19" fillId="8" borderId="8" applyNumberFormat="0" applyAlignment="0" applyProtection="0"/>
    <xf numFmtId="0" fontId="20" fillId="0" borderId="10" applyNumberFormat="0" applyFill="0" applyAlignment="0" applyProtection="0"/>
    <xf numFmtId="0" fontId="21" fillId="9" borderId="11" applyNumberFormat="0" applyAlignment="0" applyProtection="0"/>
    <xf numFmtId="0" fontId="6" fillId="0" borderId="0" applyNumberFormat="0" applyFill="0" applyBorder="0" applyAlignment="0" applyProtection="0"/>
    <xf numFmtId="0" fontId="2" fillId="10" borderId="12" applyNumberFormat="0" applyFont="0" applyAlignment="0" applyProtection="0"/>
    <xf numFmtId="0" fontId="22" fillId="0" borderId="0" applyNumberFormat="0" applyFill="0" applyBorder="0" applyAlignment="0" applyProtection="0"/>
    <xf numFmtId="0" fontId="5" fillId="0" borderId="13" applyNumberFormat="0" applyFill="0" applyAlignment="0" applyProtection="0"/>
    <xf numFmtId="0" fontId="10"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10" fillId="0" borderId="0"/>
    <xf numFmtId="0" fontId="2" fillId="0" borderId="0"/>
    <xf numFmtId="0" fontId="215" fillId="0" borderId="0" applyNumberFormat="0" applyFill="0" applyBorder="0" applyAlignment="0" applyProtection="0"/>
  </cellStyleXfs>
  <cellXfs count="953">
    <xf numFmtId="0" fontId="0" fillId="0" borderId="0" xfId="0"/>
    <xf numFmtId="0" fontId="0" fillId="0" borderId="0" xfId="0" applyAlignment="1">
      <alignment horizontal="center" vertical="center"/>
    </xf>
    <xf numFmtId="10" fontId="0" fillId="0" borderId="0" xfId="0" applyNumberFormat="1" applyAlignment="1">
      <alignment horizontal="center" vertical="center"/>
    </xf>
    <xf numFmtId="43" fontId="0" fillId="0" borderId="0" xfId="1" applyFont="1" applyAlignment="1">
      <alignment horizontal="center" vertical="center"/>
    </xf>
    <xf numFmtId="43" fontId="0" fillId="0" borderId="0" xfId="0" applyNumberFormat="1" applyAlignment="1">
      <alignment horizontal="center" vertical="center"/>
    </xf>
    <xf numFmtId="10" fontId="0" fillId="0" borderId="0" xfId="0" applyNumberFormat="1"/>
    <xf numFmtId="0" fontId="0" fillId="0" borderId="0" xfId="0" applyAlignment="1">
      <alignment horizontal="left" vertical="center"/>
    </xf>
    <xf numFmtId="9" fontId="0" fillId="0" borderId="0" xfId="1" applyNumberFormat="1" applyFont="1" applyAlignment="1">
      <alignment horizontal="center" vertical="center"/>
    </xf>
    <xf numFmtId="0" fontId="0" fillId="33" borderId="0" xfId="2" applyFont="1" applyFill="1" applyBorder="1" applyAlignment="1">
      <alignment horizontal="center" vertical="center"/>
    </xf>
    <xf numFmtId="0" fontId="0" fillId="33" borderId="0" xfId="2" applyFont="1" applyFill="1" applyBorder="1" applyAlignment="1">
      <alignment horizontal="left" vertical="center"/>
    </xf>
    <xf numFmtId="14" fontId="0" fillId="0" borderId="0" xfId="0" applyNumberFormat="1"/>
    <xf numFmtId="0" fontId="5" fillId="0" borderId="0" xfId="0" applyFont="1"/>
    <xf numFmtId="43" fontId="4" fillId="0" borderId="1" xfId="1" applyFont="1" applyFill="1" applyBorder="1" applyAlignment="1">
      <alignment horizontal="center" vertical="center"/>
    </xf>
    <xf numFmtId="10" fontId="0" fillId="0" borderId="0" xfId="1" applyNumberFormat="1" applyFont="1" applyAlignment="1">
      <alignment horizontal="center" vertical="center"/>
    </xf>
    <xf numFmtId="43" fontId="0" fillId="0" borderId="1" xfId="1" applyFont="1" applyFill="1" applyBorder="1" applyAlignment="1">
      <alignment horizontal="center" vertical="center"/>
    </xf>
    <xf numFmtId="43" fontId="8" fillId="0" borderId="1" xfId="1" applyFont="1" applyFill="1" applyBorder="1" applyAlignment="1">
      <alignment horizontal="center" vertical="center"/>
    </xf>
    <xf numFmtId="43" fontId="0" fillId="0" borderId="0" xfId="1" applyFont="1" applyFill="1" applyBorder="1" applyAlignment="1">
      <alignment horizontal="center" vertical="center"/>
    </xf>
    <xf numFmtId="43" fontId="1" fillId="0" borderId="18" xfId="1" applyFont="1" applyFill="1" applyBorder="1" applyAlignment="1">
      <alignment horizontal="center" vertical="center"/>
    </xf>
    <xf numFmtId="43" fontId="0" fillId="0" borderId="14" xfId="1" applyFont="1" applyFill="1" applyBorder="1" applyAlignment="1">
      <alignment horizontal="center" vertical="center"/>
    </xf>
    <xf numFmtId="43" fontId="0" fillId="0" borderId="0" xfId="0" applyNumberFormat="1"/>
    <xf numFmtId="43" fontId="5" fillId="0" borderId="0" xfId="0" applyNumberFormat="1" applyFont="1"/>
    <xf numFmtId="14" fontId="21" fillId="0" borderId="16" xfId="0" applyNumberFormat="1" applyFont="1" applyFill="1" applyBorder="1" applyAlignment="1">
      <alignment horizontal="center" vertical="center"/>
    </xf>
    <xf numFmtId="0" fontId="21" fillId="0" borderId="18" xfId="0" applyFont="1" applyFill="1" applyBorder="1" applyAlignment="1">
      <alignment horizontal="center" vertical="center"/>
    </xf>
    <xf numFmtId="0" fontId="1" fillId="0" borderId="18" xfId="0" applyFont="1" applyFill="1" applyBorder="1" applyAlignment="1">
      <alignment horizontal="center" vertical="center"/>
    </xf>
    <xf numFmtId="49" fontId="1" fillId="0" borderId="19"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8" fillId="0" borderId="1" xfId="0" applyFont="1" applyFill="1" applyBorder="1" applyAlignment="1">
      <alignment horizontal="center" vertical="center"/>
    </xf>
    <xf numFmtId="14" fontId="8" fillId="0" borderId="1"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16" fontId="4" fillId="0" borderId="1" xfId="0" applyNumberFormat="1" applyFont="1" applyFill="1" applyBorder="1" applyAlignment="1">
      <alignment horizontal="center" vertical="center"/>
    </xf>
    <xf numFmtId="49" fontId="0" fillId="0" borderId="4" xfId="0" applyNumberFormat="1" applyFill="1" applyBorder="1" applyAlignment="1">
      <alignment horizontal="center" vertical="center"/>
    </xf>
    <xf numFmtId="0" fontId="0" fillId="0" borderId="0" xfId="0" applyFill="1" applyAlignment="1">
      <alignment horizontal="center" vertical="center"/>
    </xf>
    <xf numFmtId="49" fontId="4" fillId="0" borderId="1" xfId="0" applyNumberFormat="1" applyFont="1" applyFill="1" applyBorder="1" applyAlignment="1">
      <alignment horizontal="center" vertical="center"/>
    </xf>
    <xf numFmtId="43" fontId="0" fillId="0" borderId="0" xfId="0" applyNumberFormat="1" applyFill="1" applyAlignment="1">
      <alignment horizontal="center" vertical="center"/>
    </xf>
    <xf numFmtId="49" fontId="0" fillId="0" borderId="0" xfId="0" applyNumberFormat="1" applyFill="1" applyAlignment="1">
      <alignment horizontal="center" vertical="center"/>
    </xf>
    <xf numFmtId="14" fontId="8" fillId="0" borderId="17" xfId="0" applyNumberFormat="1" applyFont="1" applyFill="1" applyBorder="1" applyAlignment="1">
      <alignment horizontal="center" vertical="center"/>
    </xf>
    <xf numFmtId="0" fontId="8" fillId="0" borderId="2" xfId="0" applyFont="1" applyFill="1" applyBorder="1" applyAlignment="1">
      <alignment horizontal="center" vertical="center"/>
    </xf>
    <xf numFmtId="16" fontId="4" fillId="0" borderId="2" xfId="0" applyNumberFormat="1" applyFont="1" applyFill="1" applyBorder="1" applyAlignment="1">
      <alignment horizontal="center" vertical="center"/>
    </xf>
    <xf numFmtId="0" fontId="4" fillId="0" borderId="18" xfId="0" applyFont="1" applyFill="1" applyBorder="1" applyAlignment="1">
      <alignment horizontal="center" vertical="center"/>
    </xf>
    <xf numFmtId="14" fontId="0" fillId="0" borderId="0" xfId="0" applyNumberFormat="1" applyFill="1" applyAlignment="1">
      <alignment horizontal="center" vertical="center"/>
    </xf>
    <xf numFmtId="0" fontId="0" fillId="0" borderId="0" xfId="0" applyNumberFormat="1" applyFill="1" applyAlignment="1">
      <alignment horizontal="center" vertical="center"/>
    </xf>
    <xf numFmtId="9" fontId="21" fillId="0" borderId="18" xfId="3" applyFont="1" applyFill="1" applyBorder="1" applyAlignment="1">
      <alignment horizontal="center" vertical="center"/>
    </xf>
    <xf numFmtId="9" fontId="0" fillId="0" borderId="0" xfId="3" applyFont="1" applyFill="1" applyBorder="1" applyAlignment="1">
      <alignment horizontal="center" vertical="center"/>
    </xf>
    <xf numFmtId="16" fontId="4" fillId="0" borderId="4" xfId="0" applyNumberFormat="1" applyFont="1" applyFill="1" applyBorder="1" applyAlignment="1">
      <alignment horizontal="center" vertical="center"/>
    </xf>
    <xf numFmtId="16" fontId="8" fillId="0" borderId="4" xfId="0" applyNumberFormat="1" applyFont="1" applyFill="1" applyBorder="1" applyAlignment="1">
      <alignment horizontal="center" vertical="center"/>
    </xf>
    <xf numFmtId="43" fontId="8" fillId="0" borderId="14" xfId="1" applyFont="1" applyFill="1" applyBorder="1" applyAlignment="1">
      <alignment horizontal="center" vertical="center"/>
    </xf>
    <xf numFmtId="0" fontId="8" fillId="0" borderId="14" xfId="0" applyFont="1" applyFill="1" applyBorder="1" applyAlignment="1">
      <alignment horizontal="center" vertical="center"/>
    </xf>
    <xf numFmtId="14" fontId="23" fillId="0" borderId="15" xfId="0" applyNumberFormat="1" applyFont="1" applyFill="1" applyBorder="1" applyAlignment="1">
      <alignment horizontal="center" vertical="center"/>
    </xf>
    <xf numFmtId="49" fontId="1" fillId="0" borderId="15" xfId="0" applyNumberFormat="1" applyFont="1" applyFill="1" applyBorder="1" applyAlignment="1">
      <alignment horizontal="center" vertical="center"/>
    </xf>
    <xf numFmtId="0" fontId="1" fillId="0" borderId="15" xfId="0" applyFont="1" applyFill="1" applyBorder="1" applyAlignment="1">
      <alignment horizontal="center" vertical="center"/>
    </xf>
    <xf numFmtId="0" fontId="0" fillId="0" borderId="20" xfId="0" applyFont="1" applyBorder="1" applyAlignment="1">
      <alignment horizontal="center"/>
    </xf>
    <xf numFmtId="43" fontId="4" fillId="0" borderId="20" xfId="1" applyFont="1" applyFill="1" applyBorder="1" applyAlignment="1">
      <alignment horizontal="center" vertical="center"/>
    </xf>
    <xf numFmtId="164" fontId="0" fillId="0" borderId="20" xfId="0" applyNumberFormat="1" applyFont="1" applyBorder="1" applyAlignment="1">
      <alignment horizontal="center"/>
    </xf>
    <xf numFmtId="0" fontId="4" fillId="0" borderId="20" xfId="0" applyFont="1" applyFill="1" applyBorder="1" applyAlignment="1">
      <alignment horizontal="center" vertical="center"/>
    </xf>
    <xf numFmtId="1" fontId="4" fillId="0" borderId="20" xfId="0" applyNumberFormat="1" applyFont="1" applyFill="1" applyBorder="1" applyAlignment="1">
      <alignment horizontal="center" vertical="center"/>
    </xf>
    <xf numFmtId="16" fontId="4" fillId="0" borderId="20" xfId="0" applyNumberFormat="1" applyFont="1" applyFill="1" applyBorder="1" applyAlignment="1">
      <alignment horizontal="center" vertical="center"/>
    </xf>
    <xf numFmtId="4" fontId="0" fillId="0" borderId="0" xfId="0" applyNumberFormat="1"/>
    <xf numFmtId="0" fontId="0" fillId="0" borderId="1" xfId="0" applyBorder="1" applyAlignment="1">
      <alignment horizontal="center"/>
    </xf>
    <xf numFmtId="1" fontId="4" fillId="0" borderId="0" xfId="0" applyNumberFormat="1" applyFont="1" applyFill="1" applyBorder="1" applyAlignment="1">
      <alignment horizontal="center" vertical="center"/>
    </xf>
    <xf numFmtId="0" fontId="4" fillId="0" borderId="22" xfId="0" applyFont="1" applyFill="1" applyBorder="1" applyAlignment="1">
      <alignment horizontal="center" vertical="center"/>
    </xf>
    <xf numFmtId="14" fontId="26" fillId="0" borderId="17" xfId="1" applyNumberFormat="1" applyFont="1" applyFill="1" applyBorder="1" applyAlignment="1">
      <alignment horizontal="center" vertical="center"/>
    </xf>
    <xf numFmtId="0" fontId="26" fillId="0" borderId="2" xfId="0" applyFont="1" applyFill="1" applyBorder="1" applyAlignment="1">
      <alignment horizontal="center" vertical="center"/>
    </xf>
    <xf numFmtId="43" fontId="28" fillId="0" borderId="2" xfId="1" applyNumberFormat="1" applyFont="1" applyFill="1" applyBorder="1" applyAlignment="1">
      <alignment horizontal="center" vertical="center"/>
    </xf>
    <xf numFmtId="49" fontId="28" fillId="0" borderId="2" xfId="0" applyNumberFormat="1" applyFont="1" applyFill="1" applyBorder="1" applyAlignment="1">
      <alignment horizontal="center" vertical="center"/>
    </xf>
    <xf numFmtId="16" fontId="28" fillId="0" borderId="2" xfId="0" applyNumberFormat="1" applyFont="1" applyFill="1" applyBorder="1" applyAlignment="1">
      <alignment horizontal="center" vertical="center"/>
    </xf>
    <xf numFmtId="14" fontId="26" fillId="0" borderId="17" xfId="0" applyNumberFormat="1" applyFont="1" applyFill="1" applyBorder="1" applyAlignment="1">
      <alignment horizontal="center" vertical="center"/>
    </xf>
    <xf numFmtId="43" fontId="4" fillId="0" borderId="1" xfId="1" applyNumberFormat="1" applyFont="1" applyFill="1" applyBorder="1" applyAlignment="1">
      <alignment horizontal="center" vertical="center"/>
    </xf>
    <xf numFmtId="0" fontId="0" fillId="0" borderId="1" xfId="0" applyFont="1" applyFill="1" applyBorder="1" applyAlignment="1">
      <alignment horizontal="center" vertical="center"/>
    </xf>
    <xf numFmtId="43" fontId="4" fillId="0" borderId="2" xfId="1" applyNumberFormat="1" applyFont="1" applyFill="1" applyBorder="1" applyAlignment="1">
      <alignment horizontal="center" vertical="center"/>
    </xf>
    <xf numFmtId="14" fontId="8" fillId="0" borderId="14" xfId="0" applyNumberFormat="1" applyFont="1" applyFill="1" applyBorder="1" applyAlignment="1">
      <alignment horizontal="center" vertical="center"/>
    </xf>
    <xf numFmtId="49" fontId="0" fillId="0" borderId="4"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49" fontId="0" fillId="0" borderId="3" xfId="0" applyNumberFormat="1" applyFont="1" applyFill="1" applyBorder="1" applyAlignment="1">
      <alignment horizontal="center" vertical="center"/>
    </xf>
    <xf numFmtId="43" fontId="8" fillId="0" borderId="2" xfId="1" applyFont="1" applyFill="1" applyBorder="1" applyAlignment="1">
      <alignment horizontal="center" vertical="center"/>
    </xf>
    <xf numFmtId="0" fontId="4" fillId="0" borderId="2" xfId="0" applyNumberFormat="1" applyFont="1" applyFill="1" applyBorder="1" applyAlignment="1">
      <alignment horizontal="center" vertical="center"/>
    </xf>
    <xf numFmtId="16" fontId="34" fillId="0" borderId="2" xfId="0" applyNumberFormat="1" applyFont="1" applyFill="1" applyBorder="1" applyAlignment="1">
      <alignment horizontal="center" vertical="center"/>
    </xf>
    <xf numFmtId="43" fontId="8" fillId="0" borderId="17" xfId="1" applyFont="1" applyFill="1" applyBorder="1" applyAlignment="1">
      <alignment horizontal="center" vertical="center"/>
    </xf>
    <xf numFmtId="43" fontId="0" fillId="0" borderId="17" xfId="1" applyFont="1" applyFill="1" applyBorder="1" applyAlignment="1">
      <alignment horizontal="center" vertical="center"/>
    </xf>
    <xf numFmtId="43" fontId="0" fillId="0" borderId="2" xfId="1" applyFont="1" applyFill="1" applyBorder="1" applyAlignment="1">
      <alignment horizontal="center" vertical="center"/>
    </xf>
    <xf numFmtId="43" fontId="26" fillId="0" borderId="1" xfId="1" applyFont="1" applyFill="1" applyBorder="1" applyAlignment="1">
      <alignment horizontal="center" vertical="center"/>
    </xf>
    <xf numFmtId="164" fontId="0" fillId="0" borderId="2" xfId="0" applyNumberFormat="1" applyFont="1" applyBorder="1" applyAlignment="1">
      <alignment horizontal="center"/>
    </xf>
    <xf numFmtId="43" fontId="0" fillId="0" borderId="20" xfId="1" applyFont="1" applyFill="1" applyBorder="1" applyAlignment="1">
      <alignment horizontal="center" vertical="center"/>
    </xf>
    <xf numFmtId="0" fontId="4" fillId="0" borderId="2" xfId="0" applyFont="1" applyFill="1" applyBorder="1" applyAlignment="1">
      <alignment horizontal="center" vertical="center"/>
    </xf>
    <xf numFmtId="43" fontId="4" fillId="0" borderId="2" xfId="1" applyFont="1" applyFill="1" applyBorder="1" applyAlignment="1">
      <alignment horizontal="center" vertical="center"/>
    </xf>
    <xf numFmtId="43" fontId="28" fillId="0" borderId="1" xfId="1" applyNumberFormat="1" applyFont="1" applyFill="1" applyBorder="1" applyAlignment="1">
      <alignment horizontal="center" vertical="center"/>
    </xf>
    <xf numFmtId="164" fontId="0" fillId="0" borderId="1" xfId="0" applyNumberFormat="1" applyFont="1" applyBorder="1" applyAlignment="1">
      <alignment horizontal="center"/>
    </xf>
    <xf numFmtId="1" fontId="4" fillId="0" borderId="2" xfId="0" applyNumberFormat="1" applyFont="1" applyFill="1" applyBorder="1" applyAlignment="1">
      <alignment horizontal="center" vertical="center"/>
    </xf>
    <xf numFmtId="49" fontId="0" fillId="0" borderId="3" xfId="0" applyNumberFormat="1" applyFill="1" applyBorder="1" applyAlignment="1">
      <alignment horizontal="center" vertical="center"/>
    </xf>
    <xf numFmtId="49" fontId="33" fillId="0" borderId="4" xfId="0" applyNumberFormat="1" applyFont="1" applyFill="1" applyBorder="1" applyAlignment="1">
      <alignment horizontal="center" vertical="center"/>
    </xf>
    <xf numFmtId="49" fontId="27" fillId="0" borderId="4" xfId="0" applyNumberFormat="1" applyFont="1" applyFill="1" applyBorder="1" applyAlignment="1">
      <alignment horizontal="center" vertical="center"/>
    </xf>
    <xf numFmtId="14" fontId="35" fillId="0" borderId="17" xfId="0" applyNumberFormat="1" applyFont="1" applyFill="1" applyBorder="1" applyAlignment="1">
      <alignment horizontal="center" vertical="center"/>
    </xf>
    <xf numFmtId="0" fontId="35" fillId="0" borderId="2" xfId="0" applyFont="1" applyFill="1" applyBorder="1" applyAlignment="1">
      <alignment horizontal="center" vertical="center"/>
    </xf>
    <xf numFmtId="43" fontId="37" fillId="0" borderId="2" xfId="1" applyNumberFormat="1" applyFont="1" applyFill="1" applyBorder="1" applyAlignment="1">
      <alignment horizontal="center" vertical="center"/>
    </xf>
    <xf numFmtId="49" fontId="37" fillId="0" borderId="2" xfId="0" applyNumberFormat="1" applyFont="1" applyFill="1" applyBorder="1" applyAlignment="1">
      <alignment horizontal="center" vertical="center"/>
    </xf>
    <xf numFmtId="0" fontId="36" fillId="0" borderId="2" xfId="0" applyFont="1" applyFill="1" applyBorder="1" applyAlignment="1">
      <alignment horizontal="center" vertical="center"/>
    </xf>
    <xf numFmtId="49" fontId="36" fillId="0" borderId="3" xfId="0" applyNumberFormat="1" applyFont="1" applyFill="1" applyBorder="1" applyAlignment="1">
      <alignment horizontal="center" vertical="center"/>
    </xf>
    <xf numFmtId="14" fontId="35" fillId="0" borderId="14" xfId="0" applyNumberFormat="1" applyFont="1" applyFill="1" applyBorder="1" applyAlignment="1">
      <alignment horizontal="center" vertical="center"/>
    </xf>
    <xf numFmtId="0" fontId="35" fillId="0" borderId="1" xfId="0" applyFont="1" applyFill="1" applyBorder="1" applyAlignment="1">
      <alignment horizontal="center" vertical="center"/>
    </xf>
    <xf numFmtId="43" fontId="35" fillId="0" borderId="1" xfId="1" applyFont="1" applyFill="1" applyBorder="1" applyAlignment="1">
      <alignment horizontal="center" vertical="center"/>
    </xf>
    <xf numFmtId="43"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xf>
    <xf numFmtId="0" fontId="36" fillId="0" borderId="1" xfId="0" applyFont="1" applyFill="1" applyBorder="1" applyAlignment="1">
      <alignment horizontal="center" vertical="center"/>
    </xf>
    <xf numFmtId="49" fontId="36" fillId="0" borderId="4" xfId="0" applyNumberFormat="1" applyFont="1" applyFill="1" applyBorder="1" applyAlignment="1">
      <alignment horizontal="center" vertical="center"/>
    </xf>
    <xf numFmtId="43" fontId="35" fillId="0" borderId="2" xfId="1" applyFont="1" applyFill="1" applyBorder="1" applyAlignment="1">
      <alignment horizontal="center" vertical="center"/>
    </xf>
    <xf numFmtId="16" fontId="37" fillId="0" borderId="2"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0" borderId="2" xfId="0" applyNumberFormat="1" applyFont="1" applyFill="1" applyBorder="1" applyAlignment="1">
      <alignment horizontal="center" vertical="center"/>
    </xf>
    <xf numFmtId="14" fontId="8" fillId="0" borderId="14" xfId="1" applyNumberFormat="1" applyFont="1" applyFill="1" applyBorder="1" applyAlignment="1">
      <alignment horizontal="center" vertical="center"/>
    </xf>
    <xf numFmtId="14" fontId="8" fillId="0" borderId="17" xfId="1" applyNumberFormat="1" applyFont="1" applyFill="1" applyBorder="1" applyAlignment="1">
      <alignment horizontal="center" vertical="center"/>
    </xf>
    <xf numFmtId="164" fontId="0" fillId="0" borderId="23" xfId="0" applyNumberFormat="1" applyFont="1" applyBorder="1" applyAlignment="1">
      <alignment horizontal="center"/>
    </xf>
    <xf numFmtId="16" fontId="4" fillId="0" borderId="23" xfId="0" applyNumberFormat="1" applyFont="1" applyFill="1" applyBorder="1" applyAlignment="1">
      <alignment horizontal="center" vertical="center"/>
    </xf>
    <xf numFmtId="16" fontId="4" fillId="0" borderId="3" xfId="0" applyNumberFormat="1" applyFont="1" applyFill="1" applyBorder="1" applyAlignment="1">
      <alignment horizontal="center" vertical="center"/>
    </xf>
    <xf numFmtId="164" fontId="0" fillId="0" borderId="3" xfId="0" applyNumberFormat="1" applyFont="1" applyBorder="1" applyAlignment="1">
      <alignment horizontal="center"/>
    </xf>
    <xf numFmtId="16" fontId="4" fillId="0" borderId="14" xfId="0" applyNumberFormat="1" applyFont="1" applyFill="1" applyBorder="1" applyAlignment="1">
      <alignment horizontal="center" vertical="center"/>
    </xf>
    <xf numFmtId="164" fontId="0" fillId="0" borderId="24" xfId="0" applyNumberFormat="1" applyFont="1" applyBorder="1" applyAlignment="1">
      <alignment horizontal="center"/>
    </xf>
    <xf numFmtId="16" fontId="8" fillId="0" borderId="14" xfId="0" applyNumberFormat="1" applyFont="1" applyFill="1" applyBorder="1" applyAlignment="1">
      <alignment horizontal="center" vertical="center"/>
    </xf>
    <xf numFmtId="0" fontId="0" fillId="0" borderId="14" xfId="0" applyFont="1" applyFill="1" applyBorder="1" applyAlignment="1">
      <alignment horizontal="center" vertical="center"/>
    </xf>
    <xf numFmtId="16" fontId="4" fillId="0" borderId="24" xfId="0" applyNumberFormat="1" applyFont="1" applyFill="1" applyBorder="1" applyAlignment="1">
      <alignment horizontal="center" vertical="center"/>
    </xf>
    <xf numFmtId="16" fontId="0" fillId="0" borderId="14" xfId="0" applyNumberFormat="1" applyFill="1" applyBorder="1" applyAlignment="1">
      <alignment horizontal="center" vertical="center"/>
    </xf>
    <xf numFmtId="0" fontId="0" fillId="0" borderId="17" xfId="0" applyFont="1" applyFill="1" applyBorder="1" applyAlignment="1">
      <alignment horizontal="center" vertical="center"/>
    </xf>
    <xf numFmtId="16" fontId="34" fillId="0" borderId="17" xfId="0" applyNumberFormat="1" applyFont="1" applyFill="1" applyBorder="1" applyAlignment="1">
      <alignment horizontal="center" vertical="center"/>
    </xf>
    <xf numFmtId="16" fontId="4" fillId="0" borderId="17" xfId="0" applyNumberFormat="1" applyFont="1" applyFill="1" applyBorder="1" applyAlignment="1">
      <alignment horizontal="center" vertical="center"/>
    </xf>
    <xf numFmtId="0" fontId="36" fillId="0" borderId="17" xfId="0" applyFont="1" applyFill="1" applyBorder="1" applyAlignment="1">
      <alignment horizontal="center" vertical="center"/>
    </xf>
    <xf numFmtId="0" fontId="0" fillId="0" borderId="2" xfId="0" applyFill="1" applyBorder="1" applyAlignment="1">
      <alignment horizontal="center" vertical="center"/>
    </xf>
    <xf numFmtId="49" fontId="4" fillId="0" borderId="0" xfId="0" applyNumberFormat="1" applyFont="1" applyFill="1" applyBorder="1" applyAlignment="1">
      <alignment horizontal="center" vertical="center"/>
    </xf>
    <xf numFmtId="0" fontId="0" fillId="0" borderId="1" xfId="0" applyFill="1" applyBorder="1" applyAlignment="1">
      <alignment horizontal="center" vertical="center"/>
    </xf>
    <xf numFmtId="14" fontId="38" fillId="0" borderId="17" xfId="0" applyNumberFormat="1" applyFont="1" applyFill="1" applyBorder="1" applyAlignment="1">
      <alignment horizontal="center" vertical="center"/>
    </xf>
    <xf numFmtId="0" fontId="38" fillId="0" borderId="2" xfId="0" applyFont="1" applyFill="1" applyBorder="1" applyAlignment="1">
      <alignment horizontal="center" vertical="center"/>
    </xf>
    <xf numFmtId="16" fontId="0" fillId="0" borderId="1" xfId="0" applyNumberFormat="1" applyFont="1" applyFill="1" applyBorder="1" applyAlignment="1">
      <alignment horizontal="center" vertical="center"/>
    </xf>
    <xf numFmtId="16" fontId="0" fillId="0" borderId="2" xfId="0" applyNumberFormat="1" applyFont="1" applyFill="1" applyBorder="1" applyAlignment="1">
      <alignment horizontal="center" vertical="center"/>
    </xf>
    <xf numFmtId="14" fontId="4" fillId="0" borderId="23" xfId="0" applyNumberFormat="1" applyFont="1" applyFill="1" applyBorder="1" applyAlignment="1">
      <alignment horizontal="center" vertical="center"/>
    </xf>
    <xf numFmtId="9" fontId="4" fillId="0" borderId="14" xfId="3" applyFont="1" applyFill="1" applyBorder="1" applyAlignment="1">
      <alignment horizontal="center" vertical="center"/>
    </xf>
    <xf numFmtId="10" fontId="4" fillId="0" borderId="14" xfId="3" applyNumberFormat="1" applyFont="1" applyFill="1" applyBorder="1" applyAlignment="1">
      <alignment horizontal="center" vertical="center"/>
    </xf>
    <xf numFmtId="43" fontId="24" fillId="0" borderId="15" xfId="1" applyFont="1" applyFill="1" applyBorder="1" applyAlignment="1">
      <alignment horizontal="center" vertical="center"/>
    </xf>
    <xf numFmtId="43" fontId="1" fillId="0" borderId="15" xfId="1" applyFont="1" applyFill="1" applyBorder="1" applyAlignment="1">
      <alignment horizontal="center" vertical="center"/>
    </xf>
    <xf numFmtId="43" fontId="8" fillId="0" borderId="29" xfId="1" applyFont="1" applyFill="1" applyBorder="1" applyAlignment="1">
      <alignment horizontal="center" vertical="center"/>
    </xf>
    <xf numFmtId="43" fontId="0" fillId="0" borderId="26" xfId="1" applyNumberFormat="1" applyFont="1" applyFill="1" applyBorder="1" applyAlignment="1">
      <alignment horizontal="center" vertical="center"/>
    </xf>
    <xf numFmtId="43" fontId="0" fillId="0" borderId="30" xfId="1" applyNumberFormat="1" applyFont="1" applyFill="1" applyBorder="1" applyAlignment="1">
      <alignment horizontal="center" vertical="center"/>
    </xf>
    <xf numFmtId="43" fontId="8" fillId="0" borderId="20" xfId="1" applyFont="1" applyFill="1" applyBorder="1" applyAlignment="1">
      <alignment horizontal="center" vertical="center"/>
    </xf>
    <xf numFmtId="43" fontId="4" fillId="0" borderId="20" xfId="1" applyNumberFormat="1" applyFont="1" applyFill="1" applyBorder="1" applyAlignment="1">
      <alignment horizontal="center" vertical="center"/>
    </xf>
    <xf numFmtId="43" fontId="7" fillId="0" borderId="31" xfId="1" applyFont="1" applyFill="1" applyBorder="1" applyAlignment="1">
      <alignment horizontal="center" vertical="center"/>
    </xf>
    <xf numFmtId="43" fontId="7" fillId="0" borderId="32" xfId="1" applyFont="1" applyFill="1" applyBorder="1" applyAlignment="1">
      <alignment horizontal="center" vertical="center"/>
    </xf>
    <xf numFmtId="14" fontId="44" fillId="0" borderId="17" xfId="0" applyNumberFormat="1" applyFont="1" applyFill="1" applyBorder="1" applyAlignment="1">
      <alignment horizontal="center" vertical="center"/>
    </xf>
    <xf numFmtId="0" fontId="44" fillId="0" borderId="2" xfId="0" applyFont="1" applyFill="1" applyBorder="1" applyAlignment="1">
      <alignment horizontal="center" vertical="center"/>
    </xf>
    <xf numFmtId="0" fontId="41" fillId="0" borderId="2" xfId="0" applyFont="1" applyFill="1" applyBorder="1" applyAlignment="1">
      <alignment horizontal="center" vertical="center"/>
    </xf>
    <xf numFmtId="43" fontId="46" fillId="0" borderId="2" xfId="1" applyNumberFormat="1" applyFont="1" applyFill="1" applyBorder="1" applyAlignment="1">
      <alignment horizontal="center" vertical="center"/>
    </xf>
    <xf numFmtId="43" fontId="43" fillId="0" borderId="2" xfId="1" applyNumberFormat="1" applyFont="1" applyFill="1" applyBorder="1" applyAlignment="1">
      <alignment horizontal="center" vertical="center"/>
    </xf>
    <xf numFmtId="0" fontId="0" fillId="0" borderId="2" xfId="0" applyBorder="1" applyAlignment="1">
      <alignment horizontal="center"/>
    </xf>
    <xf numFmtId="16" fontId="28" fillId="0" borderId="1" xfId="0" applyNumberFormat="1" applyFont="1" applyFill="1" applyBorder="1" applyAlignment="1">
      <alignment horizontal="center" vertical="center"/>
    </xf>
    <xf numFmtId="16" fontId="28" fillId="0" borderId="3" xfId="0" applyNumberFormat="1" applyFont="1" applyFill="1" applyBorder="1" applyAlignment="1">
      <alignment horizontal="center" vertical="center"/>
    </xf>
    <xf numFmtId="49" fontId="45" fillId="0" borderId="3" xfId="0" applyNumberFormat="1" applyFont="1" applyFill="1" applyBorder="1" applyAlignment="1">
      <alignment horizontal="center" vertical="center"/>
    </xf>
    <xf numFmtId="49" fontId="42" fillId="0" borderId="3" xfId="0" applyNumberFormat="1" applyFont="1" applyFill="1" applyBorder="1" applyAlignment="1">
      <alignment horizontal="center" vertical="center"/>
    </xf>
    <xf numFmtId="14" fontId="47" fillId="0" borderId="17" xfId="0" applyNumberFormat="1" applyFont="1" applyFill="1" applyBorder="1" applyAlignment="1">
      <alignment horizontal="center" vertical="center"/>
    </xf>
    <xf numFmtId="0" fontId="47" fillId="0" borderId="2" xfId="0" applyFont="1" applyFill="1" applyBorder="1" applyAlignment="1">
      <alignment horizontal="center" vertical="center"/>
    </xf>
    <xf numFmtId="43" fontId="49" fillId="0" borderId="2" xfId="1" applyNumberFormat="1" applyFont="1" applyFill="1" applyBorder="1" applyAlignment="1">
      <alignment horizontal="center" vertical="center"/>
    </xf>
    <xf numFmtId="49" fontId="48" fillId="0" borderId="3" xfId="0" applyNumberFormat="1" applyFont="1" applyFill="1" applyBorder="1" applyAlignment="1">
      <alignment horizontal="center" vertical="center"/>
    </xf>
    <xf numFmtId="43" fontId="47" fillId="0" borderId="2" xfId="1" applyFont="1" applyFill="1" applyBorder="1" applyAlignment="1">
      <alignment horizontal="center" vertical="center"/>
    </xf>
    <xf numFmtId="0" fontId="8" fillId="0" borderId="2" xfId="0" applyNumberFormat="1" applyFont="1" applyFill="1" applyBorder="1" applyAlignment="1">
      <alignment horizontal="center" vertical="center"/>
    </xf>
    <xf numFmtId="14" fontId="47" fillId="0" borderId="17" xfId="1" applyNumberFormat="1" applyFont="1" applyFill="1" applyBorder="1" applyAlignment="1">
      <alignment horizontal="center" vertical="center"/>
    </xf>
    <xf numFmtId="14" fontId="50" fillId="0" borderId="17" xfId="1" applyNumberFormat="1" applyFont="1" applyFill="1" applyBorder="1" applyAlignment="1">
      <alignment horizontal="center" vertical="center"/>
    </xf>
    <xf numFmtId="0" fontId="50" fillId="0" borderId="2" xfId="0" applyFont="1" applyFill="1" applyBorder="1" applyAlignment="1">
      <alignment horizontal="center" vertical="center"/>
    </xf>
    <xf numFmtId="43" fontId="52" fillId="0" borderId="2" xfId="1" applyNumberFormat="1" applyFont="1" applyFill="1" applyBorder="1" applyAlignment="1">
      <alignment horizontal="center" vertical="center"/>
    </xf>
    <xf numFmtId="49" fontId="51" fillId="0" borderId="3" xfId="0" applyNumberFormat="1" applyFont="1" applyFill="1" applyBorder="1" applyAlignment="1">
      <alignment horizontal="center" vertical="center"/>
    </xf>
    <xf numFmtId="14" fontId="50" fillId="0" borderId="17" xfId="0" applyNumberFormat="1" applyFont="1" applyFill="1" applyBorder="1" applyAlignment="1">
      <alignment horizontal="center" vertical="center"/>
    </xf>
    <xf numFmtId="43" fontId="50" fillId="0" borderId="2" xfId="1" applyFont="1" applyFill="1" applyBorder="1" applyAlignment="1">
      <alignment horizontal="center" vertical="center"/>
    </xf>
    <xf numFmtId="43" fontId="0" fillId="0" borderId="2" xfId="1" applyNumberFormat="1" applyFont="1" applyFill="1" applyBorder="1" applyAlignment="1">
      <alignment horizontal="center" vertical="center"/>
    </xf>
    <xf numFmtId="14" fontId="53" fillId="0" borderId="17" xfId="0" applyNumberFormat="1" applyFont="1" applyFill="1" applyBorder="1" applyAlignment="1">
      <alignment horizontal="center" vertical="center"/>
    </xf>
    <xf numFmtId="0" fontId="53" fillId="0" borderId="2" xfId="0" applyFont="1" applyFill="1" applyBorder="1" applyAlignment="1">
      <alignment horizontal="center" vertical="center"/>
    </xf>
    <xf numFmtId="43" fontId="55" fillId="0" borderId="2" xfId="1" applyNumberFormat="1" applyFont="1" applyFill="1" applyBorder="1" applyAlignment="1">
      <alignment horizontal="center" vertical="center"/>
    </xf>
    <xf numFmtId="49" fontId="54" fillId="0" borderId="3" xfId="0" applyNumberFormat="1" applyFont="1" applyFill="1" applyBorder="1" applyAlignment="1">
      <alignment horizontal="center" vertical="center"/>
    </xf>
    <xf numFmtId="0" fontId="55" fillId="0" borderId="2" xfId="0" applyNumberFormat="1" applyFont="1" applyFill="1" applyBorder="1" applyAlignment="1">
      <alignment horizontal="center" vertical="center"/>
    </xf>
    <xf numFmtId="43" fontId="53" fillId="0" borderId="2" xfId="1" applyFont="1" applyFill="1" applyBorder="1" applyAlignment="1">
      <alignment horizontal="center" vertical="center"/>
    </xf>
    <xf numFmtId="14" fontId="16" fillId="6" borderId="17" xfId="12" applyNumberFormat="1" applyBorder="1" applyAlignment="1">
      <alignment horizontal="center" vertical="center"/>
    </xf>
    <xf numFmtId="0" fontId="16" fillId="6" borderId="1" xfId="12" applyBorder="1" applyAlignment="1">
      <alignment horizontal="center" vertical="center"/>
    </xf>
    <xf numFmtId="43" fontId="16" fillId="6" borderId="1" xfId="12" applyNumberFormat="1" applyBorder="1" applyAlignment="1">
      <alignment horizontal="center" vertical="center"/>
    </xf>
    <xf numFmtId="0" fontId="16" fillId="6" borderId="2" xfId="12" applyBorder="1" applyAlignment="1">
      <alignment horizontal="center" vertical="center"/>
    </xf>
    <xf numFmtId="43" fontId="16" fillId="6" borderId="2" xfId="12" applyNumberFormat="1" applyBorder="1" applyAlignment="1">
      <alignment horizontal="center" vertical="center"/>
    </xf>
    <xf numFmtId="16" fontId="16" fillId="6" borderId="2" xfId="12" applyNumberFormat="1" applyBorder="1" applyAlignment="1">
      <alignment horizontal="center" vertical="center"/>
    </xf>
    <xf numFmtId="49" fontId="16" fillId="6" borderId="3" xfId="12" applyNumberFormat="1" applyBorder="1" applyAlignment="1">
      <alignment horizontal="center" vertical="center"/>
    </xf>
    <xf numFmtId="14" fontId="56" fillId="0" borderId="17" xfId="0" applyNumberFormat="1" applyFont="1" applyFill="1" applyBorder="1" applyAlignment="1">
      <alignment horizontal="center" vertical="center"/>
    </xf>
    <xf numFmtId="0" fontId="56" fillId="0" borderId="2" xfId="0" applyFont="1" applyFill="1" applyBorder="1" applyAlignment="1">
      <alignment horizontal="center" vertical="center"/>
    </xf>
    <xf numFmtId="43" fontId="58" fillId="0" borderId="2" xfId="1" applyNumberFormat="1" applyFont="1" applyFill="1" applyBorder="1" applyAlignment="1">
      <alignment horizontal="center" vertical="center"/>
    </xf>
    <xf numFmtId="49" fontId="58" fillId="0" borderId="2" xfId="0" applyNumberFormat="1" applyFont="1" applyFill="1" applyBorder="1" applyAlignment="1">
      <alignment horizontal="center" vertical="center"/>
    </xf>
    <xf numFmtId="49" fontId="57" fillId="0" borderId="3" xfId="0" applyNumberFormat="1" applyFont="1" applyFill="1" applyBorder="1" applyAlignment="1">
      <alignment horizontal="center" vertical="center"/>
    </xf>
    <xf numFmtId="14" fontId="59" fillId="0" borderId="17" xfId="0" applyNumberFormat="1" applyFont="1" applyFill="1" applyBorder="1" applyAlignment="1">
      <alignment horizontal="center" vertical="center"/>
    </xf>
    <xf numFmtId="0" fontId="59" fillId="0" borderId="2" xfId="0" applyFont="1" applyFill="1" applyBorder="1" applyAlignment="1">
      <alignment horizontal="center" vertical="center"/>
    </xf>
    <xf numFmtId="43" fontId="61" fillId="0" borderId="2" xfId="1" applyNumberFormat="1" applyFont="1" applyFill="1" applyBorder="1" applyAlignment="1">
      <alignment horizontal="center" vertical="center"/>
    </xf>
    <xf numFmtId="49" fontId="61" fillId="0" borderId="2" xfId="0" applyNumberFormat="1" applyFont="1" applyFill="1" applyBorder="1" applyAlignment="1">
      <alignment horizontal="center" vertical="center"/>
    </xf>
    <xf numFmtId="49" fontId="60" fillId="0" borderId="3" xfId="0" applyNumberFormat="1" applyFont="1" applyFill="1" applyBorder="1" applyAlignment="1">
      <alignment horizontal="center" vertical="center"/>
    </xf>
    <xf numFmtId="43" fontId="59" fillId="0" borderId="2" xfId="1" applyFont="1" applyFill="1" applyBorder="1" applyAlignment="1">
      <alignment horizontal="center" vertical="center"/>
    </xf>
    <xf numFmtId="14" fontId="62" fillId="0" borderId="17" xfId="0" applyNumberFormat="1" applyFont="1" applyFill="1" applyBorder="1" applyAlignment="1">
      <alignment horizontal="center" vertical="center"/>
    </xf>
    <xf numFmtId="0" fontId="62" fillId="0" borderId="2" xfId="0" applyFont="1" applyFill="1" applyBorder="1" applyAlignment="1">
      <alignment horizontal="center" vertical="center"/>
    </xf>
    <xf numFmtId="43" fontId="62" fillId="0" borderId="2" xfId="1" applyFont="1" applyFill="1" applyBorder="1" applyAlignment="1">
      <alignment horizontal="center" vertical="center"/>
    </xf>
    <xf numFmtId="43" fontId="64" fillId="0" borderId="2" xfId="1" applyNumberFormat="1" applyFont="1" applyFill="1" applyBorder="1" applyAlignment="1">
      <alignment horizontal="center" vertical="center"/>
    </xf>
    <xf numFmtId="49" fontId="63" fillId="0" borderId="3" xfId="0" applyNumberFormat="1" applyFont="1" applyFill="1" applyBorder="1" applyAlignment="1">
      <alignment horizontal="center" vertical="center"/>
    </xf>
    <xf numFmtId="0" fontId="64" fillId="0" borderId="2" xfId="0" applyNumberFormat="1" applyFont="1" applyFill="1" applyBorder="1" applyAlignment="1">
      <alignment horizontal="center" vertical="center"/>
    </xf>
    <xf numFmtId="0" fontId="50" fillId="0" borderId="1" xfId="0" applyFont="1" applyFill="1" applyBorder="1" applyAlignment="1">
      <alignment horizontal="center" vertical="center"/>
    </xf>
    <xf numFmtId="43" fontId="50" fillId="0" borderId="1" xfId="1" applyFont="1" applyFill="1" applyBorder="1" applyAlignment="1">
      <alignment horizontal="center" vertical="center"/>
    </xf>
    <xf numFmtId="16" fontId="0" fillId="0" borderId="2" xfId="0" applyNumberFormat="1" applyFill="1" applyBorder="1" applyAlignment="1">
      <alignment horizontal="center" vertical="center"/>
    </xf>
    <xf numFmtId="14" fontId="50" fillId="0" borderId="14"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49" fontId="66" fillId="0" borderId="1" xfId="0" applyNumberFormat="1" applyFont="1" applyFill="1" applyBorder="1" applyAlignment="1">
      <alignment horizontal="center" vertical="center"/>
    </xf>
    <xf numFmtId="14" fontId="65" fillId="0" borderId="17" xfId="0" applyNumberFormat="1" applyFont="1" applyFill="1" applyBorder="1" applyAlignment="1">
      <alignment horizontal="center" vertical="center"/>
    </xf>
    <xf numFmtId="43" fontId="65" fillId="0" borderId="2" xfId="1" applyFont="1" applyFill="1" applyBorder="1" applyAlignment="1">
      <alignment horizontal="center" vertical="center"/>
    </xf>
    <xf numFmtId="0" fontId="65" fillId="0" borderId="2" xfId="0" applyFont="1" applyFill="1" applyBorder="1" applyAlignment="1">
      <alignment horizontal="center" vertical="center"/>
    </xf>
    <xf numFmtId="43" fontId="67" fillId="0" borderId="2" xfId="1" applyNumberFormat="1" applyFont="1" applyFill="1" applyBorder="1" applyAlignment="1">
      <alignment horizontal="center" vertical="center"/>
    </xf>
    <xf numFmtId="49" fontId="67" fillId="0" borderId="2" xfId="0" applyNumberFormat="1" applyFont="1" applyFill="1" applyBorder="1" applyAlignment="1">
      <alignment horizontal="center" vertical="center"/>
    </xf>
    <xf numFmtId="49" fontId="66" fillId="0" borderId="2" xfId="0" applyNumberFormat="1" applyFont="1" applyFill="1" applyBorder="1" applyAlignment="1">
      <alignment horizontal="center" vertical="center"/>
    </xf>
    <xf numFmtId="49" fontId="66" fillId="0" borderId="3" xfId="0" applyNumberFormat="1" applyFont="1" applyFill="1" applyBorder="1" applyAlignment="1">
      <alignment horizontal="center" vertical="center"/>
    </xf>
    <xf numFmtId="0" fontId="67" fillId="0" borderId="2" xfId="0" applyNumberFormat="1" applyFont="1" applyFill="1" applyBorder="1" applyAlignment="1">
      <alignment horizontal="center" vertical="center"/>
    </xf>
    <xf numFmtId="43" fontId="53" fillId="0" borderId="1" xfId="1" applyFont="1" applyFill="1" applyBorder="1" applyAlignment="1">
      <alignment horizontal="center" vertical="center"/>
    </xf>
    <xf numFmtId="16" fontId="54" fillId="0" borderId="2" xfId="0" applyNumberFormat="1" applyFont="1" applyFill="1" applyBorder="1" applyAlignment="1">
      <alignment horizontal="center" vertical="center"/>
    </xf>
    <xf numFmtId="14" fontId="68" fillId="0" borderId="17" xfId="0" applyNumberFormat="1" applyFont="1" applyFill="1" applyBorder="1" applyAlignment="1">
      <alignment horizontal="center" vertical="center"/>
    </xf>
    <xf numFmtId="0" fontId="68" fillId="0" borderId="2" xfId="0" applyFont="1" applyFill="1" applyBorder="1" applyAlignment="1">
      <alignment horizontal="center" vertical="center"/>
    </xf>
    <xf numFmtId="43" fontId="70" fillId="0" borderId="2" xfId="1" applyNumberFormat="1" applyFont="1" applyFill="1" applyBorder="1" applyAlignment="1">
      <alignment horizontal="center" vertical="center"/>
    </xf>
    <xf numFmtId="49" fontId="70" fillId="0" borderId="2" xfId="0" applyNumberFormat="1" applyFont="1" applyFill="1" applyBorder="1" applyAlignment="1">
      <alignment horizontal="center" vertical="center"/>
    </xf>
    <xf numFmtId="49" fontId="69" fillId="0" borderId="3" xfId="0" applyNumberFormat="1" applyFont="1" applyFill="1" applyBorder="1" applyAlignment="1">
      <alignment horizontal="center" vertical="center"/>
    </xf>
    <xf numFmtId="43" fontId="73" fillId="0" borderId="2" xfId="1" applyFont="1" applyFill="1" applyBorder="1" applyAlignment="1">
      <alignment horizontal="center" vertical="center"/>
    </xf>
    <xf numFmtId="16" fontId="76" fillId="0" borderId="2" xfId="0" applyNumberFormat="1" applyFont="1" applyFill="1" applyBorder="1" applyAlignment="1">
      <alignment horizontal="center" vertical="center"/>
    </xf>
    <xf numFmtId="0" fontId="0" fillId="0" borderId="1" xfId="0" applyFont="1" applyBorder="1" applyAlignment="1">
      <alignment horizontal="center"/>
    </xf>
    <xf numFmtId="14" fontId="77" fillId="0" borderId="17" xfId="0" applyNumberFormat="1" applyFont="1" applyFill="1" applyBorder="1" applyAlignment="1">
      <alignment horizontal="center" vertical="center"/>
    </xf>
    <xf numFmtId="0" fontId="77" fillId="0" borderId="2" xfId="0" applyFont="1" applyFill="1" applyBorder="1" applyAlignment="1">
      <alignment horizontal="center" vertical="center"/>
    </xf>
    <xf numFmtId="43" fontId="79" fillId="0" borderId="2" xfId="1" applyNumberFormat="1" applyFont="1" applyFill="1" applyBorder="1" applyAlignment="1">
      <alignment horizontal="center" vertical="center"/>
    </xf>
    <xf numFmtId="49" fontId="79" fillId="0" borderId="2" xfId="0" applyNumberFormat="1" applyFont="1" applyFill="1" applyBorder="1" applyAlignment="1">
      <alignment horizontal="center" vertical="center"/>
    </xf>
    <xf numFmtId="49" fontId="78" fillId="0" borderId="3" xfId="0" applyNumberFormat="1" applyFont="1" applyFill="1" applyBorder="1" applyAlignment="1">
      <alignment horizontal="center" vertical="center"/>
    </xf>
    <xf numFmtId="43" fontId="4" fillId="36" borderId="2" xfId="1" applyFont="1" applyFill="1" applyBorder="1" applyAlignment="1">
      <alignment horizontal="center" vertical="center"/>
    </xf>
    <xf numFmtId="14" fontId="62" fillId="0" borderId="14" xfId="0" applyNumberFormat="1" applyFont="1" applyFill="1" applyBorder="1" applyAlignment="1">
      <alignment horizontal="center" vertical="center"/>
    </xf>
    <xf numFmtId="43" fontId="77" fillId="0" borderId="2" xfId="1" applyFont="1" applyFill="1" applyBorder="1" applyAlignment="1">
      <alignment horizontal="center" vertical="center"/>
    </xf>
    <xf numFmtId="0" fontId="65" fillId="0" borderId="1" xfId="0" applyFont="1" applyFill="1" applyBorder="1" applyAlignment="1">
      <alignment horizontal="center" vertical="center"/>
    </xf>
    <xf numFmtId="0" fontId="62" fillId="0" borderId="1" xfId="0" applyFont="1" applyFill="1" applyBorder="1" applyAlignment="1">
      <alignment horizontal="center" vertical="center"/>
    </xf>
    <xf numFmtId="43" fontId="64" fillId="0" borderId="1" xfId="1" applyNumberFormat="1" applyFont="1" applyFill="1" applyBorder="1" applyAlignment="1">
      <alignment horizontal="center" vertical="center"/>
    </xf>
    <xf numFmtId="16" fontId="34" fillId="0" borderId="1" xfId="0" applyNumberFormat="1" applyFont="1" applyFill="1" applyBorder="1" applyAlignment="1">
      <alignment horizontal="center" vertical="center"/>
    </xf>
    <xf numFmtId="0" fontId="0" fillId="0" borderId="2" xfId="0" applyFont="1" applyBorder="1" applyAlignment="1">
      <alignment horizontal="center"/>
    </xf>
    <xf numFmtId="43" fontId="79" fillId="0" borderId="2" xfId="1" applyFont="1" applyFill="1" applyBorder="1" applyAlignment="1">
      <alignment horizontal="center" vertical="center"/>
    </xf>
    <xf numFmtId="49" fontId="63" fillId="0" borderId="4" xfId="0" applyNumberFormat="1" applyFont="1" applyFill="1" applyBorder="1" applyAlignment="1">
      <alignment horizontal="center" vertical="center"/>
    </xf>
    <xf numFmtId="14" fontId="35" fillId="0" borderId="1" xfId="0" applyNumberFormat="1" applyFont="1" applyFill="1" applyBorder="1" applyAlignment="1">
      <alignment horizontal="center" vertical="center"/>
    </xf>
    <xf numFmtId="14" fontId="73" fillId="0" borderId="17" xfId="0" applyNumberFormat="1" applyFont="1" applyFill="1" applyBorder="1" applyAlignment="1">
      <alignment horizontal="center" vertical="center"/>
    </xf>
    <xf numFmtId="14" fontId="38" fillId="0" borderId="1" xfId="0" applyNumberFormat="1" applyFont="1" applyFill="1" applyBorder="1" applyAlignment="1">
      <alignment horizontal="center" vertical="center"/>
    </xf>
    <xf numFmtId="14" fontId="32" fillId="0" borderId="14" xfId="0" applyNumberFormat="1" applyFont="1" applyFill="1" applyBorder="1" applyAlignment="1">
      <alignment horizontal="center" vertical="center"/>
    </xf>
    <xf numFmtId="14" fontId="26" fillId="0" borderId="14" xfId="0" applyNumberFormat="1" applyFont="1" applyFill="1" applyBorder="1" applyAlignment="1">
      <alignment horizontal="center" vertical="center"/>
    </xf>
    <xf numFmtId="14" fontId="25" fillId="0" borderId="1" xfId="0" applyNumberFormat="1" applyFont="1" applyFill="1" applyBorder="1" applyAlignment="1">
      <alignment horizontal="center" vertical="center"/>
    </xf>
    <xf numFmtId="14" fontId="50" fillId="0" borderId="14" xfId="1" applyNumberFormat="1" applyFont="1" applyFill="1" applyBorder="1" applyAlignment="1">
      <alignment horizontal="center" vertical="center"/>
    </xf>
    <xf numFmtId="14" fontId="25" fillId="0" borderId="1" xfId="1" applyNumberFormat="1" applyFont="1" applyFill="1" applyBorder="1" applyAlignment="1">
      <alignment horizontal="center" vertical="center"/>
    </xf>
    <xf numFmtId="14" fontId="29" fillId="0" borderId="1" xfId="0" applyNumberFormat="1" applyFont="1" applyFill="1" applyBorder="1" applyAlignment="1">
      <alignment horizontal="center" vertical="center"/>
    </xf>
    <xf numFmtId="164" fontId="0" fillId="0" borderId="17" xfId="0" applyNumberFormat="1" applyFont="1" applyBorder="1" applyAlignment="1">
      <alignment horizontal="center"/>
    </xf>
    <xf numFmtId="14" fontId="8" fillId="0" borderId="20" xfId="0" applyNumberFormat="1" applyFont="1" applyFill="1" applyBorder="1" applyAlignment="1">
      <alignment horizontal="center" vertical="center"/>
    </xf>
    <xf numFmtId="14" fontId="53" fillId="0" borderId="14" xfId="0" applyNumberFormat="1" applyFont="1" applyFill="1" applyBorder="1" applyAlignment="1">
      <alignment horizontal="center" vertical="center"/>
    </xf>
    <xf numFmtId="43" fontId="62" fillId="0" borderId="1" xfId="1" applyFont="1" applyFill="1" applyBorder="1" applyAlignment="1">
      <alignment horizontal="center" vertical="center"/>
    </xf>
    <xf numFmtId="43" fontId="65" fillId="0" borderId="1" xfId="1" applyFont="1" applyFill="1" applyBorder="1" applyAlignment="1">
      <alignment horizontal="center" vertical="center"/>
    </xf>
    <xf numFmtId="43" fontId="35" fillId="0" borderId="20" xfId="1" applyFont="1" applyFill="1" applyBorder="1" applyAlignment="1">
      <alignment horizontal="center" vertical="center"/>
    </xf>
    <xf numFmtId="0" fontId="8" fillId="0" borderId="20" xfId="0" applyFont="1" applyFill="1" applyBorder="1" applyAlignment="1">
      <alignment horizontal="center" vertical="center"/>
    </xf>
    <xf numFmtId="0" fontId="73" fillId="0" borderId="2" xfId="0" applyFont="1" applyFill="1" applyBorder="1" applyAlignment="1">
      <alignment horizontal="center" vertical="center"/>
    </xf>
    <xf numFmtId="0" fontId="38" fillId="0" borderId="1" xfId="0" applyFont="1" applyFill="1" applyBorder="1" applyAlignment="1">
      <alignment horizontal="center" vertical="center"/>
    </xf>
    <xf numFmtId="0" fontId="32"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8" fillId="0" borderId="17" xfId="0" applyFont="1" applyFill="1" applyBorder="1" applyAlignment="1">
      <alignment horizontal="center" vertical="center"/>
    </xf>
    <xf numFmtId="0" fontId="53" fillId="0" borderId="1" xfId="0" applyFont="1" applyFill="1" applyBorder="1" applyAlignment="1">
      <alignment horizontal="center" vertical="center"/>
    </xf>
    <xf numFmtId="164" fontId="0" fillId="0" borderId="29" xfId="0" applyNumberFormat="1" applyFont="1" applyBorder="1" applyAlignment="1">
      <alignment horizontal="center"/>
    </xf>
    <xf numFmtId="43" fontId="0" fillId="0" borderId="2" xfId="1" applyFont="1" applyBorder="1" applyAlignment="1">
      <alignment horizontal="center"/>
    </xf>
    <xf numFmtId="43" fontId="75" fillId="0" borderId="2" xfId="1" applyNumberFormat="1" applyFont="1" applyFill="1" applyBorder="1" applyAlignment="1">
      <alignment horizontal="center" vertical="center"/>
    </xf>
    <xf numFmtId="43" fontId="34" fillId="0" borderId="1" xfId="1" applyNumberFormat="1" applyFont="1" applyFill="1" applyBorder="1" applyAlignment="1">
      <alignment horizontal="center" vertical="center"/>
    </xf>
    <xf numFmtId="43" fontId="40" fillId="0" borderId="20" xfId="1" applyNumberFormat="1" applyFont="1" applyFill="1" applyBorder="1" applyAlignment="1">
      <alignment horizontal="center" vertical="center"/>
    </xf>
    <xf numFmtId="43" fontId="67" fillId="0" borderId="1" xfId="1" applyNumberFormat="1" applyFont="1" applyFill="1" applyBorder="1" applyAlignment="1">
      <alignment horizontal="center" vertical="center"/>
    </xf>
    <xf numFmtId="9" fontId="40" fillId="0" borderId="14" xfId="3" applyFont="1" applyFill="1" applyBorder="1" applyAlignment="1">
      <alignment horizontal="center" vertical="center"/>
    </xf>
    <xf numFmtId="43" fontId="0" fillId="0" borderId="1" xfId="1" applyFont="1" applyBorder="1" applyAlignment="1">
      <alignment horizontal="center"/>
    </xf>
    <xf numFmtId="43" fontId="40" fillId="0" borderId="1" xfId="1" applyNumberFormat="1" applyFont="1" applyFill="1" applyBorder="1" applyAlignment="1">
      <alignment horizontal="center" vertical="center"/>
    </xf>
    <xf numFmtId="43" fontId="31" fillId="0" borderId="1" xfId="1" applyNumberFormat="1" applyFont="1" applyFill="1" applyBorder="1" applyAlignment="1">
      <alignment horizontal="center" vertical="center"/>
    </xf>
    <xf numFmtId="43" fontId="55" fillId="0" borderId="1" xfId="1" applyNumberFormat="1" applyFont="1" applyFill="1" applyBorder="1" applyAlignment="1">
      <alignment horizontal="center" vertical="center"/>
    </xf>
    <xf numFmtId="49" fontId="4" fillId="0" borderId="20" xfId="0" applyNumberFormat="1" applyFont="1" applyFill="1" applyBorder="1" applyAlignment="1">
      <alignment horizontal="center" vertical="center"/>
    </xf>
    <xf numFmtId="0" fontId="75" fillId="0" borderId="2" xfId="0" applyNumberFormat="1" applyFont="1" applyFill="1" applyBorder="1" applyAlignment="1">
      <alignment horizontal="center" vertical="center"/>
    </xf>
    <xf numFmtId="49" fontId="40" fillId="0" borderId="20" xfId="0" applyNumberFormat="1" applyFont="1" applyFill="1" applyBorder="1" applyAlignment="1">
      <alignment horizontal="center" vertical="center"/>
    </xf>
    <xf numFmtId="49" fontId="0" fillId="0" borderId="20" xfId="0" applyNumberFormat="1" applyFont="1" applyFill="1" applyBorder="1" applyAlignment="1">
      <alignment horizontal="center" vertical="center"/>
    </xf>
    <xf numFmtId="0" fontId="0" fillId="0" borderId="20" xfId="0" applyFont="1" applyFill="1" applyBorder="1" applyAlignment="1">
      <alignment horizontal="center" vertical="center"/>
    </xf>
    <xf numFmtId="164" fontId="0" fillId="0" borderId="4" xfId="0" applyNumberFormat="1" applyFont="1" applyBorder="1" applyAlignment="1">
      <alignment horizontal="center"/>
    </xf>
    <xf numFmtId="16" fontId="37" fillId="0" borderId="4" xfId="0" applyNumberFormat="1" applyFont="1" applyFill="1" applyBorder="1" applyAlignment="1">
      <alignment horizontal="center" vertical="center"/>
    </xf>
    <xf numFmtId="16" fontId="40" fillId="0" borderId="20" xfId="0" applyNumberFormat="1" applyFont="1" applyFill="1" applyBorder="1" applyAlignment="1">
      <alignment horizontal="center" vertical="center"/>
    </xf>
    <xf numFmtId="16" fontId="79" fillId="0" borderId="2" xfId="0" applyNumberFormat="1" applyFont="1" applyFill="1" applyBorder="1" applyAlignment="1">
      <alignment horizontal="center" vertical="center"/>
    </xf>
    <xf numFmtId="16" fontId="31" fillId="0" borderId="4" xfId="0" applyNumberFormat="1" applyFont="1" applyFill="1" applyBorder="1" applyAlignment="1">
      <alignment horizontal="center" vertical="center"/>
    </xf>
    <xf numFmtId="16" fontId="37" fillId="0" borderId="23" xfId="0" applyNumberFormat="1" applyFont="1" applyFill="1" applyBorder="1" applyAlignment="1">
      <alignment horizontal="center" vertical="center"/>
    </xf>
    <xf numFmtId="14" fontId="40" fillId="0" borderId="23" xfId="0" applyNumberFormat="1" applyFont="1" applyFill="1" applyBorder="1" applyAlignment="1">
      <alignment horizontal="center" vertical="center"/>
    </xf>
    <xf numFmtId="43" fontId="4" fillId="34" borderId="2" xfId="1" applyFont="1" applyFill="1" applyBorder="1" applyAlignment="1">
      <alignment horizontal="center" vertical="center"/>
    </xf>
    <xf numFmtId="0" fontId="0" fillId="0" borderId="33" xfId="0" applyFont="1" applyBorder="1" applyAlignment="1">
      <alignment horizontal="center"/>
    </xf>
    <xf numFmtId="43" fontId="4" fillId="0" borderId="20" xfId="1" applyFont="1" applyBorder="1" applyAlignment="1">
      <alignment horizontal="center" vertical="center"/>
    </xf>
    <xf numFmtId="0" fontId="0" fillId="0" borderId="4" xfId="0" applyFont="1" applyBorder="1" applyAlignment="1">
      <alignment horizontal="center"/>
    </xf>
    <xf numFmtId="0" fontId="36" fillId="0" borderId="20" xfId="0" applyFont="1" applyFill="1" applyBorder="1" applyAlignment="1">
      <alignment horizontal="center" vertical="center"/>
    </xf>
    <xf numFmtId="43" fontId="4" fillId="34" borderId="20" xfId="1" applyFont="1" applyFill="1" applyBorder="1" applyAlignment="1">
      <alignment horizontal="center" vertical="center"/>
    </xf>
    <xf numFmtId="43" fontId="4" fillId="0" borderId="2" xfId="1" applyFont="1" applyBorder="1" applyAlignment="1">
      <alignment horizontal="center" vertical="center"/>
    </xf>
    <xf numFmtId="43" fontId="4" fillId="34" borderId="1" xfId="1" applyFont="1" applyFill="1" applyBorder="1" applyAlignment="1">
      <alignment horizontal="center" vertical="center"/>
    </xf>
    <xf numFmtId="43" fontId="40" fillId="0" borderId="20" xfId="1" applyFont="1" applyFill="1" applyBorder="1" applyAlignment="1">
      <alignment horizontal="center" vertical="center"/>
    </xf>
    <xf numFmtId="16" fontId="4" fillId="35" borderId="2" xfId="0" applyNumberFormat="1" applyFont="1" applyFill="1" applyBorder="1" applyAlignment="1">
      <alignment horizontal="center" vertical="center"/>
    </xf>
    <xf numFmtId="16" fontId="0" fillId="0" borderId="14" xfId="0" applyNumberFormat="1" applyFont="1" applyFill="1" applyBorder="1" applyAlignment="1">
      <alignment horizontal="center" vertical="center"/>
    </xf>
    <xf numFmtId="164" fontId="0" fillId="0" borderId="14" xfId="0" applyNumberFormat="1" applyFont="1" applyBorder="1" applyAlignment="1">
      <alignment horizontal="center"/>
    </xf>
    <xf numFmtId="16" fontId="37" fillId="0" borderId="14" xfId="0" applyNumberFormat="1" applyFont="1" applyFill="1" applyBorder="1" applyAlignment="1">
      <alignment horizontal="center" vertical="center"/>
    </xf>
    <xf numFmtId="0" fontId="0" fillId="0" borderId="23" xfId="0" applyFont="1" applyFill="1" applyBorder="1" applyAlignment="1">
      <alignment horizontal="center" vertical="center"/>
    </xf>
    <xf numFmtId="43" fontId="8" fillId="0" borderId="24" xfId="1" applyFont="1" applyFill="1" applyBorder="1" applyAlignment="1">
      <alignment horizontal="center" vertical="center"/>
    </xf>
    <xf numFmtId="0" fontId="39" fillId="0" borderId="14" xfId="0" applyFont="1" applyFill="1" applyBorder="1" applyAlignment="1">
      <alignment horizontal="center" vertical="center"/>
    </xf>
    <xf numFmtId="16" fontId="28" fillId="0" borderId="17" xfId="0" applyNumberFormat="1" applyFont="1" applyFill="1" applyBorder="1" applyAlignment="1">
      <alignment horizontal="center" vertical="center"/>
    </xf>
    <xf numFmtId="16" fontId="74" fillId="0" borderId="2" xfId="0" applyNumberFormat="1" applyFont="1" applyFill="1" applyBorder="1" applyAlignment="1">
      <alignment horizontal="center" vertical="center"/>
    </xf>
    <xf numFmtId="16" fontId="0" fillId="0" borderId="3" xfId="0" applyNumberFormat="1" applyFont="1" applyFill="1" applyBorder="1" applyAlignment="1">
      <alignment horizontal="center" vertical="center"/>
    </xf>
    <xf numFmtId="16" fontId="31" fillId="0" borderId="14" xfId="0" applyNumberFormat="1" applyFont="1" applyFill="1" applyBorder="1" applyAlignment="1">
      <alignment horizontal="center" vertical="center"/>
    </xf>
    <xf numFmtId="16" fontId="76" fillId="0" borderId="1" xfId="0" applyNumberFormat="1" applyFont="1" applyFill="1" applyBorder="1" applyAlignment="1">
      <alignment horizontal="center" vertical="center"/>
    </xf>
    <xf numFmtId="16" fontId="4" fillId="0" borderId="25" xfId="0" applyNumberFormat="1" applyFont="1" applyFill="1" applyBorder="1" applyAlignment="1">
      <alignment horizontal="center" vertical="center"/>
    </xf>
    <xf numFmtId="14" fontId="30" fillId="0" borderId="14" xfId="0" applyNumberFormat="1" applyFont="1" applyFill="1" applyBorder="1" applyAlignment="1">
      <alignment horizontal="center" vertical="center"/>
    </xf>
    <xf numFmtId="49" fontId="74" fillId="0" borderId="3" xfId="0" applyNumberFormat="1" applyFont="1" applyFill="1" applyBorder="1" applyAlignment="1">
      <alignment horizontal="center" vertical="center"/>
    </xf>
    <xf numFmtId="49" fontId="39" fillId="0" borderId="4" xfId="0" applyNumberFormat="1" applyFont="1" applyFill="1" applyBorder="1" applyAlignment="1">
      <alignment horizontal="center" vertical="center"/>
    </xf>
    <xf numFmtId="49" fontId="66" fillId="0" borderId="4" xfId="0" applyNumberFormat="1" applyFont="1" applyFill="1" applyBorder="1" applyAlignment="1">
      <alignment horizontal="center" vertical="center"/>
    </xf>
    <xf numFmtId="49" fontId="54" fillId="0" borderId="4" xfId="0" applyNumberFormat="1" applyFont="1" applyFill="1" applyBorder="1" applyAlignment="1">
      <alignment horizontal="center" vertical="center"/>
    </xf>
    <xf numFmtId="14" fontId="80" fillId="0" borderId="17" xfId="0" applyNumberFormat="1" applyFont="1" applyFill="1" applyBorder="1" applyAlignment="1">
      <alignment horizontal="center" vertical="center"/>
    </xf>
    <xf numFmtId="0" fontId="80" fillId="0" borderId="2" xfId="0" applyFont="1" applyFill="1" applyBorder="1" applyAlignment="1">
      <alignment horizontal="center" vertical="center"/>
    </xf>
    <xf numFmtId="43" fontId="82" fillId="0" borderId="2" xfId="1" applyNumberFormat="1" applyFont="1" applyFill="1" applyBorder="1" applyAlignment="1">
      <alignment horizontal="center" vertical="center"/>
    </xf>
    <xf numFmtId="49" fontId="82" fillId="0" borderId="2" xfId="0" applyNumberFormat="1" applyFont="1" applyFill="1" applyBorder="1" applyAlignment="1">
      <alignment horizontal="center" vertical="center"/>
    </xf>
    <xf numFmtId="16" fontId="82" fillId="0" borderId="2" xfId="0" applyNumberFormat="1" applyFont="1" applyFill="1" applyBorder="1" applyAlignment="1">
      <alignment horizontal="center" vertical="center"/>
    </xf>
    <xf numFmtId="49" fontId="81" fillId="0" borderId="3" xfId="0" applyNumberFormat="1" applyFont="1" applyFill="1" applyBorder="1" applyAlignment="1">
      <alignment horizontal="center" vertical="center"/>
    </xf>
    <xf numFmtId="43" fontId="80" fillId="0" borderId="2" xfId="1" applyFont="1" applyFill="1" applyBorder="1" applyAlignment="1">
      <alignment horizontal="center" vertical="center"/>
    </xf>
    <xf numFmtId="43" fontId="82" fillId="0" borderId="1" xfId="1" applyNumberFormat="1" applyFont="1" applyFill="1" applyBorder="1" applyAlignment="1">
      <alignment horizontal="center" vertical="center"/>
    </xf>
    <xf numFmtId="14" fontId="82" fillId="0" borderId="1" xfId="0" applyNumberFormat="1" applyFont="1" applyFill="1" applyBorder="1" applyAlignment="1">
      <alignment horizontal="center" vertical="center"/>
    </xf>
    <xf numFmtId="16" fontId="82" fillId="0" borderId="1" xfId="0" applyNumberFormat="1" applyFont="1" applyFill="1" applyBorder="1" applyAlignment="1">
      <alignment horizontal="center" vertical="center"/>
    </xf>
    <xf numFmtId="0" fontId="0" fillId="0" borderId="20" xfId="0" applyFill="1" applyBorder="1" applyAlignment="1">
      <alignment horizontal="center" vertical="center"/>
    </xf>
    <xf numFmtId="14" fontId="26" fillId="0" borderId="14" xfId="1" applyNumberFormat="1" applyFont="1" applyFill="1" applyBorder="1" applyAlignment="1">
      <alignment horizontal="center" vertical="center"/>
    </xf>
    <xf numFmtId="14" fontId="47" fillId="0" borderId="14" xfId="0" applyNumberFormat="1" applyFont="1" applyFill="1" applyBorder="1" applyAlignment="1">
      <alignment horizontal="center" vertical="center"/>
    </xf>
    <xf numFmtId="14" fontId="29" fillId="0" borderId="17" xfId="0" applyNumberFormat="1" applyFont="1" applyFill="1" applyBorder="1" applyAlignment="1">
      <alignment horizontal="center" vertical="center"/>
    </xf>
    <xf numFmtId="43" fontId="59" fillId="0" borderId="1" xfId="1" applyFont="1" applyFill="1" applyBorder="1" applyAlignment="1">
      <alignment horizontal="center" vertical="center"/>
    </xf>
    <xf numFmtId="0" fontId="59" fillId="0" borderId="1" xfId="0" applyFont="1" applyFill="1" applyBorder="1" applyAlignment="1">
      <alignment horizontal="center" vertical="center"/>
    </xf>
    <xf numFmtId="14" fontId="26" fillId="0" borderId="1" xfId="1" applyNumberFormat="1" applyFont="1" applyFill="1" applyBorder="1" applyAlignment="1">
      <alignment horizontal="center" vertical="center"/>
    </xf>
    <xf numFmtId="0" fontId="29" fillId="0" borderId="17" xfId="0" applyFont="1" applyFill="1" applyBorder="1" applyAlignment="1">
      <alignment horizontal="center" vertical="center"/>
    </xf>
    <xf numFmtId="0" fontId="29" fillId="0" borderId="2" xfId="0" applyFont="1" applyFill="1" applyBorder="1" applyAlignment="1">
      <alignment horizontal="center" vertical="center"/>
    </xf>
    <xf numFmtId="0" fontId="47" fillId="0" borderId="1" xfId="0" applyFont="1" applyFill="1" applyBorder="1" applyAlignment="1">
      <alignment horizontal="center" vertical="center"/>
    </xf>
    <xf numFmtId="43" fontId="31" fillId="0" borderId="2" xfId="1" applyNumberFormat="1" applyFont="1" applyFill="1" applyBorder="1" applyAlignment="1">
      <alignment horizontal="center" vertical="center"/>
    </xf>
    <xf numFmtId="43" fontId="61" fillId="0" borderId="1" xfId="1" applyNumberFormat="1" applyFont="1" applyFill="1" applyBorder="1" applyAlignment="1">
      <alignment horizontal="center" vertical="center"/>
    </xf>
    <xf numFmtId="43" fontId="49" fillId="0" borderId="1" xfId="1"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0" fillId="0" borderId="18" xfId="0" applyFont="1" applyBorder="1" applyAlignment="1">
      <alignment horizontal="center"/>
    </xf>
    <xf numFmtId="49" fontId="31" fillId="0" borderId="2" xfId="0" applyNumberFormat="1" applyFont="1" applyFill="1" applyBorder="1" applyAlignment="1">
      <alignment horizontal="center" vertical="center"/>
    </xf>
    <xf numFmtId="49" fontId="79" fillId="0" borderId="0" xfId="0" applyNumberFormat="1" applyFont="1" applyFill="1" applyBorder="1" applyAlignment="1">
      <alignment horizontal="center" vertical="center"/>
    </xf>
    <xf numFmtId="16" fontId="31" fillId="0" borderId="2" xfId="0" applyNumberFormat="1" applyFont="1" applyFill="1" applyBorder="1" applyAlignment="1">
      <alignment horizontal="center" vertical="center"/>
    </xf>
    <xf numFmtId="164" fontId="0" fillId="0" borderId="19" xfId="0" applyNumberFormat="1" applyFont="1" applyBorder="1" applyAlignment="1">
      <alignment horizontal="center"/>
    </xf>
    <xf numFmtId="16" fontId="82" fillId="0" borderId="4" xfId="0" applyNumberFormat="1" applyFont="1" applyFill="1" applyBorder="1" applyAlignment="1">
      <alignment horizontal="center" vertical="center"/>
    </xf>
    <xf numFmtId="16" fontId="8" fillId="0" borderId="2" xfId="0" applyNumberFormat="1" applyFont="1" applyFill="1" applyBorder="1" applyAlignment="1">
      <alignment horizontal="center" vertical="center"/>
    </xf>
    <xf numFmtId="14" fontId="4" fillId="0" borderId="2" xfId="0" applyNumberFormat="1" applyFont="1" applyFill="1" applyBorder="1" applyAlignment="1">
      <alignment horizontal="center" vertical="center"/>
    </xf>
    <xf numFmtId="0" fontId="0" fillId="0" borderId="3" xfId="0" applyFont="1" applyFill="1" applyBorder="1" applyAlignment="1">
      <alignment horizontal="center" vertical="center"/>
    </xf>
    <xf numFmtId="16" fontId="0" fillId="0" borderId="4" xfId="0" applyNumberFormat="1" applyFill="1" applyBorder="1" applyAlignment="1">
      <alignment horizontal="center" vertical="center"/>
    </xf>
    <xf numFmtId="164" fontId="5" fillId="0" borderId="1" xfId="0" applyNumberFormat="1" applyFont="1" applyBorder="1" applyAlignment="1">
      <alignment horizontal="center"/>
    </xf>
    <xf numFmtId="49" fontId="30" fillId="0" borderId="3" xfId="0" applyNumberFormat="1" applyFont="1" applyFill="1" applyBorder="1" applyAlignment="1">
      <alignment horizontal="center" vertical="center"/>
    </xf>
    <xf numFmtId="49" fontId="60" fillId="0" borderId="4" xfId="0" applyNumberFormat="1" applyFont="1" applyFill="1" applyBorder="1" applyAlignment="1">
      <alignment horizontal="center" vertical="center"/>
    </xf>
    <xf numFmtId="49" fontId="48" fillId="0" borderId="4" xfId="0" applyNumberFormat="1" applyFont="1" applyFill="1" applyBorder="1" applyAlignment="1">
      <alignment horizontal="center" vertical="center"/>
    </xf>
    <xf numFmtId="14" fontId="50" fillId="0" borderId="1" xfId="0" applyNumberFormat="1" applyFont="1" applyFill="1" applyBorder="1" applyAlignment="1">
      <alignment horizontal="center" vertical="center"/>
    </xf>
    <xf numFmtId="43" fontId="52" fillId="0" borderId="1" xfId="1" applyNumberFormat="1" applyFont="1" applyFill="1" applyBorder="1" applyAlignment="1">
      <alignment horizontal="center" vertical="center"/>
    </xf>
    <xf numFmtId="49" fontId="52" fillId="0" borderId="20" xfId="0" applyNumberFormat="1" applyFont="1" applyFill="1" applyBorder="1" applyAlignment="1">
      <alignment horizontal="center" vertical="center"/>
    </xf>
    <xf numFmtId="49" fontId="51" fillId="0" borderId="4" xfId="0" applyNumberFormat="1" applyFont="1" applyFill="1" applyBorder="1" applyAlignment="1">
      <alignment horizontal="center" vertical="center"/>
    </xf>
    <xf numFmtId="43" fontId="68" fillId="0" borderId="1" xfId="1" applyFont="1" applyFill="1" applyBorder="1" applyAlignment="1">
      <alignment horizontal="center" vertical="center"/>
    </xf>
    <xf numFmtId="0" fontId="68" fillId="0" borderId="1" xfId="0" applyFont="1" applyFill="1" applyBorder="1" applyAlignment="1">
      <alignment horizontal="center" vertical="center"/>
    </xf>
    <xf numFmtId="49" fontId="82" fillId="0" borderId="1" xfId="0" applyNumberFormat="1" applyFont="1" applyFill="1" applyBorder="1" applyAlignment="1">
      <alignment horizontal="center" vertical="center"/>
    </xf>
    <xf numFmtId="16" fontId="79" fillId="0" borderId="4" xfId="0" applyNumberFormat="1" applyFont="1" applyFill="1" applyBorder="1" applyAlignment="1">
      <alignment horizontal="center" vertical="center"/>
    </xf>
    <xf numFmtId="43" fontId="4" fillId="0" borderId="33" xfId="1" applyNumberFormat="1" applyFont="1" applyFill="1" applyBorder="1" applyAlignment="1">
      <alignment horizontal="center" vertical="center"/>
    </xf>
    <xf numFmtId="49" fontId="81" fillId="0" borderId="4" xfId="0" applyNumberFormat="1" applyFont="1" applyFill="1" applyBorder="1" applyAlignment="1">
      <alignment horizontal="center" vertical="center"/>
    </xf>
    <xf numFmtId="9" fontId="8" fillId="0" borderId="2" xfId="3" applyNumberFormat="1" applyFont="1" applyFill="1" applyBorder="1" applyAlignment="1">
      <alignment horizontal="center" vertical="center"/>
    </xf>
    <xf numFmtId="14" fontId="80" fillId="0" borderId="14" xfId="0" applyNumberFormat="1" applyFont="1" applyFill="1" applyBorder="1" applyAlignment="1">
      <alignment horizontal="center" vertical="center"/>
    </xf>
    <xf numFmtId="0" fontId="80" fillId="0" borderId="1" xfId="0" applyFont="1" applyFill="1" applyBorder="1" applyAlignment="1">
      <alignment horizontal="center" vertical="center"/>
    </xf>
    <xf numFmtId="49" fontId="0" fillId="37" borderId="2" xfId="0" applyNumberFormat="1" applyFont="1" applyFill="1" applyBorder="1" applyAlignment="1">
      <alignment horizontal="center" vertical="center"/>
    </xf>
    <xf numFmtId="16" fontId="82" fillId="0" borderId="20"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6" fontId="81" fillId="0" borderId="2" xfId="0" applyNumberFormat="1" applyFont="1" applyFill="1" applyBorder="1" applyAlignment="1">
      <alignment horizontal="center" vertical="center"/>
    </xf>
    <xf numFmtId="14" fontId="83" fillId="0" borderId="17" xfId="0" applyNumberFormat="1" applyFont="1" applyFill="1" applyBorder="1" applyAlignment="1">
      <alignment horizontal="center" vertical="center"/>
    </xf>
    <xf numFmtId="0" fontId="83" fillId="0" borderId="2" xfId="0" applyFont="1" applyFill="1" applyBorder="1" applyAlignment="1">
      <alignment horizontal="center" vertical="center"/>
    </xf>
    <xf numFmtId="43" fontId="85" fillId="0" borderId="2" xfId="1" applyNumberFormat="1" applyFont="1" applyFill="1" applyBorder="1" applyAlignment="1">
      <alignment horizontal="center" vertical="center"/>
    </xf>
    <xf numFmtId="49" fontId="84" fillId="0" borderId="3" xfId="0" applyNumberFormat="1" applyFont="1" applyFill="1" applyBorder="1" applyAlignment="1">
      <alignment horizontal="center" vertical="center"/>
    </xf>
    <xf numFmtId="16" fontId="81" fillId="0" borderId="4" xfId="0" applyNumberFormat="1" applyFont="1" applyFill="1" applyBorder="1" applyAlignment="1">
      <alignment horizontal="center" vertical="center"/>
    </xf>
    <xf numFmtId="14" fontId="86" fillId="0" borderId="17" xfId="0" applyNumberFormat="1" applyFont="1" applyFill="1" applyBorder="1" applyAlignment="1">
      <alignment horizontal="center" vertical="center"/>
    </xf>
    <xf numFmtId="43" fontId="88" fillId="0" borderId="2" xfId="1" applyNumberFormat="1" applyFont="1" applyFill="1" applyBorder="1" applyAlignment="1">
      <alignment horizontal="center" vertical="center"/>
    </xf>
    <xf numFmtId="49" fontId="88" fillId="0" borderId="2" xfId="0" applyNumberFormat="1" applyFont="1" applyFill="1" applyBorder="1" applyAlignment="1">
      <alignment horizontal="center" vertical="center"/>
    </xf>
    <xf numFmtId="49" fontId="87" fillId="0" borderId="3" xfId="0" applyNumberFormat="1" applyFont="1" applyFill="1" applyBorder="1" applyAlignment="1">
      <alignment horizontal="center" vertical="center"/>
    </xf>
    <xf numFmtId="0" fontId="1" fillId="0" borderId="19" xfId="0" applyNumberFormat="1" applyFont="1" applyFill="1" applyBorder="1" applyAlignment="1">
      <alignment horizontal="center" vertical="center"/>
    </xf>
    <xf numFmtId="9" fontId="21" fillId="0" borderId="16" xfId="3" applyFont="1" applyFill="1" applyBorder="1" applyAlignment="1">
      <alignment horizontal="center" vertical="center"/>
    </xf>
    <xf numFmtId="43" fontId="21" fillId="0" borderId="20" xfId="1" applyFont="1" applyFill="1" applyBorder="1" applyAlignment="1">
      <alignment horizontal="center" vertical="center"/>
    </xf>
    <xf numFmtId="43" fontId="24" fillId="0" borderId="20" xfId="1" applyFont="1" applyFill="1" applyBorder="1" applyAlignment="1">
      <alignment horizontal="center" vertical="center"/>
    </xf>
    <xf numFmtId="43" fontId="1" fillId="0" borderId="20" xfId="1" applyFont="1" applyFill="1" applyBorder="1" applyAlignment="1">
      <alignment horizontal="center" vertical="center"/>
    </xf>
    <xf numFmtId="0" fontId="86" fillId="0" borderId="2" xfId="0" applyFont="1" applyFill="1" applyBorder="1" applyAlignment="1">
      <alignment horizontal="center" vertical="center"/>
    </xf>
    <xf numFmtId="16" fontId="88" fillId="0" borderId="2" xfId="0" applyNumberFormat="1" applyFont="1" applyFill="1" applyBorder="1" applyAlignment="1">
      <alignment horizontal="center" vertical="center"/>
    </xf>
    <xf numFmtId="16" fontId="87" fillId="0" borderId="2" xfId="0" applyNumberFormat="1" applyFont="1" applyFill="1" applyBorder="1" applyAlignment="1">
      <alignment horizontal="center" vertical="center"/>
    </xf>
    <xf numFmtId="43" fontId="86" fillId="0" borderId="2" xfId="1" applyFont="1" applyFill="1" applyBorder="1" applyAlignment="1">
      <alignment horizontal="center" vertical="center"/>
    </xf>
    <xf numFmtId="14" fontId="65" fillId="0" borderId="14" xfId="0" applyNumberFormat="1" applyFont="1" applyFill="1" applyBorder="1" applyAlignment="1">
      <alignment horizontal="center" vertical="center"/>
    </xf>
    <xf numFmtId="0" fontId="67" fillId="0" borderId="1" xfId="0" applyNumberFormat="1" applyFont="1" applyFill="1" applyBorder="1" applyAlignment="1">
      <alignment horizontal="center" vertical="center"/>
    </xf>
    <xf numFmtId="0" fontId="67" fillId="0" borderId="0" xfId="0" applyNumberFormat="1" applyFont="1" applyFill="1" applyBorder="1" applyAlignment="1">
      <alignment horizontal="center" vertical="center"/>
    </xf>
    <xf numFmtId="16" fontId="36" fillId="0" borderId="17" xfId="0" applyNumberFormat="1" applyFont="1" applyFill="1" applyBorder="1" applyAlignment="1">
      <alignment horizontal="center" vertical="center"/>
    </xf>
    <xf numFmtId="14" fontId="89" fillId="0" borderId="17" xfId="0" applyNumberFormat="1" applyFont="1" applyFill="1" applyBorder="1" applyAlignment="1">
      <alignment horizontal="center" vertical="center"/>
    </xf>
    <xf numFmtId="43" fontId="89" fillId="0" borderId="2" xfId="1" applyFont="1" applyFill="1" applyBorder="1" applyAlignment="1">
      <alignment horizontal="center" vertical="center"/>
    </xf>
    <xf numFmtId="0" fontId="89" fillId="0" borderId="2" xfId="0" applyFont="1" applyFill="1" applyBorder="1" applyAlignment="1">
      <alignment horizontal="center" vertical="center"/>
    </xf>
    <xf numFmtId="43" fontId="91" fillId="0" borderId="2" xfId="1" applyNumberFormat="1" applyFont="1" applyFill="1" applyBorder="1" applyAlignment="1">
      <alignment horizontal="center" vertical="center"/>
    </xf>
    <xf numFmtId="49" fontId="91" fillId="0" borderId="2" xfId="0" applyNumberFormat="1" applyFont="1" applyFill="1" applyBorder="1" applyAlignment="1">
      <alignment horizontal="center" vertical="center"/>
    </xf>
    <xf numFmtId="49" fontId="90" fillId="0" borderId="3" xfId="0" applyNumberFormat="1" applyFont="1" applyFill="1" applyBorder="1" applyAlignment="1">
      <alignment horizontal="center" vertical="center"/>
    </xf>
    <xf numFmtId="16" fontId="88" fillId="0" borderId="20" xfId="0" applyNumberFormat="1" applyFont="1" applyFill="1" applyBorder="1" applyAlignment="1">
      <alignment horizontal="center" vertical="center"/>
    </xf>
    <xf numFmtId="0" fontId="4" fillId="0" borderId="3" xfId="0" applyFont="1" applyFill="1" applyBorder="1" applyAlignment="1">
      <alignment horizontal="center" vertical="center"/>
    </xf>
    <xf numFmtId="16" fontId="0" fillId="0" borderId="4" xfId="0" applyNumberFormat="1" applyFont="1" applyFill="1" applyBorder="1" applyAlignment="1">
      <alignment horizontal="center" vertical="center"/>
    </xf>
    <xf numFmtId="14" fontId="92" fillId="0" borderId="17" xfId="0" applyNumberFormat="1" applyFont="1" applyFill="1" applyBorder="1" applyAlignment="1">
      <alignment horizontal="center" vertical="center"/>
    </xf>
    <xf numFmtId="0" fontId="92" fillId="0" borderId="2" xfId="0" applyFont="1" applyFill="1" applyBorder="1" applyAlignment="1">
      <alignment horizontal="center" vertical="center"/>
    </xf>
    <xf numFmtId="43" fontId="94" fillId="0" borderId="2" xfId="1" applyNumberFormat="1" applyFont="1" applyFill="1" applyBorder="1" applyAlignment="1">
      <alignment horizontal="center" vertical="center"/>
    </xf>
    <xf numFmtId="49" fontId="94" fillId="0" borderId="2" xfId="0" applyNumberFormat="1" applyFont="1" applyFill="1" applyBorder="1" applyAlignment="1">
      <alignment horizontal="center" vertical="center"/>
    </xf>
    <xf numFmtId="49" fontId="93" fillId="0" borderId="3" xfId="0" applyNumberFormat="1" applyFont="1" applyFill="1" applyBorder="1" applyAlignment="1">
      <alignment horizontal="center" vertical="center"/>
    </xf>
    <xf numFmtId="43" fontId="92" fillId="0" borderId="2" xfId="1" applyFont="1" applyFill="1" applyBorder="1" applyAlignment="1">
      <alignment horizontal="center" vertical="center"/>
    </xf>
    <xf numFmtId="0" fontId="86" fillId="0" borderId="1" xfId="0" applyFont="1" applyFill="1" applyBorder="1" applyAlignment="1">
      <alignment horizontal="center" vertical="center"/>
    </xf>
    <xf numFmtId="16" fontId="0" fillId="0" borderId="20" xfId="0" applyNumberFormat="1" applyFont="1" applyFill="1" applyBorder="1" applyAlignment="1">
      <alignment horizontal="center" vertical="center"/>
    </xf>
    <xf numFmtId="14" fontId="95" fillId="0" borderId="17" xfId="0" applyNumberFormat="1" applyFont="1" applyFill="1" applyBorder="1" applyAlignment="1">
      <alignment horizontal="center" vertical="center"/>
    </xf>
    <xf numFmtId="0" fontId="95" fillId="0" borderId="2" xfId="0" applyFont="1" applyFill="1" applyBorder="1" applyAlignment="1">
      <alignment horizontal="center" vertical="center"/>
    </xf>
    <xf numFmtId="43" fontId="97" fillId="0" borderId="2" xfId="1" applyNumberFormat="1" applyFont="1" applyFill="1" applyBorder="1" applyAlignment="1">
      <alignment horizontal="center" vertical="center"/>
    </xf>
    <xf numFmtId="49" fontId="97" fillId="0" borderId="2" xfId="0" applyNumberFormat="1" applyFont="1" applyFill="1" applyBorder="1" applyAlignment="1">
      <alignment horizontal="center" vertical="center"/>
    </xf>
    <xf numFmtId="16" fontId="97" fillId="0" borderId="2" xfId="0" applyNumberFormat="1" applyFont="1" applyFill="1" applyBorder="1" applyAlignment="1">
      <alignment horizontal="center" vertical="center"/>
    </xf>
    <xf numFmtId="49" fontId="96" fillId="0" borderId="3" xfId="0" applyNumberFormat="1" applyFont="1" applyFill="1" applyBorder="1" applyAlignment="1">
      <alignment horizontal="center" vertical="center"/>
    </xf>
    <xf numFmtId="43" fontId="95" fillId="0" borderId="2" xfId="1" applyFont="1" applyFill="1" applyBorder="1" applyAlignment="1">
      <alignment horizontal="center" vertical="center"/>
    </xf>
    <xf numFmtId="49" fontId="0" fillId="0" borderId="2" xfId="0" applyNumberFormat="1" applyFill="1" applyBorder="1" applyAlignment="1">
      <alignment horizontal="center" vertical="center"/>
    </xf>
    <xf numFmtId="0" fontId="0" fillId="0" borderId="0" xfId="0" applyFill="1" applyBorder="1" applyAlignment="1">
      <alignment horizontal="center" vertical="center"/>
    </xf>
    <xf numFmtId="0" fontId="16" fillId="6" borderId="0" xfId="12" applyBorder="1" applyAlignment="1">
      <alignment horizontal="center" vertical="center"/>
    </xf>
    <xf numFmtId="0" fontId="88" fillId="0" borderId="2" xfId="0" applyNumberFormat="1" applyFont="1" applyFill="1" applyBorder="1" applyAlignment="1">
      <alignment horizontal="center" vertical="center"/>
    </xf>
    <xf numFmtId="16" fontId="97" fillId="0" borderId="20" xfId="0" applyNumberFormat="1" applyFont="1" applyFill="1" applyBorder="1" applyAlignment="1">
      <alignment horizontal="center" vertical="center"/>
    </xf>
    <xf numFmtId="49" fontId="0" fillId="0" borderId="28" xfId="0" applyNumberFormat="1" applyFont="1" applyFill="1" applyBorder="1" applyAlignment="1">
      <alignment horizontal="center" vertical="center"/>
    </xf>
    <xf numFmtId="0" fontId="0" fillId="0" borderId="1" xfId="0" applyFont="1" applyBorder="1" applyAlignment="1">
      <alignment horizontal="center" vertical="center"/>
    </xf>
    <xf numFmtId="14" fontId="100" fillId="0" borderId="17" xfId="0" applyNumberFormat="1" applyFont="1" applyFill="1" applyBorder="1" applyAlignment="1">
      <alignment horizontal="center" vertical="center"/>
    </xf>
    <xf numFmtId="0" fontId="100" fillId="0" borderId="2" xfId="0" applyFont="1" applyFill="1" applyBorder="1" applyAlignment="1">
      <alignment horizontal="center" vertical="center"/>
    </xf>
    <xf numFmtId="43" fontId="100" fillId="0" borderId="2" xfId="1" applyFont="1" applyFill="1" applyBorder="1" applyAlignment="1">
      <alignment horizontal="center" vertical="center"/>
    </xf>
    <xf numFmtId="43" fontId="102" fillId="0" borderId="2" xfId="1" applyNumberFormat="1" applyFont="1" applyFill="1" applyBorder="1" applyAlignment="1">
      <alignment horizontal="center" vertical="center"/>
    </xf>
    <xf numFmtId="49" fontId="102" fillId="0" borderId="2" xfId="0" applyNumberFormat="1" applyFont="1" applyFill="1" applyBorder="1" applyAlignment="1">
      <alignment horizontal="center" vertical="center"/>
    </xf>
    <xf numFmtId="49" fontId="101" fillId="0" borderId="3" xfId="0" applyNumberFormat="1" applyFont="1" applyFill="1" applyBorder="1" applyAlignment="1">
      <alignment horizontal="center" vertical="center"/>
    </xf>
    <xf numFmtId="0" fontId="0" fillId="0" borderId="2" xfId="0" applyFont="1" applyBorder="1" applyAlignment="1">
      <alignment horizontal="center" vertical="center"/>
    </xf>
    <xf numFmtId="49" fontId="0" fillId="0" borderId="23" xfId="0" applyNumberFormat="1" applyFont="1" applyFill="1" applyBorder="1" applyAlignment="1">
      <alignment horizontal="center" vertical="center"/>
    </xf>
    <xf numFmtId="49" fontId="99" fillId="0" borderId="3" xfId="0" applyNumberFormat="1" applyFont="1" applyFill="1" applyBorder="1" applyAlignment="1">
      <alignment horizontal="center" vertical="center"/>
    </xf>
    <xf numFmtId="16" fontId="96" fillId="0" borderId="2" xfId="0" applyNumberFormat="1" applyFont="1" applyFill="1" applyBorder="1" applyAlignment="1">
      <alignment horizontal="center" vertical="center"/>
    </xf>
    <xf numFmtId="16" fontId="102" fillId="0" borderId="2" xfId="0" applyNumberFormat="1" applyFont="1" applyFill="1" applyBorder="1" applyAlignment="1">
      <alignment horizontal="center" vertical="center"/>
    </xf>
    <xf numFmtId="14" fontId="103" fillId="0" borderId="17" xfId="0" applyNumberFormat="1" applyFont="1" applyFill="1" applyBorder="1" applyAlignment="1">
      <alignment horizontal="center" vertical="center"/>
    </xf>
    <xf numFmtId="0" fontId="103" fillId="0" borderId="2" xfId="0" applyFont="1" applyFill="1" applyBorder="1" applyAlignment="1">
      <alignment horizontal="center" vertical="center"/>
    </xf>
    <xf numFmtId="43" fontId="103" fillId="0" borderId="2" xfId="1" applyFont="1" applyFill="1" applyBorder="1" applyAlignment="1">
      <alignment horizontal="center" vertical="center"/>
    </xf>
    <xf numFmtId="43" fontId="105" fillId="0" borderId="2" xfId="1" applyNumberFormat="1" applyFont="1" applyFill="1" applyBorder="1" applyAlignment="1">
      <alignment horizontal="center" vertical="center"/>
    </xf>
    <xf numFmtId="49" fontId="105" fillId="0" borderId="2" xfId="0" applyNumberFormat="1" applyFont="1" applyFill="1" applyBorder="1" applyAlignment="1">
      <alignment horizontal="center" vertical="center"/>
    </xf>
    <xf numFmtId="49" fontId="104" fillId="0" borderId="3" xfId="0" applyNumberFormat="1" applyFont="1" applyFill="1" applyBorder="1" applyAlignment="1">
      <alignment horizontal="center" vertical="center"/>
    </xf>
    <xf numFmtId="16" fontId="105" fillId="0" borderId="2" xfId="0" applyNumberFormat="1" applyFont="1" applyFill="1" applyBorder="1" applyAlignment="1">
      <alignment horizontal="center" vertical="center"/>
    </xf>
    <xf numFmtId="43" fontId="106" fillId="0" borderId="2" xfId="1" applyFont="1" applyFill="1" applyBorder="1" applyAlignment="1">
      <alignment horizontal="center" vertical="center"/>
    </xf>
    <xf numFmtId="0" fontId="106" fillId="0" borderId="2" xfId="0" applyFont="1" applyFill="1" applyBorder="1" applyAlignment="1">
      <alignment horizontal="center" vertical="center"/>
    </xf>
    <xf numFmtId="43" fontId="108" fillId="0" borderId="2" xfId="1" applyNumberFormat="1" applyFont="1" applyFill="1" applyBorder="1" applyAlignment="1">
      <alignment horizontal="center" vertical="center"/>
    </xf>
    <xf numFmtId="49" fontId="108" fillId="0" borderId="2" xfId="0" applyNumberFormat="1" applyFont="1" applyFill="1" applyBorder="1" applyAlignment="1">
      <alignment horizontal="center" vertical="center"/>
    </xf>
    <xf numFmtId="49" fontId="107" fillId="0" borderId="3" xfId="0" applyNumberFormat="1" applyFont="1" applyFill="1" applyBorder="1" applyAlignment="1">
      <alignment horizontal="center" vertical="center"/>
    </xf>
    <xf numFmtId="14" fontId="8" fillId="0" borderId="2" xfId="0" applyNumberFormat="1" applyFont="1" applyFill="1" applyBorder="1" applyAlignment="1">
      <alignment horizontal="center" vertical="center"/>
    </xf>
    <xf numFmtId="16" fontId="101" fillId="0" borderId="2" xfId="0" applyNumberFormat="1" applyFont="1" applyFill="1" applyBorder="1" applyAlignment="1">
      <alignment horizontal="center" vertical="center"/>
    </xf>
    <xf numFmtId="43" fontId="111" fillId="0" borderId="2" xfId="1" applyNumberFormat="1" applyFont="1" applyFill="1" applyBorder="1" applyAlignment="1">
      <alignment horizontal="center" vertical="center"/>
    </xf>
    <xf numFmtId="49" fontId="111" fillId="0" borderId="2" xfId="0" applyNumberFormat="1" applyFont="1" applyFill="1" applyBorder="1" applyAlignment="1">
      <alignment horizontal="center" vertical="center"/>
    </xf>
    <xf numFmtId="16" fontId="111" fillId="0" borderId="2" xfId="0" applyNumberFormat="1" applyFont="1" applyFill="1" applyBorder="1" applyAlignment="1">
      <alignment horizontal="center" vertical="center"/>
    </xf>
    <xf numFmtId="49" fontId="110" fillId="0" borderId="3" xfId="0" applyNumberFormat="1" applyFont="1" applyFill="1" applyBorder="1" applyAlignment="1">
      <alignment horizontal="center" vertical="center"/>
    </xf>
    <xf numFmtId="0" fontId="109" fillId="0" borderId="1" xfId="0" applyFont="1" applyFill="1" applyBorder="1" applyAlignment="1">
      <alignment horizontal="center" vertical="center"/>
    </xf>
    <xf numFmtId="0" fontId="0" fillId="0" borderId="0" xfId="0" pivotButton="1" applyAlignment="1">
      <alignment horizontal="center" vertical="center"/>
    </xf>
    <xf numFmtId="0" fontId="0" fillId="0" borderId="0" xfId="0" pivotButton="1" applyAlignment="1">
      <alignment horizontal="left" vertical="center"/>
    </xf>
    <xf numFmtId="14" fontId="109" fillId="0" borderId="17" xfId="0" applyNumberFormat="1" applyFont="1" applyFill="1" applyBorder="1" applyAlignment="1">
      <alignment horizontal="center" vertical="center"/>
    </xf>
    <xf numFmtId="43" fontId="109" fillId="0" borderId="2" xfId="1" applyFont="1" applyFill="1" applyBorder="1" applyAlignment="1">
      <alignment horizontal="center" vertical="center"/>
    </xf>
    <xf numFmtId="0" fontId="109" fillId="0" borderId="2" xfId="0" applyFont="1" applyFill="1" applyBorder="1" applyAlignment="1">
      <alignment horizontal="center" vertical="center"/>
    </xf>
    <xf numFmtId="43" fontId="4" fillId="36" borderId="20" xfId="1" applyFont="1" applyFill="1" applyBorder="1" applyAlignment="1">
      <alignment horizontal="center" vertical="center"/>
    </xf>
    <xf numFmtId="16" fontId="104" fillId="0" borderId="2" xfId="0" applyNumberFormat="1" applyFont="1" applyFill="1" applyBorder="1" applyAlignment="1">
      <alignment horizontal="center" vertical="center"/>
    </xf>
    <xf numFmtId="0" fontId="0" fillId="0" borderId="20" xfId="0" applyFont="1" applyBorder="1" applyAlignment="1">
      <alignment horizontal="center" vertical="center"/>
    </xf>
    <xf numFmtId="43" fontId="111" fillId="0" borderId="1" xfId="1" applyNumberFormat="1" applyFont="1" applyFill="1" applyBorder="1" applyAlignment="1">
      <alignment horizontal="center" vertical="center"/>
    </xf>
    <xf numFmtId="49" fontId="110" fillId="0" borderId="4" xfId="0" applyNumberFormat="1" applyFont="1" applyFill="1" applyBorder="1" applyAlignment="1">
      <alignment horizontal="center" vertical="center"/>
    </xf>
    <xf numFmtId="43" fontId="109" fillId="0" borderId="1" xfId="1" applyFont="1" applyFill="1" applyBorder="1" applyAlignment="1">
      <alignment horizontal="center" vertical="center"/>
    </xf>
    <xf numFmtId="14" fontId="109" fillId="0" borderId="1" xfId="0" applyNumberFormat="1" applyFont="1" applyFill="1" applyBorder="1" applyAlignment="1">
      <alignment horizontal="center" vertical="center"/>
    </xf>
    <xf numFmtId="43" fontId="73" fillId="0" borderId="1" xfId="1" applyFont="1" applyFill="1" applyBorder="1" applyAlignment="1">
      <alignment horizontal="center" vertical="center"/>
    </xf>
    <xf numFmtId="43" fontId="100" fillId="0" borderId="1" xfId="1" applyFont="1" applyFill="1" applyBorder="1" applyAlignment="1">
      <alignment horizontal="center" vertical="center"/>
    </xf>
    <xf numFmtId="43" fontId="89" fillId="0" borderId="1" xfId="1" applyFont="1" applyFill="1" applyBorder="1" applyAlignment="1">
      <alignment horizontal="center" vertical="center"/>
    </xf>
    <xf numFmtId="0" fontId="41" fillId="0" borderId="1" xfId="0" applyFont="1" applyFill="1" applyBorder="1" applyAlignment="1">
      <alignment horizontal="center" vertical="center"/>
    </xf>
    <xf numFmtId="43" fontId="43" fillId="0" borderId="1" xfId="1" applyNumberFormat="1" applyFont="1" applyFill="1" applyBorder="1" applyAlignment="1">
      <alignment horizontal="center" vertical="center"/>
    </xf>
    <xf numFmtId="49" fontId="111" fillId="0" borderId="20" xfId="0" applyNumberFormat="1" applyFont="1" applyFill="1" applyBorder="1" applyAlignment="1">
      <alignment horizontal="center" vertical="center"/>
    </xf>
    <xf numFmtId="49" fontId="67" fillId="0" borderId="1" xfId="0" applyNumberFormat="1" applyFont="1" applyFill="1" applyBorder="1" applyAlignment="1">
      <alignment horizontal="center" vertical="center"/>
    </xf>
    <xf numFmtId="49" fontId="0" fillId="0" borderId="1" xfId="0" applyNumberFormat="1" applyFill="1" applyBorder="1" applyAlignment="1">
      <alignment horizontal="center" vertical="center"/>
    </xf>
    <xf numFmtId="16" fontId="111" fillId="0" borderId="20" xfId="0" applyNumberFormat="1" applyFont="1" applyFill="1" applyBorder="1" applyAlignment="1">
      <alignment horizontal="center" vertical="center"/>
    </xf>
    <xf numFmtId="16" fontId="4" fillId="0" borderId="27" xfId="0" applyNumberFormat="1" applyFont="1" applyFill="1" applyBorder="1" applyAlignment="1">
      <alignment horizontal="center" vertical="center"/>
    </xf>
    <xf numFmtId="16" fontId="37" fillId="0" borderId="1" xfId="0" applyNumberFormat="1" applyFont="1" applyFill="1" applyBorder="1" applyAlignment="1">
      <alignment horizontal="center" vertical="center"/>
    </xf>
    <xf numFmtId="14" fontId="111" fillId="0" borderId="23" xfId="0" applyNumberFormat="1" applyFont="1" applyFill="1" applyBorder="1" applyAlignment="1">
      <alignment horizontal="center" vertical="center"/>
    </xf>
    <xf numFmtId="43" fontId="111" fillId="0" borderId="20" xfId="1" applyNumberFormat="1" applyFont="1" applyFill="1" applyBorder="1" applyAlignment="1">
      <alignment horizontal="center" vertical="center"/>
    </xf>
    <xf numFmtId="43" fontId="4" fillId="0" borderId="1" xfId="1" applyFont="1" applyBorder="1" applyAlignment="1">
      <alignment horizontal="center" vertical="center"/>
    </xf>
    <xf numFmtId="43" fontId="4" fillId="36" borderId="1" xfId="1" applyFont="1" applyFill="1" applyBorder="1" applyAlignment="1">
      <alignment horizontal="center" vertical="center"/>
    </xf>
    <xf numFmtId="0" fontId="110" fillId="0" borderId="14" xfId="0" applyFont="1" applyFill="1" applyBorder="1" applyAlignment="1">
      <alignment horizontal="center" vertical="center"/>
    </xf>
    <xf numFmtId="16" fontId="81" fillId="0" borderId="20" xfId="0" applyNumberFormat="1" applyFont="1" applyFill="1" applyBorder="1" applyAlignment="1">
      <alignment horizontal="center" vertical="center"/>
    </xf>
    <xf numFmtId="16" fontId="105" fillId="0" borderId="20" xfId="0" applyNumberFormat="1" applyFont="1" applyFill="1" applyBorder="1" applyAlignment="1">
      <alignment horizontal="center" vertical="center"/>
    </xf>
    <xf numFmtId="16" fontId="79" fillId="0" borderId="20" xfId="0" applyNumberFormat="1" applyFont="1" applyFill="1" applyBorder="1" applyAlignment="1">
      <alignment horizontal="center" vertical="center"/>
    </xf>
    <xf numFmtId="16" fontId="74" fillId="0" borderId="4" xfId="0" applyNumberFormat="1" applyFont="1" applyFill="1" applyBorder="1" applyAlignment="1">
      <alignment horizontal="center" vertical="center"/>
    </xf>
    <xf numFmtId="43" fontId="8" fillId="0" borderId="23" xfId="1" applyFont="1" applyFill="1" applyBorder="1" applyAlignment="1">
      <alignment horizontal="center" vertical="center"/>
    </xf>
    <xf numFmtId="0" fontId="0" fillId="0" borderId="24" xfId="0" applyFont="1" applyFill="1" applyBorder="1" applyAlignment="1">
      <alignment horizontal="center" vertical="center"/>
    </xf>
    <xf numFmtId="16" fontId="0" fillId="0" borderId="17" xfId="0" applyNumberFormat="1" applyFont="1" applyFill="1" applyBorder="1" applyAlignment="1">
      <alignment horizontal="center" vertical="center"/>
    </xf>
    <xf numFmtId="16" fontId="48" fillId="0" borderId="14" xfId="0" applyNumberFormat="1" applyFont="1" applyFill="1" applyBorder="1" applyAlignment="1">
      <alignment horizontal="center" vertical="center"/>
    </xf>
    <xf numFmtId="0" fontId="0" fillId="0" borderId="0" xfId="0" applyFont="1" applyFill="1" applyBorder="1" applyAlignment="1">
      <alignment horizontal="center" vertical="center"/>
    </xf>
    <xf numFmtId="49" fontId="0" fillId="0" borderId="0" xfId="0" applyNumberFormat="1" applyFont="1" applyFill="1" applyBorder="1" applyAlignment="1">
      <alignment horizontal="center" vertical="center"/>
    </xf>
    <xf numFmtId="49" fontId="42" fillId="0" borderId="4" xfId="0" applyNumberFormat="1" applyFont="1" applyFill="1" applyBorder="1" applyAlignment="1">
      <alignment horizontal="center" vertical="center"/>
    </xf>
    <xf numFmtId="49" fontId="111" fillId="0" borderId="1" xfId="0" applyNumberFormat="1" applyFont="1" applyFill="1" applyBorder="1" applyAlignment="1">
      <alignment horizontal="center" vertical="center"/>
    </xf>
    <xf numFmtId="14" fontId="103" fillId="0" borderId="14" xfId="0" applyNumberFormat="1" applyFont="1" applyFill="1" applyBorder="1" applyAlignment="1">
      <alignment horizontal="center" vertical="center"/>
    </xf>
    <xf numFmtId="0" fontId="103" fillId="0" borderId="1" xfId="0" applyFont="1" applyFill="1" applyBorder="1" applyAlignment="1">
      <alignment horizontal="center" vertical="center"/>
    </xf>
    <xf numFmtId="43" fontId="105" fillId="0" borderId="1" xfId="1" applyNumberFormat="1" applyFont="1" applyFill="1" applyBorder="1" applyAlignment="1">
      <alignment horizontal="center" vertical="center"/>
    </xf>
    <xf numFmtId="49" fontId="105" fillId="0" borderId="1" xfId="0" applyNumberFormat="1" applyFont="1" applyFill="1" applyBorder="1" applyAlignment="1">
      <alignment horizontal="center" vertical="center"/>
    </xf>
    <xf numFmtId="49" fontId="104" fillId="0" borderId="4" xfId="0" applyNumberFormat="1" applyFont="1" applyFill="1" applyBorder="1" applyAlignment="1">
      <alignment horizontal="center" vertical="center"/>
    </xf>
    <xf numFmtId="14" fontId="115" fillId="0" borderId="17" xfId="0" applyNumberFormat="1" applyFont="1" applyFill="1" applyBorder="1" applyAlignment="1">
      <alignment horizontal="center" vertical="center"/>
    </xf>
    <xf numFmtId="0" fontId="112" fillId="0" borderId="2" xfId="0" applyFont="1" applyFill="1" applyBorder="1" applyAlignment="1">
      <alignment horizontal="center" vertical="center"/>
    </xf>
    <xf numFmtId="43" fontId="114" fillId="0" borderId="2" xfId="1" applyNumberFormat="1" applyFont="1" applyFill="1" applyBorder="1" applyAlignment="1">
      <alignment horizontal="center" vertical="center"/>
    </xf>
    <xf numFmtId="49" fontId="114" fillId="0" borderId="2" xfId="0" applyNumberFormat="1" applyFont="1" applyFill="1" applyBorder="1" applyAlignment="1">
      <alignment horizontal="center" vertical="center"/>
    </xf>
    <xf numFmtId="49" fontId="113" fillId="0" borderId="3" xfId="0" applyNumberFormat="1" applyFont="1" applyFill="1" applyBorder="1" applyAlignment="1">
      <alignment horizontal="center" vertical="center"/>
    </xf>
    <xf numFmtId="16" fontId="110" fillId="0" borderId="2" xfId="0" applyNumberFormat="1" applyFont="1" applyFill="1" applyBorder="1" applyAlignment="1">
      <alignment horizontal="center" vertical="center"/>
    </xf>
    <xf numFmtId="43" fontId="4" fillId="38" borderId="2" xfId="1" applyFont="1" applyFill="1" applyBorder="1" applyAlignment="1">
      <alignment horizontal="center" vertical="center"/>
    </xf>
    <xf numFmtId="16" fontId="4" fillId="39" borderId="2" xfId="0" applyNumberFormat="1" applyFont="1" applyFill="1" applyBorder="1" applyAlignment="1">
      <alignment horizontal="center" vertical="center"/>
    </xf>
    <xf numFmtId="0" fontId="118" fillId="0" borderId="1" xfId="0" applyFont="1" applyFill="1" applyBorder="1" applyAlignment="1">
      <alignment horizontal="center" vertical="center"/>
    </xf>
    <xf numFmtId="43" fontId="120" fillId="0" borderId="1" xfId="1" applyNumberFormat="1" applyFont="1" applyFill="1" applyBorder="1" applyAlignment="1">
      <alignment horizontal="center" vertical="center"/>
    </xf>
    <xf numFmtId="49" fontId="119" fillId="0" borderId="4" xfId="0" applyNumberFormat="1" applyFont="1" applyFill="1" applyBorder="1" applyAlignment="1">
      <alignment horizontal="center" vertical="center"/>
    </xf>
    <xf numFmtId="0" fontId="115" fillId="0" borderId="1" xfId="0" applyFont="1" applyFill="1" applyBorder="1" applyAlignment="1">
      <alignment horizontal="center" vertical="center"/>
    </xf>
    <xf numFmtId="0" fontId="118" fillId="0" borderId="2" xfId="0" applyFont="1" applyFill="1" applyBorder="1" applyAlignment="1">
      <alignment horizontal="center" vertical="center"/>
    </xf>
    <xf numFmtId="164" fontId="118" fillId="0" borderId="2" xfId="0" applyNumberFormat="1" applyFont="1" applyFill="1" applyBorder="1" applyAlignment="1">
      <alignment horizontal="center" vertical="center"/>
    </xf>
    <xf numFmtId="43" fontId="117" fillId="0" borderId="1" xfId="1" applyNumberFormat="1" applyFont="1" applyFill="1" applyBorder="1" applyAlignment="1">
      <alignment horizontal="center" vertical="center"/>
    </xf>
    <xf numFmtId="43" fontId="120" fillId="0" borderId="2" xfId="1" applyNumberFormat="1" applyFont="1" applyFill="1" applyBorder="1" applyAlignment="1">
      <alignment horizontal="center" vertical="center"/>
    </xf>
    <xf numFmtId="49" fontId="120" fillId="0" borderId="2" xfId="0" applyNumberFormat="1" applyFont="1" applyFill="1" applyBorder="1" applyAlignment="1">
      <alignment horizontal="center" vertical="center"/>
    </xf>
    <xf numFmtId="16" fontId="119" fillId="0" borderId="2" xfId="0" applyNumberFormat="1" applyFont="1" applyFill="1" applyBorder="1" applyAlignment="1">
      <alignment horizontal="center" vertical="center"/>
    </xf>
    <xf numFmtId="49" fontId="116" fillId="0" borderId="4" xfId="0" applyNumberFormat="1" applyFont="1" applyFill="1" applyBorder="1" applyAlignment="1">
      <alignment horizontal="center" vertical="center"/>
    </xf>
    <xf numFmtId="49" fontId="119" fillId="0" borderId="3" xfId="0" applyNumberFormat="1" applyFont="1" applyFill="1" applyBorder="1" applyAlignment="1">
      <alignment horizontal="center" vertical="center"/>
    </xf>
    <xf numFmtId="16" fontId="0" fillId="0" borderId="1" xfId="0" applyNumberFormat="1" applyFill="1" applyBorder="1" applyAlignment="1">
      <alignment horizontal="center" vertical="center"/>
    </xf>
    <xf numFmtId="14" fontId="118" fillId="0" borderId="17" xfId="0" applyNumberFormat="1" applyFont="1" applyFill="1" applyBorder="1" applyAlignment="1">
      <alignment horizontal="center" vertical="center"/>
    </xf>
    <xf numFmtId="16" fontId="120" fillId="0" borderId="2" xfId="0" applyNumberFormat="1" applyFont="1" applyFill="1" applyBorder="1" applyAlignment="1">
      <alignment horizontal="center" vertical="center"/>
    </xf>
    <xf numFmtId="49" fontId="97" fillId="0" borderId="1" xfId="0" applyNumberFormat="1" applyFont="1" applyFill="1" applyBorder="1" applyAlignment="1">
      <alignment horizontal="center" vertical="center"/>
    </xf>
    <xf numFmtId="43" fontId="4" fillId="40" borderId="2" xfId="1" applyFont="1" applyFill="1" applyBorder="1" applyAlignment="1">
      <alignment horizontal="center" vertical="center"/>
    </xf>
    <xf numFmtId="164" fontId="118" fillId="0" borderId="1" xfId="0" applyNumberFormat="1" applyFont="1" applyFill="1" applyBorder="1" applyAlignment="1">
      <alignment horizontal="center" vertical="center"/>
    </xf>
    <xf numFmtId="43" fontId="4" fillId="35" borderId="2" xfId="1" applyFont="1" applyFill="1" applyBorder="1" applyAlignment="1">
      <alignment horizontal="center" vertical="center"/>
    </xf>
    <xf numFmtId="14" fontId="121" fillId="0" borderId="17" xfId="0" applyNumberFormat="1" applyFont="1" applyFill="1" applyBorder="1" applyAlignment="1">
      <alignment horizontal="center" vertical="center"/>
    </xf>
    <xf numFmtId="0" fontId="121" fillId="0" borderId="2" xfId="0" applyFont="1" applyFill="1" applyBorder="1" applyAlignment="1">
      <alignment horizontal="center" vertical="center"/>
    </xf>
    <xf numFmtId="43" fontId="123" fillId="0" borderId="2" xfId="1" applyNumberFormat="1" applyFont="1" applyFill="1" applyBorder="1" applyAlignment="1">
      <alignment horizontal="center" vertical="center"/>
    </xf>
    <xf numFmtId="49" fontId="123" fillId="0" borderId="2" xfId="0" applyNumberFormat="1" applyFont="1" applyFill="1" applyBorder="1" applyAlignment="1">
      <alignment horizontal="center" vertical="center"/>
    </xf>
    <xf numFmtId="49" fontId="122" fillId="0" borderId="3" xfId="0" applyNumberFormat="1" applyFont="1" applyFill="1" applyBorder="1" applyAlignment="1">
      <alignment horizontal="center" vertical="center"/>
    </xf>
    <xf numFmtId="14" fontId="124" fillId="0" borderId="17" xfId="0" applyNumberFormat="1" applyFont="1" applyFill="1" applyBorder="1" applyAlignment="1">
      <alignment horizontal="center" vertical="center"/>
    </xf>
    <xf numFmtId="0" fontId="124" fillId="0" borderId="2" xfId="0" applyFont="1" applyFill="1" applyBorder="1" applyAlignment="1">
      <alignment horizontal="center" vertical="center"/>
    </xf>
    <xf numFmtId="43" fontId="124" fillId="0" borderId="2" xfId="1" applyFont="1" applyFill="1" applyBorder="1" applyAlignment="1">
      <alignment horizontal="center" vertical="center"/>
    </xf>
    <xf numFmtId="43" fontId="126" fillId="0" borderId="2" xfId="1" applyNumberFormat="1" applyFont="1" applyFill="1" applyBorder="1" applyAlignment="1">
      <alignment horizontal="center" vertical="center"/>
    </xf>
    <xf numFmtId="49" fontId="126" fillId="0" borderId="2" xfId="0" applyNumberFormat="1" applyFont="1" applyFill="1" applyBorder="1" applyAlignment="1">
      <alignment horizontal="center" vertical="center"/>
    </xf>
    <xf numFmtId="43" fontId="126" fillId="0" borderId="2" xfId="1" applyFont="1" applyFill="1" applyBorder="1" applyAlignment="1">
      <alignment horizontal="center" vertical="center"/>
    </xf>
    <xf numFmtId="49" fontId="125" fillId="0" borderId="3" xfId="0" applyNumberFormat="1" applyFont="1" applyFill="1" applyBorder="1" applyAlignment="1">
      <alignment horizontal="center" vertical="center"/>
    </xf>
    <xf numFmtId="14" fontId="128" fillId="0" borderId="17" xfId="0" applyNumberFormat="1" applyFont="1" applyFill="1" applyBorder="1" applyAlignment="1">
      <alignment horizontal="center" vertical="center"/>
    </xf>
    <xf numFmtId="0" fontId="128" fillId="0" borderId="2" xfId="0" applyFont="1" applyFill="1" applyBorder="1" applyAlignment="1">
      <alignment horizontal="center" vertical="center"/>
    </xf>
    <xf numFmtId="43" fontId="130" fillId="0" borderId="2" xfId="1" applyNumberFormat="1" applyFont="1" applyFill="1" applyBorder="1" applyAlignment="1">
      <alignment horizontal="center" vertical="center"/>
    </xf>
    <xf numFmtId="49" fontId="130" fillId="0" borderId="2" xfId="0" applyNumberFormat="1" applyFont="1" applyFill="1" applyBorder="1" applyAlignment="1">
      <alignment horizontal="center" vertical="center"/>
    </xf>
    <xf numFmtId="49" fontId="129" fillId="0" borderId="3" xfId="0" applyNumberFormat="1" applyFont="1" applyFill="1" applyBorder="1" applyAlignment="1">
      <alignment horizontal="center" vertical="center"/>
    </xf>
    <xf numFmtId="43" fontId="128" fillId="0" borderId="2" xfId="1" applyFont="1" applyFill="1" applyBorder="1" applyAlignment="1">
      <alignment horizontal="center" vertical="center"/>
    </xf>
    <xf numFmtId="0" fontId="130" fillId="0" borderId="2" xfId="0" applyFont="1" applyFill="1" applyBorder="1" applyAlignment="1">
      <alignment horizontal="center" vertical="center"/>
    </xf>
    <xf numFmtId="0" fontId="130" fillId="0" borderId="1" xfId="0" applyFont="1" applyFill="1" applyBorder="1" applyAlignment="1">
      <alignment horizontal="center" vertical="center"/>
    </xf>
    <xf numFmtId="16" fontId="129" fillId="0" borderId="2" xfId="0" applyNumberFormat="1" applyFont="1" applyFill="1" applyBorder="1" applyAlignment="1">
      <alignment horizontal="center" vertical="center"/>
    </xf>
    <xf numFmtId="14" fontId="131" fillId="0" borderId="17" xfId="0" applyNumberFormat="1" applyFont="1" applyFill="1" applyBorder="1" applyAlignment="1">
      <alignment horizontal="center" vertical="center"/>
    </xf>
    <xf numFmtId="0" fontId="131" fillId="0" borderId="2" xfId="0" applyFont="1" applyFill="1" applyBorder="1" applyAlignment="1">
      <alignment horizontal="center" vertical="center"/>
    </xf>
    <xf numFmtId="43" fontId="133" fillId="0" borderId="2" xfId="1" applyNumberFormat="1" applyFont="1" applyFill="1" applyBorder="1" applyAlignment="1">
      <alignment horizontal="center" vertical="center"/>
    </xf>
    <xf numFmtId="49" fontId="133" fillId="0" borderId="2" xfId="0" applyNumberFormat="1" applyFont="1" applyFill="1" applyBorder="1" applyAlignment="1">
      <alignment horizontal="center" vertical="center"/>
    </xf>
    <xf numFmtId="16" fontId="133" fillId="0" borderId="2" xfId="0" applyNumberFormat="1" applyFont="1" applyFill="1" applyBorder="1" applyAlignment="1">
      <alignment horizontal="center" vertical="center"/>
    </xf>
    <xf numFmtId="49" fontId="132" fillId="0" borderId="3" xfId="0" applyNumberFormat="1" applyFont="1" applyFill="1" applyBorder="1" applyAlignment="1">
      <alignment horizontal="center" vertical="center"/>
    </xf>
    <xf numFmtId="14" fontId="131" fillId="0" borderId="14" xfId="0" applyNumberFormat="1" applyFont="1" applyFill="1" applyBorder="1" applyAlignment="1">
      <alignment horizontal="center" vertical="center"/>
    </xf>
    <xf numFmtId="0" fontId="131" fillId="0" borderId="1" xfId="0" applyFont="1" applyFill="1" applyBorder="1" applyAlignment="1">
      <alignment horizontal="center" vertical="center"/>
    </xf>
    <xf numFmtId="43" fontId="131" fillId="0" borderId="1" xfId="1" applyFont="1" applyFill="1" applyBorder="1" applyAlignment="1">
      <alignment horizontal="center" vertical="center"/>
    </xf>
    <xf numFmtId="43" fontId="133" fillId="0" borderId="1" xfId="1" applyNumberFormat="1" applyFont="1" applyFill="1" applyBorder="1" applyAlignment="1">
      <alignment horizontal="center" vertical="center"/>
    </xf>
    <xf numFmtId="49" fontId="133" fillId="0" borderId="1" xfId="0" applyNumberFormat="1" applyFont="1" applyFill="1" applyBorder="1" applyAlignment="1">
      <alignment horizontal="center" vertical="center"/>
    </xf>
    <xf numFmtId="49" fontId="132" fillId="0" borderId="4" xfId="0" applyNumberFormat="1" applyFont="1" applyFill="1" applyBorder="1" applyAlignment="1">
      <alignment horizontal="center" vertical="center"/>
    </xf>
    <xf numFmtId="49" fontId="132" fillId="0" borderId="2" xfId="0" applyNumberFormat="1" applyFont="1" applyFill="1" applyBorder="1" applyAlignment="1">
      <alignment horizontal="center" vertical="center"/>
    </xf>
    <xf numFmtId="14" fontId="133" fillId="0" borderId="2"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0" fillId="0" borderId="33" xfId="0" applyFont="1" applyBorder="1" applyAlignment="1">
      <alignment horizontal="center" vertical="center"/>
    </xf>
    <xf numFmtId="43" fontId="131" fillId="0" borderId="29" xfId="1" applyFont="1" applyFill="1" applyBorder="1" applyAlignment="1">
      <alignment horizontal="center" vertical="center"/>
    </xf>
    <xf numFmtId="43" fontId="131" fillId="0" borderId="2" xfId="1" applyFont="1" applyFill="1" applyBorder="1" applyAlignment="1">
      <alignment horizontal="center" vertical="center"/>
    </xf>
    <xf numFmtId="14" fontId="134" fillId="0" borderId="17" xfId="0" applyNumberFormat="1" applyFont="1" applyFill="1" applyBorder="1" applyAlignment="1">
      <alignment horizontal="center" vertical="center"/>
    </xf>
    <xf numFmtId="0" fontId="134" fillId="0" borderId="2" xfId="0" applyFont="1" applyFill="1" applyBorder="1" applyAlignment="1">
      <alignment horizontal="center" vertical="center"/>
    </xf>
    <xf numFmtId="43" fontId="136" fillId="0" borderId="2" xfId="1" applyNumberFormat="1" applyFont="1" applyFill="1" applyBorder="1" applyAlignment="1">
      <alignment horizontal="center" vertical="center"/>
    </xf>
    <xf numFmtId="49" fontId="136" fillId="0" borderId="2" xfId="0" applyNumberFormat="1" applyFont="1" applyFill="1" applyBorder="1" applyAlignment="1">
      <alignment horizontal="center" vertical="center"/>
    </xf>
    <xf numFmtId="14" fontId="136" fillId="0" borderId="2" xfId="0" applyNumberFormat="1" applyFont="1" applyFill="1" applyBorder="1" applyAlignment="1">
      <alignment horizontal="center" vertical="center"/>
    </xf>
    <xf numFmtId="49" fontId="135" fillId="0" borderId="3" xfId="0" applyNumberFormat="1" applyFont="1" applyFill="1" applyBorder="1" applyAlignment="1">
      <alignment horizontal="center" vertical="center"/>
    </xf>
    <xf numFmtId="49" fontId="132" fillId="0" borderId="1" xfId="0" applyNumberFormat="1" applyFont="1" applyFill="1" applyBorder="1" applyAlignment="1">
      <alignment horizontal="center" vertical="center"/>
    </xf>
    <xf numFmtId="16" fontId="136" fillId="0" borderId="2" xfId="0" applyNumberFormat="1" applyFont="1" applyFill="1" applyBorder="1" applyAlignment="1">
      <alignment horizontal="center" vertical="center"/>
    </xf>
    <xf numFmtId="0" fontId="134" fillId="0" borderId="2" xfId="0" applyNumberFormat="1" applyFont="1" applyFill="1" applyBorder="1" applyAlignment="1">
      <alignment horizontal="center" vertical="center"/>
    </xf>
    <xf numFmtId="0" fontId="136" fillId="0" borderId="2" xfId="0" applyFont="1" applyFill="1" applyBorder="1" applyAlignment="1">
      <alignment horizontal="center" vertical="center"/>
    </xf>
    <xf numFmtId="16" fontId="135" fillId="0" borderId="2" xfId="0" applyNumberFormat="1" applyFont="1" applyFill="1" applyBorder="1" applyAlignment="1">
      <alignment horizontal="center" vertical="center"/>
    </xf>
    <xf numFmtId="14" fontId="131" fillId="0" borderId="1" xfId="0" applyNumberFormat="1" applyFont="1" applyFill="1" applyBorder="1" applyAlignment="1">
      <alignment horizontal="center" vertical="center"/>
    </xf>
    <xf numFmtId="14" fontId="133" fillId="0" borderId="1" xfId="0" applyNumberFormat="1" applyFont="1" applyFill="1" applyBorder="1" applyAlignment="1">
      <alignment horizontal="center" vertical="center"/>
    </xf>
    <xf numFmtId="16" fontId="133" fillId="0" borderId="4" xfId="0" applyNumberFormat="1" applyFont="1" applyFill="1" applyBorder="1" applyAlignment="1">
      <alignment horizontal="center" vertical="center"/>
    </xf>
    <xf numFmtId="0" fontId="137" fillId="0" borderId="2" xfId="0" applyNumberFormat="1" applyFont="1" applyFill="1" applyBorder="1" applyAlignment="1">
      <alignment horizontal="center" vertical="center"/>
    </xf>
    <xf numFmtId="14" fontId="137" fillId="0" borderId="17" xfId="0" applyNumberFormat="1" applyFont="1" applyFill="1" applyBorder="1" applyAlignment="1">
      <alignment horizontal="center" vertical="center"/>
    </xf>
    <xf numFmtId="0" fontId="137" fillId="0" borderId="2" xfId="0" applyFont="1" applyFill="1" applyBorder="1" applyAlignment="1">
      <alignment horizontal="center" vertical="center"/>
    </xf>
    <xf numFmtId="43" fontId="139" fillId="0" borderId="2" xfId="1" applyNumberFormat="1" applyFont="1" applyFill="1" applyBorder="1" applyAlignment="1">
      <alignment horizontal="center" vertical="center"/>
    </xf>
    <xf numFmtId="49" fontId="139" fillId="0" borderId="2" xfId="0" applyNumberFormat="1" applyFont="1" applyFill="1" applyBorder="1" applyAlignment="1">
      <alignment horizontal="center" vertical="center"/>
    </xf>
    <xf numFmtId="14" fontId="139" fillId="0" borderId="2" xfId="0" applyNumberFormat="1" applyFont="1" applyFill="1" applyBorder="1" applyAlignment="1">
      <alignment horizontal="center" vertical="center"/>
    </xf>
    <xf numFmtId="16" fontId="139" fillId="0" borderId="2" xfId="0" applyNumberFormat="1" applyFont="1" applyFill="1" applyBorder="1" applyAlignment="1">
      <alignment horizontal="center" vertical="center"/>
    </xf>
    <xf numFmtId="49" fontId="138" fillId="0" borderId="3" xfId="0" applyNumberFormat="1" applyFont="1" applyFill="1" applyBorder="1" applyAlignment="1">
      <alignment horizontal="center" vertical="center"/>
    </xf>
    <xf numFmtId="43" fontId="137" fillId="0" borderId="2" xfId="1" applyFont="1" applyFill="1" applyBorder="1" applyAlignment="1">
      <alignment horizontal="center" vertical="center"/>
    </xf>
    <xf numFmtId="0" fontId="140" fillId="0" borderId="1" xfId="0" applyFont="1" applyFill="1" applyBorder="1" applyAlignment="1">
      <alignment horizontal="center" vertical="center"/>
    </xf>
    <xf numFmtId="43" fontId="142" fillId="0" borderId="1" xfId="1" applyNumberFormat="1" applyFont="1" applyFill="1" applyBorder="1" applyAlignment="1">
      <alignment horizontal="center" vertical="center"/>
    </xf>
    <xf numFmtId="49" fontId="142" fillId="0" borderId="1" xfId="0" applyNumberFormat="1" applyFont="1" applyFill="1" applyBorder="1" applyAlignment="1">
      <alignment horizontal="center" vertical="center"/>
    </xf>
    <xf numFmtId="0" fontId="142" fillId="0" borderId="1" xfId="0" applyFont="1" applyFill="1" applyBorder="1" applyAlignment="1">
      <alignment horizontal="center" vertical="center"/>
    </xf>
    <xf numFmtId="49" fontId="141" fillId="0" borderId="4" xfId="0" applyNumberFormat="1" applyFont="1" applyFill="1" applyBorder="1" applyAlignment="1">
      <alignment horizontal="center" vertical="center"/>
    </xf>
    <xf numFmtId="0" fontId="143" fillId="0" borderId="2" xfId="0" applyNumberFormat="1" applyFont="1" applyFill="1" applyBorder="1" applyAlignment="1">
      <alignment horizontal="center" vertical="center"/>
    </xf>
    <xf numFmtId="0" fontId="144" fillId="0" borderId="1" xfId="0" applyFont="1" applyFill="1" applyBorder="1" applyAlignment="1">
      <alignment horizontal="center" vertical="center"/>
    </xf>
    <xf numFmtId="14" fontId="145" fillId="0" borderId="2" xfId="0" applyNumberFormat="1" applyFont="1" applyFill="1" applyBorder="1" applyAlignment="1">
      <alignment horizontal="center" vertical="center"/>
    </xf>
    <xf numFmtId="0" fontId="137" fillId="0" borderId="1" xfId="0" applyFont="1" applyFill="1" applyBorder="1" applyAlignment="1">
      <alignment horizontal="center" vertical="center"/>
    </xf>
    <xf numFmtId="0" fontId="143" fillId="0" borderId="2" xfId="0" applyFont="1" applyFill="1" applyBorder="1" applyAlignment="1">
      <alignment horizontal="center" vertical="center"/>
    </xf>
    <xf numFmtId="43" fontId="137" fillId="0" borderId="1" xfId="1" applyFont="1" applyFill="1" applyBorder="1" applyAlignment="1">
      <alignment horizontal="center" vertical="center"/>
    </xf>
    <xf numFmtId="43" fontId="143" fillId="0" borderId="2" xfId="1" applyFont="1" applyFill="1" applyBorder="1" applyAlignment="1">
      <alignment horizontal="center" vertical="center"/>
    </xf>
    <xf numFmtId="43" fontId="139" fillId="0" borderId="1" xfId="1" applyNumberFormat="1" applyFont="1" applyFill="1" applyBorder="1" applyAlignment="1">
      <alignment horizontal="center" vertical="center"/>
    </xf>
    <xf numFmtId="43" fontId="145" fillId="0" borderId="2" xfId="1" applyNumberFormat="1" applyFont="1" applyFill="1" applyBorder="1" applyAlignment="1">
      <alignment horizontal="center" vertical="center"/>
    </xf>
    <xf numFmtId="49" fontId="139" fillId="0" borderId="1" xfId="0" applyNumberFormat="1" applyFont="1" applyFill="1" applyBorder="1" applyAlignment="1">
      <alignment horizontal="center" vertical="center"/>
    </xf>
    <xf numFmtId="49" fontId="145" fillId="0" borderId="2" xfId="0" applyNumberFormat="1" applyFont="1" applyFill="1" applyBorder="1" applyAlignment="1">
      <alignment horizontal="center" vertical="center"/>
    </xf>
    <xf numFmtId="14" fontId="139" fillId="0" borderId="1" xfId="0" applyNumberFormat="1" applyFont="1" applyFill="1" applyBorder="1" applyAlignment="1">
      <alignment horizontal="center" vertical="center"/>
    </xf>
    <xf numFmtId="49" fontId="138" fillId="0" borderId="4" xfId="0" applyNumberFormat="1" applyFont="1" applyFill="1" applyBorder="1" applyAlignment="1">
      <alignment horizontal="center" vertical="center"/>
    </xf>
    <xf numFmtId="49" fontId="144" fillId="0" borderId="3" xfId="0" applyNumberFormat="1" applyFont="1" applyFill="1" applyBorder="1" applyAlignment="1">
      <alignment horizontal="center" vertical="center"/>
    </xf>
    <xf numFmtId="43" fontId="0" fillId="0" borderId="2" xfId="0" applyNumberFormat="1" applyFont="1" applyFill="1" applyBorder="1" applyAlignment="1">
      <alignment horizontal="center" vertical="center"/>
    </xf>
    <xf numFmtId="14" fontId="143" fillId="0" borderId="17" xfId="0" applyNumberFormat="1" applyFont="1" applyFill="1" applyBorder="1" applyAlignment="1">
      <alignment horizontal="center" vertical="center"/>
    </xf>
    <xf numFmtId="43" fontId="103" fillId="0" borderId="1" xfId="1" applyFont="1" applyFill="1" applyBorder="1" applyAlignment="1">
      <alignment horizontal="center" vertical="center"/>
    </xf>
    <xf numFmtId="0" fontId="146" fillId="0" borderId="2" xfId="0" applyNumberFormat="1" applyFont="1" applyFill="1" applyBorder="1" applyAlignment="1">
      <alignment horizontal="center" vertical="center"/>
    </xf>
    <xf numFmtId="14" fontId="146" fillId="0" borderId="17" xfId="0" applyNumberFormat="1" applyFont="1" applyFill="1" applyBorder="1" applyAlignment="1">
      <alignment horizontal="center" vertical="center"/>
    </xf>
    <xf numFmtId="0" fontId="146" fillId="0" borderId="2" xfId="0" applyFont="1" applyFill="1" applyBorder="1" applyAlignment="1">
      <alignment horizontal="center" vertical="center"/>
    </xf>
    <xf numFmtId="43" fontId="148" fillId="0" borderId="2" xfId="1" applyNumberFormat="1" applyFont="1" applyFill="1" applyBorder="1" applyAlignment="1">
      <alignment horizontal="center" vertical="center"/>
    </xf>
    <xf numFmtId="49" fontId="148" fillId="0" borderId="2" xfId="0" applyNumberFormat="1" applyFont="1" applyFill="1" applyBorder="1" applyAlignment="1">
      <alignment horizontal="center" vertical="center"/>
    </xf>
    <xf numFmtId="14" fontId="148" fillId="0" borderId="2" xfId="0" applyNumberFormat="1" applyFont="1" applyFill="1" applyBorder="1" applyAlignment="1">
      <alignment horizontal="center" vertical="center"/>
    </xf>
    <xf numFmtId="49" fontId="147" fillId="0" borderId="3" xfId="0" applyNumberFormat="1" applyFont="1" applyFill="1" applyBorder="1" applyAlignment="1">
      <alignment horizontal="center" vertical="center"/>
    </xf>
    <xf numFmtId="43" fontId="146" fillId="0" borderId="2" xfId="1" applyFont="1" applyFill="1" applyBorder="1" applyAlignment="1">
      <alignment horizontal="center" vertical="center"/>
    </xf>
    <xf numFmtId="14" fontId="136" fillId="0" borderId="1" xfId="0" applyNumberFormat="1" applyFont="1" applyFill="1" applyBorder="1" applyAlignment="1">
      <alignment horizontal="center" vertical="center"/>
    </xf>
    <xf numFmtId="43" fontId="124" fillId="0" borderId="1" xfId="1" applyFont="1" applyFill="1" applyBorder="1" applyAlignment="1">
      <alignment horizontal="center" vertical="center"/>
    </xf>
    <xf numFmtId="0" fontId="128" fillId="0" borderId="1" xfId="0" applyFont="1" applyFill="1" applyBorder="1" applyAlignment="1">
      <alignment horizontal="center" vertical="center"/>
    </xf>
    <xf numFmtId="0" fontId="124" fillId="0" borderId="1" xfId="0" applyFont="1" applyFill="1" applyBorder="1" applyAlignment="1">
      <alignment horizontal="center" vertical="center"/>
    </xf>
    <xf numFmtId="43" fontId="136" fillId="0" borderId="20" xfId="1" applyNumberFormat="1" applyFont="1" applyFill="1" applyBorder="1" applyAlignment="1">
      <alignment horizontal="center" vertical="center"/>
    </xf>
    <xf numFmtId="16" fontId="129" fillId="0" borderId="20" xfId="0" applyNumberFormat="1" applyFont="1" applyFill="1" applyBorder="1" applyAlignment="1">
      <alignment horizontal="center" vertical="center"/>
    </xf>
    <xf numFmtId="16" fontId="82" fillId="0" borderId="27" xfId="0" applyNumberFormat="1" applyFont="1" applyFill="1" applyBorder="1" applyAlignment="1">
      <alignment horizontal="center" vertical="center"/>
    </xf>
    <xf numFmtId="16" fontId="0" fillId="0" borderId="0" xfId="0" applyNumberFormat="1" applyFont="1" applyFill="1" applyBorder="1" applyAlignment="1">
      <alignment horizontal="center" vertical="center"/>
    </xf>
    <xf numFmtId="43" fontId="128" fillId="0" borderId="1" xfId="1" applyFont="1" applyFill="1" applyBorder="1" applyAlignment="1">
      <alignment horizontal="center" vertical="center"/>
    </xf>
    <xf numFmtId="0" fontId="146" fillId="0" borderId="1" xfId="0" applyFont="1" applyFill="1" applyBorder="1" applyAlignment="1">
      <alignment horizontal="center" vertical="center"/>
    </xf>
    <xf numFmtId="43" fontId="148" fillId="0" borderId="1" xfId="1" applyNumberFormat="1" applyFont="1" applyFill="1" applyBorder="1" applyAlignment="1">
      <alignment horizontal="center" vertical="center"/>
    </xf>
    <xf numFmtId="49" fontId="148" fillId="0" borderId="1" xfId="0" applyNumberFormat="1" applyFont="1" applyFill="1" applyBorder="1" applyAlignment="1">
      <alignment horizontal="center" vertical="center"/>
    </xf>
    <xf numFmtId="14" fontId="148" fillId="0" borderId="1" xfId="0" applyNumberFormat="1" applyFont="1" applyFill="1" applyBorder="1" applyAlignment="1">
      <alignment horizontal="center" vertical="center"/>
    </xf>
    <xf numFmtId="49" fontId="147" fillId="0" borderId="4" xfId="0" applyNumberFormat="1" applyFont="1" applyFill="1" applyBorder="1" applyAlignment="1">
      <alignment horizontal="center" vertical="center"/>
    </xf>
    <xf numFmtId="16" fontId="138" fillId="0" borderId="2" xfId="0" applyNumberFormat="1" applyFont="1" applyFill="1" applyBorder="1" applyAlignment="1">
      <alignment horizontal="center" vertical="center"/>
    </xf>
    <xf numFmtId="0" fontId="149" fillId="0" borderId="2" xfId="0" applyNumberFormat="1" applyFont="1" applyFill="1" applyBorder="1" applyAlignment="1">
      <alignment horizontal="center" vertical="center"/>
    </xf>
    <xf numFmtId="14" fontId="149" fillId="0" borderId="17" xfId="0" applyNumberFormat="1" applyFont="1" applyFill="1" applyBorder="1" applyAlignment="1">
      <alignment horizontal="center" vertical="center"/>
    </xf>
    <xf numFmtId="0" fontId="149" fillId="0" borderId="2" xfId="0" applyFont="1" applyFill="1" applyBorder="1" applyAlignment="1">
      <alignment horizontal="center" vertical="center"/>
    </xf>
    <xf numFmtId="43" fontId="151" fillId="0" borderId="2" xfId="1" applyNumberFormat="1" applyFont="1" applyFill="1" applyBorder="1" applyAlignment="1">
      <alignment horizontal="center" vertical="center"/>
    </xf>
    <xf numFmtId="49" fontId="151" fillId="0" borderId="2" xfId="0" applyNumberFormat="1" applyFont="1" applyFill="1" applyBorder="1" applyAlignment="1">
      <alignment horizontal="center" vertical="center"/>
    </xf>
    <xf numFmtId="14" fontId="151" fillId="0" borderId="2" xfId="0" applyNumberFormat="1" applyFont="1" applyFill="1" applyBorder="1" applyAlignment="1">
      <alignment horizontal="center" vertical="center"/>
    </xf>
    <xf numFmtId="49" fontId="150" fillId="0" borderId="3" xfId="0" applyNumberFormat="1" applyFont="1" applyFill="1" applyBorder="1" applyAlignment="1">
      <alignment horizontal="center" vertical="center"/>
    </xf>
    <xf numFmtId="14" fontId="149" fillId="0" borderId="14" xfId="0" applyNumberFormat="1" applyFont="1" applyFill="1" applyBorder="1" applyAlignment="1">
      <alignment horizontal="center" vertical="center"/>
    </xf>
    <xf numFmtId="0" fontId="149" fillId="0" borderId="1" xfId="0" applyFont="1" applyFill="1" applyBorder="1" applyAlignment="1">
      <alignment horizontal="center" vertical="center"/>
    </xf>
    <xf numFmtId="43" fontId="151" fillId="0" borderId="1" xfId="1" applyNumberFormat="1" applyFont="1" applyFill="1" applyBorder="1" applyAlignment="1">
      <alignment horizontal="center" vertical="center"/>
    </xf>
    <xf numFmtId="49" fontId="151" fillId="0" borderId="1" xfId="0" applyNumberFormat="1" applyFont="1" applyFill="1" applyBorder="1" applyAlignment="1">
      <alignment horizontal="center" vertical="center"/>
    </xf>
    <xf numFmtId="14" fontId="151" fillId="0" borderId="1" xfId="0" applyNumberFormat="1" applyFont="1" applyFill="1" applyBorder="1" applyAlignment="1">
      <alignment horizontal="center" vertical="center"/>
    </xf>
    <xf numFmtId="49" fontId="150" fillId="0" borderId="4" xfId="0" applyNumberFormat="1" applyFont="1" applyFill="1" applyBorder="1" applyAlignment="1">
      <alignment horizontal="center" vertical="center"/>
    </xf>
    <xf numFmtId="16" fontId="151" fillId="0" borderId="2" xfId="0" applyNumberFormat="1" applyFont="1" applyFill="1" applyBorder="1" applyAlignment="1">
      <alignment horizontal="center" vertical="center"/>
    </xf>
    <xf numFmtId="16" fontId="147" fillId="0" borderId="1" xfId="0" applyNumberFormat="1" applyFont="1" applyFill="1" applyBorder="1" applyAlignment="1">
      <alignment horizontal="center" vertical="center"/>
    </xf>
    <xf numFmtId="14" fontId="152" fillId="0" borderId="17" xfId="0" applyNumberFormat="1" applyFont="1" applyFill="1" applyBorder="1" applyAlignment="1">
      <alignment horizontal="center" vertical="center"/>
    </xf>
    <xf numFmtId="0" fontId="152" fillId="0" borderId="2" xfId="0" applyFont="1" applyFill="1" applyBorder="1" applyAlignment="1">
      <alignment horizontal="center" vertical="center"/>
    </xf>
    <xf numFmtId="43" fontId="154" fillId="0" borderId="2" xfId="1" applyNumberFormat="1" applyFont="1" applyFill="1" applyBorder="1" applyAlignment="1">
      <alignment horizontal="center" vertical="center"/>
    </xf>
    <xf numFmtId="14" fontId="154" fillId="0" borderId="2" xfId="0" applyNumberFormat="1" applyFont="1" applyFill="1" applyBorder="1" applyAlignment="1">
      <alignment horizontal="center" vertical="center"/>
    </xf>
    <xf numFmtId="43" fontId="154" fillId="0" borderId="2" xfId="1" applyFont="1" applyFill="1" applyBorder="1" applyAlignment="1">
      <alignment horizontal="center" vertical="center"/>
    </xf>
    <xf numFmtId="49" fontId="153" fillId="0" borderId="3" xfId="0" applyNumberFormat="1" applyFont="1" applyFill="1" applyBorder="1" applyAlignment="1">
      <alignment horizontal="center" vertical="center"/>
    </xf>
    <xf numFmtId="0" fontId="0" fillId="0" borderId="0" xfId="0" applyAlignment="1">
      <alignment horizontal="center"/>
    </xf>
    <xf numFmtId="49" fontId="154" fillId="0" borderId="2" xfId="0" applyNumberFormat="1" applyFont="1" applyFill="1" applyBorder="1" applyAlignment="1">
      <alignment horizontal="center" vertical="center"/>
    </xf>
    <xf numFmtId="16" fontId="150" fillId="0" borderId="2" xfId="0" applyNumberFormat="1" applyFont="1" applyFill="1" applyBorder="1" applyAlignment="1">
      <alignment horizontal="center" vertical="center"/>
    </xf>
    <xf numFmtId="14" fontId="4" fillId="0" borderId="0" xfId="0" applyNumberFormat="1" applyFont="1" applyFill="1" applyBorder="1" applyAlignment="1">
      <alignment horizontal="center" vertical="center"/>
    </xf>
    <xf numFmtId="14" fontId="0" fillId="0" borderId="2" xfId="0" applyNumberFormat="1" applyFill="1" applyBorder="1" applyAlignment="1">
      <alignment horizontal="center" vertical="center"/>
    </xf>
    <xf numFmtId="0" fontId="0" fillId="0" borderId="3" xfId="0" applyFill="1" applyBorder="1" applyAlignment="1">
      <alignment horizontal="center" vertical="center"/>
    </xf>
    <xf numFmtId="0" fontId="155" fillId="0" borderId="2" xfId="0" applyNumberFormat="1" applyFont="1" applyFill="1" applyBorder="1" applyAlignment="1">
      <alignment horizontal="center" vertical="center"/>
    </xf>
    <xf numFmtId="14" fontId="155" fillId="0" borderId="17" xfId="0" applyNumberFormat="1" applyFont="1" applyFill="1" applyBorder="1" applyAlignment="1">
      <alignment horizontal="center" vertical="center"/>
    </xf>
    <xf numFmtId="0" fontId="155" fillId="0" borderId="2" xfId="0" applyFont="1" applyFill="1" applyBorder="1" applyAlignment="1">
      <alignment horizontal="center" vertical="center"/>
    </xf>
    <xf numFmtId="43" fontId="157" fillId="0" borderId="2" xfId="1" applyNumberFormat="1" applyFont="1" applyFill="1" applyBorder="1" applyAlignment="1">
      <alignment horizontal="center" vertical="center"/>
    </xf>
    <xf numFmtId="49" fontId="157" fillId="0" borderId="2" xfId="0" applyNumberFormat="1" applyFont="1" applyFill="1" applyBorder="1" applyAlignment="1">
      <alignment horizontal="center" vertical="center"/>
    </xf>
    <xf numFmtId="14" fontId="157" fillId="0" borderId="2" xfId="0" applyNumberFormat="1" applyFont="1" applyFill="1" applyBorder="1" applyAlignment="1">
      <alignment horizontal="center" vertical="center"/>
    </xf>
    <xf numFmtId="49" fontId="156" fillId="0" borderId="3" xfId="0" applyNumberFormat="1" applyFont="1" applyFill="1" applyBorder="1" applyAlignment="1">
      <alignment horizontal="center" vertical="center"/>
    </xf>
    <xf numFmtId="43" fontId="155" fillId="0" borderId="1" xfId="1" applyFont="1" applyFill="1" applyBorder="1" applyAlignment="1">
      <alignment horizontal="center" vertical="center"/>
    </xf>
    <xf numFmtId="0" fontId="158" fillId="0" borderId="2" xfId="0" applyNumberFormat="1" applyFont="1" applyFill="1" applyBorder="1" applyAlignment="1">
      <alignment horizontal="center" vertical="center"/>
    </xf>
    <xf numFmtId="14" fontId="158" fillId="0" borderId="17" xfId="0" applyNumberFormat="1" applyFont="1" applyFill="1" applyBorder="1" applyAlignment="1">
      <alignment horizontal="center" vertical="center"/>
    </xf>
    <xf numFmtId="0" fontId="158" fillId="0" borderId="2" xfId="0" applyFont="1" applyFill="1" applyBorder="1" applyAlignment="1">
      <alignment horizontal="center" vertical="center"/>
    </xf>
    <xf numFmtId="43" fontId="160" fillId="0" borderId="2" xfId="1" applyNumberFormat="1" applyFont="1" applyFill="1" applyBorder="1" applyAlignment="1">
      <alignment horizontal="center" vertical="center"/>
    </xf>
    <xf numFmtId="49" fontId="160" fillId="0" borderId="2" xfId="0" applyNumberFormat="1" applyFont="1" applyFill="1" applyBorder="1" applyAlignment="1">
      <alignment horizontal="center" vertical="center"/>
    </xf>
    <xf numFmtId="14" fontId="160" fillId="0" borderId="2" xfId="0" applyNumberFormat="1" applyFont="1" applyFill="1" applyBorder="1" applyAlignment="1">
      <alignment horizontal="center" vertical="center"/>
    </xf>
    <xf numFmtId="16" fontId="160" fillId="0" borderId="2" xfId="0" applyNumberFormat="1" applyFont="1" applyFill="1" applyBorder="1" applyAlignment="1">
      <alignment horizontal="center" vertical="center"/>
    </xf>
    <xf numFmtId="43" fontId="160" fillId="0" borderId="2" xfId="1" applyFont="1" applyFill="1" applyBorder="1" applyAlignment="1">
      <alignment horizontal="center" vertical="center"/>
    </xf>
    <xf numFmtId="49" fontId="159" fillId="0" borderId="3" xfId="0" applyNumberFormat="1" applyFont="1" applyFill="1" applyBorder="1" applyAlignment="1">
      <alignment horizontal="center" vertical="center"/>
    </xf>
    <xf numFmtId="14" fontId="161" fillId="0" borderId="17" xfId="0" applyNumberFormat="1" applyFont="1" applyFill="1" applyBorder="1" applyAlignment="1">
      <alignment horizontal="center" vertical="center"/>
    </xf>
    <xf numFmtId="0" fontId="161" fillId="0" borderId="2" xfId="0" applyFont="1" applyFill="1" applyBorder="1" applyAlignment="1">
      <alignment horizontal="center" vertical="center"/>
    </xf>
    <xf numFmtId="43" fontId="163" fillId="0" borderId="2" xfId="1" applyNumberFormat="1" applyFont="1" applyFill="1" applyBorder="1" applyAlignment="1">
      <alignment horizontal="center" vertical="center"/>
    </xf>
    <xf numFmtId="14" fontId="163" fillId="0" borderId="2" xfId="0" applyNumberFormat="1" applyFont="1" applyFill="1" applyBorder="1" applyAlignment="1">
      <alignment horizontal="center" vertical="center"/>
    </xf>
    <xf numFmtId="49" fontId="162" fillId="0" borderId="3" xfId="0" applyNumberFormat="1" applyFont="1" applyFill="1" applyBorder="1" applyAlignment="1">
      <alignment horizontal="center" vertical="center"/>
    </xf>
    <xf numFmtId="0" fontId="161" fillId="0" borderId="2" xfId="0" applyNumberFormat="1" applyFont="1" applyFill="1" applyBorder="1" applyAlignment="1">
      <alignment horizontal="center" vertical="center"/>
    </xf>
    <xf numFmtId="49" fontId="163" fillId="0" borderId="2" xfId="0" applyNumberFormat="1" applyFont="1" applyFill="1" applyBorder="1" applyAlignment="1">
      <alignment horizontal="center" vertical="center"/>
    </xf>
    <xf numFmtId="43" fontId="161" fillId="0" borderId="1" xfId="1" applyFont="1" applyFill="1" applyBorder="1" applyAlignment="1">
      <alignment horizontal="center" vertical="center"/>
    </xf>
    <xf numFmtId="43" fontId="155" fillId="0" borderId="2" xfId="1" applyFont="1" applyFill="1" applyBorder="1" applyAlignment="1">
      <alignment horizontal="center" vertical="center"/>
    </xf>
    <xf numFmtId="43" fontId="4" fillId="42" borderId="2" xfId="1" applyFont="1" applyFill="1" applyBorder="1" applyAlignment="1">
      <alignment horizontal="center" vertical="center"/>
    </xf>
    <xf numFmtId="16" fontId="159" fillId="0" borderId="2" xfId="0" applyNumberFormat="1" applyFont="1" applyFill="1" applyBorder="1" applyAlignment="1">
      <alignment horizontal="center" vertical="center"/>
    </xf>
    <xf numFmtId="0" fontId="164" fillId="0" borderId="2" xfId="0" applyNumberFormat="1" applyFont="1" applyFill="1" applyBorder="1" applyAlignment="1">
      <alignment horizontal="center" vertical="center"/>
    </xf>
    <xf numFmtId="14" fontId="164" fillId="0" borderId="17" xfId="0" applyNumberFormat="1" applyFont="1" applyFill="1" applyBorder="1" applyAlignment="1">
      <alignment horizontal="center" vertical="center"/>
    </xf>
    <xf numFmtId="0" fontId="164" fillId="0" borderId="2" xfId="0" applyFont="1" applyFill="1" applyBorder="1" applyAlignment="1">
      <alignment horizontal="center" vertical="center"/>
    </xf>
    <xf numFmtId="43" fontId="164" fillId="0" borderId="2" xfId="1" applyFont="1" applyFill="1" applyBorder="1" applyAlignment="1">
      <alignment horizontal="center" vertical="center"/>
    </xf>
    <xf numFmtId="43" fontId="166" fillId="0" borderId="2" xfId="1" applyNumberFormat="1" applyFont="1" applyFill="1" applyBorder="1" applyAlignment="1">
      <alignment horizontal="center" vertical="center"/>
    </xf>
    <xf numFmtId="49" fontId="166" fillId="0" borderId="2" xfId="0" applyNumberFormat="1" applyFont="1" applyFill="1" applyBorder="1" applyAlignment="1">
      <alignment horizontal="center" vertical="center"/>
    </xf>
    <xf numFmtId="14" fontId="166" fillId="0" borderId="2" xfId="0" applyNumberFormat="1" applyFont="1" applyFill="1" applyBorder="1" applyAlignment="1">
      <alignment horizontal="center" vertical="center"/>
    </xf>
    <xf numFmtId="49" fontId="165" fillId="0" borderId="3" xfId="0" applyNumberFormat="1" applyFont="1" applyFill="1" applyBorder="1" applyAlignment="1">
      <alignment horizontal="center" vertical="center"/>
    </xf>
    <xf numFmtId="14" fontId="164" fillId="0" borderId="14" xfId="0" applyNumberFormat="1" applyFont="1" applyFill="1" applyBorder="1" applyAlignment="1">
      <alignment horizontal="center" vertical="center"/>
    </xf>
    <xf numFmtId="0" fontId="164" fillId="0" borderId="1" xfId="0" applyFont="1" applyFill="1" applyBorder="1" applyAlignment="1">
      <alignment horizontal="center" vertical="center"/>
    </xf>
    <xf numFmtId="43" fontId="166" fillId="0" borderId="1" xfId="1" applyNumberFormat="1" applyFont="1" applyFill="1" applyBorder="1" applyAlignment="1">
      <alignment horizontal="center" vertical="center"/>
    </xf>
    <xf numFmtId="14" fontId="166" fillId="0" borderId="1" xfId="0" applyNumberFormat="1" applyFont="1" applyFill="1" applyBorder="1" applyAlignment="1">
      <alignment horizontal="center" vertical="center"/>
    </xf>
    <xf numFmtId="49" fontId="165" fillId="0" borderId="4" xfId="0" applyNumberFormat="1" applyFont="1" applyFill="1" applyBorder="1" applyAlignment="1">
      <alignment horizontal="center" vertical="center"/>
    </xf>
    <xf numFmtId="43" fontId="164" fillId="0" borderId="1" xfId="1" applyFont="1" applyFill="1" applyBorder="1" applyAlignment="1">
      <alignment horizontal="center" vertical="center"/>
    </xf>
    <xf numFmtId="49" fontId="166" fillId="0" borderId="1" xfId="0" applyNumberFormat="1" applyFont="1" applyFill="1" applyBorder="1" applyAlignment="1">
      <alignment horizontal="center" vertical="center"/>
    </xf>
    <xf numFmtId="43" fontId="4" fillId="43" borderId="2" xfId="1" applyFont="1" applyFill="1" applyBorder="1" applyAlignment="1">
      <alignment horizontal="center" vertical="center"/>
    </xf>
    <xf numFmtId="14" fontId="167" fillId="0" borderId="17" xfId="0" applyNumberFormat="1" applyFont="1" applyFill="1" applyBorder="1" applyAlignment="1">
      <alignment horizontal="center" vertical="center"/>
    </xf>
    <xf numFmtId="0" fontId="167" fillId="0" borderId="2" xfId="0" applyFont="1" applyFill="1" applyBorder="1" applyAlignment="1">
      <alignment horizontal="center" vertical="center"/>
    </xf>
    <xf numFmtId="43" fontId="169" fillId="0" borderId="2" xfId="1" applyNumberFormat="1" applyFont="1" applyFill="1" applyBorder="1" applyAlignment="1">
      <alignment horizontal="center" vertical="center"/>
    </xf>
    <xf numFmtId="49" fontId="169" fillId="0" borderId="2" xfId="0" applyNumberFormat="1" applyFont="1" applyFill="1" applyBorder="1" applyAlignment="1">
      <alignment horizontal="center" vertical="center"/>
    </xf>
    <xf numFmtId="14" fontId="169" fillId="0" borderId="2" xfId="0" applyNumberFormat="1" applyFont="1" applyFill="1" applyBorder="1" applyAlignment="1">
      <alignment horizontal="center" vertical="center"/>
    </xf>
    <xf numFmtId="49" fontId="168" fillId="0" borderId="3" xfId="0" applyNumberFormat="1" applyFont="1" applyFill="1" applyBorder="1" applyAlignment="1">
      <alignment horizontal="center" vertical="center"/>
    </xf>
    <xf numFmtId="0" fontId="155" fillId="0" borderId="1" xfId="0" applyFont="1" applyFill="1" applyBorder="1" applyAlignment="1">
      <alignment horizontal="center" vertical="center"/>
    </xf>
    <xf numFmtId="0" fontId="158" fillId="0" borderId="1" xfId="0" applyFont="1" applyFill="1" applyBorder="1" applyAlignment="1">
      <alignment horizontal="center" vertical="center"/>
    </xf>
    <xf numFmtId="16" fontId="165" fillId="0" borderId="2" xfId="0" applyNumberFormat="1" applyFont="1" applyFill="1" applyBorder="1" applyAlignment="1">
      <alignment horizontal="center" vertical="center"/>
    </xf>
    <xf numFmtId="0" fontId="170" fillId="0" borderId="2" xfId="0" applyNumberFormat="1" applyFont="1" applyFill="1" applyBorder="1" applyAlignment="1">
      <alignment horizontal="center" vertical="center"/>
    </xf>
    <xf numFmtId="14" fontId="170" fillId="0" borderId="17" xfId="0" applyNumberFormat="1" applyFont="1" applyFill="1" applyBorder="1" applyAlignment="1">
      <alignment horizontal="center" vertical="center"/>
    </xf>
    <xf numFmtId="0" fontId="170" fillId="0" borderId="2" xfId="0" applyFont="1" applyFill="1" applyBorder="1" applyAlignment="1">
      <alignment horizontal="center" vertical="center"/>
    </xf>
    <xf numFmtId="43" fontId="172" fillId="0" borderId="2" xfId="1" applyNumberFormat="1" applyFont="1" applyFill="1" applyBorder="1" applyAlignment="1">
      <alignment horizontal="center" vertical="center"/>
    </xf>
    <xf numFmtId="49" fontId="172" fillId="0" borderId="2" xfId="0" applyNumberFormat="1" applyFont="1" applyFill="1" applyBorder="1" applyAlignment="1">
      <alignment horizontal="center" vertical="center"/>
    </xf>
    <xf numFmtId="14" fontId="172" fillId="0" borderId="2" xfId="0" applyNumberFormat="1" applyFont="1" applyFill="1" applyBorder="1" applyAlignment="1">
      <alignment horizontal="center" vertical="center"/>
    </xf>
    <xf numFmtId="16" fontId="172" fillId="0" borderId="2" xfId="0" applyNumberFormat="1" applyFont="1" applyFill="1" applyBorder="1" applyAlignment="1">
      <alignment horizontal="center" vertical="center"/>
    </xf>
    <xf numFmtId="43" fontId="172" fillId="0" borderId="2" xfId="1" applyFont="1" applyFill="1" applyBorder="1" applyAlignment="1">
      <alignment horizontal="center" vertical="center"/>
    </xf>
    <xf numFmtId="49" fontId="171" fillId="0" borderId="3" xfId="0" applyNumberFormat="1" applyFont="1" applyFill="1" applyBorder="1" applyAlignment="1">
      <alignment horizontal="center" vertical="center"/>
    </xf>
    <xf numFmtId="43" fontId="170" fillId="0" borderId="2" xfId="1" applyFont="1" applyFill="1" applyBorder="1" applyAlignment="1">
      <alignment horizontal="center" vertical="center"/>
    </xf>
    <xf numFmtId="0" fontId="0" fillId="0" borderId="2" xfId="0" applyBorder="1" applyAlignment="1">
      <alignment horizontal="center" vertical="center"/>
    </xf>
    <xf numFmtId="0" fontId="8" fillId="0" borderId="0" xfId="0" applyFont="1" applyFill="1" applyBorder="1" applyAlignment="1">
      <alignment horizontal="center" vertical="center"/>
    </xf>
    <xf numFmtId="0" fontId="149" fillId="0" borderId="0" xfId="0" applyFont="1" applyFill="1" applyBorder="1" applyAlignment="1">
      <alignment horizontal="center" vertical="center"/>
    </xf>
    <xf numFmtId="16" fontId="0" fillId="0" borderId="0" xfId="0" applyNumberFormat="1" applyFill="1" applyAlignment="1">
      <alignment horizontal="center" vertical="center"/>
    </xf>
    <xf numFmtId="0" fontId="173" fillId="0" borderId="2" xfId="0" applyNumberFormat="1" applyFont="1" applyFill="1" applyBorder="1" applyAlignment="1">
      <alignment horizontal="center" vertical="center"/>
    </xf>
    <xf numFmtId="14" fontId="173" fillId="0" borderId="17" xfId="0" applyNumberFormat="1" applyFont="1" applyFill="1" applyBorder="1" applyAlignment="1">
      <alignment horizontal="center" vertical="center"/>
    </xf>
    <xf numFmtId="0" fontId="173" fillId="0" borderId="2" xfId="0" applyFont="1" applyFill="1" applyBorder="1" applyAlignment="1">
      <alignment horizontal="center" vertical="center"/>
    </xf>
    <xf numFmtId="43" fontId="173" fillId="0" borderId="2" xfId="1" applyFont="1" applyFill="1" applyBorder="1" applyAlignment="1">
      <alignment horizontal="center" vertical="center"/>
    </xf>
    <xf numFmtId="43" fontId="175" fillId="0" borderId="2" xfId="1" applyNumberFormat="1" applyFont="1" applyFill="1" applyBorder="1" applyAlignment="1">
      <alignment horizontal="center" vertical="center"/>
    </xf>
    <xf numFmtId="14" fontId="175" fillId="0" borderId="2" xfId="0" applyNumberFormat="1" applyFont="1" applyFill="1" applyBorder="1" applyAlignment="1">
      <alignment horizontal="center" vertical="center"/>
    </xf>
    <xf numFmtId="49" fontId="174" fillId="0" borderId="3" xfId="0" applyNumberFormat="1" applyFont="1" applyFill="1" applyBorder="1" applyAlignment="1">
      <alignment horizontal="center" vertical="center"/>
    </xf>
    <xf numFmtId="43" fontId="176" fillId="0" borderId="1" xfId="1" applyFont="1" applyFill="1" applyBorder="1" applyAlignment="1">
      <alignment horizontal="center" vertical="center"/>
    </xf>
    <xf numFmtId="0" fontId="176" fillId="0" borderId="2" xfId="0" applyNumberFormat="1" applyFont="1" applyFill="1" applyBorder="1" applyAlignment="1">
      <alignment horizontal="center" vertical="center"/>
    </xf>
    <xf numFmtId="43" fontId="4" fillId="0" borderId="32" xfId="1" applyFont="1" applyFill="1" applyBorder="1" applyAlignment="1">
      <alignment horizontal="center" vertical="center"/>
    </xf>
    <xf numFmtId="165" fontId="4" fillId="0" borderId="14" xfId="3" applyNumberFormat="1" applyFont="1" applyFill="1" applyBorder="1" applyAlignment="1">
      <alignment horizontal="center" vertical="center"/>
    </xf>
    <xf numFmtId="0" fontId="21" fillId="44" borderId="35" xfId="0" applyFont="1" applyFill="1" applyBorder="1" applyAlignment="1">
      <alignment horizontal="center" vertical="center"/>
    </xf>
    <xf numFmtId="0" fontId="21" fillId="44" borderId="35" xfId="0" applyFont="1" applyFill="1" applyBorder="1" applyAlignment="1">
      <alignment horizontal="left" vertical="center"/>
    </xf>
    <xf numFmtId="10" fontId="21" fillId="44" borderId="35" xfId="0" applyNumberFormat="1" applyFont="1" applyFill="1" applyBorder="1" applyAlignment="1">
      <alignment horizontal="center" vertical="center"/>
    </xf>
    <xf numFmtId="43" fontId="21" fillId="44" borderId="35" xfId="1" applyFont="1" applyFill="1" applyBorder="1" applyAlignment="1">
      <alignment horizontal="center" vertical="center"/>
    </xf>
    <xf numFmtId="165" fontId="21" fillId="44" borderId="35" xfId="3" applyNumberFormat="1" applyFont="1" applyFill="1" applyBorder="1" applyAlignment="1">
      <alignment horizontal="center" vertical="center"/>
    </xf>
    <xf numFmtId="0" fontId="5" fillId="25" borderId="36" xfId="36" applyFont="1" applyBorder="1" applyAlignment="1">
      <alignment horizontal="center" vertical="center"/>
    </xf>
    <xf numFmtId="43" fontId="5" fillId="25" borderId="36" xfId="36" applyNumberFormat="1" applyFont="1" applyBorder="1" applyAlignment="1">
      <alignment horizontal="center" vertical="center"/>
    </xf>
    <xf numFmtId="43" fontId="5" fillId="25" borderId="37" xfId="36" applyNumberFormat="1" applyFont="1" applyBorder="1" applyAlignment="1">
      <alignment horizontal="center" vertical="center"/>
    </xf>
    <xf numFmtId="165" fontId="5" fillId="25" borderId="37" xfId="36" applyNumberFormat="1" applyFont="1" applyBorder="1" applyAlignment="1">
      <alignment horizontal="center" vertical="center"/>
    </xf>
    <xf numFmtId="165" fontId="5" fillId="25" borderId="36" xfId="36" applyNumberFormat="1" applyFont="1" applyBorder="1" applyAlignment="1">
      <alignment horizontal="center" vertical="center"/>
    </xf>
    <xf numFmtId="0" fontId="5" fillId="18" borderId="36" xfId="29" applyFont="1" applyBorder="1" applyAlignment="1">
      <alignment horizontal="center" vertical="center"/>
    </xf>
    <xf numFmtId="43" fontId="5" fillId="18" borderId="36" xfId="29" applyNumberFormat="1" applyFont="1" applyBorder="1" applyAlignment="1">
      <alignment horizontal="center" vertical="center"/>
    </xf>
    <xf numFmtId="43" fontId="5" fillId="18" borderId="37" xfId="29" applyNumberFormat="1" applyFont="1" applyBorder="1" applyAlignment="1">
      <alignment horizontal="center" vertical="center"/>
    </xf>
    <xf numFmtId="165" fontId="5" fillId="18" borderId="37" xfId="29" applyNumberFormat="1" applyFont="1" applyBorder="1" applyAlignment="1">
      <alignment horizontal="center" vertical="center"/>
    </xf>
    <xf numFmtId="165" fontId="5" fillId="18" borderId="36" xfId="29" applyNumberFormat="1" applyFont="1" applyBorder="1" applyAlignment="1">
      <alignment horizontal="center" vertical="center"/>
    </xf>
    <xf numFmtId="0" fontId="179" fillId="0" borderId="2" xfId="0" applyNumberFormat="1" applyFont="1" applyFill="1" applyBorder="1" applyAlignment="1">
      <alignment horizontal="center" vertical="center"/>
    </xf>
    <xf numFmtId="14" fontId="179" fillId="0" borderId="17" xfId="0" applyNumberFormat="1" applyFont="1" applyFill="1" applyBorder="1" applyAlignment="1">
      <alignment horizontal="center" vertical="center"/>
    </xf>
    <xf numFmtId="0" fontId="179" fillId="0" borderId="2" xfId="0" applyFont="1" applyFill="1" applyBorder="1" applyAlignment="1">
      <alignment horizontal="center" vertical="center"/>
    </xf>
    <xf numFmtId="43" fontId="180" fillId="0" borderId="30" xfId="1" applyNumberFormat="1" applyFont="1" applyFill="1" applyBorder="1" applyAlignment="1">
      <alignment horizontal="center" vertical="center"/>
    </xf>
    <xf numFmtId="43" fontId="181" fillId="0" borderId="2" xfId="1" applyNumberFormat="1" applyFont="1" applyFill="1" applyBorder="1" applyAlignment="1">
      <alignment horizontal="center" vertical="center"/>
    </xf>
    <xf numFmtId="49" fontId="181" fillId="0" borderId="2" xfId="0" applyNumberFormat="1" applyFont="1" applyFill="1" applyBorder="1" applyAlignment="1">
      <alignment horizontal="center" vertical="center"/>
    </xf>
    <xf numFmtId="14" fontId="181" fillId="0" borderId="2" xfId="0" applyNumberFormat="1" applyFont="1" applyFill="1" applyBorder="1" applyAlignment="1">
      <alignment horizontal="center" vertical="center"/>
    </xf>
    <xf numFmtId="16" fontId="181" fillId="0" borderId="2" xfId="0" applyNumberFormat="1" applyFont="1" applyFill="1" applyBorder="1" applyAlignment="1">
      <alignment horizontal="center" vertical="center"/>
    </xf>
    <xf numFmtId="49" fontId="180" fillId="0" borderId="3" xfId="0" applyNumberFormat="1" applyFont="1" applyFill="1" applyBorder="1" applyAlignment="1">
      <alignment horizontal="center" vertical="center"/>
    </xf>
    <xf numFmtId="43" fontId="7" fillId="0" borderId="2" xfId="1" applyNumberFormat="1" applyFont="1" applyFill="1" applyBorder="1" applyAlignment="1">
      <alignment horizontal="center" vertical="center"/>
    </xf>
    <xf numFmtId="16" fontId="0" fillId="0" borderId="0" xfId="1" applyNumberFormat="1" applyFont="1" applyFill="1" applyBorder="1" applyAlignment="1">
      <alignment horizontal="center" vertical="center"/>
    </xf>
    <xf numFmtId="9" fontId="4" fillId="0" borderId="2" xfId="3" applyFont="1" applyFill="1" applyBorder="1" applyAlignment="1">
      <alignment horizontal="center" vertical="center"/>
    </xf>
    <xf numFmtId="16" fontId="174" fillId="0" borderId="2" xfId="0" applyNumberFormat="1" applyFont="1" applyFill="1" applyBorder="1" applyAlignment="1">
      <alignment horizontal="center" vertical="center"/>
    </xf>
    <xf numFmtId="14" fontId="176" fillId="0" borderId="17" xfId="0" applyNumberFormat="1" applyFont="1" applyFill="1" applyBorder="1" applyAlignment="1">
      <alignment horizontal="center" vertical="center"/>
    </xf>
    <xf numFmtId="0" fontId="176" fillId="0" borderId="2" xfId="0" applyFont="1" applyFill="1" applyBorder="1" applyAlignment="1">
      <alignment horizontal="center" vertical="center"/>
    </xf>
    <xf numFmtId="43" fontId="180" fillId="0" borderId="26" xfId="1" applyNumberFormat="1" applyFont="1" applyFill="1" applyBorder="1" applyAlignment="1">
      <alignment horizontal="center" vertical="center"/>
    </xf>
    <xf numFmtId="43" fontId="7" fillId="0" borderId="2" xfId="1" applyFont="1" applyFill="1" applyBorder="1" applyAlignment="1">
      <alignment horizontal="center" vertical="center"/>
    </xf>
    <xf numFmtId="9" fontId="181" fillId="0" borderId="14" xfId="3" applyFont="1" applyFill="1" applyBorder="1" applyAlignment="1">
      <alignment horizontal="center" vertical="center"/>
    </xf>
    <xf numFmtId="43" fontId="178" fillId="0" borderId="2" xfId="1" applyNumberFormat="1" applyFont="1" applyFill="1" applyBorder="1" applyAlignment="1">
      <alignment horizontal="center" vertical="center"/>
    </xf>
    <xf numFmtId="49" fontId="178" fillId="0" borderId="2" xfId="0" applyNumberFormat="1" applyFont="1" applyFill="1" applyBorder="1" applyAlignment="1">
      <alignment horizontal="center" vertical="center"/>
    </xf>
    <xf numFmtId="14" fontId="178" fillId="0" borderId="2" xfId="0" applyNumberFormat="1" applyFont="1" applyFill="1" applyBorder="1" applyAlignment="1">
      <alignment horizontal="center" vertical="center"/>
    </xf>
    <xf numFmtId="16" fontId="4" fillId="0" borderId="0" xfId="0" applyNumberFormat="1" applyFont="1" applyFill="1" applyBorder="1" applyAlignment="1">
      <alignment horizontal="center" vertical="center"/>
    </xf>
    <xf numFmtId="16" fontId="0" fillId="0" borderId="2" xfId="1" applyNumberFormat="1" applyFont="1" applyFill="1" applyBorder="1" applyAlignment="1">
      <alignment horizontal="center" vertical="center"/>
    </xf>
    <xf numFmtId="43" fontId="4" fillId="0" borderId="34" xfId="1" applyNumberFormat="1" applyFont="1" applyFill="1" applyBorder="1" applyAlignment="1">
      <alignment horizontal="center" vertical="center"/>
    </xf>
    <xf numFmtId="49" fontId="177" fillId="0" borderId="3" xfId="0" applyNumberFormat="1" applyFont="1" applyFill="1" applyBorder="1" applyAlignment="1">
      <alignment horizontal="center" vertical="center"/>
    </xf>
    <xf numFmtId="0" fontId="182" fillId="0" borderId="2" xfId="0" applyNumberFormat="1" applyFont="1" applyFill="1" applyBorder="1" applyAlignment="1">
      <alignment horizontal="center" vertical="center"/>
    </xf>
    <xf numFmtId="0" fontId="21" fillId="0" borderId="21" xfId="0" applyFont="1" applyFill="1" applyBorder="1" applyAlignment="1">
      <alignment horizontal="center" vertical="center" wrapText="1"/>
    </xf>
    <xf numFmtId="43" fontId="186" fillId="0" borderId="32" xfId="1" applyFont="1" applyFill="1" applyBorder="1" applyAlignment="1">
      <alignment horizontal="center" vertical="center"/>
    </xf>
    <xf numFmtId="9" fontId="4" fillId="0" borderId="14" xfId="3" applyNumberFormat="1" applyFont="1" applyFill="1" applyBorder="1" applyAlignment="1">
      <alignment horizontal="center" vertical="center"/>
    </xf>
    <xf numFmtId="0" fontId="187" fillId="0" borderId="2" xfId="0" applyNumberFormat="1" applyFont="1" applyFill="1" applyBorder="1" applyAlignment="1">
      <alignment horizontal="center" vertical="center"/>
    </xf>
    <xf numFmtId="14" fontId="187" fillId="0" borderId="17" xfId="0" applyNumberFormat="1" applyFont="1" applyFill="1" applyBorder="1" applyAlignment="1">
      <alignment horizontal="center" vertical="center"/>
    </xf>
    <xf numFmtId="0" fontId="187" fillId="0" borderId="2" xfId="0" applyFont="1" applyFill="1" applyBorder="1" applyAlignment="1">
      <alignment horizontal="center" vertical="center"/>
    </xf>
    <xf numFmtId="43" fontId="188" fillId="0" borderId="30" xfId="1" applyNumberFormat="1" applyFont="1" applyFill="1" applyBorder="1" applyAlignment="1">
      <alignment horizontal="center" vertical="center"/>
    </xf>
    <xf numFmtId="43" fontId="189" fillId="0" borderId="2" xfId="1" applyNumberFormat="1" applyFont="1" applyFill="1" applyBorder="1" applyAlignment="1">
      <alignment horizontal="center" vertical="center"/>
    </xf>
    <xf numFmtId="9" fontId="189" fillId="0" borderId="2" xfId="3" applyFont="1" applyFill="1" applyBorder="1" applyAlignment="1">
      <alignment horizontal="center" vertical="center"/>
    </xf>
    <xf numFmtId="14" fontId="189" fillId="0" borderId="2" xfId="0" applyNumberFormat="1" applyFont="1" applyFill="1" applyBorder="1" applyAlignment="1">
      <alignment horizontal="center" vertical="center"/>
    </xf>
    <xf numFmtId="16" fontId="189" fillId="0" borderId="2" xfId="0" applyNumberFormat="1" applyFont="1" applyFill="1" applyBorder="1" applyAlignment="1">
      <alignment horizontal="center" vertical="center"/>
    </xf>
    <xf numFmtId="49" fontId="188" fillId="0" borderId="3" xfId="0" applyNumberFormat="1" applyFont="1" applyFill="1" applyBorder="1" applyAlignment="1">
      <alignment horizontal="center" vertical="center"/>
    </xf>
    <xf numFmtId="0" fontId="179" fillId="0" borderId="1" xfId="0" applyFont="1" applyFill="1" applyBorder="1" applyAlignment="1">
      <alignment horizontal="center" vertical="center"/>
    </xf>
    <xf numFmtId="0" fontId="182" fillId="0" borderId="2" xfId="0" applyFont="1" applyFill="1" applyBorder="1" applyAlignment="1">
      <alignment horizontal="center" vertical="center"/>
    </xf>
    <xf numFmtId="43" fontId="183" fillId="0" borderId="30" xfId="1" applyNumberFormat="1" applyFont="1" applyFill="1" applyBorder="1" applyAlignment="1">
      <alignment horizontal="center" vertical="center"/>
    </xf>
    <xf numFmtId="43" fontId="180" fillId="0" borderId="29" xfId="1" applyNumberFormat="1" applyFont="1" applyFill="1" applyBorder="1" applyAlignment="1">
      <alignment horizontal="center" vertical="center"/>
    </xf>
    <xf numFmtId="43" fontId="181" fillId="0" borderId="1" xfId="1" applyNumberFormat="1" applyFont="1" applyFill="1" applyBorder="1" applyAlignment="1">
      <alignment horizontal="center" vertical="center"/>
    </xf>
    <xf numFmtId="43" fontId="184" fillId="0" borderId="2" xfId="1" applyNumberFormat="1" applyFont="1" applyFill="1" applyBorder="1" applyAlignment="1">
      <alignment horizontal="center" vertical="center"/>
    </xf>
    <xf numFmtId="43" fontId="7" fillId="0" borderId="1" xfId="1" applyNumberFormat="1" applyFont="1" applyFill="1" applyBorder="1" applyAlignment="1">
      <alignment horizontal="center" vertical="center"/>
    </xf>
    <xf numFmtId="43" fontId="185" fillId="0" borderId="2" xfId="1" applyNumberFormat="1" applyFont="1" applyFill="1" applyBorder="1" applyAlignment="1">
      <alignment horizontal="center" vertical="center"/>
    </xf>
    <xf numFmtId="9" fontId="181" fillId="0" borderId="1" xfId="3" applyFont="1" applyFill="1" applyBorder="1" applyAlignment="1">
      <alignment horizontal="center" vertical="center"/>
    </xf>
    <xf numFmtId="9" fontId="184" fillId="0" borderId="2" xfId="3" applyFont="1" applyFill="1" applyBorder="1" applyAlignment="1">
      <alignment horizontal="center" vertical="center"/>
    </xf>
    <xf numFmtId="49" fontId="181" fillId="0" borderId="1" xfId="0" applyNumberFormat="1" applyFont="1" applyFill="1" applyBorder="1" applyAlignment="1">
      <alignment horizontal="center" vertical="center"/>
    </xf>
    <xf numFmtId="14" fontId="181" fillId="0" borderId="1" xfId="0" applyNumberFormat="1" applyFont="1" applyFill="1" applyBorder="1" applyAlignment="1">
      <alignment horizontal="center" vertical="center"/>
    </xf>
    <xf numFmtId="14" fontId="184" fillId="0" borderId="2" xfId="0" applyNumberFormat="1" applyFont="1" applyFill="1" applyBorder="1" applyAlignment="1">
      <alignment horizontal="center" vertical="center"/>
    </xf>
    <xf numFmtId="49" fontId="180" fillId="0" borderId="4" xfId="0" applyNumberFormat="1" applyFont="1" applyFill="1" applyBorder="1" applyAlignment="1">
      <alignment horizontal="center" vertical="center"/>
    </xf>
    <xf numFmtId="49" fontId="183" fillId="0" borderId="3" xfId="0" applyNumberFormat="1" applyFont="1" applyFill="1" applyBorder="1" applyAlignment="1">
      <alignment horizontal="center" vertical="center"/>
    </xf>
    <xf numFmtId="43" fontId="176" fillId="0" borderId="2" xfId="1" applyFont="1" applyFill="1" applyBorder="1" applyAlignment="1">
      <alignment horizontal="center" vertical="center"/>
    </xf>
    <xf numFmtId="14" fontId="187" fillId="0" borderId="14" xfId="0" applyNumberFormat="1" applyFont="1" applyFill="1" applyBorder="1" applyAlignment="1">
      <alignment horizontal="center" vertical="center"/>
    </xf>
    <xf numFmtId="0" fontId="187" fillId="0" borderId="1" xfId="0" applyFont="1" applyFill="1" applyBorder="1" applyAlignment="1">
      <alignment horizontal="center" vertical="center"/>
    </xf>
    <xf numFmtId="43" fontId="187" fillId="0" borderId="1" xfId="1" applyFont="1" applyFill="1" applyBorder="1" applyAlignment="1">
      <alignment horizontal="center" vertical="center"/>
    </xf>
    <xf numFmtId="43" fontId="188" fillId="0" borderId="29" xfId="1" applyNumberFormat="1" applyFont="1" applyFill="1" applyBorder="1" applyAlignment="1">
      <alignment horizontal="center" vertical="center"/>
    </xf>
    <xf numFmtId="43" fontId="189" fillId="0" borderId="1" xfId="1" applyNumberFormat="1" applyFont="1" applyFill="1" applyBorder="1" applyAlignment="1">
      <alignment horizontal="center" vertical="center"/>
    </xf>
    <xf numFmtId="43" fontId="190" fillId="0" borderId="1" xfId="1" applyNumberFormat="1" applyFont="1" applyFill="1" applyBorder="1" applyAlignment="1">
      <alignment horizontal="center" vertical="center"/>
    </xf>
    <xf numFmtId="9" fontId="189" fillId="0" borderId="1" xfId="3" applyFont="1" applyFill="1" applyBorder="1" applyAlignment="1">
      <alignment horizontal="center" vertical="center"/>
    </xf>
    <xf numFmtId="49" fontId="189" fillId="0" borderId="1" xfId="0" applyNumberFormat="1" applyFont="1" applyFill="1" applyBorder="1" applyAlignment="1">
      <alignment horizontal="center" vertical="center"/>
    </xf>
    <xf numFmtId="14" fontId="189" fillId="0" borderId="1" xfId="0" applyNumberFormat="1" applyFont="1" applyFill="1" applyBorder="1" applyAlignment="1">
      <alignment horizontal="center" vertical="center"/>
    </xf>
    <xf numFmtId="43" fontId="189" fillId="0" borderId="1" xfId="1" applyFont="1" applyFill="1" applyBorder="1" applyAlignment="1">
      <alignment horizontal="center" vertical="center"/>
    </xf>
    <xf numFmtId="49" fontId="188" fillId="0" borderId="4" xfId="0" applyNumberFormat="1" applyFont="1" applyFill="1" applyBorder="1" applyAlignment="1">
      <alignment horizontal="center" vertical="center"/>
    </xf>
    <xf numFmtId="0" fontId="189" fillId="0" borderId="1" xfId="0" applyFont="1" applyFill="1" applyBorder="1" applyAlignment="1">
      <alignment horizontal="center" vertical="center"/>
    </xf>
    <xf numFmtId="164" fontId="188" fillId="0" borderId="1" xfId="0" applyNumberFormat="1" applyFont="1" applyFill="1" applyBorder="1" applyAlignment="1">
      <alignment horizontal="center" vertical="center"/>
    </xf>
    <xf numFmtId="16" fontId="180" fillId="0" borderId="2" xfId="0" applyNumberFormat="1" applyFont="1" applyFill="1" applyBorder="1" applyAlignment="1">
      <alignment horizontal="center" vertical="center"/>
    </xf>
    <xf numFmtId="0" fontId="191" fillId="0" borderId="2" xfId="0" applyNumberFormat="1" applyFont="1" applyFill="1" applyBorder="1" applyAlignment="1">
      <alignment horizontal="center" vertical="center"/>
    </xf>
    <xf numFmtId="14" fontId="191" fillId="0" borderId="17" xfId="0" applyNumberFormat="1" applyFont="1" applyFill="1" applyBorder="1" applyAlignment="1">
      <alignment horizontal="center" vertical="center"/>
    </xf>
    <xf numFmtId="0" fontId="191" fillId="0" borderId="2" xfId="0" applyFont="1" applyFill="1" applyBorder="1" applyAlignment="1">
      <alignment horizontal="center" vertical="center"/>
    </xf>
    <xf numFmtId="43" fontId="192" fillId="0" borderId="30" xfId="1" applyNumberFormat="1" applyFont="1" applyFill="1" applyBorder="1" applyAlignment="1">
      <alignment horizontal="center" vertical="center"/>
    </xf>
    <xf numFmtId="43" fontId="193" fillId="0" borderId="2" xfId="1" applyNumberFormat="1" applyFont="1" applyFill="1" applyBorder="1" applyAlignment="1">
      <alignment horizontal="center" vertical="center"/>
    </xf>
    <xf numFmtId="9" fontId="193" fillId="0" borderId="2" xfId="3" applyFont="1" applyFill="1" applyBorder="1" applyAlignment="1">
      <alignment horizontal="center" vertical="center"/>
    </xf>
    <xf numFmtId="14" fontId="193" fillId="0" borderId="2" xfId="0" applyNumberFormat="1" applyFont="1" applyFill="1" applyBorder="1" applyAlignment="1">
      <alignment horizontal="center" vertical="center"/>
    </xf>
    <xf numFmtId="16" fontId="193" fillId="0" borderId="2" xfId="0" applyNumberFormat="1" applyFont="1" applyFill="1" applyBorder="1" applyAlignment="1">
      <alignment horizontal="center" vertical="center"/>
    </xf>
    <xf numFmtId="43" fontId="193" fillId="0" borderId="2" xfId="1" applyFont="1" applyFill="1" applyBorder="1" applyAlignment="1">
      <alignment horizontal="center" vertical="center"/>
    </xf>
    <xf numFmtId="49" fontId="192" fillId="0" borderId="3" xfId="0" applyNumberFormat="1" applyFont="1" applyFill="1" applyBorder="1" applyAlignment="1">
      <alignment horizontal="center" vertical="center"/>
    </xf>
    <xf numFmtId="43" fontId="191" fillId="0" borderId="2" xfId="1" applyFont="1" applyFill="1" applyBorder="1" applyAlignment="1">
      <alignment horizontal="center" vertical="center"/>
    </xf>
    <xf numFmtId="14" fontId="194" fillId="0" borderId="14" xfId="0" applyNumberFormat="1" applyFont="1" applyFill="1" applyBorder="1" applyAlignment="1">
      <alignment horizontal="center" vertical="center"/>
    </xf>
    <xf numFmtId="0" fontId="194" fillId="0" borderId="1" xfId="0" applyFont="1" applyFill="1" applyBorder="1" applyAlignment="1">
      <alignment horizontal="center" vertical="center"/>
    </xf>
    <xf numFmtId="0" fontId="194" fillId="0" borderId="2" xfId="0" applyNumberFormat="1" applyFont="1" applyFill="1" applyBorder="1" applyAlignment="1">
      <alignment horizontal="center" vertical="center"/>
    </xf>
    <xf numFmtId="43" fontId="195" fillId="0" borderId="29" xfId="1" applyNumberFormat="1" applyFont="1" applyFill="1" applyBorder="1" applyAlignment="1">
      <alignment horizontal="center" vertical="center"/>
    </xf>
    <xf numFmtId="43" fontId="196" fillId="0" borderId="1" xfId="1" applyNumberFormat="1" applyFont="1" applyFill="1" applyBorder="1" applyAlignment="1">
      <alignment horizontal="center" vertical="center"/>
    </xf>
    <xf numFmtId="43" fontId="197" fillId="0" borderId="1" xfId="1" applyNumberFormat="1" applyFont="1" applyFill="1" applyBorder="1" applyAlignment="1">
      <alignment horizontal="center" vertical="center"/>
    </xf>
    <xf numFmtId="9" fontId="196" fillId="0" borderId="1" xfId="3" applyFont="1" applyFill="1" applyBorder="1" applyAlignment="1">
      <alignment horizontal="center" vertical="center"/>
    </xf>
    <xf numFmtId="14" fontId="196" fillId="0" borderId="1" xfId="0" applyNumberFormat="1" applyFont="1" applyFill="1" applyBorder="1" applyAlignment="1">
      <alignment horizontal="center" vertical="center"/>
    </xf>
    <xf numFmtId="43" fontId="196" fillId="0" borderId="1" xfId="1" applyFont="1" applyFill="1" applyBorder="1" applyAlignment="1">
      <alignment horizontal="center" vertical="center"/>
    </xf>
    <xf numFmtId="49" fontId="195" fillId="0" borderId="4" xfId="0" applyNumberFormat="1" applyFont="1" applyFill="1" applyBorder="1" applyAlignment="1">
      <alignment horizontal="center" vertical="center"/>
    </xf>
    <xf numFmtId="165" fontId="0" fillId="0" borderId="0" xfId="0" applyNumberFormat="1" applyAlignment="1">
      <alignment horizontal="center" vertical="center"/>
    </xf>
    <xf numFmtId="0" fontId="198" fillId="0" borderId="2" xfId="0" applyNumberFormat="1" applyFont="1" applyFill="1" applyBorder="1" applyAlignment="1">
      <alignment horizontal="center" vertical="center"/>
    </xf>
    <xf numFmtId="43" fontId="199" fillId="0" borderId="30" xfId="1" applyNumberFormat="1" applyFont="1" applyFill="1" applyBorder="1" applyAlignment="1">
      <alignment horizontal="center" vertical="center"/>
    </xf>
    <xf numFmtId="43" fontId="200" fillId="0" borderId="2" xfId="1" applyNumberFormat="1" applyFont="1" applyFill="1" applyBorder="1" applyAlignment="1">
      <alignment horizontal="center" vertical="center"/>
    </xf>
    <xf numFmtId="43" fontId="201" fillId="0" borderId="2" xfId="1" applyNumberFormat="1" applyFont="1" applyFill="1" applyBorder="1" applyAlignment="1">
      <alignment horizontal="center" vertical="center"/>
    </xf>
    <xf numFmtId="9" fontId="200" fillId="0" borderId="2" xfId="3" applyFont="1" applyFill="1" applyBorder="1" applyAlignment="1">
      <alignment horizontal="center" vertical="center"/>
    </xf>
    <xf numFmtId="49" fontId="200" fillId="0" borderId="2" xfId="0" applyNumberFormat="1" applyFont="1" applyFill="1" applyBorder="1" applyAlignment="1">
      <alignment horizontal="center" vertical="center"/>
    </xf>
    <xf numFmtId="14" fontId="200" fillId="0" borderId="2" xfId="0" applyNumberFormat="1" applyFont="1" applyFill="1" applyBorder="1" applyAlignment="1">
      <alignment horizontal="center" vertical="center"/>
    </xf>
    <xf numFmtId="49" fontId="199" fillId="0" borderId="3" xfId="0" applyNumberFormat="1" applyFont="1" applyFill="1" applyBorder="1" applyAlignment="1">
      <alignment horizontal="center" vertical="center"/>
    </xf>
    <xf numFmtId="16" fontId="192" fillId="0" borderId="2" xfId="0" applyNumberFormat="1" applyFont="1" applyFill="1" applyBorder="1" applyAlignment="1">
      <alignment horizontal="center" vertical="center"/>
    </xf>
    <xf numFmtId="43" fontId="186" fillId="0" borderId="32" xfId="1" applyNumberFormat="1" applyFont="1" applyFill="1" applyBorder="1" applyAlignment="1">
      <alignment horizontal="center" vertical="center"/>
    </xf>
    <xf numFmtId="43" fontId="186" fillId="0" borderId="2" xfId="1" applyNumberFormat="1" applyFont="1" applyFill="1" applyBorder="1" applyAlignment="1">
      <alignment horizontal="center" vertical="center"/>
    </xf>
    <xf numFmtId="43" fontId="203" fillId="0" borderId="30" xfId="1" applyNumberFormat="1" applyFont="1" applyFill="1" applyBorder="1" applyAlignment="1">
      <alignment horizontal="center" vertical="center"/>
    </xf>
    <xf numFmtId="43" fontId="204" fillId="0" borderId="2" xfId="1" applyNumberFormat="1" applyFont="1" applyFill="1" applyBorder="1" applyAlignment="1">
      <alignment horizontal="center" vertical="center"/>
    </xf>
    <xf numFmtId="14" fontId="202" fillId="0" borderId="17" xfId="0" applyNumberFormat="1" applyFont="1" applyFill="1" applyBorder="1" applyAlignment="1">
      <alignment horizontal="center" vertical="center"/>
    </xf>
    <xf numFmtId="0" fontId="202" fillId="0" borderId="2" xfId="0" applyFont="1" applyFill="1" applyBorder="1" applyAlignment="1">
      <alignment horizontal="center" vertical="center"/>
    </xf>
    <xf numFmtId="43" fontId="205" fillId="0" borderId="2" xfId="1" applyNumberFormat="1" applyFont="1" applyFill="1" applyBorder="1" applyAlignment="1">
      <alignment horizontal="center" vertical="center"/>
    </xf>
    <xf numFmtId="9" fontId="204" fillId="0" borderId="2" xfId="3" applyFont="1" applyFill="1" applyBorder="1" applyAlignment="1">
      <alignment horizontal="center" vertical="center"/>
    </xf>
    <xf numFmtId="49" fontId="204" fillId="0" borderId="2" xfId="0" applyNumberFormat="1" applyFont="1" applyFill="1" applyBorder="1" applyAlignment="1">
      <alignment horizontal="center" vertical="center"/>
    </xf>
    <xf numFmtId="14" fontId="204" fillId="0" borderId="2" xfId="0" applyNumberFormat="1" applyFont="1" applyFill="1" applyBorder="1" applyAlignment="1">
      <alignment horizontal="center" vertical="center"/>
    </xf>
    <xf numFmtId="49" fontId="203" fillId="0" borderId="3" xfId="0" applyNumberFormat="1" applyFont="1" applyFill="1" applyBorder="1" applyAlignment="1">
      <alignment horizontal="center" vertical="center"/>
    </xf>
    <xf numFmtId="43" fontId="124" fillId="0" borderId="29" xfId="1" applyFont="1" applyFill="1" applyBorder="1" applyAlignment="1">
      <alignment horizontal="center" vertical="center"/>
    </xf>
    <xf numFmtId="49" fontId="127" fillId="41" borderId="2" xfId="4" applyNumberFormat="1" applyFont="1" applyFill="1" applyBorder="1" applyAlignment="1">
      <alignment horizontal="center" vertical="center"/>
    </xf>
    <xf numFmtId="16" fontId="88" fillId="0" borderId="1" xfId="0" applyNumberFormat="1" applyFont="1" applyFill="1" applyBorder="1" applyAlignment="1">
      <alignment horizontal="center" vertical="center"/>
    </xf>
    <xf numFmtId="43" fontId="173" fillId="0" borderId="1" xfId="1" applyFont="1" applyFill="1" applyBorder="1" applyAlignment="1">
      <alignment horizontal="center" vertical="center"/>
    </xf>
    <xf numFmtId="16" fontId="203" fillId="0" borderId="2" xfId="0" applyNumberFormat="1" applyFont="1" applyFill="1" applyBorder="1" applyAlignment="1">
      <alignment horizontal="center" vertical="center"/>
    </xf>
    <xf numFmtId="0" fontId="0" fillId="33" borderId="38" xfId="2" applyFont="1" applyFill="1" applyBorder="1" applyAlignment="1">
      <alignment horizontal="center" vertical="center"/>
    </xf>
    <xf numFmtId="0" fontId="0" fillId="33" borderId="39" xfId="2" applyFont="1" applyFill="1" applyBorder="1" applyAlignment="1">
      <alignment horizontal="center" vertical="center"/>
    </xf>
    <xf numFmtId="0" fontId="0" fillId="33" borderId="39" xfId="2" applyFont="1" applyFill="1" applyBorder="1" applyAlignment="1">
      <alignment horizontal="left" vertical="center"/>
    </xf>
    <xf numFmtId="10" fontId="0" fillId="33" borderId="40" xfId="2" applyNumberFormat="1" applyFont="1" applyFill="1" applyBorder="1" applyAlignment="1">
      <alignment horizontal="center" vertical="center"/>
    </xf>
    <xf numFmtId="0" fontId="0" fillId="33" borderId="41" xfId="2" applyFont="1" applyFill="1" applyBorder="1" applyAlignment="1">
      <alignment horizontal="center" vertical="center"/>
    </xf>
    <xf numFmtId="10" fontId="0" fillId="33" borderId="42" xfId="2" applyNumberFormat="1" applyFont="1" applyFill="1" applyBorder="1" applyAlignment="1">
      <alignment horizontal="center" vertical="center"/>
    </xf>
    <xf numFmtId="0" fontId="0" fillId="33" borderId="43" xfId="2" applyFont="1" applyFill="1" applyBorder="1" applyAlignment="1">
      <alignment horizontal="center" vertical="center"/>
    </xf>
    <xf numFmtId="0" fontId="0" fillId="33" borderId="44" xfId="2" applyFont="1" applyFill="1" applyBorder="1" applyAlignment="1">
      <alignment horizontal="center" vertical="center"/>
    </xf>
    <xf numFmtId="0" fontId="0" fillId="33" borderId="44" xfId="2" applyFont="1" applyFill="1" applyBorder="1" applyAlignment="1">
      <alignment horizontal="left" vertical="center"/>
    </xf>
    <xf numFmtId="10" fontId="0" fillId="33" borderId="45" xfId="2" applyNumberFormat="1" applyFont="1" applyFill="1" applyBorder="1" applyAlignment="1">
      <alignment horizontal="center" vertical="center"/>
    </xf>
    <xf numFmtId="43" fontId="0" fillId="0" borderId="29" xfId="1" applyNumberFormat="1" applyFont="1" applyFill="1" applyBorder="1" applyAlignment="1">
      <alignment horizontal="center" vertical="center"/>
    </xf>
    <xf numFmtId="9" fontId="4" fillId="0" borderId="1" xfId="3" applyFont="1" applyFill="1" applyBorder="1" applyAlignment="1">
      <alignment horizontal="center" vertical="center"/>
    </xf>
    <xf numFmtId="0" fontId="206" fillId="0" borderId="2" xfId="0" applyNumberFormat="1" applyFont="1" applyFill="1" applyBorder="1" applyAlignment="1">
      <alignment horizontal="center" vertical="center"/>
    </xf>
    <xf numFmtId="43" fontId="207" fillId="0" borderId="30" xfId="1" applyNumberFormat="1" applyFont="1" applyFill="1" applyBorder="1" applyAlignment="1">
      <alignment horizontal="center" vertical="center"/>
    </xf>
    <xf numFmtId="43" fontId="207" fillId="0" borderId="2" xfId="0" applyNumberFormat="1" applyFont="1" applyFill="1" applyBorder="1" applyAlignment="1">
      <alignment horizontal="center" vertical="center"/>
    </xf>
    <xf numFmtId="43" fontId="208" fillId="0" borderId="2" xfId="1" applyNumberFormat="1" applyFont="1" applyFill="1" applyBorder="1" applyAlignment="1">
      <alignment horizontal="center" vertical="center"/>
    </xf>
    <xf numFmtId="9" fontId="206" fillId="0" borderId="2" xfId="3" applyNumberFormat="1" applyFont="1" applyFill="1" applyBorder="1" applyAlignment="1">
      <alignment horizontal="center" vertical="center"/>
    </xf>
    <xf numFmtId="14" fontId="206" fillId="0" borderId="17" xfId="0" applyNumberFormat="1" applyFont="1" applyFill="1" applyBorder="1" applyAlignment="1">
      <alignment horizontal="center" vertical="center"/>
    </xf>
    <xf numFmtId="0" fontId="206" fillId="0" borderId="2" xfId="0" applyFont="1" applyFill="1" applyBorder="1" applyAlignment="1">
      <alignment horizontal="center" vertical="center"/>
    </xf>
    <xf numFmtId="43" fontId="206" fillId="0" borderId="2" xfId="1" applyFont="1" applyFill="1" applyBorder="1" applyAlignment="1">
      <alignment horizontal="center" vertical="center"/>
    </xf>
    <xf numFmtId="43" fontId="209" fillId="0" borderId="2" xfId="1" applyNumberFormat="1" applyFont="1" applyFill="1" applyBorder="1" applyAlignment="1">
      <alignment horizontal="center" vertical="center"/>
    </xf>
    <xf numFmtId="9" fontId="208" fillId="0" borderId="2" xfId="3" applyFont="1" applyFill="1" applyBorder="1" applyAlignment="1">
      <alignment horizontal="center" vertical="center"/>
    </xf>
    <xf numFmtId="49" fontId="208" fillId="0" borderId="2" xfId="0" applyNumberFormat="1" applyFont="1" applyFill="1" applyBorder="1" applyAlignment="1">
      <alignment horizontal="center" vertical="center"/>
    </xf>
    <xf numFmtId="14" fontId="208" fillId="0" borderId="2" xfId="0" applyNumberFormat="1" applyFont="1" applyFill="1" applyBorder="1" applyAlignment="1">
      <alignment horizontal="center" vertical="center"/>
    </xf>
    <xf numFmtId="49" fontId="207" fillId="0" borderId="2" xfId="0" applyNumberFormat="1" applyFont="1" applyFill="1" applyBorder="1" applyAlignment="1">
      <alignment horizontal="center" vertical="center"/>
    </xf>
    <xf numFmtId="16" fontId="208" fillId="0" borderId="2" xfId="0" applyNumberFormat="1" applyFont="1" applyFill="1" applyBorder="1" applyAlignment="1">
      <alignment horizontal="center" vertical="center"/>
    </xf>
    <xf numFmtId="43" fontId="208" fillId="0" borderId="2" xfId="1" applyFont="1" applyFill="1" applyBorder="1" applyAlignment="1">
      <alignment horizontal="center" vertical="center"/>
    </xf>
    <xf numFmtId="0" fontId="207" fillId="0" borderId="2" xfId="0" applyFont="1" applyFill="1" applyBorder="1" applyAlignment="1">
      <alignment horizontal="center" vertical="center"/>
    </xf>
    <xf numFmtId="49" fontId="207" fillId="0" borderId="3" xfId="0" applyNumberFormat="1" applyFont="1" applyFill="1" applyBorder="1" applyAlignment="1">
      <alignment horizontal="center" vertical="center"/>
    </xf>
    <xf numFmtId="16" fontId="207" fillId="0" borderId="2" xfId="0" applyNumberFormat="1" applyFont="1" applyFill="1" applyBorder="1" applyAlignment="1">
      <alignment horizontal="center" vertical="center"/>
    </xf>
    <xf numFmtId="4" fontId="210" fillId="0" borderId="0" xfId="0" applyNumberFormat="1" applyFont="1"/>
    <xf numFmtId="4" fontId="0" fillId="0" borderId="0" xfId="0" applyNumberFormat="1" applyAlignment="1">
      <alignment vertical="center" wrapText="1"/>
    </xf>
    <xf numFmtId="43" fontId="212" fillId="0" borderId="30" xfId="1" applyNumberFormat="1" applyFont="1" applyFill="1" applyBorder="1" applyAlignment="1">
      <alignment horizontal="center" vertical="center"/>
    </xf>
    <xf numFmtId="43" fontId="212" fillId="0" borderId="2" xfId="0" applyNumberFormat="1" applyFont="1" applyFill="1" applyBorder="1" applyAlignment="1">
      <alignment horizontal="center" vertical="center"/>
    </xf>
    <xf numFmtId="43" fontId="213" fillId="0" borderId="2" xfId="1" applyNumberFormat="1" applyFont="1" applyFill="1" applyBorder="1" applyAlignment="1">
      <alignment horizontal="center" vertical="center"/>
    </xf>
    <xf numFmtId="9" fontId="211" fillId="0" borderId="2" xfId="3" applyNumberFormat="1" applyFont="1" applyFill="1" applyBorder="1" applyAlignment="1">
      <alignment horizontal="center" vertical="center"/>
    </xf>
    <xf numFmtId="43" fontId="212" fillId="0" borderId="29" xfId="1" applyNumberFormat="1" applyFont="1" applyFill="1" applyBorder="1" applyAlignment="1">
      <alignment horizontal="center" vertical="center"/>
    </xf>
    <xf numFmtId="43" fontId="214" fillId="0" borderId="1" xfId="1" applyNumberFormat="1" applyFont="1" applyFill="1" applyBorder="1" applyAlignment="1">
      <alignment horizontal="center" vertical="center"/>
    </xf>
    <xf numFmtId="9" fontId="213" fillId="0" borderId="1" xfId="3" applyFont="1" applyFill="1" applyBorder="1" applyAlignment="1">
      <alignment horizontal="center" vertical="center"/>
    </xf>
    <xf numFmtId="43" fontId="213" fillId="0" borderId="1" xfId="1" applyNumberFormat="1" applyFont="1" applyFill="1" applyBorder="1" applyAlignment="1">
      <alignment horizontal="center" vertical="center"/>
    </xf>
    <xf numFmtId="49" fontId="213" fillId="0" borderId="1" xfId="0" applyNumberFormat="1" applyFont="1" applyFill="1" applyBorder="1" applyAlignment="1">
      <alignment horizontal="center" vertical="center"/>
    </xf>
    <xf numFmtId="14" fontId="213" fillId="0" borderId="1" xfId="0" applyNumberFormat="1" applyFont="1" applyFill="1" applyBorder="1" applyAlignment="1">
      <alignment horizontal="center" vertical="center"/>
    </xf>
    <xf numFmtId="49" fontId="212" fillId="0" borderId="4" xfId="0" applyNumberFormat="1" applyFont="1" applyFill="1" applyBorder="1" applyAlignment="1">
      <alignment horizontal="center" vertical="center"/>
    </xf>
    <xf numFmtId="43" fontId="4" fillId="39" borderId="2" xfId="1" applyFont="1" applyFill="1" applyBorder="1" applyAlignment="1">
      <alignment horizontal="center" vertical="center"/>
    </xf>
    <xf numFmtId="49" fontId="215" fillId="0" borderId="3" xfId="46" applyNumberFormat="1" applyFill="1" applyBorder="1" applyAlignment="1">
      <alignment horizontal="center" vertical="center"/>
    </xf>
    <xf numFmtId="0" fontId="216" fillId="0" borderId="2" xfId="0" applyNumberFormat="1" applyFont="1" applyFill="1" applyBorder="1" applyAlignment="1">
      <alignment horizontal="center" vertical="center"/>
    </xf>
    <xf numFmtId="43" fontId="217" fillId="0" borderId="30" xfId="1" applyNumberFormat="1" applyFont="1" applyFill="1" applyBorder="1" applyAlignment="1">
      <alignment horizontal="center" vertical="center"/>
    </xf>
    <xf numFmtId="43" fontId="217" fillId="0" borderId="2" xfId="0" applyNumberFormat="1" applyFont="1" applyFill="1" applyBorder="1" applyAlignment="1">
      <alignment horizontal="center" vertical="center"/>
    </xf>
    <xf numFmtId="43" fontId="218" fillId="0" borderId="2" xfId="1" applyNumberFormat="1" applyFont="1" applyFill="1" applyBorder="1" applyAlignment="1">
      <alignment horizontal="center" vertical="center"/>
    </xf>
    <xf numFmtId="9" fontId="216" fillId="0" borderId="2" xfId="3" applyNumberFormat="1" applyFont="1" applyFill="1" applyBorder="1" applyAlignment="1">
      <alignment horizontal="center" vertical="center"/>
    </xf>
    <xf numFmtId="14" fontId="216" fillId="0" borderId="17" xfId="0" applyNumberFormat="1" applyFont="1" applyFill="1" applyBorder="1" applyAlignment="1">
      <alignment horizontal="center" vertical="center"/>
    </xf>
    <xf numFmtId="0" fontId="216" fillId="0" borderId="2" xfId="0" applyFont="1" applyFill="1" applyBorder="1" applyAlignment="1">
      <alignment horizontal="center" vertical="center"/>
    </xf>
    <xf numFmtId="43" fontId="216" fillId="0" borderId="2" xfId="1" applyFont="1" applyFill="1" applyBorder="1" applyAlignment="1">
      <alignment horizontal="center" vertical="center"/>
    </xf>
    <xf numFmtId="9" fontId="218" fillId="0" borderId="2" xfId="3" applyFont="1" applyFill="1" applyBorder="1" applyAlignment="1">
      <alignment horizontal="center" vertical="center"/>
    </xf>
    <xf numFmtId="14" fontId="218" fillId="0" borderId="2" xfId="0" applyNumberFormat="1" applyFont="1" applyFill="1" applyBorder="1" applyAlignment="1">
      <alignment horizontal="center" vertical="center"/>
    </xf>
    <xf numFmtId="16" fontId="218" fillId="0" borderId="2" xfId="0" applyNumberFormat="1" applyFont="1" applyFill="1" applyBorder="1" applyAlignment="1">
      <alignment horizontal="center" vertical="center"/>
    </xf>
    <xf numFmtId="0" fontId="217" fillId="0" borderId="2" xfId="0" applyFont="1" applyFill="1" applyBorder="1" applyAlignment="1">
      <alignment horizontal="center" vertical="center"/>
    </xf>
    <xf numFmtId="49" fontId="217" fillId="0" borderId="3" xfId="0" applyNumberFormat="1" applyFont="1" applyFill="1" applyBorder="1" applyAlignment="1">
      <alignment horizontal="center" vertical="center"/>
    </xf>
    <xf numFmtId="4" fontId="0" fillId="0" borderId="2" xfId="0" applyNumberFormat="1" applyFont="1" applyFill="1" applyBorder="1" applyAlignment="1">
      <alignment horizontal="center" vertical="center"/>
    </xf>
    <xf numFmtId="43" fontId="0" fillId="0" borderId="0" xfId="1" applyFont="1"/>
    <xf numFmtId="43" fontId="220" fillId="0" borderId="30" xfId="1" applyNumberFormat="1" applyFont="1" applyFill="1" applyBorder="1" applyAlignment="1">
      <alignment horizontal="center" vertical="center"/>
    </xf>
    <xf numFmtId="43" fontId="220" fillId="0" borderId="2" xfId="0" applyNumberFormat="1" applyFont="1" applyFill="1" applyBorder="1" applyAlignment="1">
      <alignment horizontal="center" vertical="center"/>
    </xf>
    <xf numFmtId="43" fontId="221" fillId="0" borderId="2" xfId="1" applyNumberFormat="1" applyFont="1" applyFill="1" applyBorder="1" applyAlignment="1">
      <alignment horizontal="center" vertical="center"/>
    </xf>
    <xf numFmtId="9" fontId="219" fillId="0" borderId="2" xfId="3" applyNumberFormat="1" applyFont="1" applyFill="1" applyBorder="1" applyAlignment="1">
      <alignment horizontal="center" vertical="center"/>
    </xf>
    <xf numFmtId="14" fontId="219" fillId="0" borderId="17" xfId="0" applyNumberFormat="1" applyFont="1" applyFill="1" applyBorder="1" applyAlignment="1">
      <alignment horizontal="center" vertical="center"/>
    </xf>
    <xf numFmtId="0" fontId="219" fillId="0" borderId="2" xfId="0" applyFont="1" applyFill="1" applyBorder="1" applyAlignment="1">
      <alignment horizontal="center" vertical="center"/>
    </xf>
    <xf numFmtId="43" fontId="222" fillId="0" borderId="2" xfId="1" applyNumberFormat="1" applyFont="1" applyFill="1" applyBorder="1" applyAlignment="1">
      <alignment horizontal="center" vertical="center"/>
    </xf>
    <xf numFmtId="9" fontId="221" fillId="0" borderId="2" xfId="3" applyFont="1" applyFill="1" applyBorder="1" applyAlignment="1">
      <alignment horizontal="center" vertical="center"/>
    </xf>
    <xf numFmtId="49" fontId="221" fillId="0" borderId="2" xfId="0" applyNumberFormat="1" applyFont="1" applyFill="1" applyBorder="1" applyAlignment="1">
      <alignment horizontal="center" vertical="center"/>
    </xf>
    <xf numFmtId="14" fontId="221" fillId="0" borderId="2" xfId="0" applyNumberFormat="1" applyFont="1" applyFill="1" applyBorder="1" applyAlignment="1">
      <alignment horizontal="center" vertical="center"/>
    </xf>
    <xf numFmtId="16" fontId="221" fillId="0" borderId="2" xfId="0" applyNumberFormat="1" applyFont="1" applyFill="1" applyBorder="1" applyAlignment="1">
      <alignment horizontal="center" vertical="center"/>
    </xf>
    <xf numFmtId="14" fontId="221" fillId="0" borderId="0" xfId="0" applyNumberFormat="1" applyFont="1" applyFill="1" applyBorder="1" applyAlignment="1">
      <alignment horizontal="center" vertical="center"/>
    </xf>
    <xf numFmtId="43" fontId="221" fillId="0" borderId="2" xfId="1" applyFont="1" applyFill="1" applyBorder="1" applyAlignment="1">
      <alignment horizontal="center" vertical="center"/>
    </xf>
    <xf numFmtId="0" fontId="220" fillId="0" borderId="2" xfId="0" applyFont="1" applyFill="1" applyBorder="1" applyAlignment="1">
      <alignment horizontal="center" vertical="center"/>
    </xf>
    <xf numFmtId="49" fontId="220" fillId="0" borderId="3" xfId="0" applyNumberFormat="1" applyFont="1" applyFill="1" applyBorder="1" applyAlignment="1">
      <alignment horizontal="center" vertical="center"/>
    </xf>
    <xf numFmtId="0" fontId="223" fillId="0" borderId="2" xfId="0" applyNumberFormat="1" applyFont="1" applyFill="1" applyBorder="1" applyAlignment="1">
      <alignment horizontal="center" vertical="center"/>
    </xf>
    <xf numFmtId="43" fontId="224" fillId="0" borderId="30" xfId="1" applyNumberFormat="1" applyFont="1" applyFill="1" applyBorder="1" applyAlignment="1">
      <alignment horizontal="center" vertical="center"/>
    </xf>
    <xf numFmtId="43" fontId="224" fillId="0" borderId="2" xfId="0" applyNumberFormat="1" applyFont="1" applyFill="1" applyBorder="1" applyAlignment="1">
      <alignment horizontal="center" vertical="center"/>
    </xf>
    <xf numFmtId="43" fontId="225" fillId="0" borderId="2" xfId="1" applyNumberFormat="1" applyFont="1" applyFill="1" applyBorder="1" applyAlignment="1">
      <alignment horizontal="center" vertical="center"/>
    </xf>
    <xf numFmtId="9" fontId="223" fillId="0" borderId="2" xfId="3" applyNumberFormat="1" applyFont="1" applyFill="1" applyBorder="1" applyAlignment="1">
      <alignment horizontal="center" vertical="center"/>
    </xf>
    <xf numFmtId="14" fontId="223" fillId="0" borderId="17" xfId="0" applyNumberFormat="1" applyFont="1" applyFill="1" applyBorder="1" applyAlignment="1">
      <alignment horizontal="center" vertical="center"/>
    </xf>
    <xf numFmtId="0" fontId="223" fillId="0" borderId="2" xfId="0" applyFont="1" applyFill="1" applyBorder="1" applyAlignment="1">
      <alignment horizontal="center" vertical="center"/>
    </xf>
    <xf numFmtId="43" fontId="223" fillId="0" borderId="2" xfId="1" applyFont="1" applyFill="1" applyBorder="1" applyAlignment="1">
      <alignment horizontal="center" vertical="center"/>
    </xf>
    <xf numFmtId="9" fontId="225" fillId="0" borderId="2" xfId="3" applyFont="1" applyFill="1" applyBorder="1" applyAlignment="1">
      <alignment horizontal="center" vertical="center"/>
    </xf>
    <xf numFmtId="14" fontId="225" fillId="0" borderId="2" xfId="0" applyNumberFormat="1" applyFont="1" applyFill="1" applyBorder="1" applyAlignment="1">
      <alignment horizontal="center" vertical="center"/>
    </xf>
    <xf numFmtId="16" fontId="225" fillId="0" borderId="2" xfId="0" applyNumberFormat="1" applyFont="1" applyFill="1" applyBorder="1" applyAlignment="1">
      <alignment horizontal="center" vertical="center"/>
    </xf>
    <xf numFmtId="0" fontId="224" fillId="0" borderId="2" xfId="0" applyFont="1" applyFill="1" applyBorder="1" applyAlignment="1">
      <alignment horizontal="center" vertical="center"/>
    </xf>
    <xf numFmtId="49" fontId="224" fillId="0" borderId="3" xfId="0" applyNumberFormat="1" applyFont="1" applyFill="1" applyBorder="1" applyAlignment="1">
      <alignment horizontal="center" vertical="center"/>
    </xf>
    <xf numFmtId="43" fontId="0" fillId="0" borderId="15" xfId="0" applyNumberFormat="1" applyFont="1" applyFill="1" applyBorder="1" applyAlignment="1">
      <alignment horizontal="center" vertical="center"/>
    </xf>
    <xf numFmtId="43" fontId="4" fillId="0" borderId="15" xfId="1" applyNumberFormat="1" applyFont="1" applyFill="1" applyBorder="1" applyAlignment="1">
      <alignment horizontal="center" vertical="center"/>
    </xf>
    <xf numFmtId="9" fontId="8" fillId="0" borderId="15" xfId="3" applyNumberFormat="1" applyFont="1" applyFill="1" applyBorder="1" applyAlignment="1">
      <alignment horizontal="center" vertical="center"/>
    </xf>
    <xf numFmtId="43" fontId="7" fillId="0" borderId="15" xfId="1" applyNumberFormat="1" applyFont="1" applyFill="1" applyBorder="1" applyAlignment="1">
      <alignment horizontal="center" vertical="center"/>
    </xf>
  </cellXfs>
  <cellStyles count="47">
    <cellStyle name="20% - Accent1" xfId="23" builtinId="30" customBuiltin="1"/>
    <cellStyle name="20% - Accent2" xfId="27" builtinId="34" customBuiltin="1"/>
    <cellStyle name="20% - Accent3" xfId="31" builtinId="38" customBuiltin="1"/>
    <cellStyle name="20% - Accent4" xfId="2" builtinId="42" customBuiltin="1"/>
    <cellStyle name="20% - Accent5" xfId="38" builtinId="46" customBuiltin="1"/>
    <cellStyle name="20% - Accent6" xfId="41" builtinId="50" customBuiltin="1"/>
    <cellStyle name="40% - Accent1" xfId="24" builtinId="31" customBuiltin="1"/>
    <cellStyle name="40% - Accent2" xfId="28" builtinId="35" customBuiltin="1"/>
    <cellStyle name="40% - Accent3" xfId="32" builtinId="39" customBuiltin="1"/>
    <cellStyle name="40% - Accent4" xfId="35" builtinId="43" customBuiltin="1"/>
    <cellStyle name="40% - Accent5" xfId="39" builtinId="47" customBuiltin="1"/>
    <cellStyle name="40% - Accent6" xfId="42" builtinId="51" customBuiltin="1"/>
    <cellStyle name="60% - Accent1" xfId="25" builtinId="32" customBuiltin="1"/>
    <cellStyle name="60% - Accent2" xfId="29" builtinId="36" customBuiltin="1"/>
    <cellStyle name="60% - Accent3" xfId="33" builtinId="40" customBuiltin="1"/>
    <cellStyle name="60% - Accent4" xfId="36" builtinId="44" customBuiltin="1"/>
    <cellStyle name="60% - Accent5" xfId="40" builtinId="48" customBuiltin="1"/>
    <cellStyle name="60% - Accent6" xfId="43" builtinId="52" customBuiltin="1"/>
    <cellStyle name="Accent1" xfId="22" builtinId="29" customBuiltin="1"/>
    <cellStyle name="Accent2" xfId="26" builtinId="33" customBuiltin="1"/>
    <cellStyle name="Accent3" xfId="30" builtinId="37" customBuiltin="1"/>
    <cellStyle name="Accent4" xfId="34" builtinId="41" customBuiltin="1"/>
    <cellStyle name="Accent5" xfId="37" builtinId="45" customBuiltin="1"/>
    <cellStyle name="Accent6" xfId="5" builtinId="49" customBuiltin="1"/>
    <cellStyle name="Bad" xfId="4" builtinId="27" customBuiltin="1"/>
    <cellStyle name="Calculation" xfId="15" builtinId="22" customBuiltin="1"/>
    <cellStyle name="Check Cell" xfId="17" builtinId="23" customBuiltin="1"/>
    <cellStyle name="Comma" xfId="1" builtinId="3"/>
    <cellStyle name="Explanatory Text" xfId="20"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xfId="46" builtinId="8"/>
    <cellStyle name="Input" xfId="13" builtinId="20" customBuiltin="1"/>
    <cellStyle name="Linked Cell" xfId="16" builtinId="24" customBuiltin="1"/>
    <cellStyle name="Neutral" xfId="12" builtinId="28" customBuiltin="1"/>
    <cellStyle name="Normal" xfId="0" builtinId="0"/>
    <cellStyle name="Normal 2" xfId="44"/>
    <cellStyle name="Normal 2 2" xfId="45"/>
    <cellStyle name="Note" xfId="19" builtinId="10" customBuiltin="1"/>
    <cellStyle name="Output" xfId="14" builtinId="21" customBuiltin="1"/>
    <cellStyle name="Percent" xfId="3" builtinId="5"/>
    <cellStyle name="Title" xfId="6" builtinId="15" customBuiltin="1"/>
    <cellStyle name="Total" xfId="21" builtinId="25" customBuiltin="1"/>
    <cellStyle name="Warning Text" xfId="18" builtinId="11" customBuiltin="1"/>
  </cellStyles>
  <dxfs count="384">
    <dxf>
      <numFmt numFmtId="165" formatCode="0.0%"/>
    </dxf>
    <dxf>
      <numFmt numFmtId="165" formatCode="0.0%"/>
    </dxf>
    <dxf>
      <alignment vertical="center"/>
    </dxf>
    <dxf>
      <alignment horizontal="center"/>
    </dxf>
    <dxf>
      <alignment horizontal="general" indent="0"/>
    </dxf>
    <dxf>
      <alignment horizontal="center"/>
    </dxf>
    <dxf>
      <alignment vertical="center"/>
    </dxf>
    <dxf>
      <numFmt numFmtId="14" formatCode="0.00%"/>
    </dxf>
    <dxf>
      <alignment relativeIndent="1"/>
    </dxf>
    <dxf>
      <alignment horizontal="left" relativeIndent="1"/>
    </dxf>
    <dxf>
      <numFmt numFmtId="14" formatCode="0.00%"/>
    </dxf>
    <dxf>
      <numFmt numFmtId="14" formatCode="0.00%"/>
    </dxf>
    <dxf>
      <numFmt numFmtId="165" formatCode="0.0%"/>
    </dxf>
    <dxf>
      <numFmt numFmtId="165" formatCode="0.0%"/>
    </dxf>
    <dxf>
      <numFmt numFmtId="14" formatCode="0.00%"/>
    </dxf>
    <dxf>
      <numFmt numFmtId="14" formatCode="0.00%"/>
    </dxf>
    <dxf>
      <numFmt numFmtId="14" formatCode="0.00%"/>
    </dxf>
    <dxf>
      <numFmt numFmtId="165" formatCode="0.0%"/>
    </dxf>
    <dxf>
      <numFmt numFmtId="35" formatCode="_(* #,##0.00_);_(* \(#,##0.00\);_(* &quot;-&quot;??_);_(@_)"/>
    </dxf>
    <dxf>
      <numFmt numFmtId="13" formatCode="0%"/>
    </dxf>
    <dxf>
      <numFmt numFmtId="35" formatCode="_(* #,##0.00_);_(* \(#,##0.00\);_(* &quot;-&quot;??_);_(@_)"/>
    </dxf>
    <dxf>
      <numFmt numFmtId="35" formatCode="_(* #,##0.00_);_(* \(#,##0.00\);_(* &quot;-&quot;??_);_(@_)"/>
    </dxf>
    <dxf>
      <numFmt numFmtId="35" formatCode="_(* #,##0.00_);_(* \(#,##0.00\);_(* &quot;-&quot;??_);_(@_)"/>
    </dxf>
    <dxf>
      <numFmt numFmtId="35" formatCode="_(* #,##0.00_);_(* \(#,##0.00\);_(* &quot;-&quot;??_);_(@_)"/>
    </dxf>
    <dxf>
      <alignment horizontal="lef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30" formatCode="@"/>
      <alignment horizontal="center" vertical="center" textRotation="0" wrapText="0"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1"/>
        <color theme="1"/>
        <name val="Tw Cen MT"/>
        <scheme val="minor"/>
      </font>
      <numFmt numFmtId="30" formatCode="@"/>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21" formatCode="d\-mmm"/>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19" formatCode="m/d/yyyy"/>
      <fill>
        <patternFill patternType="none">
          <fgColor theme="0" tint="-0.14999847407452621"/>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21" formatCode="d\-mmm"/>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21" formatCode="d\-mmm"/>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theme="0" tint="-0.14999847407452621"/>
          <bgColor auto="1"/>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numFmt numFmtId="13"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fill>
        <patternFill patternType="none">
          <fgColor theme="0" tint="-0.14999847407452621"/>
          <bgColor auto="1"/>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FF0000"/>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rgb="FFFF0000"/>
        <name val="Arial"/>
        <scheme val="none"/>
      </font>
      <numFmt numFmtId="35" formatCode="_(* #,##0.00_);_(* \(#,##0.00\);_(* &quot;-&quot;??_);_(@_)"/>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theme="0" tint="-0.14999847407452621"/>
          <bgColor auto="1"/>
        </patternFill>
      </fill>
      <alignment horizontal="center" vertical="center" textRotation="0" wrapText="0" indent="0" justifyLastLine="0" shrinkToFit="0" readingOrder="0"/>
      <border diagonalUp="0" diagonalDown="0">
        <left style="thin">
          <color indexed="64"/>
        </left>
        <right style="thin">
          <color indexed="64"/>
        </right>
        <top style="thin">
          <color rgb="FF000000"/>
        </top>
        <bottom style="thin">
          <color rgb="FF000000"/>
        </bottom>
        <vertical/>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theme="0" tint="-0.14999847407452621"/>
          <bgColor auto="1"/>
        </patternFill>
      </fill>
      <alignment horizontal="center" vertical="center" textRotation="0" wrapText="0" indent="0" justifyLastLine="0" shrinkToFit="0" readingOrder="0"/>
      <border diagonalUp="0" diagonalDown="0">
        <left style="thin">
          <color indexed="64"/>
        </left>
        <right style="thin">
          <color indexed="64"/>
        </right>
        <top style="thin">
          <color rgb="FF000000"/>
        </top>
        <bottom style="thin">
          <color rgb="FF000000"/>
        </bottom>
        <vertical/>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theme="0" tint="-0.14999847407452621"/>
          <bgColor auto="1"/>
        </patternFill>
      </fill>
      <alignment horizontal="center" vertical="center" textRotation="0" wrapText="0" indent="0" justifyLastLine="0" shrinkToFit="0" readingOrder="0"/>
      <border diagonalUp="0" diagonalDown="0">
        <left style="thin">
          <color indexed="64"/>
        </left>
        <right style="thin">
          <color indexed="64"/>
        </right>
        <top style="thin">
          <color rgb="FF000000"/>
        </top>
        <bottom style="thin">
          <color rgb="FF000000"/>
        </bottom>
        <vertical/>
      </border>
    </dxf>
    <dxf>
      <font>
        <b val="0"/>
        <i val="0"/>
        <strike val="0"/>
        <condense val="0"/>
        <extend val="0"/>
        <outline val="0"/>
        <shadow val="0"/>
        <u val="none"/>
        <vertAlign val="baseline"/>
        <sz val="10"/>
        <color rgb="FF000000"/>
        <name val="Arial"/>
        <scheme val="none"/>
      </font>
      <numFmt numFmtId="13" formatCode="0%"/>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rgb="FF000000"/>
        </top>
        <bottom/>
        <vertical/>
        <horizontal/>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rgb="FF000000"/>
        </top>
        <bottom/>
        <vertical/>
        <horizontal/>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Tw Cen MT"/>
        <scheme val="minor"/>
      </font>
      <numFmt numFmtId="35" formatCode="_(* #,##0.00_);_(* \(#,##0.00\);_(* &quot;-&quot;??_);_(@_)"/>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rgb="FF000000"/>
        </top>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rgb="FF000000"/>
        <name val="Arial"/>
        <scheme val="none"/>
      </font>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rgb="FF000000"/>
        <name val="Arial"/>
        <scheme val="none"/>
      </font>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rgb="FF000000"/>
        <name val="Arial"/>
        <scheme val="none"/>
      </font>
      <fill>
        <patternFill patternType="none">
          <fgColor theme="0" tint="-0.14999847407452621"/>
          <bgColor auto="1"/>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numFmt numFmtId="19" formatCode="m/d/yyyy"/>
      <alignment horizontal="center" vertical="center" textRotation="0" wrapText="0" indent="0" justifyLastLine="0" shrinkToFit="0" readingOrder="0"/>
      <border diagonalUp="0" diagonalDown="0" outline="0">
        <left/>
        <right style="thin">
          <color rgb="FF000000"/>
        </right>
        <top style="thin">
          <color rgb="FF000000"/>
        </top>
        <bottom/>
      </border>
    </dxf>
    <dxf>
      <font>
        <b val="0"/>
        <i val="0"/>
        <strike val="0"/>
        <condense val="0"/>
        <extend val="0"/>
        <outline val="0"/>
        <shadow val="0"/>
        <u val="none"/>
        <vertAlign val="baseline"/>
        <sz val="10"/>
        <color rgb="FF000000"/>
        <name val="Arial"/>
        <scheme val="none"/>
      </font>
      <numFmt numFmtId="19" formatCode="m/d/yyyy"/>
      <fill>
        <patternFill patternType="none">
          <fgColor theme="0" tint="-0.14999847407452621"/>
          <bgColor auto="1"/>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top style="thin">
          <color rgb="FF000000"/>
        </top>
      </border>
    </dxf>
    <dxf>
      <border>
        <left style="thin">
          <color rgb="FF000000"/>
        </left>
        <right style="thin">
          <color rgb="FF000000"/>
        </right>
        <top style="thin">
          <color rgb="FF000000"/>
        </top>
        <bottom style="thin">
          <color rgb="FF000000"/>
        </bottom>
      </border>
    </dxf>
    <dxf>
      <fill>
        <patternFill patternType="none">
          <bgColor auto="1"/>
        </patternFill>
      </fill>
      <alignment horizontal="center" vertical="center"/>
    </dxf>
    <dxf>
      <border>
        <bottom style="thin">
          <color rgb="FF000000"/>
        </bottom>
      </border>
    </dxf>
    <dxf>
      <font>
        <b/>
        <i val="0"/>
        <strike val="0"/>
        <condense val="0"/>
        <extend val="0"/>
        <outline val="0"/>
        <shadow val="0"/>
        <u val="none"/>
        <vertAlign val="baseline"/>
        <sz val="12"/>
        <color theme="0"/>
        <name val="Tw Cen MT"/>
        <scheme val="minor"/>
      </font>
      <fill>
        <patternFill patternType="none">
          <fgColor theme="1"/>
          <bgColor auto="1"/>
        </patternFill>
      </fill>
      <alignment horizontal="center" vertical="center" textRotation="0" wrapText="0" indent="0" justifyLastLine="0" shrinkToFit="0" readingOrder="0"/>
      <border outline="0">
        <left style="thin">
          <color rgb="FF000000"/>
        </left>
        <right style="thin">
          <color rgb="FF000000"/>
        </right>
        <top/>
        <bottom/>
      </border>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F2E4B8"/>
        </patternFill>
      </fill>
    </dxf>
    <dxf>
      <font>
        <color rgb="FFFF0000"/>
      </font>
      <fill>
        <patternFill patternType="solid">
          <bgColor rgb="FFE3BCBC"/>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9C0006"/>
      </font>
      <fill>
        <patternFill>
          <bgColor rgb="FFFFC7CE"/>
        </patternFill>
      </fill>
    </dxf>
    <dxf>
      <font>
        <color rgb="FFFF0000"/>
      </font>
      <fill>
        <patternFill patternType="solid">
          <bgColor rgb="FFE3BCBC"/>
        </patternFill>
      </fill>
    </dxf>
    <dxf>
      <font>
        <color rgb="FF9C0006"/>
      </font>
      <fill>
        <patternFill>
          <bgColor rgb="FFFFC7CE"/>
        </patternFill>
      </fill>
    </dxf>
    <dxf>
      <font>
        <color rgb="FF9C0006"/>
      </font>
      <fill>
        <patternFill>
          <bgColor rgb="FFFFC7CE"/>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E3BCBC"/>
        </patternFill>
      </fill>
    </dxf>
    <dxf>
      <font>
        <color rgb="FFFF0000"/>
      </font>
      <fill>
        <patternFill patternType="solid">
          <bgColor rgb="FFF2E4B8"/>
        </patternFill>
      </fill>
    </dxf>
    <dxf>
      <font>
        <color rgb="FFFF0000"/>
      </font>
      <fill>
        <patternFill patternType="solid">
          <bgColor rgb="FFF2E4B8"/>
        </patternFill>
      </fill>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4"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alignment horizontal="center" vertical="center" textRotation="0" wrapText="0" indent="0" justifyLastLine="0" shrinkToFit="0" readingOrder="0"/>
    </dxf>
    <dxf>
      <numFmt numFmtId="35" formatCode="_(* #,##0.00_);_(* \(#,##0.00\);_(* &quot;-&quot;??_);_(@_)"/>
      <alignment horizontal="center" vertical="center" textRotation="0" wrapText="0" indent="0" justifyLastLine="0" shrinkToFit="0" readingOrder="0"/>
    </dxf>
    <dxf>
      <numFmt numFmtId="35" formatCode="_(* #,##0.00_);_(* \(#,##0.00\);_(*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Invisible" pivot="0" table="0" count="0"/>
  </tableStyles>
  <colors>
    <mruColors>
      <color rgb="FFE6A1A1"/>
      <color rgb="FFE3B3B3"/>
      <color rgb="FFE68383"/>
      <color rgb="FFE3BCBC"/>
      <color rgb="FFF2E4B8"/>
      <color rgb="FFEBD48F"/>
      <color rgb="FFEBC2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Resubmission..xlsx]Anaylsis!PivotTable1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a:noFill/>
            </a:ln>
            <a:effectLst/>
          </c:spPr>
        </c:marker>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4"/>
          </a:solidFill>
          <a:ln>
            <a:noFill/>
          </a:ln>
          <a:effectLst/>
        </c:spPr>
      </c:pivotFmt>
      <c:pivotFmt>
        <c:idx val="8"/>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0"/>
      </c:pivotFmt>
      <c:pivotFmt>
        <c:idx val="21"/>
      </c:pivotFmt>
      <c:pivotFmt>
        <c:idx val="2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4"/>
        <c:spPr>
          <a:solidFill>
            <a:schemeClr val="accent1"/>
          </a:solidFill>
          <a:effectLst/>
        </c:spPr>
        <c:marker>
          <c:symbol val="none"/>
        </c:marker>
      </c:pivotFmt>
      <c:pivotFmt>
        <c:idx val="45"/>
        <c:spPr>
          <a:solidFill>
            <a:schemeClr val="accent2"/>
          </a:solidFill>
          <a:effectLst/>
        </c:spPr>
        <c:marker>
          <c:symbol val="none"/>
        </c:marker>
      </c:pivotFmt>
      <c:pivotFmt>
        <c:idx val="46"/>
        <c:spPr>
          <a:solidFill>
            <a:schemeClr val="accent3"/>
          </a:solidFill>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7"/>
        <c:spPr>
          <a:solidFill>
            <a:schemeClr val="accent4"/>
          </a:solidFill>
          <a:effectLst/>
        </c:spPr>
        <c:marker>
          <c:symbol val="none"/>
        </c:marker>
      </c:pivotFmt>
      <c:pivotFmt>
        <c:idx val="48"/>
        <c:spPr>
          <a:solidFill>
            <a:schemeClr val="accent5"/>
          </a:solidFill>
          <a:effectLst/>
        </c:spPr>
        <c:marker>
          <c:symbol val="none"/>
        </c:marker>
      </c:pivotFmt>
      <c:pivotFmt>
        <c:idx val="49"/>
        <c:spPr>
          <a:solidFill>
            <a:schemeClr val="accent6"/>
          </a:solidFill>
          <a:effectLst/>
        </c:spPr>
        <c:marker>
          <c:symbol val="none"/>
        </c:marker>
      </c:pivotFmt>
      <c:pivotFmt>
        <c:idx val="50"/>
        <c:spPr>
          <a:solidFill>
            <a:schemeClr val="accent1">
              <a:lumMod val="60000"/>
            </a:schemeClr>
          </a:solidFill>
          <a:effectLst/>
        </c:spPr>
        <c:marker>
          <c:symbol val="none"/>
        </c:marker>
      </c:pivotFmt>
      <c:pivotFmt>
        <c:idx val="51"/>
        <c:spPr>
          <a:solidFill>
            <a:schemeClr val="accent2">
              <a:lumMod val="60000"/>
            </a:schemeClr>
          </a:solidFill>
          <a:effectLst/>
        </c:spPr>
        <c:marker>
          <c:symbol val="none"/>
        </c:marker>
      </c:pivotFmt>
      <c:pivotFmt>
        <c:idx val="52"/>
        <c:spPr>
          <a:solidFill>
            <a:schemeClr val="accent1"/>
          </a:solidFill>
          <a:ln>
            <a:noFill/>
          </a:ln>
          <a:effectLst/>
        </c:spPr>
        <c:marker>
          <c:symbol val="none"/>
        </c:marker>
      </c:pivotFmt>
    </c:pivotFmts>
    <c:plotArea>
      <c:layout/>
      <c:barChart>
        <c:barDir val="col"/>
        <c:grouping val="clustered"/>
        <c:varyColors val="0"/>
        <c:ser>
          <c:idx val="0"/>
          <c:order val="0"/>
          <c:tx>
            <c:strRef>
              <c:f>Anaylsis!$E$29:$E$30</c:f>
              <c:strCache>
                <c:ptCount val="1"/>
                <c:pt idx="0">
                  <c:v>Sum of Billing Amount</c:v>
                </c:pt>
              </c:strCache>
            </c:strRef>
          </c:tx>
          <c:spPr>
            <a:solidFill>
              <a:schemeClr val="accent1"/>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Anaylsis!$E$31:$E$52</c:f>
              <c:numCache>
                <c:formatCode>_(* #,##0.00_);_(* \(#,##0.00\);_(* "-"??_);_(@_)</c:formatCode>
                <c:ptCount val="21"/>
                <c:pt idx="0">
                  <c:v>1485842.56</c:v>
                </c:pt>
                <c:pt idx="1">
                  <c:v>1417865.39</c:v>
                </c:pt>
                <c:pt idx="2">
                  <c:v>1236016.7</c:v>
                </c:pt>
                <c:pt idx="3">
                  <c:v>1482067.6</c:v>
                </c:pt>
                <c:pt idx="4">
                  <c:v>1554437.29</c:v>
                </c:pt>
                <c:pt idx="5">
                  <c:v>1268446.0199999998</c:v>
                </c:pt>
                <c:pt idx="6">
                  <c:v>1493934.2500000002</c:v>
                </c:pt>
                <c:pt idx="7">
                  <c:v>56121.89</c:v>
                </c:pt>
                <c:pt idx="8">
                  <c:v>14681043.470000084</c:v>
                </c:pt>
                <c:pt idx="9">
                  <c:v>8678175.4899999965</c:v>
                </c:pt>
                <c:pt idx="10">
                  <c:v>7279199.7000000011</c:v>
                </c:pt>
                <c:pt idx="11">
                  <c:v>6257467.7900000121</c:v>
                </c:pt>
                <c:pt idx="12">
                  <c:v>5946886.9800000004</c:v>
                </c:pt>
                <c:pt idx="13">
                  <c:v>947828.82</c:v>
                </c:pt>
                <c:pt idx="14">
                  <c:v>942932.25</c:v>
                </c:pt>
                <c:pt idx="15">
                  <c:v>1090974.26</c:v>
                </c:pt>
                <c:pt idx="16">
                  <c:v>1095578.7</c:v>
                </c:pt>
                <c:pt idx="17">
                  <c:v>1341753.28</c:v>
                </c:pt>
                <c:pt idx="18">
                  <c:v>1181583.6100000001</c:v>
                </c:pt>
                <c:pt idx="19">
                  <c:v>1140214.26</c:v>
                </c:pt>
                <c:pt idx="20">
                  <c:v>1213786.05</c:v>
                </c:pt>
              </c:numCache>
            </c:numRef>
          </c:val>
          <c:extLst xmlns:c16r2="http://schemas.microsoft.com/office/drawing/2015/06/chart">
            <c:ext xmlns:c16="http://schemas.microsoft.com/office/drawing/2014/chart" uri="{C3380CC4-5D6E-409C-BE32-E72D297353CC}">
              <c16:uniqueId val="{00000005-3AB0-4733-9C3D-5EC31E5B4C52}"/>
            </c:ext>
          </c:extLst>
        </c:ser>
        <c:ser>
          <c:idx val="1"/>
          <c:order val="1"/>
          <c:tx>
            <c:strRef>
              <c:f>Anaylsis!$F$29:$F$30</c:f>
              <c:strCache>
                <c:ptCount val="1"/>
                <c:pt idx="0">
                  <c:v>Sum of  Initial Rejected Amount</c:v>
                </c:pt>
              </c:strCache>
            </c:strRef>
          </c:tx>
          <c:spPr>
            <a:solidFill>
              <a:schemeClr val="accent2"/>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Anaylsis!$F$31:$F$52</c:f>
              <c:numCache>
                <c:formatCode>_(* #,##0.00_);_(* \(#,##0.00\);_(* "-"??_);_(@_)</c:formatCode>
                <c:ptCount val="21"/>
                <c:pt idx="0">
                  <c:v>659641.52000000014</c:v>
                </c:pt>
                <c:pt idx="1">
                  <c:v>337025.30000000005</c:v>
                </c:pt>
                <c:pt idx="2">
                  <c:v>352169.12999999995</c:v>
                </c:pt>
                <c:pt idx="3">
                  <c:v>414047.49999999988</c:v>
                </c:pt>
                <c:pt idx="4">
                  <c:v>826620.17000000016</c:v>
                </c:pt>
                <c:pt idx="5">
                  <c:v>770462.58</c:v>
                </c:pt>
                <c:pt idx="6">
                  <c:v>587030.55000000005</c:v>
                </c:pt>
                <c:pt idx="7">
                  <c:v>9500.0000000000073</c:v>
                </c:pt>
                <c:pt idx="8">
                  <c:v>514573.85720488802</c:v>
                </c:pt>
                <c:pt idx="9">
                  <c:v>146809.3173582349</c:v>
                </c:pt>
                <c:pt idx="10">
                  <c:v>188206.78926924895</c:v>
                </c:pt>
                <c:pt idx="11">
                  <c:v>139006.59000000005</c:v>
                </c:pt>
                <c:pt idx="12">
                  <c:v>531757.49</c:v>
                </c:pt>
                <c:pt idx="13">
                  <c:v>272207.27</c:v>
                </c:pt>
                <c:pt idx="14">
                  <c:v>220941.41000000003</c:v>
                </c:pt>
                <c:pt idx="15">
                  <c:v>217752.81000000006</c:v>
                </c:pt>
                <c:pt idx="16">
                  <c:v>259730.72999999998</c:v>
                </c:pt>
                <c:pt idx="17">
                  <c:v>282372.28000000003</c:v>
                </c:pt>
                <c:pt idx="18">
                  <c:v>223518.02000000014</c:v>
                </c:pt>
                <c:pt idx="19">
                  <c:v>349094.02</c:v>
                </c:pt>
                <c:pt idx="20">
                  <c:v>373927.85000000009</c:v>
                </c:pt>
              </c:numCache>
            </c:numRef>
          </c:val>
          <c:extLst xmlns:c16r2="http://schemas.microsoft.com/office/drawing/2015/06/chart">
            <c:ext xmlns:c16="http://schemas.microsoft.com/office/drawing/2014/chart" uri="{C3380CC4-5D6E-409C-BE32-E72D297353CC}">
              <c16:uniqueId val="{00000006-3AB0-4733-9C3D-5EC31E5B4C52}"/>
            </c:ext>
          </c:extLst>
        </c:ser>
        <c:ser>
          <c:idx val="2"/>
          <c:order val="2"/>
          <c:tx>
            <c:strRef>
              <c:f>Anaylsis!$G$29:$G$30</c:f>
              <c:strCache>
                <c:ptCount val="1"/>
                <c:pt idx="0">
                  <c:v>Sum of Initial Rejection %</c:v>
                </c:pt>
              </c:strCache>
            </c:strRef>
          </c:tx>
          <c:spPr>
            <a:solidFill>
              <a:schemeClr val="accent4"/>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Anaylsis!$G$31:$G$52</c:f>
              <c:numCache>
                <c:formatCode>0.0%</c:formatCode>
                <c:ptCount val="21"/>
                <c:pt idx="0">
                  <c:v>0.44395115455570211</c:v>
                </c:pt>
                <c:pt idx="1">
                  <c:v>0.23769908086972916</c:v>
                </c:pt>
                <c:pt idx="2">
                  <c:v>0.28492263089972808</c:v>
                </c:pt>
                <c:pt idx="3">
                  <c:v>0.27937153473971083</c:v>
                </c:pt>
                <c:pt idx="4">
                  <c:v>0.53178097007695957</c:v>
                </c:pt>
                <c:pt idx="5">
                  <c:v>0.60740667545316596</c:v>
                </c:pt>
                <c:pt idx="6">
                  <c:v>0.39294269476718935</c:v>
                </c:pt>
                <c:pt idx="7">
                  <c:v>0.16927441324588333</c:v>
                </c:pt>
                <c:pt idx="8">
                  <c:v>3.5050223661307986E-2</c:v>
                </c:pt>
                <c:pt idx="9">
                  <c:v>1.6917071742488462E-2</c:v>
                </c:pt>
                <c:pt idx="10">
                  <c:v>2.5855423264352664E-2</c:v>
                </c:pt>
                <c:pt idx="11">
                  <c:v>2.2214511470941153E-2</c:v>
                </c:pt>
                <c:pt idx="12">
                  <c:v>8.9417789809753526E-2</c:v>
                </c:pt>
                <c:pt idx="13">
                  <c:v>0.28719032831265884</c:v>
                </c:pt>
                <c:pt idx="14">
                  <c:v>0.23431313331366069</c:v>
                </c:pt>
                <c:pt idx="15">
                  <c:v>0.19959481903816875</c:v>
                </c:pt>
                <c:pt idx="16">
                  <c:v>0.2370717229168475</c:v>
                </c:pt>
                <c:pt idx="17">
                  <c:v>0.21045022524558316</c:v>
                </c:pt>
                <c:pt idx="18">
                  <c:v>0.18916817913545714</c:v>
                </c:pt>
                <c:pt idx="19">
                  <c:v>0.30616528160242445</c:v>
                </c:pt>
                <c:pt idx="20">
                  <c:v>0.30806734844250361</c:v>
                </c:pt>
              </c:numCache>
            </c:numRef>
          </c:val>
          <c:extLst xmlns:c16r2="http://schemas.microsoft.com/office/drawing/2015/06/chart">
            <c:ext xmlns:c16="http://schemas.microsoft.com/office/drawing/2014/chart" uri="{C3380CC4-5D6E-409C-BE32-E72D297353CC}">
              <c16:uniqueId val="{00000007-3AB0-4733-9C3D-5EC31E5B4C52}"/>
            </c:ext>
          </c:extLst>
        </c:ser>
        <c:ser>
          <c:idx val="3"/>
          <c:order val="3"/>
          <c:tx>
            <c:strRef>
              <c:f>Anaylsis!$H$29:$H$30</c:f>
              <c:strCache>
                <c:ptCount val="1"/>
                <c:pt idx="0">
                  <c:v>Sum of Final Rejection</c:v>
                </c:pt>
              </c:strCache>
            </c:strRef>
          </c:tx>
          <c:spPr>
            <a:solidFill>
              <a:schemeClr val="accent5"/>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Anaylsis!$H$31:$H$52</c:f>
              <c:numCache>
                <c:formatCode>_(* #,##0.00_);_(* \(#,##0.00\);_(* "-"??_);_(@_)</c:formatCode>
                <c:ptCount val="21"/>
                <c:pt idx="0">
                  <c:v>642694.73</c:v>
                </c:pt>
                <c:pt idx="1">
                  <c:v>352703.20999999996</c:v>
                </c:pt>
                <c:pt idx="2">
                  <c:v>287922.12</c:v>
                </c:pt>
                <c:pt idx="3">
                  <c:v>360780.18</c:v>
                </c:pt>
                <c:pt idx="4">
                  <c:v>830368.17999999993</c:v>
                </c:pt>
                <c:pt idx="5">
                  <c:v>453334.25999999989</c:v>
                </c:pt>
                <c:pt idx="6">
                  <c:v>379412.72000000015</c:v>
                </c:pt>
                <c:pt idx="7">
                  <c:v>9500.0000000000073</c:v>
                </c:pt>
                <c:pt idx="8">
                  <c:v>483113.18</c:v>
                </c:pt>
                <c:pt idx="9">
                  <c:v>142512.82</c:v>
                </c:pt>
                <c:pt idx="10">
                  <c:v>185968.93926924933</c:v>
                </c:pt>
                <c:pt idx="11">
                  <c:v>139006.59000000005</c:v>
                </c:pt>
                <c:pt idx="12">
                  <c:v>531757.49</c:v>
                </c:pt>
                <c:pt idx="13">
                  <c:v>272207.27</c:v>
                </c:pt>
                <c:pt idx="14">
                  <c:v>220941.41000000003</c:v>
                </c:pt>
                <c:pt idx="15">
                  <c:v>217752.81000000006</c:v>
                </c:pt>
                <c:pt idx="16">
                  <c:v>259730.72999999998</c:v>
                </c:pt>
                <c:pt idx="17">
                  <c:v>282372.28000000003</c:v>
                </c:pt>
                <c:pt idx="18">
                  <c:v>223518.02000000014</c:v>
                </c:pt>
                <c:pt idx="19">
                  <c:v>349094.02</c:v>
                </c:pt>
                <c:pt idx="20">
                  <c:v>373927.85000000009</c:v>
                </c:pt>
              </c:numCache>
            </c:numRef>
          </c:val>
          <c:extLst xmlns:c16r2="http://schemas.microsoft.com/office/drawing/2015/06/chart">
            <c:ext xmlns:c16="http://schemas.microsoft.com/office/drawing/2014/chart" uri="{C3380CC4-5D6E-409C-BE32-E72D297353CC}">
              <c16:uniqueId val="{0000000B-3AB0-4733-9C3D-5EC31E5B4C52}"/>
            </c:ext>
          </c:extLst>
        </c:ser>
        <c:ser>
          <c:idx val="4"/>
          <c:order val="4"/>
          <c:tx>
            <c:strRef>
              <c:f>Anaylsis!$I$29:$I$30</c:f>
              <c:strCache>
                <c:ptCount val="1"/>
                <c:pt idx="0">
                  <c:v>Sum of Recovery Amount</c:v>
                </c:pt>
              </c:strCache>
            </c:strRef>
          </c:tx>
          <c:spPr>
            <a:solidFill>
              <a:schemeClr val="accent6"/>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Anaylsis!$I$31:$I$52</c:f>
              <c:numCache>
                <c:formatCode>_(* #,##0.00_);_(* \(#,##0.00\);_(* "-"??_);_(@_)</c:formatCode>
                <c:ptCount val="21"/>
                <c:pt idx="0">
                  <c:v>16946.790000000052</c:v>
                </c:pt>
                <c:pt idx="1">
                  <c:v>2945.4500000000899</c:v>
                </c:pt>
                <c:pt idx="2">
                  <c:v>64247.009999999937</c:v>
                </c:pt>
                <c:pt idx="3">
                  <c:v>53267.319999999898</c:v>
                </c:pt>
                <c:pt idx="4">
                  <c:v>5693.3500000000649</c:v>
                </c:pt>
                <c:pt idx="5">
                  <c:v>322073.47000000003</c:v>
                </c:pt>
                <c:pt idx="6">
                  <c:v>207617.83000000002</c:v>
                </c:pt>
                <c:pt idx="7">
                  <c:v>0</c:v>
                </c:pt>
                <c:pt idx="8">
                  <c:v>31460.677204888023</c:v>
                </c:pt>
                <c:pt idx="9">
                  <c:v>4296.4973582348903</c:v>
                </c:pt>
                <c:pt idx="10">
                  <c:v>2237.8499999996275</c:v>
                </c:pt>
                <c:pt idx="11">
                  <c:v>0</c:v>
                </c:pt>
                <c:pt idx="12">
                  <c:v>0</c:v>
                </c:pt>
                <c:pt idx="13">
                  <c:v>0</c:v>
                </c:pt>
                <c:pt idx="14">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D-3AB0-4733-9C3D-5EC31E5B4C52}"/>
            </c:ext>
          </c:extLst>
        </c:ser>
        <c:ser>
          <c:idx val="5"/>
          <c:order val="5"/>
          <c:tx>
            <c:strRef>
              <c:f>Anaylsis!$J$29:$J$30</c:f>
              <c:strCache>
                <c:ptCount val="1"/>
                <c:pt idx="0">
                  <c:v>Sum of Final Rejection%</c:v>
                </c:pt>
              </c:strCache>
            </c:strRef>
          </c:tx>
          <c:spPr>
            <a:solidFill>
              <a:schemeClr val="accent1">
                <a:lumMod val="60000"/>
              </a:schemeClr>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Anaylsis!$J$31:$J$52</c:f>
              <c:numCache>
                <c:formatCode>0.0%</c:formatCode>
                <c:ptCount val="21"/>
                <c:pt idx="0">
                  <c:v>0.43254564602053125</c:v>
                </c:pt>
                <c:pt idx="1">
                  <c:v>0.24875648456303739</c:v>
                </c:pt>
                <c:pt idx="2">
                  <c:v>0.2329435516526597</c:v>
                </c:pt>
                <c:pt idx="3">
                  <c:v>0.24343031316520244</c:v>
                </c:pt>
                <c:pt idx="4">
                  <c:v>0.53419213842972069</c:v>
                </c:pt>
                <c:pt idx="5">
                  <c:v>0.35739341907509786</c:v>
                </c:pt>
                <c:pt idx="6">
                  <c:v>0.25396882091698486</c:v>
                </c:pt>
                <c:pt idx="7">
                  <c:v>0.16927441324588333</c:v>
                </c:pt>
                <c:pt idx="8">
                  <c:v>3.2907278081916694E-2</c:v>
                </c:pt>
                <c:pt idx="9">
                  <c:v>1.6421979500670373E-2</c:v>
                </c:pt>
                <c:pt idx="10">
                  <c:v>2.5547992490060314E-2</c:v>
                </c:pt>
                <c:pt idx="11">
                  <c:v>2.2214511470941153E-2</c:v>
                </c:pt>
                <c:pt idx="12">
                  <c:v>8.9417789809753526E-2</c:v>
                </c:pt>
                <c:pt idx="13">
                  <c:v>0.28719032831265884</c:v>
                </c:pt>
                <c:pt idx="14">
                  <c:v>0.23431313331366069</c:v>
                </c:pt>
                <c:pt idx="15">
                  <c:v>0.19959481903816875</c:v>
                </c:pt>
                <c:pt idx="16">
                  <c:v>0.2370717229168475</c:v>
                </c:pt>
                <c:pt idx="17">
                  <c:v>0.21045022524558316</c:v>
                </c:pt>
                <c:pt idx="18">
                  <c:v>0.18916817913545714</c:v>
                </c:pt>
                <c:pt idx="19">
                  <c:v>0.30616528160242445</c:v>
                </c:pt>
                <c:pt idx="20">
                  <c:v>0.30806734844250361</c:v>
                </c:pt>
              </c:numCache>
            </c:numRef>
          </c:val>
          <c:extLst xmlns:c16r2="http://schemas.microsoft.com/office/drawing/2015/06/chart">
            <c:ext xmlns:c16="http://schemas.microsoft.com/office/drawing/2014/chart" uri="{C3380CC4-5D6E-409C-BE32-E72D297353CC}">
              <c16:uniqueId val="{00000001-77B9-47C6-9909-46AB46CB8AA8}"/>
            </c:ext>
          </c:extLst>
        </c:ser>
        <c:ser>
          <c:idx val="6"/>
          <c:order val="6"/>
          <c:tx>
            <c:strRef>
              <c:f>Anaylsis!$K$29:$K$30</c:f>
              <c:strCache>
                <c:ptCount val="1"/>
                <c:pt idx="0">
                  <c:v>Sum of Column1</c:v>
                </c:pt>
              </c:strCache>
            </c:strRef>
          </c:tx>
          <c:spPr>
            <a:solidFill>
              <a:schemeClr val="accent2">
                <a:lumMod val="60000"/>
              </a:schemeClr>
            </a:solidFill>
            <a:effectLst/>
          </c:spPr>
          <c:invertIfNegative val="0"/>
          <c:cat>
            <c:multiLvlStrRef>
              <c:f>Anaylsis!$A$31:$D$52</c:f>
              <c:multiLvlStrCache>
                <c:ptCount val="21"/>
                <c:lvl>
                  <c:pt idx="0">
                    <c:v>2025</c:v>
                  </c:pt>
                  <c:pt idx="1">
                    <c:v>2025</c:v>
                  </c:pt>
                  <c:pt idx="2">
                    <c:v>2025</c:v>
                  </c:pt>
                  <c:pt idx="3">
                    <c:v>2025</c:v>
                  </c:pt>
                  <c:pt idx="4">
                    <c:v>2025</c:v>
                  </c:pt>
                  <c:pt idx="5">
                    <c:v>2025</c:v>
                  </c:pt>
                  <c:pt idx="6">
                    <c:v>2025</c:v>
                  </c:pt>
                  <c:pt idx="7">
                    <c:v>2025</c:v>
                  </c:pt>
                  <c:pt idx="8">
                    <c:v>2025</c:v>
                  </c:pt>
                  <c:pt idx="9">
                    <c:v>2025</c:v>
                  </c:pt>
                  <c:pt idx="10">
                    <c:v>2025</c:v>
                  </c:pt>
                  <c:pt idx="11">
                    <c:v>2025</c:v>
                  </c:pt>
                  <c:pt idx="12">
                    <c:v>2025</c:v>
                  </c:pt>
                  <c:pt idx="13">
                    <c:v>2025</c:v>
                  </c:pt>
                  <c:pt idx="14">
                    <c:v>2025</c:v>
                  </c:pt>
                  <c:pt idx="15">
                    <c:v>2025</c:v>
                  </c:pt>
                  <c:pt idx="16">
                    <c:v>2025</c:v>
                  </c:pt>
                  <c:pt idx="17">
                    <c:v>2025</c:v>
                  </c:pt>
                  <c:pt idx="18">
                    <c:v>2025</c:v>
                  </c:pt>
                  <c:pt idx="19">
                    <c:v>2025</c:v>
                  </c:pt>
                  <c:pt idx="20">
                    <c:v>2025</c:v>
                  </c:pt>
                </c:lvl>
                <c:lvl>
                  <c:pt idx="0">
                    <c:v>Jan</c:v>
                  </c:pt>
                  <c:pt idx="1">
                    <c:v>feb</c:v>
                  </c:pt>
                  <c:pt idx="2">
                    <c:v>Mar</c:v>
                  </c:pt>
                  <c:pt idx="3">
                    <c:v>Apr</c:v>
                  </c:pt>
                  <c:pt idx="4">
                    <c:v>MAY</c:v>
                  </c:pt>
                  <c:pt idx="5">
                    <c:v>June</c:v>
                  </c:pt>
                  <c:pt idx="6">
                    <c:v>July</c:v>
                  </c:pt>
                  <c:pt idx="7">
                    <c:v>AUG</c:v>
                  </c:pt>
                  <c:pt idx="8">
                    <c:v>Jan</c:v>
                  </c:pt>
                  <c:pt idx="9">
                    <c:v>feb</c:v>
                  </c:pt>
                  <c:pt idx="10">
                    <c:v>Mar</c:v>
                  </c:pt>
                  <c:pt idx="11">
                    <c:v>MAY</c:v>
                  </c:pt>
                  <c:pt idx="12">
                    <c:v>April</c:v>
                  </c:pt>
                  <c:pt idx="13">
                    <c:v>Jan</c:v>
                  </c:pt>
                  <c:pt idx="14">
                    <c:v>feb</c:v>
                  </c:pt>
                  <c:pt idx="15">
                    <c:v>Mar</c:v>
                  </c:pt>
                  <c:pt idx="16">
                    <c:v>Apr</c:v>
                  </c:pt>
                  <c:pt idx="17">
                    <c:v>MAY</c:v>
                  </c:pt>
                  <c:pt idx="18">
                    <c:v>June</c:v>
                  </c:pt>
                  <c:pt idx="19">
                    <c:v>AUG</c:v>
                  </c:pt>
                  <c:pt idx="20">
                    <c:v>July </c:v>
                  </c:pt>
                </c:lvl>
                <c:lvl>
                  <c:pt idx="0">
                    <c:v>Bupa</c:v>
                  </c:pt>
                  <c:pt idx="8">
                    <c:v>MOH</c:v>
                  </c:pt>
                  <c:pt idx="13">
                    <c:v>NCCI</c:v>
                  </c:pt>
                </c:lvl>
                <c:lvl>
                  <c:pt idx="0">
                    <c:v>Unaizah</c:v>
                  </c:pt>
                </c:lvl>
              </c:multiLvlStrCache>
            </c:multiLvlStrRef>
          </c:cat>
          <c:val>
            <c:numRef>
              <c:f>Anaylsis!$K$31:$K$52</c:f>
              <c:numCache>
                <c:formatCode>_(* #,##0.00_);_(* \(#,##0.00\);_(* "-"??_);_(@_)</c:formatCode>
                <c:ptCount val="21"/>
                <c:pt idx="0">
                  <c:v>16946.790000000052</c:v>
                </c:pt>
                <c:pt idx="1">
                  <c:v>-15677.909999999909</c:v>
                </c:pt>
                <c:pt idx="2">
                  <c:v>64247.009999999937</c:v>
                </c:pt>
                <c:pt idx="3">
                  <c:v>53267.319999999898</c:v>
                </c:pt>
                <c:pt idx="4">
                  <c:v>-3748.0099999999211</c:v>
                </c:pt>
                <c:pt idx="5">
                  <c:v>317128.32000000007</c:v>
                </c:pt>
                <c:pt idx="6">
                  <c:v>207617.83000000002</c:v>
                </c:pt>
                <c:pt idx="7">
                  <c:v>0</c:v>
                </c:pt>
                <c:pt idx="8">
                  <c:v>31460.677204888023</c:v>
                </c:pt>
                <c:pt idx="9">
                  <c:v>4296.4973582348903</c:v>
                </c:pt>
                <c:pt idx="10">
                  <c:v>2237.8499999996275</c:v>
                </c:pt>
                <c:pt idx="11">
                  <c:v>0</c:v>
                </c:pt>
                <c:pt idx="12">
                  <c:v>0</c:v>
                </c:pt>
                <c:pt idx="13">
                  <c:v>0</c:v>
                </c:pt>
                <c:pt idx="15">
                  <c:v>0</c:v>
                </c:pt>
                <c:pt idx="16">
                  <c:v>0</c:v>
                </c:pt>
                <c:pt idx="17">
                  <c:v>0</c:v>
                </c:pt>
                <c:pt idx="18">
                  <c:v>0</c:v>
                </c:pt>
                <c:pt idx="19">
                  <c:v>0</c:v>
                </c:pt>
                <c:pt idx="20">
                  <c:v>0</c:v>
                </c:pt>
              </c:numCache>
            </c:numRef>
          </c:val>
          <c:extLst xmlns:c16r2="http://schemas.microsoft.com/office/drawing/2015/06/chart">
            <c:ext xmlns:c16="http://schemas.microsoft.com/office/drawing/2014/chart" uri="{C3380CC4-5D6E-409C-BE32-E72D297353CC}">
              <c16:uniqueId val="{00000002-77B9-47C6-9909-46AB46CB8AA8}"/>
            </c:ext>
          </c:extLst>
        </c:ser>
        <c:dLbls>
          <c:showLegendKey val="0"/>
          <c:showVal val="0"/>
          <c:showCatName val="0"/>
          <c:showSerName val="0"/>
          <c:showPercent val="0"/>
          <c:showBubbleSize val="0"/>
        </c:dLbls>
        <c:gapWidth val="269"/>
        <c:axId val="302814480"/>
        <c:axId val="302819184"/>
      </c:barChart>
      <c:catAx>
        <c:axId val="302814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2819184"/>
        <c:crosses val="autoZero"/>
        <c:auto val="1"/>
        <c:lblAlgn val="ctr"/>
        <c:lblOffset val="100"/>
        <c:noMultiLvlLbl val="0"/>
      </c:catAx>
      <c:valAx>
        <c:axId val="3028191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1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132" l="0.70000000000000062" r="0.70000000000000062" t="0.75000000000001132" header="0.30000000000000032" footer="0.3000000000000003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1029866</xdr:colOff>
      <xdr:row>11</xdr:row>
      <xdr:rowOff>18856</xdr:rowOff>
    </xdr:from>
    <xdr:to>
      <xdr:col>10</xdr:col>
      <xdr:colOff>391691</xdr:colOff>
      <xdr:row>26</xdr:row>
      <xdr:rowOff>104581</xdr:rowOff>
    </xdr:to>
    <xdr:graphicFrame macro="">
      <xdr:nvGraphicFramePr>
        <xdr:cNvPr id="7" name="Chart 2">
          <a:extLst>
            <a:ext uri="{FF2B5EF4-FFF2-40B4-BE49-F238E27FC236}">
              <a16:creationId xmlns="" xmlns:a16="http://schemas.microsoft.com/office/drawing/2014/main" id="{00000000-0008-0000-0600-000007000000}"/>
            </a:ext>
            <a:ext uri="{147F2762-F138-4A5C-976F-8EAC2B608ADB}">
              <a16:predDERef xmlns="" xmlns:a16="http://schemas.microsoft.com/office/drawing/2014/main" pred="{A47211A0-6F00-489D-251B-23673CA9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598325</xdr:colOff>
      <xdr:row>0</xdr:row>
      <xdr:rowOff>0</xdr:rowOff>
    </xdr:from>
    <xdr:to>
      <xdr:col>5</xdr:col>
      <xdr:colOff>680357</xdr:colOff>
      <xdr:row>9</xdr:row>
      <xdr:rowOff>194217</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 xmlns:a16="http://schemas.microsoft.com/office/drawing/2014/main" id="{9F7E74D6-86F1-48D1-97AD-BAD6A0AC053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194498" y="0"/>
              <a:ext cx="1520502" cy="1856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1055137</xdr:colOff>
      <xdr:row>0</xdr:row>
      <xdr:rowOff>0</xdr:rowOff>
    </xdr:from>
    <xdr:to>
      <xdr:col>4</xdr:col>
      <xdr:colOff>612322</xdr:colOff>
      <xdr:row>9</xdr:row>
      <xdr:rowOff>194217</xdr:rowOff>
    </xdr:to>
    <mc:AlternateContent xmlns:mc="http://schemas.openxmlformats.org/markup-compatibility/2006" xmlns:a14="http://schemas.microsoft.com/office/drawing/2010/main">
      <mc:Choice Requires="a14">
        <xdr:graphicFrame macro="">
          <xdr:nvGraphicFramePr>
            <xdr:cNvPr id="9" name="Insurance Company">
              <a:extLst>
                <a:ext uri="{FF2B5EF4-FFF2-40B4-BE49-F238E27FC236}">
                  <a16:creationId xmlns="" xmlns:a16="http://schemas.microsoft.com/office/drawing/2014/main" id="{3FEB2169-D585-4459-892F-F418A51A0661}"/>
                </a:ext>
              </a:extLst>
            </xdr:cNvPr>
            <xdr:cNvGraphicFramePr/>
          </xdr:nvGraphicFramePr>
          <xdr:xfrm>
            <a:off x="0" y="0"/>
            <a:ext cx="0" cy="0"/>
          </xdr:xfrm>
          <a:graphic>
            <a:graphicData uri="http://schemas.microsoft.com/office/drawing/2010/slicer">
              <sle:slicer xmlns:sle="http://schemas.microsoft.com/office/drawing/2010/slicer" name="Insurance Company"/>
            </a:graphicData>
          </a:graphic>
        </xdr:graphicFrame>
      </mc:Choice>
      <mc:Fallback xmlns="">
        <xdr:sp macro="" textlink="">
          <xdr:nvSpPr>
            <xdr:cNvPr id="0" name=""/>
            <xdr:cNvSpPr>
              <a:spLocks noTextEdit="1"/>
            </xdr:cNvSpPr>
          </xdr:nvSpPr>
          <xdr:spPr>
            <a:xfrm>
              <a:off x="2561642" y="0"/>
              <a:ext cx="1646853" cy="1856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676080</xdr:colOff>
      <xdr:row>0</xdr:row>
      <xdr:rowOff>0</xdr:rowOff>
    </xdr:from>
    <xdr:to>
      <xdr:col>5</xdr:col>
      <xdr:colOff>1885560</xdr:colOff>
      <xdr:row>10</xdr:row>
      <xdr:rowOff>8973</xdr:rowOff>
    </xdr:to>
    <mc:AlternateContent xmlns:mc="http://schemas.openxmlformats.org/markup-compatibility/2006" xmlns:a14="http://schemas.microsoft.com/office/drawing/2010/main">
      <mc:Choice Requires="a14">
        <xdr:graphicFrame macro="">
          <xdr:nvGraphicFramePr>
            <xdr:cNvPr id="10" name="Billing Month">
              <a:extLst>
                <a:ext uri="{FF2B5EF4-FFF2-40B4-BE49-F238E27FC236}">
                  <a16:creationId xmlns="" xmlns:a16="http://schemas.microsoft.com/office/drawing/2014/main" id="{5E5A4597-22B1-45CD-AEDD-08BE7BD58103}"/>
                </a:ext>
              </a:extLst>
            </xdr:cNvPr>
            <xdr:cNvGraphicFramePr/>
          </xdr:nvGraphicFramePr>
          <xdr:xfrm>
            <a:off x="0" y="0"/>
            <a:ext cx="0" cy="0"/>
          </xdr:xfrm>
          <a:graphic>
            <a:graphicData uri="http://schemas.microsoft.com/office/drawing/2010/slicer">
              <sle:slicer xmlns:sle="http://schemas.microsoft.com/office/drawing/2010/slicer" name="Billing Month"/>
            </a:graphicData>
          </a:graphic>
        </xdr:graphicFrame>
      </mc:Choice>
      <mc:Fallback xmlns="">
        <xdr:sp macro="" textlink="">
          <xdr:nvSpPr>
            <xdr:cNvPr id="0" name=""/>
            <xdr:cNvSpPr>
              <a:spLocks noTextEdit="1"/>
            </xdr:cNvSpPr>
          </xdr:nvSpPr>
          <xdr:spPr>
            <a:xfrm>
              <a:off x="5710723" y="0"/>
              <a:ext cx="1209480" cy="186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1502229</xdr:colOff>
      <xdr:row>0</xdr:row>
      <xdr:rowOff>0</xdr:rowOff>
    </xdr:from>
    <xdr:to>
      <xdr:col>1</xdr:col>
      <xdr:colOff>1039976</xdr:colOff>
      <xdr:row>9</xdr:row>
      <xdr:rowOff>194217</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 xmlns:a16="http://schemas.microsoft.com/office/drawing/2014/main" id="{BE963F12-56D5-43E3-A948-BD57F329543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02229" y="0"/>
              <a:ext cx="1044252" cy="1856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1893725</xdr:colOff>
      <xdr:row>0</xdr:row>
      <xdr:rowOff>0</xdr:rowOff>
    </xdr:from>
    <xdr:to>
      <xdr:col>6</xdr:col>
      <xdr:colOff>1623138</xdr:colOff>
      <xdr:row>9</xdr:row>
      <xdr:rowOff>194217</xdr:rowOff>
    </xdr:to>
    <mc:AlternateContent xmlns:mc="http://schemas.openxmlformats.org/markup-compatibility/2006" xmlns:a14="http://schemas.microsoft.com/office/drawing/2010/main">
      <mc:Choice Requires="a14">
        <xdr:graphicFrame macro="">
          <xdr:nvGraphicFramePr>
            <xdr:cNvPr id="12" name="Processor">
              <a:extLst>
                <a:ext uri="{FF2B5EF4-FFF2-40B4-BE49-F238E27FC236}">
                  <a16:creationId xmlns="" xmlns:a16="http://schemas.microsoft.com/office/drawing/2014/main" id="{5E3CB2D1-FDE5-497F-9211-27BAFE8A0A62}"/>
                </a:ext>
              </a:extLst>
            </xdr:cNvPr>
            <xdr:cNvGraphicFramePr/>
          </xdr:nvGraphicFramePr>
          <xdr:xfrm>
            <a:off x="0" y="0"/>
            <a:ext cx="0" cy="0"/>
          </xdr:xfrm>
          <a:graphic>
            <a:graphicData uri="http://schemas.microsoft.com/office/drawing/2010/slicer">
              <sle:slicer xmlns:sle="http://schemas.microsoft.com/office/drawing/2010/slicer" name="Processor"/>
            </a:graphicData>
          </a:graphic>
        </xdr:graphicFrame>
      </mc:Choice>
      <mc:Fallback xmlns="">
        <xdr:sp macro="" textlink="">
          <xdr:nvSpPr>
            <xdr:cNvPr id="0" name=""/>
            <xdr:cNvSpPr>
              <a:spLocks noTextEdit="1"/>
            </xdr:cNvSpPr>
          </xdr:nvSpPr>
          <xdr:spPr>
            <a:xfrm>
              <a:off x="6928368" y="0"/>
              <a:ext cx="1721887" cy="1856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jection%20reports/MOH%20Riyadh%20Rejction%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
      <sheetName val="2024"/>
      <sheetName val="Sheet3"/>
    </sheetNames>
    <sheetDataSet>
      <sheetData sheetId="0"/>
      <sheetData sheetId="1"/>
      <sheetData sheetId="2">
        <row r="9">
          <cell r="H9">
            <v>15</v>
          </cell>
          <cell r="I9">
            <v>0</v>
          </cell>
          <cell r="J9">
            <v>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ma RCM Rejection2  - Ahmed Sherif" refreshedDate="45951.42059814815" createdVersion="8" refreshedVersion="5" minRefreshableVersion="3" recordCount="892">
  <cacheSource type="worksheet">
    <worksheetSource ref="A1:AA899" sheet="Follow up"/>
  </cacheSource>
  <cacheFields count="42">
    <cacheField name="Month" numFmtId="0">
      <sharedItems/>
    </cacheField>
    <cacheField name="Branch" numFmtId="0">
      <sharedItems containsBlank="1" count="31">
        <s v="Jizan"/>
        <s v="Riyadh"/>
        <s v="Madinah"/>
        <s v="Unaizah"/>
        <s v="Khamis"/>
        <s v="Abha"/>
        <s v="SGH-MakKah" u="1"/>
        <s v="1-SGH-riyadh " u="1"/>
        <m u="1"/>
        <s v="SGH-Aseer" u="1"/>
        <s v="9-SGH-Hai Al Jamaa" u="1"/>
        <s v="3-SGH-Aseer" u="1"/>
        <s v="2-SGH-Riyadh" u="1"/>
        <s v="SGH-Riyadh" u="1"/>
        <s v="SGH-Hai Al Jamaa" u="1"/>
        <s v="SGH-Hail" u="1"/>
        <s v="7-SGH-Makkah" u="1"/>
        <s v="Damam" u="1"/>
        <s v="Branch" u="1"/>
        <s v="SGH-Madinah" u="1"/>
        <s v="6-SGH-Hail" u="1"/>
        <s v="SGH-Dammam" u="1"/>
        <s v="k                      " u="1"/>
        <s v="1-SGH-Jeddah" u="1"/>
        <s v="8-SGH-Baverly" u="1"/>
        <s v="SGH-Jeddah" u="1"/>
        <s v="SGH-Baverly" u="1"/>
        <s v="5-SGH-Dammam" u="1"/>
        <s v="Beverly Clinics" u="1"/>
        <s v="SGH-Makhha" u="1"/>
        <s v="4-SGH-Madinah" u="1"/>
      </sharedItems>
    </cacheField>
    <cacheField name="Insurance Company" numFmtId="0">
      <sharedItems containsBlank="1" count="23">
        <s v="MOH"/>
        <s v="NCCI"/>
        <s v="Bupa"/>
        <s v="Malath"/>
        <s v="ART"/>
        <s v="Saico"/>
        <m u="1"/>
        <s v="Nextcare (Allianz ) NPHIES" u="1"/>
        <s v="Nextcare NPHIES" u="1"/>
        <s v="AL RAJHI TAKAFUL NPHIES" u="1"/>
        <s v="SAICO NPHIES" u="1"/>
        <s v="Globmed NPHIES" u="1"/>
        <s v="Nextcare (Allianz) NPHIES" u="1"/>
        <s v="Globmed" u="1"/>
        <s v="TCS NPHIES" u="1"/>
        <s v="Bupa NPHIES" u="1"/>
        <s v="AL RAJHI TAKAFUL" u="1"/>
        <s v="Medgulf NPHIES" u="1"/>
        <s v="Nextcare (Walaa) NPHIES" u="1"/>
        <s v="JHAH" u="1"/>
        <s v="Nextcare" u="1"/>
        <s v="Nextcare (Al Sager) NPHIES" u="1"/>
        <s v="NCCI NPHIES" u="1"/>
      </sharedItems>
    </cacheField>
    <cacheField name="Billing Month" numFmtId="0">
      <sharedItems containsMixedTypes="1" containsNumber="1" containsInteger="1" minValue="2021" maxValue="2021" count="19">
        <s v="Jan"/>
        <s v="MAY"/>
        <s v="AUG"/>
        <s v="Jul"/>
        <s v="Oct"/>
        <s v="Dec"/>
        <s v="feb"/>
        <s v="Mar"/>
        <s v="Apr"/>
        <s v="June"/>
        <s v="Jun"/>
        <s v="July"/>
        <s v="Sep"/>
        <s v="Nov"/>
        <s v="Aug-OS"/>
        <s v="Sep-OU"/>
        <s v="July "/>
        <s v="April"/>
        <n v="2021" u="1"/>
      </sharedItems>
    </cacheField>
    <cacheField name="Year" numFmtId="0">
      <sharedItems containsSemiMixedTypes="0" containsString="0" containsNumber="1" containsInteger="1" minValue="0" maxValue="2025" count="7">
        <n v="2024"/>
        <n v="2025"/>
        <n v="0" u="1"/>
        <n v="2022" u="1"/>
        <n v="2023" u="1"/>
        <n v="1900" u="1"/>
        <n v="2021" u="1"/>
      </sharedItems>
    </cacheField>
    <cacheField name="Billing Amount" numFmtId="0">
      <sharedItems containsSemiMixedTypes="0" containsString="0" containsNumber="1" minValue="104.59" maxValue="28454587.25"/>
    </cacheField>
    <cacheField name="Billed Before VAT" numFmtId="0">
      <sharedItems containsBlank="1" containsMixedTypes="1" containsNumber="1" minValue="0" maxValue="1343378.01"/>
    </cacheField>
    <cacheField name="VAT Amount" numFmtId="0">
      <sharedItems containsBlank="1" containsMixedTypes="1" containsNumber="1" minValue="0" maxValue="196664.73"/>
    </cacheField>
    <cacheField name="Approved to pay" numFmtId="43">
      <sharedItems containsBlank="1" containsMixedTypes="1" containsNumber="1" minValue="0" maxValue="24980446"/>
    </cacheField>
    <cacheField name=" Initial Rejected Amount" numFmtId="0">
      <sharedItems containsMixedTypes="1" containsNumber="1" minValue="0" maxValue="6144675.0860056011"/>
    </cacheField>
    <cacheField name="Initial Rejection % " numFmtId="9">
      <sharedItems containsSemiMixedTypes="0" containsString="0" containsNumber="1" minValue="0" maxValue="1"/>
    </cacheField>
    <cacheField name="Billed Before VAT Rework" numFmtId="0">
      <sharedItems containsString="0" containsBlank="1" containsNumber="1" minValue="196.68" maxValue="1358961.38"/>
    </cacheField>
    <cacheField name="VAT Amount Rework" numFmtId="0">
      <sharedItems containsBlank="1" containsMixedTypes="1" containsNumber="1" minValue="18" maxValue="198991.8"/>
    </cacheField>
    <cacheField name="Approved to pay Rework" numFmtId="43">
      <sharedItems containsBlank="1" containsMixedTypes="1" containsNumber="1" minValue="0" maxValue="1557953.18"/>
    </cacheField>
    <cacheField name="Final Rejection" numFmtId="43">
      <sharedItems containsBlank="1" containsMixedTypes="1" containsNumber="1" minValue="0" maxValue="4144772.2343094544"/>
    </cacheField>
    <cacheField name="Final Rejection %" numFmtId="0">
      <sharedItems containsSemiMixedTypes="0" containsString="0" containsNumber="1" minValue="0" maxValue="1"/>
    </cacheField>
    <cacheField name="Column1" numFmtId="43">
      <sharedItems containsBlank="1" containsMixedTypes="1" containsNumber="1" minValue="-176346.28999999998" maxValue="1999902.8516961467"/>
    </cacheField>
    <cacheField name="Recovery Amount" numFmtId="43">
      <sharedItems containsBlank="1" containsMixedTypes="1" containsNumber="1" minValue="0" maxValue="1999902.8516961467"/>
    </cacheField>
    <cacheField name="Batch No." numFmtId="0">
      <sharedItems containsBlank="1" containsMixedTypes="1" containsNumber="1" containsInteger="1" minValue="349791" maxValue="5049736"/>
    </cacheField>
    <cacheField name="Rework type" numFmtId="0">
      <sharedItems containsBlank="1"/>
    </cacheField>
    <cacheField name="Batch Type" numFmtId="0">
      <sharedItems containsBlank="1"/>
    </cacheField>
    <cacheField name="Received Date" numFmtId="0">
      <sharedItems containsDate="1" containsBlank="1" containsMixedTypes="1" minDate="2024-02-12T00:00:00" maxDate="2025-10-14T00:00:00"/>
    </cacheField>
    <cacheField name="Due date " numFmtId="0">
      <sharedItems containsDate="1" containsBlank="1" containsMixedTypes="1" minDate="1900-01-21T00:00:00" maxDate="2025-10-29T00:00:00"/>
    </cacheField>
    <cacheField name="Processor" numFmtId="0">
      <sharedItems containsBlank="1" count="17">
        <m/>
        <s v="Dr.Mutasim"/>
        <s v="Dr.Mhd Fadil"/>
        <s v="-"/>
        <s v="Ms Heba"/>
        <s v="Dr.Ahmed"/>
        <s v="Dr.khoudary"/>
        <s v="Dr.sherif"/>
        <s v="Dr.Mutasim/Ms Heba"/>
        <s v="Dr.Mohamed/Dr.sherif"/>
        <s v="Ms Heba/Dr.Mhd Fadil"/>
        <s v="Ms Heba + Dr. Moh"/>
        <s v="Ms Heba/ Dr.Mhd fadil"/>
        <s v="Ms Heba / Dr. Mhd Fadil"/>
        <s v="Dr.Sobhy"/>
        <s v=" Dr.Mhd Fadil "/>
        <s v="Dr. Mutasim"/>
      </sharedItems>
    </cacheField>
    <cacheField name="Batch Status" numFmtId="0">
      <sharedItems/>
    </cacheField>
    <cacheField name="Re-submission date " numFmtId="0">
      <sharedItems containsDate="1" containsBlank="1" containsMixedTypes="1" minDate="2024-03-04T00:00:00" maxDate="2025-10-21T00:00:00"/>
    </cacheField>
    <cacheField name="Column44" numFmtId="0">
      <sharedItems containsBlank="1"/>
    </cacheField>
    <cacheField name="Field1" numFmtId="0" formula=" 0" databaseField="0"/>
    <cacheField name="Field2" numFmtId="0" formula="#NAME?/#NAME?" databaseField="0"/>
    <cacheField name="After resubmission2" numFmtId="0" formula="#NAME?/#NAME?" databaseField="0"/>
    <cacheField name="Recovery % of Rejected" numFmtId="0" formula="'Recovery Amount'/#NAME?" databaseField="0"/>
    <cacheField name="%" numFmtId="0" formula="#NAME?/#NAME?" databaseField="0"/>
    <cacheField name="Recovery Amount %" numFmtId="0" formula="'Recovery Amount'/#NAME?" databaseField="0"/>
    <cacheField name="After Re-submission %" numFmtId="0" formula="#NAME?/#NAME?" databaseField="0"/>
    <cacheField name="Final Approved Amount" numFmtId="0" formula="#NAME?-#NAME?" databaseField="0"/>
    <cacheField name="% Intial Rejection" numFmtId="0" formula="#NAME?/#NAME?" databaseField="0"/>
    <cacheField name="Field3" numFmtId="0" formula="#NAME?/'Billing Amount'" databaseField="0"/>
    <cacheField name="Field4" numFmtId="0" formula="#NAME?/'Billing Amount'" databaseField="0"/>
    <cacheField name="Field5" numFmtId="0" formula="'Billing Amount'-#NAME?" databaseField="0"/>
    <cacheField name="Initial Approved Amount" numFmtId="0" formula="'Billing Amount'-' Initial Rejected Amount'" databaseField="0"/>
    <cacheField name="Initial Rejection %" numFmtId="0" formula="' Initial Rejected Amount'/'Billing Amount'" databaseField="0"/>
    <cacheField name="Final Rejection%" numFmtId="0" formula="'Final Rejection'/'Billing Amount'" databaseField="0"/>
  </cacheFields>
  <extLst>
    <ext xmlns:x14="http://schemas.microsoft.com/office/spreadsheetml/2009/9/main" uri="{725AE2AE-9491-48be-B2B4-4EB974FC3084}">
      <x14:pivotCacheDefinition pivotCacheId="917365538"/>
    </ext>
  </extLst>
</pivotCacheDefinition>
</file>

<file path=xl/pivotCache/pivotCacheRecords1.xml><?xml version="1.0" encoding="utf-8"?>
<pivotCacheRecords xmlns="http://schemas.openxmlformats.org/spreadsheetml/2006/main" xmlns:r="http://schemas.openxmlformats.org/officeDocument/2006/relationships" count="892">
  <r>
    <s v="Jan"/>
    <x v="0"/>
    <x v="0"/>
    <x v="0"/>
    <x v="0"/>
    <n v="7817059.6799999503"/>
    <m/>
    <m/>
    <n v="6427365.040647923"/>
    <n v="353063.05513231456"/>
    <n v="4.516571058496982E-2"/>
    <m/>
    <m/>
    <n v="0"/>
    <n v="330695.27089407481"/>
    <n v="4.2304304230932635E-2"/>
    <n v="22367.78423823975"/>
    <n v="22367.78423823975"/>
    <m/>
    <s v="Re-submission"/>
    <s v="IP"/>
    <m/>
    <d v="1900-01-21T00:00:00"/>
    <x v="0"/>
    <s v="Submitted"/>
    <s v="-"/>
    <m/>
  </r>
  <r>
    <s v="MAY"/>
    <x v="1"/>
    <x v="0"/>
    <x v="1"/>
    <x v="0"/>
    <n v="9404211.0899999794"/>
    <m/>
    <m/>
    <n v="8951459.2019189186"/>
    <n v="452751.88808106072"/>
    <n v="4.8143526740110819E-2"/>
    <m/>
    <m/>
    <n v="0"/>
    <n v="452751.88808106072"/>
    <n v="4.8143526740110819E-2"/>
    <n v="0"/>
    <n v="0"/>
    <m/>
    <s v="Re-submission"/>
    <s v="IP"/>
    <m/>
    <d v="1900-01-21T00:00:00"/>
    <x v="0"/>
    <s v="Submitted"/>
    <s v="-"/>
    <m/>
  </r>
  <r>
    <s v="AUG"/>
    <x v="1"/>
    <x v="0"/>
    <x v="2"/>
    <x v="0"/>
    <n v="14782877.32000001"/>
    <m/>
    <m/>
    <n v="12858631.37146816"/>
    <n v="1924245.9485318493"/>
    <n v="0.13016721351860938"/>
    <m/>
    <m/>
    <n v="0"/>
    <n v="1020545.11"/>
    <n v="6.9035620597303268E-2"/>
    <n v="903700.83853184932"/>
    <n v="903700.83853184932"/>
    <m/>
    <s v="Re-submission"/>
    <s v="IP"/>
    <d v="2024-10-23T00:00:00"/>
    <d v="2024-10-28T00:00:00"/>
    <x v="1"/>
    <s v="Submitted"/>
    <s v="-"/>
    <m/>
  </r>
  <r>
    <s v="Jul"/>
    <x v="2"/>
    <x v="0"/>
    <x v="3"/>
    <x v="0"/>
    <n v="11590909.299999997"/>
    <m/>
    <m/>
    <n v="11147538.866722682"/>
    <n v="443370.43327731453"/>
    <n v="3.8251566102524386E-2"/>
    <m/>
    <m/>
    <n v="0"/>
    <n v="443370.43327731453"/>
    <n v="3.8251566102524386E-2"/>
    <n v="0"/>
    <n v="0"/>
    <m/>
    <s v="Re-submission"/>
    <s v="IP"/>
    <m/>
    <d v="1900-01-21T00:00:00"/>
    <x v="0"/>
    <s v="Submitted"/>
    <s v="-"/>
    <m/>
  </r>
  <r>
    <s v="Oct"/>
    <x v="0"/>
    <x v="1"/>
    <x v="4"/>
    <x v="0"/>
    <n v="1033154.08"/>
    <m/>
    <m/>
    <n v="606827.1"/>
    <n v="412942"/>
    <n v="0.39969062504210412"/>
    <m/>
    <m/>
    <n v="0"/>
    <n v="412942"/>
    <n v="0.39969062504210412"/>
    <n v="0"/>
    <n v="0"/>
    <s v="NM24MDB019484"/>
    <s v="Re-submission"/>
    <s v="IP-OP"/>
    <d v="2024-12-05T00:00:00"/>
    <d v="2024-12-20T00:00:00"/>
    <x v="2"/>
    <s v="Submitted"/>
    <d v="2024-12-20T00:00:00"/>
    <m/>
  </r>
  <r>
    <s v="Dec"/>
    <x v="0"/>
    <x v="2"/>
    <x v="5"/>
    <x v="0"/>
    <n v="1018250.52"/>
    <m/>
    <m/>
    <m/>
    <n v="197444.27000000002"/>
    <n v="0.19390539569771104"/>
    <m/>
    <m/>
    <n v="0"/>
    <n v="197444.27000000002"/>
    <n v="0.19390539569771104"/>
    <n v="0"/>
    <n v="0"/>
    <s v="419529"/>
    <s v="Re-submission"/>
    <s v="IP"/>
    <m/>
    <d v="1900-01-21T00:00:00"/>
    <x v="0"/>
    <s v="Not submitted"/>
    <s v="-"/>
    <m/>
  </r>
  <r>
    <s v="Dec"/>
    <x v="3"/>
    <x v="2"/>
    <x v="5"/>
    <x v="0"/>
    <n v="3082.13"/>
    <n v="3082.13"/>
    <n v="396"/>
    <n v="3082.13"/>
    <n v="0"/>
    <n v="0"/>
    <m/>
    <m/>
    <n v="0"/>
    <n v="0"/>
    <n v="0"/>
    <n v="0"/>
    <n v="0"/>
    <n v="418113"/>
    <s v="Re-submission"/>
    <m/>
    <m/>
    <d v="1900-01-21T00:00:00"/>
    <x v="0"/>
    <s v="Not submitted"/>
    <s v="-"/>
    <m/>
  </r>
  <r>
    <s v="Jan"/>
    <x v="0"/>
    <x v="2"/>
    <x v="0"/>
    <x v="0"/>
    <n v="123858.26"/>
    <m/>
    <m/>
    <n v="40289.64"/>
    <n v="83568.62"/>
    <n v="0.67471172290003101"/>
    <m/>
    <m/>
    <n v="0"/>
    <n v="83568.62"/>
    <n v="0.67471172290003101"/>
    <n v="0"/>
    <n v="0"/>
    <n v="350367"/>
    <s v="Re-submission"/>
    <s v="IP"/>
    <d v="2024-02-12T00:00:00"/>
    <d v="2024-03-05T00:00:00"/>
    <x v="3"/>
    <s v="Not submitted"/>
    <s v="-"/>
    <e v="#REF!"/>
  </r>
  <r>
    <s v="Jan"/>
    <x v="4"/>
    <x v="2"/>
    <x v="0"/>
    <x v="0"/>
    <n v="66406.31"/>
    <m/>
    <m/>
    <n v="59820.13"/>
    <n v="6586.18"/>
    <n v="9.9180032740864538E-2"/>
    <m/>
    <m/>
    <n v="0"/>
    <n v="6586.18"/>
    <n v="9.9180032740864538E-2"/>
    <n v="0"/>
    <n v="0"/>
    <n v="349814"/>
    <s v="Re-submission"/>
    <s v="OP"/>
    <d v="2024-02-13T00:00:00"/>
    <d v="2024-03-06T00:00:00"/>
    <x v="3"/>
    <s v="Not submitted"/>
    <s v="-"/>
    <e v="#REF!"/>
  </r>
  <r>
    <s v="Jan"/>
    <x v="4"/>
    <x v="2"/>
    <x v="0"/>
    <x v="0"/>
    <n v="8082.31"/>
    <m/>
    <m/>
    <n v="412.5600000000004"/>
    <n v="7669.75"/>
    <n v="0.94895518731649731"/>
    <m/>
    <m/>
    <n v="0"/>
    <n v="7669.75"/>
    <n v="0.94895518731649731"/>
    <n v="0"/>
    <n v="0"/>
    <n v="349811"/>
    <s v="Re-submission"/>
    <s v="IP"/>
    <d v="2024-02-18T00:00:00"/>
    <d v="2024-03-11T00:00:00"/>
    <x v="3"/>
    <s v="Not submitted"/>
    <s v="-"/>
    <e v="#REF!"/>
  </r>
  <r>
    <s v="Jan"/>
    <x v="2"/>
    <x v="2"/>
    <x v="0"/>
    <x v="0"/>
    <n v="15874.45"/>
    <m/>
    <m/>
    <n v="416.80000000000109"/>
    <n v="15457.65"/>
    <n v="0.97374397223210873"/>
    <m/>
    <m/>
    <n v="0"/>
    <n v="15457.65"/>
    <n v="0.97374397223210873"/>
    <n v="0"/>
    <n v="0"/>
    <n v="349801"/>
    <s v="Re-submission"/>
    <s v="IP"/>
    <d v="2024-02-18T00:00:00"/>
    <d v="2024-03-11T00:00:00"/>
    <x v="3"/>
    <s v="-"/>
    <s v="-"/>
    <e v="#REF!"/>
  </r>
  <r>
    <s v="Jan"/>
    <x v="4"/>
    <x v="2"/>
    <x v="0"/>
    <x v="0"/>
    <n v="35011.410000000003"/>
    <m/>
    <m/>
    <n v="30681.880000000005"/>
    <n v="4329.53"/>
    <n v="0.12366054380557651"/>
    <m/>
    <m/>
    <n v="0"/>
    <n v="4329.53"/>
    <n v="0.12366054380557651"/>
    <n v="0"/>
    <n v="0"/>
    <n v="349810"/>
    <s v="Re-submission"/>
    <s v="OP"/>
    <d v="2024-02-19T00:00:00"/>
    <d v="2024-03-12T00:00:00"/>
    <x v="3"/>
    <s v="Not submitted"/>
    <s v="-"/>
    <e v="#REF!"/>
  </r>
  <r>
    <s v="Jan"/>
    <x v="4"/>
    <x v="2"/>
    <x v="0"/>
    <x v="0"/>
    <n v="1022324.59"/>
    <m/>
    <m/>
    <n v="560532.53"/>
    <n v="461792.06"/>
    <n v="0.45170786706793387"/>
    <n v="335615.5"/>
    <n v="48570.74"/>
    <n v="384186.24"/>
    <n v="638138.35"/>
    <n v="0.6242032679659989"/>
    <n v="-176346.28999999998"/>
    <n v="0"/>
    <n v="349808"/>
    <s v="Re-submission"/>
    <s v="IP"/>
    <d v="2024-02-19T00:00:00"/>
    <d v="2024-03-12T00:00:00"/>
    <x v="3"/>
    <s v="Not submitted"/>
    <s v="-"/>
    <e v="#REF!"/>
  </r>
  <r>
    <s v="Jan"/>
    <x v="2"/>
    <x v="2"/>
    <x v="0"/>
    <x v="0"/>
    <n v="231806.12"/>
    <m/>
    <m/>
    <n v="185885.57"/>
    <n v="45920.55"/>
    <n v="0.19809895441932251"/>
    <m/>
    <m/>
    <n v="0"/>
    <n v="45920.55"/>
    <n v="0.19809895441932251"/>
    <n v="0"/>
    <n v="0"/>
    <n v="349805"/>
    <s v="Re-submission"/>
    <s v="IP"/>
    <d v="2024-02-19T00:00:00"/>
    <d v="2024-03-12T00:00:00"/>
    <x v="3"/>
    <s v="-"/>
    <s v="-"/>
    <e v="#REF!"/>
  </r>
  <r>
    <s v="Jan"/>
    <x v="2"/>
    <x v="2"/>
    <x v="0"/>
    <x v="0"/>
    <n v="7010.78"/>
    <m/>
    <m/>
    <n v="5987.9699999999993"/>
    <n v="1022.81"/>
    <n v="0.14589104208090969"/>
    <m/>
    <m/>
    <n v="0"/>
    <n v="1022.81"/>
    <n v="0.14589104208090969"/>
    <n v="0"/>
    <n v="0"/>
    <n v="349799"/>
    <s v="Re-submission"/>
    <s v="OP"/>
    <d v="2024-02-19T00:00:00"/>
    <d v="2024-03-12T00:00:00"/>
    <x v="3"/>
    <s v="-"/>
    <s v="-"/>
    <e v="#REF!"/>
  </r>
  <r>
    <s v="Jan"/>
    <x v="4"/>
    <x v="2"/>
    <x v="0"/>
    <x v="0"/>
    <n v="729649.94"/>
    <m/>
    <m/>
    <n v="595675.41999999993"/>
    <n v="133974.51999999999"/>
    <n v="0.18361478930567718"/>
    <m/>
    <m/>
    <n v="0"/>
    <n v="133974.51999999999"/>
    <n v="0.18361478930567718"/>
    <n v="0"/>
    <n v="0"/>
    <n v="349809"/>
    <s v="Re-submission"/>
    <s v="OP"/>
    <d v="2024-02-21T00:00:00"/>
    <d v="2024-03-14T00:00:00"/>
    <x v="3"/>
    <s v="Not submitted"/>
    <s v="-"/>
    <e v="#REF!"/>
  </r>
  <r>
    <s v="Jan"/>
    <x v="2"/>
    <x v="2"/>
    <x v="0"/>
    <x v="0"/>
    <n v="384724.03"/>
    <m/>
    <m/>
    <n v="318160.19000000006"/>
    <n v="66563.839999999997"/>
    <n v="0.17301711047266788"/>
    <m/>
    <m/>
    <n v="0"/>
    <n v="66563.839999999997"/>
    <n v="0.17301711047266788"/>
    <n v="0"/>
    <n v="0"/>
    <n v="349797"/>
    <s v="Re-submission"/>
    <s v="OP"/>
    <d v="2024-02-22T00:00:00"/>
    <d v="2024-03-15T00:00:00"/>
    <x v="3"/>
    <s v="-"/>
    <s v="-"/>
    <e v="#REF!"/>
  </r>
  <r>
    <s v="Jan"/>
    <x v="0"/>
    <x v="2"/>
    <x v="0"/>
    <x v="0"/>
    <n v="1280927.23"/>
    <m/>
    <m/>
    <n v="613379.57999999996"/>
    <n v="667547.65"/>
    <n v="0.5211440856011782"/>
    <m/>
    <m/>
    <n v="0"/>
    <n v="667547.65"/>
    <n v="0.5211440856011782"/>
    <n v="0"/>
    <n v="0"/>
    <n v="350369"/>
    <s v="Re-submission"/>
    <s v="IP"/>
    <d v="2024-02-25T00:00:00"/>
    <d v="2024-03-18T00:00:00"/>
    <x v="3"/>
    <s v="Not submitted"/>
    <s v="-"/>
    <e v="#REF!"/>
  </r>
  <r>
    <s v="Jan"/>
    <x v="0"/>
    <x v="2"/>
    <x v="0"/>
    <x v="0"/>
    <n v="193116.96"/>
    <m/>
    <m/>
    <n v="143255.63"/>
    <n v="49861.33"/>
    <n v="0.25819239283799827"/>
    <m/>
    <m/>
    <n v="0"/>
    <n v="49861.33"/>
    <n v="0.25819239283799827"/>
    <n v="0"/>
    <n v="0"/>
    <n v="350368"/>
    <s v="Re-submission"/>
    <s v="OP"/>
    <d v="2024-02-25T00:00:00"/>
    <d v="2024-03-18T00:00:00"/>
    <x v="3"/>
    <s v="Not submitted"/>
    <s v="-"/>
    <e v="#REF!"/>
  </r>
  <r>
    <s v="Jan"/>
    <x v="4"/>
    <x v="2"/>
    <x v="0"/>
    <x v="0"/>
    <n v="72657.36"/>
    <m/>
    <m/>
    <n v="72486.3"/>
    <n v="171.06"/>
    <n v="2.3543382253360156E-3"/>
    <m/>
    <m/>
    <n v="0"/>
    <n v="171.06"/>
    <n v="2.3543382253360156E-3"/>
    <n v="0"/>
    <n v="0"/>
    <n v="352112"/>
    <s v="Re-submission"/>
    <s v="IP"/>
    <d v="2024-02-26T00:00:00"/>
    <d v="2024-03-19T00:00:00"/>
    <x v="3"/>
    <s v="Not submitted"/>
    <s v="-"/>
    <e v="#REF!"/>
  </r>
  <r>
    <s v="Jan"/>
    <x v="4"/>
    <x v="2"/>
    <x v="0"/>
    <x v="0"/>
    <n v="49395.08"/>
    <m/>
    <m/>
    <n v="31330"/>
    <n v="18065.080000000002"/>
    <n v="0.36572630310549148"/>
    <m/>
    <m/>
    <n v="0"/>
    <n v="18065.080000000002"/>
    <n v="0.36572630310549148"/>
    <n v="0"/>
    <n v="0"/>
    <n v="352119"/>
    <s v="Re-submission"/>
    <s v="OP"/>
    <d v="2024-02-27T00:00:00"/>
    <d v="2024-03-20T00:00:00"/>
    <x v="3"/>
    <s v="Not submitted"/>
    <s v="-"/>
    <e v="#REF!"/>
  </r>
  <r>
    <s v="Jan"/>
    <x v="0"/>
    <x v="2"/>
    <x v="0"/>
    <x v="0"/>
    <n v="612352.39"/>
    <m/>
    <m/>
    <n v="515933.54000000004"/>
    <n v="96418.85"/>
    <n v="0.15745647698051771"/>
    <m/>
    <m/>
    <n v="0"/>
    <n v="96418.85"/>
    <n v="0.15745647698051771"/>
    <n v="0"/>
    <n v="0"/>
    <n v="350366"/>
    <s v="Re-submission"/>
    <s v="OP"/>
    <d v="2024-02-28T00:00:00"/>
    <d v="2024-03-21T00:00:00"/>
    <x v="3"/>
    <s v="Not submitted"/>
    <s v="-"/>
    <e v="#REF!"/>
  </r>
  <r>
    <s v="Jan"/>
    <x v="4"/>
    <x v="2"/>
    <x v="0"/>
    <x v="0"/>
    <n v="85261.61"/>
    <m/>
    <m/>
    <n v="64666.64"/>
    <n v="20594.97"/>
    <n v="0.24155032962666317"/>
    <m/>
    <m/>
    <n v="0"/>
    <n v="20594.97"/>
    <n v="0.24155032962666317"/>
    <n v="0"/>
    <n v="0"/>
    <n v="352117"/>
    <s v="Re-submission"/>
    <s v="OP"/>
    <d v="2024-02-29T00:00:00"/>
    <d v="2024-03-22T00:00:00"/>
    <x v="3"/>
    <s v="Not submitted"/>
    <s v="-"/>
    <e v="#REF!"/>
  </r>
  <r>
    <s v="Jan"/>
    <x v="2"/>
    <x v="2"/>
    <x v="0"/>
    <x v="0"/>
    <n v="11195.57"/>
    <m/>
    <m/>
    <n v="8335.58"/>
    <n v="2859.99"/>
    <n v="0.25545729248265159"/>
    <m/>
    <m/>
    <n v="0"/>
    <n v="2859.99"/>
    <n v="0.25545729248265159"/>
    <n v="0"/>
    <n v="0"/>
    <n v="352106"/>
    <s v="Re-submission"/>
    <s v="OP"/>
    <d v="2024-03-01T00:00:00"/>
    <d v="2024-03-23T00:00:00"/>
    <x v="3"/>
    <s v="-"/>
    <s v="-"/>
    <e v="#REF!"/>
  </r>
  <r>
    <s v="Jan"/>
    <x v="4"/>
    <x v="2"/>
    <x v="0"/>
    <x v="0"/>
    <n v="920520.37"/>
    <m/>
    <m/>
    <n v="560318.47"/>
    <n v="360201.9"/>
    <n v="0.391302476011476"/>
    <n v="711923.46"/>
    <n v="104661.09"/>
    <n v="816584.54999999993"/>
    <n v="103935.82000000007"/>
    <n v="0.11290985336913301"/>
    <n v="256266.07999999996"/>
    <n v="256266.07999999996"/>
    <n v="352115"/>
    <s v="Re-submission"/>
    <s v="IP"/>
    <d v="2024-03-06T00:00:00"/>
    <d v="2024-03-28T00:00:00"/>
    <x v="1"/>
    <s v="Submitted"/>
    <d v="2024-03-04T00:00:00"/>
    <e v="#REF!"/>
  </r>
  <r>
    <s v="Jan"/>
    <x v="4"/>
    <x v="2"/>
    <x v="0"/>
    <x v="0"/>
    <n v="8492.44"/>
    <m/>
    <m/>
    <n v="0"/>
    <n v="8492.44"/>
    <n v="1"/>
    <n v="7423.48"/>
    <n v="1068.96"/>
    <n v="8492.4399999999987"/>
    <n v="0"/>
    <n v="0"/>
    <n v="8492.44"/>
    <n v="8492.44"/>
    <n v="352118"/>
    <s v="Re-submission"/>
    <s v="IP"/>
    <d v="2024-03-07T00:00:00"/>
    <d v="2024-03-29T00:00:00"/>
    <x v="1"/>
    <s v="Submitted"/>
    <d v="2024-03-31T00:00:00"/>
    <e v="#REF!"/>
  </r>
  <r>
    <s v="Jan"/>
    <x v="2"/>
    <x v="2"/>
    <x v="0"/>
    <x v="0"/>
    <n v="292681.40999999997"/>
    <m/>
    <m/>
    <n v="202229.25999999998"/>
    <n v="90452.15"/>
    <n v="0.30904644746654736"/>
    <m/>
    <m/>
    <n v="0"/>
    <n v="88260.53999999995"/>
    <n v="0.30155840782644844"/>
    <n v="2191.6100000000442"/>
    <n v="2191.6100000000442"/>
    <n v="352102"/>
    <s v="Re-submission"/>
    <s v="IP"/>
    <d v="2024-03-08T00:00:00"/>
    <d v="2024-03-30T00:00:00"/>
    <x v="3"/>
    <s v="-"/>
    <s v="-"/>
    <e v="#REF!"/>
  </r>
  <r>
    <s v="Jan"/>
    <x v="4"/>
    <x v="2"/>
    <x v="0"/>
    <x v="0"/>
    <n v="763386.05"/>
    <m/>
    <m/>
    <n v="619368.94000000006"/>
    <n v="144017.10999999999"/>
    <n v="0.18865567428170843"/>
    <m/>
    <m/>
    <n v="0"/>
    <n v="144017.10999999999"/>
    <n v="0.18865567428170843"/>
    <n v="0"/>
    <n v="0"/>
    <n v="352116"/>
    <s v="Re-submission"/>
    <s v="OP"/>
    <d v="2024-03-09T00:00:00"/>
    <d v="2024-03-31T00:00:00"/>
    <x v="3"/>
    <s v="Not submitted"/>
    <s v="-"/>
    <e v="#REF!"/>
  </r>
  <r>
    <s v="Jan"/>
    <x v="2"/>
    <x v="2"/>
    <x v="0"/>
    <x v="0"/>
    <n v="490339.34"/>
    <m/>
    <m/>
    <n v="367032.9"/>
    <n v="123306.44"/>
    <n v="0.25147164410671191"/>
    <m/>
    <m/>
    <n v="0"/>
    <n v="123306.44"/>
    <n v="0.25147164410671191"/>
    <n v="0"/>
    <n v="0"/>
    <n v="352105"/>
    <s v="Re-submission"/>
    <s v="OP"/>
    <d v="2024-03-11T00:00:00"/>
    <d v="2024-04-02T00:00:00"/>
    <x v="3"/>
    <s v="-"/>
    <s v="-"/>
    <e v="#REF!"/>
  </r>
  <r>
    <s v="feb"/>
    <x v="3"/>
    <x v="2"/>
    <x v="6"/>
    <x v="0"/>
    <n v="352819.59"/>
    <m/>
    <m/>
    <n v="308551.29000000004"/>
    <n v="44268.3"/>
    <n v="0.12547007381307823"/>
    <n v="269030.83"/>
    <n v="39520.46"/>
    <n v="308551.29000000004"/>
    <n v="44268.299999999988"/>
    <n v="0.1254700738130782"/>
    <n v="0"/>
    <n v="0"/>
    <n v="353686"/>
    <s v="Re-submission"/>
    <s v="IP"/>
    <d v="2024-03-18T00:00:00"/>
    <d v="2024-04-09T00:00:00"/>
    <x v="1"/>
    <s v="Submitted"/>
    <d v="2024-04-17T00:00:00"/>
    <e v="#REF!"/>
  </r>
  <r>
    <s v="feb"/>
    <x v="3"/>
    <x v="2"/>
    <x v="6"/>
    <x v="0"/>
    <n v="11716.43"/>
    <m/>
    <m/>
    <n v="10837.800000000001"/>
    <n v="878.63"/>
    <n v="7.4991272938941297E-2"/>
    <m/>
    <m/>
    <n v="0"/>
    <n v="878.63"/>
    <n v="7.4991272938941297E-2"/>
    <n v="0"/>
    <n v="0"/>
    <n v="353685"/>
    <s v="Re-submission"/>
    <s v="IP"/>
    <d v="2024-03-19T00:00:00"/>
    <d v="2024-04-10T00:00:00"/>
    <x v="3"/>
    <s v="Submitted"/>
    <d v="2024-04-17T00:00:00"/>
    <e v="#REF!"/>
  </r>
  <r>
    <s v="feb"/>
    <x v="3"/>
    <x v="2"/>
    <x v="6"/>
    <x v="0"/>
    <n v="33140.410000000003"/>
    <m/>
    <m/>
    <n v="22282.9"/>
    <n v="10857.51"/>
    <n v="0.3276214748097564"/>
    <m/>
    <m/>
    <n v="0"/>
    <n v="10857.51"/>
    <n v="0.3276214748097564"/>
    <n v="0"/>
    <n v="0"/>
    <n v="353684"/>
    <s v="Re-submission"/>
    <s v="OP"/>
    <d v="2024-03-19T00:00:00"/>
    <d v="2024-04-10T00:00:00"/>
    <x v="3"/>
    <s v="Not submitted"/>
    <s v="-"/>
    <e v="#REF!"/>
  </r>
  <r>
    <s v="feb"/>
    <x v="4"/>
    <x v="2"/>
    <x v="6"/>
    <x v="0"/>
    <n v="17410.22"/>
    <m/>
    <m/>
    <n v="10470.940000000002"/>
    <n v="6939.28"/>
    <n v="0.39857508980357509"/>
    <n v="13959.49"/>
    <n v="2014.2"/>
    <n v="15973.69"/>
    <n v="1436.5300000000007"/>
    <n v="8.2510732202120393E-2"/>
    <n v="5502.7499999999991"/>
    <n v="5502.7499999999991"/>
    <n v="356097"/>
    <s v="Re-submission"/>
    <s v="IP"/>
    <d v="2024-03-24T00:00:00"/>
    <d v="2024-04-15T00:00:00"/>
    <x v="1"/>
    <s v="Submitted"/>
    <d v="2024-04-15T00:00:00"/>
    <e v="#REF!"/>
  </r>
  <r>
    <s v="feb"/>
    <x v="4"/>
    <x v="2"/>
    <x v="6"/>
    <x v="0"/>
    <n v="27692.400000000001"/>
    <m/>
    <m/>
    <n v="23251.920000000002"/>
    <n v="4440.4799999999996"/>
    <n v="0.16035013216622609"/>
    <n v="20332.47"/>
    <n v="2919.45"/>
    <n v="23251.920000000002"/>
    <n v="4440.4799999999996"/>
    <n v="0.16035013216622609"/>
    <n v="0"/>
    <n v="0"/>
    <n v="353705"/>
    <s v="Re-submission"/>
    <s v="IP"/>
    <d v="2024-03-24T00:00:00"/>
    <d v="2024-04-15T00:00:00"/>
    <x v="1"/>
    <s v="Submitted"/>
    <d v="2024-04-15T00:00:00"/>
    <e v="#REF!"/>
  </r>
  <r>
    <s v="feb"/>
    <x v="4"/>
    <x v="2"/>
    <x v="6"/>
    <x v="0"/>
    <n v="57746.22"/>
    <m/>
    <m/>
    <n v="56939.6"/>
    <n v="806.62"/>
    <n v="1.3968360180112221E-2"/>
    <m/>
    <m/>
    <n v="0"/>
    <n v="806.62"/>
    <n v="1.3968360180112221E-2"/>
    <n v="0"/>
    <n v="0"/>
    <n v="353701"/>
    <s v="Re-submission"/>
    <s v="IP"/>
    <d v="2024-03-24T00:00:00"/>
    <d v="2024-04-15T00:00:00"/>
    <x v="1"/>
    <s v="Submitted"/>
    <d v="2024-04-15T00:00:00"/>
    <e v="#REF!"/>
  </r>
  <r>
    <s v="Jan"/>
    <x v="2"/>
    <x v="0"/>
    <x v="0"/>
    <x v="0"/>
    <n v="15378865.619999999"/>
    <m/>
    <m/>
    <n v="14831812.130119875"/>
    <n v="547053.48988012411"/>
    <n v="3.5571771247463711E-2"/>
    <m/>
    <m/>
    <n v="0"/>
    <n v="547053.48988012411"/>
    <n v="3.5571771247463711E-2"/>
    <n v="0"/>
    <n v="0"/>
    <s v="-"/>
    <s v="Re-submission"/>
    <s v="IP"/>
    <d v="2024-03-27T00:00:00"/>
    <d v="2024-04-11T00:00:00"/>
    <x v="3"/>
    <s v="-"/>
    <s v="-"/>
    <e v="#REF!"/>
  </r>
  <r>
    <s v="feb"/>
    <x v="0"/>
    <x v="2"/>
    <x v="6"/>
    <x v="0"/>
    <n v="100579.57"/>
    <m/>
    <m/>
    <n v="96504.69"/>
    <n v="4074.88"/>
    <n v="4.051399305047735E-2"/>
    <m/>
    <m/>
    <n v="0"/>
    <n v="89.860000000000582"/>
    <n v="8.9342199414851919E-4"/>
    <n v="3985.0199999999995"/>
    <n v="3985.0199999999995"/>
    <n v="353709"/>
    <s v="Re-submission"/>
    <s v="IP"/>
    <d v="2024-03-24T00:00:00"/>
    <d v="2024-04-15T00:00:00"/>
    <x v="4"/>
    <s v="Submitted"/>
    <d v="2025-04-16T00:00:00"/>
    <e v="#REF!"/>
  </r>
  <r>
    <s v="feb"/>
    <x v="2"/>
    <x v="2"/>
    <x v="6"/>
    <x v="0"/>
    <n v="5295.53"/>
    <m/>
    <m/>
    <n v="5180.17"/>
    <n v="115.36"/>
    <n v="2.1784410625565336E-2"/>
    <m/>
    <m/>
    <n v="0"/>
    <n v="115.36"/>
    <n v="2.1784410625565336E-2"/>
    <n v="0"/>
    <n v="0"/>
    <n v="353694"/>
    <s v="Re-submission"/>
    <s v="IP"/>
    <d v="2024-03-24T00:00:00"/>
    <d v="2024-04-15T00:00:00"/>
    <x v="3"/>
    <s v="-"/>
    <s v="-"/>
    <e v="#REF!"/>
  </r>
  <r>
    <s v="feb"/>
    <x v="2"/>
    <x v="2"/>
    <x v="6"/>
    <x v="0"/>
    <n v="200266.23999999999"/>
    <m/>
    <m/>
    <n v="195997.91"/>
    <n v="4268.33"/>
    <n v="2.1313277764639711E-2"/>
    <m/>
    <m/>
    <n v="0"/>
    <n v="4268.33"/>
    <n v="2.1313277764639711E-2"/>
    <n v="0"/>
    <n v="0"/>
    <n v="353692"/>
    <s v="Re-submission"/>
    <s v="IP"/>
    <d v="2024-03-24T00:00:00"/>
    <d v="2024-04-15T00:00:00"/>
    <x v="3"/>
    <s v="-"/>
    <s v="-"/>
    <e v="#REF!"/>
  </r>
  <r>
    <s v="feb"/>
    <x v="3"/>
    <x v="2"/>
    <x v="6"/>
    <x v="0"/>
    <n v="371883.97"/>
    <m/>
    <m/>
    <n v="270432.95999999996"/>
    <n v="101451.01"/>
    <n v="0.27280285837542284"/>
    <m/>
    <m/>
    <n v="0"/>
    <n v="101451.01"/>
    <n v="0.27280285837542284"/>
    <n v="0"/>
    <n v="0"/>
    <n v="353682"/>
    <s v="Re-submission"/>
    <s v="OP"/>
    <d v="2024-03-25T00:00:00"/>
    <d v="2024-04-16T00:00:00"/>
    <x v="3"/>
    <s v="Not submitted"/>
    <s v="-"/>
    <e v="#REF!"/>
  </r>
  <r>
    <s v="Jan"/>
    <x v="0"/>
    <x v="2"/>
    <x v="0"/>
    <x v="0"/>
    <n v="75155.02"/>
    <m/>
    <m/>
    <n v="67390.78"/>
    <n v="7764.24"/>
    <n v="0.10330966580808573"/>
    <m/>
    <m/>
    <n v="0"/>
    <n v="1752.75"/>
    <n v="2.3321795403686937E-2"/>
    <n v="6011.49"/>
    <n v="6011.49"/>
    <n v="352223"/>
    <s v="Re-submission"/>
    <s v="IP"/>
    <d v="2024-03-25T00:00:00"/>
    <d v="2024-04-16T00:00:00"/>
    <x v="4"/>
    <s v="Submitted"/>
    <d v="2025-03-19T00:00:00"/>
    <e v="#REF!"/>
  </r>
  <r>
    <s v="feb"/>
    <x v="0"/>
    <x v="2"/>
    <x v="6"/>
    <x v="0"/>
    <n v="94851.17"/>
    <m/>
    <m/>
    <n v="91446.9"/>
    <n v="3404.27"/>
    <n v="3.5890648475922861E-2"/>
    <m/>
    <m/>
    <n v="0"/>
    <n v="3404.27"/>
    <n v="3.5890648475922861E-2"/>
    <n v="0"/>
    <n v="0"/>
    <n v="356223"/>
    <s v="Re-submission"/>
    <s v="IP"/>
    <d v="2024-03-25T00:00:00"/>
    <d v="2024-04-16T00:00:00"/>
    <x v="3"/>
    <s v="Not submitted"/>
    <s v="-"/>
    <e v="#REF!"/>
  </r>
  <r>
    <s v="feb"/>
    <x v="4"/>
    <x v="2"/>
    <x v="6"/>
    <x v="0"/>
    <n v="58281.75"/>
    <m/>
    <m/>
    <n v="45169.3"/>
    <n v="13112.45"/>
    <n v="0.22498380710942964"/>
    <m/>
    <m/>
    <n v="0"/>
    <n v="13112.45"/>
    <n v="0.22498380710942964"/>
    <n v="0"/>
    <n v="0"/>
    <n v="353697"/>
    <s v="Re-submission"/>
    <s v="OP"/>
    <d v="2024-03-26T00:00:00"/>
    <d v="2024-04-17T00:00:00"/>
    <x v="3"/>
    <s v="Not submitted"/>
    <s v="-"/>
    <e v="#REF!"/>
  </r>
  <r>
    <s v="feb"/>
    <x v="2"/>
    <x v="2"/>
    <x v="6"/>
    <x v="0"/>
    <n v="8200.15"/>
    <m/>
    <m/>
    <n v="3691.92"/>
    <n v="4508.2299999999996"/>
    <n v="0.54977408949836282"/>
    <m/>
    <m/>
    <n v="0"/>
    <n v="4508.2299999999996"/>
    <n v="0.54977408949836282"/>
    <n v="0"/>
    <n v="0"/>
    <n v="353696"/>
    <s v="Re-submission"/>
    <s v="OP"/>
    <d v="2024-03-26T00:00:00"/>
    <d v="2024-04-17T00:00:00"/>
    <x v="3"/>
    <s v="-"/>
    <s v="-"/>
    <e v="#REF!"/>
  </r>
  <r>
    <s v="feb"/>
    <x v="0"/>
    <x v="2"/>
    <x v="6"/>
    <x v="0"/>
    <n v="220925.98"/>
    <m/>
    <m/>
    <n v="165005.83000000002"/>
    <n v="55920.15"/>
    <n v="0.25311712999983071"/>
    <m/>
    <m/>
    <n v="0"/>
    <n v="55920.15"/>
    <n v="0.25311712999983071"/>
    <n v="0"/>
    <n v="0"/>
    <n v="353708"/>
    <s v="Re-submission"/>
    <s v="OP"/>
    <d v="2024-03-27T00:00:00"/>
    <d v="2024-04-18T00:00:00"/>
    <x v="3"/>
    <s v="Not submitted"/>
    <s v="-"/>
    <e v="#REF!"/>
  </r>
  <r>
    <s v="feb"/>
    <x v="0"/>
    <x v="2"/>
    <x v="6"/>
    <x v="0"/>
    <n v="1233649.76"/>
    <m/>
    <m/>
    <n v="947839.48"/>
    <n v="285810.28000000003"/>
    <n v="0.23167862489593483"/>
    <m/>
    <m/>
    <n v="0"/>
    <n v="227101.26"/>
    <n v="0.18408892650374284"/>
    <n v="58709.020000000019"/>
    <n v="58709.020000000019"/>
    <n v="353711"/>
    <s v="Re-submission"/>
    <s v="IP"/>
    <d v="2024-03-27T00:00:00"/>
    <d v="2024-04-18T00:00:00"/>
    <x v="4"/>
    <s v="Submitted"/>
    <d v="2025-04-07T00:00:00"/>
    <e v="#REF!"/>
  </r>
  <r>
    <s v="feb"/>
    <x v="4"/>
    <x v="2"/>
    <x v="6"/>
    <x v="0"/>
    <n v="844928.9"/>
    <m/>
    <m/>
    <n v="829392.27"/>
    <n v="15536.63"/>
    <n v="1.8388091589718377E-2"/>
    <n v="726504.16"/>
    <n v="106395.81"/>
    <n v="832899.97"/>
    <n v="12028.930000000051"/>
    <n v="1.4236618016024841E-2"/>
    <n v="3507.699999999948"/>
    <n v="3507.699999999948"/>
    <n v="353703"/>
    <s v="Re-submission"/>
    <s v="IP"/>
    <d v="2024-03-28T00:00:00"/>
    <d v="2024-04-19T00:00:00"/>
    <x v="1"/>
    <s v="Submitted"/>
    <d v="2024-04-29T00:00:00"/>
    <e v="#REF!"/>
  </r>
  <r>
    <s v="feb"/>
    <x v="4"/>
    <x v="2"/>
    <x v="6"/>
    <x v="0"/>
    <n v="32490.45"/>
    <m/>
    <m/>
    <n v="13863.86"/>
    <n v="18626.59"/>
    <n v="0.57329430648082746"/>
    <m/>
    <m/>
    <n v="0"/>
    <n v="18626.59"/>
    <n v="0.57329430648082746"/>
    <n v="0"/>
    <n v="0"/>
    <n v="353702"/>
    <s v="Re-submission"/>
    <s v="OP"/>
    <d v="2024-03-29T00:00:00"/>
    <d v="2024-04-20T00:00:00"/>
    <x v="3"/>
    <s v="Not submitted"/>
    <s v="-"/>
    <e v="#REF!"/>
  </r>
  <r>
    <s v="feb"/>
    <x v="0"/>
    <x v="2"/>
    <x v="6"/>
    <x v="0"/>
    <n v="583054.26"/>
    <m/>
    <m/>
    <n v="464672.98"/>
    <n v="118381.28"/>
    <n v="0.20303647211153211"/>
    <m/>
    <m/>
    <n v="0"/>
    <n v="118381.28"/>
    <n v="0.20303647211153211"/>
    <n v="0"/>
    <n v="0"/>
    <n v="353710"/>
    <s v="Re-submission"/>
    <s v="OP"/>
    <d v="2024-03-30T00:00:00"/>
    <d v="2024-04-21T00:00:00"/>
    <x v="3"/>
    <s v="Not submitted"/>
    <s v="-"/>
    <e v="#REF!"/>
  </r>
  <r>
    <s v="Jan"/>
    <x v="4"/>
    <x v="0"/>
    <x v="0"/>
    <x v="0"/>
    <n v="18669126.550000001"/>
    <m/>
    <m/>
    <n v="17303058.91"/>
    <n v="1366067.64"/>
    <n v="7.317255236024954E-2"/>
    <m/>
    <m/>
    <n v="0"/>
    <n v="1366067.64"/>
    <n v="7.317255236024954E-2"/>
    <n v="0"/>
    <n v="0"/>
    <s v="-"/>
    <s v="Re-submission"/>
    <s v="IP"/>
    <d v="2024-04-03T00:00:00"/>
    <d v="2024-04-18T00:00:00"/>
    <x v="1"/>
    <s v="Submitted"/>
    <d v="2024-04-18T00:00:00"/>
    <e v="#REF!"/>
  </r>
  <r>
    <s v="feb"/>
    <x v="2"/>
    <x v="2"/>
    <x v="6"/>
    <x v="0"/>
    <n v="397175.96"/>
    <m/>
    <m/>
    <n v="301191.93000000005"/>
    <n v="95984.03"/>
    <n v="0.2416662629832883"/>
    <m/>
    <m/>
    <n v="0"/>
    <n v="95984.03"/>
    <n v="0.2416662629832883"/>
    <n v="0"/>
    <n v="0"/>
    <n v="353695"/>
    <s v="Re-submission"/>
    <s v="OP"/>
    <d v="2024-03-30T00:00:00"/>
    <d v="2024-04-21T00:00:00"/>
    <x v="3"/>
    <s v="-"/>
    <s v="-"/>
    <e v="#REF!"/>
  </r>
  <r>
    <s v="feb"/>
    <x v="4"/>
    <x v="2"/>
    <x v="6"/>
    <x v="0"/>
    <n v="15658.71"/>
    <m/>
    <m/>
    <n v="14350.56"/>
    <n v="1308.1500000000001"/>
    <n v="8.354136451853314E-2"/>
    <m/>
    <m/>
    <n v="0"/>
    <n v="1308.1500000000001"/>
    <n v="8.354136451853314E-2"/>
    <n v="0"/>
    <n v="0"/>
    <n v="356093"/>
    <s v="Re-submission"/>
    <s v="IP"/>
    <d v="2024-04-01T00:00:00"/>
    <d v="2024-04-23T00:00:00"/>
    <x v="3"/>
    <s v="Not submitted"/>
    <s v="-"/>
    <e v="#REF!"/>
  </r>
  <r>
    <s v="feb"/>
    <x v="4"/>
    <x v="2"/>
    <x v="6"/>
    <x v="0"/>
    <n v="45978.96"/>
    <m/>
    <m/>
    <n v="32760.15"/>
    <n v="13218.81"/>
    <n v="0.28749693337996335"/>
    <m/>
    <m/>
    <n v="0"/>
    <n v="13218.81"/>
    <n v="0.28749693337996335"/>
    <n v="0"/>
    <n v="0"/>
    <n v="356089"/>
    <s v="Re-submission"/>
    <s v="OP"/>
    <d v="2024-04-01T00:00:00"/>
    <d v="2024-04-23T00:00:00"/>
    <x v="3"/>
    <s v="Not submitted"/>
    <s v="-"/>
    <e v="#REF!"/>
  </r>
  <r>
    <s v="feb"/>
    <x v="0"/>
    <x v="2"/>
    <x v="6"/>
    <x v="0"/>
    <n v="675074.1"/>
    <m/>
    <m/>
    <n v="649310.02"/>
    <n v="25764.080000000002"/>
    <n v="3.8164817758524587E-2"/>
    <m/>
    <m/>
    <n v="0"/>
    <n v="16312.369999999995"/>
    <n v="2.4163821423455582E-2"/>
    <n v="9451.7100000000064"/>
    <n v="9451.7100000000064"/>
    <n v="356219"/>
    <s v="Re-submission"/>
    <s v="IP"/>
    <d v="2024-04-01T00:00:00"/>
    <d v="2024-04-23T00:00:00"/>
    <x v="4"/>
    <s v="Submitted"/>
    <d v="2025-04-30T00:00:00"/>
    <e v="#REF!"/>
  </r>
  <r>
    <s v="feb"/>
    <x v="0"/>
    <x v="2"/>
    <x v="6"/>
    <x v="0"/>
    <n v="173062.56"/>
    <m/>
    <m/>
    <n v="126252.04999999999"/>
    <n v="46810.51"/>
    <n v="0.27048317094119029"/>
    <m/>
    <m/>
    <n v="0"/>
    <n v="46810.51"/>
    <n v="0.27048317094119029"/>
    <n v="0"/>
    <n v="0"/>
    <n v="356222"/>
    <s v="Re-submission"/>
    <s v="OP"/>
    <d v="2024-04-02T00:00:00"/>
    <d v="2024-04-24T00:00:00"/>
    <x v="3"/>
    <s v="Not submitted"/>
    <s v="-"/>
    <e v="#REF!"/>
  </r>
  <r>
    <s v="feb"/>
    <x v="4"/>
    <x v="2"/>
    <x v="6"/>
    <x v="0"/>
    <n v="814199.47"/>
    <m/>
    <m/>
    <n v="628880.89999999991"/>
    <n v="185318.57"/>
    <n v="0.22760831568706377"/>
    <m/>
    <m/>
    <n v="0"/>
    <n v="185318.57"/>
    <n v="0.22760831568706377"/>
    <n v="0"/>
    <n v="0"/>
    <n v="353700"/>
    <s v="Re-submission"/>
    <s v="OP"/>
    <d v="2024-04-04T00:00:00"/>
    <d v="2024-04-26T00:00:00"/>
    <x v="3"/>
    <s v="Not submitted"/>
    <s v="-"/>
    <e v="#REF!"/>
  </r>
  <r>
    <s v="feb"/>
    <x v="4"/>
    <x v="2"/>
    <x v="6"/>
    <x v="0"/>
    <n v="631240.47"/>
    <m/>
    <m/>
    <n v="618575.38"/>
    <n v="12665.09"/>
    <n v="2.0063811814854015E-2"/>
    <n v="544221.26"/>
    <n v="79876.12"/>
    <n v="624097.38"/>
    <n v="7143.0899999999674"/>
    <n v="1.1315956975952394E-2"/>
    <n v="5522.0000000000327"/>
    <n v="5522.0000000000327"/>
    <n v="356094"/>
    <s v="Re-submission"/>
    <s v="IP"/>
    <d v="2024-04-07T00:00:00"/>
    <d v="2024-04-29T00:00:00"/>
    <x v="1"/>
    <s v="Submitted"/>
    <d v="2024-04-30T00:00:00"/>
    <e v="#REF!"/>
  </r>
  <r>
    <s v="feb"/>
    <x v="4"/>
    <x v="2"/>
    <x v="6"/>
    <x v="0"/>
    <n v="568065.96"/>
    <m/>
    <m/>
    <n v="432993.80999999994"/>
    <n v="135072.15"/>
    <n v="0.23777546889097176"/>
    <m/>
    <m/>
    <n v="0"/>
    <n v="135072.15"/>
    <n v="0.23777546889097176"/>
    <n v="0"/>
    <n v="0"/>
    <n v="356092"/>
    <s v="Re-submission"/>
    <s v="OP"/>
    <d v="2024-04-07T00:00:00"/>
    <d v="2024-04-29T00:00:00"/>
    <x v="3"/>
    <s v="Not submitted"/>
    <s v="-"/>
    <e v="#REF!"/>
  </r>
  <r>
    <s v="feb"/>
    <x v="3"/>
    <x v="2"/>
    <x v="6"/>
    <x v="0"/>
    <n v="2794.5"/>
    <m/>
    <m/>
    <n v="2794.5"/>
    <n v="0"/>
    <n v="0"/>
    <m/>
    <m/>
    <n v="0"/>
    <n v="0"/>
    <n v="0"/>
    <n v="0"/>
    <n v="0"/>
    <n v="356075"/>
    <s v="Re-submission"/>
    <s v="IP"/>
    <d v="2024-04-09T00:00:00"/>
    <d v="2024-05-01T00:00:00"/>
    <x v="3"/>
    <s v="Submitted"/>
    <d v="2024-04-17T00:00:00"/>
    <e v="#REF!"/>
  </r>
  <r>
    <s v="feb"/>
    <x v="0"/>
    <x v="2"/>
    <x v="6"/>
    <x v="0"/>
    <n v="547441.51"/>
    <m/>
    <m/>
    <n v="443750.42000000004"/>
    <n v="103691.09"/>
    <n v="0.18941035362846342"/>
    <m/>
    <m/>
    <n v="0"/>
    <n v="103691.09"/>
    <n v="0.18941035362846342"/>
    <n v="0"/>
    <n v="0"/>
    <n v="356220"/>
    <s v="Re-submission"/>
    <s v="OP"/>
    <d v="2024-04-09T00:00:00"/>
    <d v="2024-05-01T00:00:00"/>
    <x v="3"/>
    <s v="Not submitted"/>
    <s v="-"/>
    <e v="#REF!"/>
  </r>
  <r>
    <s v="feb"/>
    <x v="4"/>
    <x v="2"/>
    <x v="6"/>
    <x v="0"/>
    <n v="40194.639999999999"/>
    <m/>
    <m/>
    <n v="18318.71"/>
    <n v="21875.93"/>
    <n v="0.54424992984139176"/>
    <m/>
    <m/>
    <n v="0"/>
    <n v="21875.93"/>
    <n v="0.54424992984139176"/>
    <n v="0"/>
    <n v="0"/>
    <n v="356095"/>
    <s v="Re-submission"/>
    <s v="OP"/>
    <d v="2024-04-10T00:00:00"/>
    <d v="2024-05-02T00:00:00"/>
    <x v="3"/>
    <s v="Not submitted"/>
    <s v="-"/>
    <e v="#REF!"/>
  </r>
  <r>
    <s v="feb"/>
    <x v="3"/>
    <x v="2"/>
    <x v="6"/>
    <x v="0"/>
    <n v="42447.86"/>
    <m/>
    <m/>
    <n v="3736.6600000000035"/>
    <n v="38711.199999999997"/>
    <n v="0.91197059168589412"/>
    <m/>
    <m/>
    <n v="0"/>
    <n v="38711.199999999997"/>
    <n v="0.91197059168589412"/>
    <n v="0"/>
    <n v="0"/>
    <n v="356074"/>
    <s v="Re-submission"/>
    <s v="OP"/>
    <d v="2024-04-11T00:00:00"/>
    <d v="2024-05-03T00:00:00"/>
    <x v="3"/>
    <s v="Not submitted"/>
    <s v="-"/>
    <e v="#REF!"/>
  </r>
  <r>
    <s v="feb"/>
    <x v="2"/>
    <x v="2"/>
    <x v="6"/>
    <x v="0"/>
    <n v="405162.71"/>
    <m/>
    <m/>
    <n v="386548.27"/>
    <n v="18614.439999999999"/>
    <n v="4.594312245566725E-2"/>
    <n v="336163.71"/>
    <n v="49241.67"/>
    <n v="385405.38"/>
    <n v="19757.330000000016"/>
    <n v="4.876393980087658E-2"/>
    <n v="-1142.8900000000176"/>
    <n v="0"/>
    <n v="356085"/>
    <s v="Re-submission"/>
    <s v="IP"/>
    <d v="2024-04-11T00:00:00"/>
    <d v="2024-05-03T00:00:00"/>
    <x v="3"/>
    <s v="-"/>
    <s v="-"/>
    <e v="#REF!"/>
  </r>
  <r>
    <s v="feb"/>
    <x v="3"/>
    <x v="2"/>
    <x v="6"/>
    <x v="0"/>
    <n v="204761.96"/>
    <m/>
    <m/>
    <n v="185700.17"/>
    <n v="19061.789999999979"/>
    <n v="9.3092437677388812E-2"/>
    <n v="166421.82"/>
    <n v="25137.599999999999"/>
    <n v="191559.42"/>
    <n v="13202.539999999979"/>
    <n v="6.4477503536301273E-2"/>
    <n v="5859.25"/>
    <n v="5859.25"/>
    <n v="356076"/>
    <s v="Re-submission"/>
    <s v="IP"/>
    <d v="2024-04-15T00:00:00"/>
    <d v="2024-05-07T00:00:00"/>
    <x v="1"/>
    <s v="Submitted"/>
    <d v="2024-05-07T00:00:00"/>
    <e v="#REF!"/>
  </r>
  <r>
    <s v="Mar"/>
    <x v="0"/>
    <x v="2"/>
    <x v="7"/>
    <x v="0"/>
    <n v="150882.87"/>
    <m/>
    <m/>
    <n v="149365"/>
    <n v="1517.8699999999953"/>
    <n v="1.0059922640654936E-2"/>
    <m/>
    <m/>
    <n v="0"/>
    <n v="696.76999999998952"/>
    <n v="4.6179529856503233E-3"/>
    <n v="821.10000000000582"/>
    <n v="821.10000000000582"/>
    <n v="357786"/>
    <s v="Re-submission"/>
    <s v="IP"/>
    <d v="2024-04-15T00:00:00"/>
    <d v="2024-05-07T00:00:00"/>
    <x v="4"/>
    <s v=" submitted"/>
    <d v="2025-05-07T00:00:00"/>
    <e v="#REF!"/>
  </r>
  <r>
    <s v="feb"/>
    <x v="2"/>
    <x v="2"/>
    <x v="6"/>
    <x v="0"/>
    <n v="16138.29"/>
    <m/>
    <m/>
    <n v="10392.48"/>
    <n v="5745.8100000000013"/>
    <n v="0.35603586253562186"/>
    <m/>
    <m/>
    <n v="0"/>
    <n v="5745.8100000000013"/>
    <n v="0.35603586253562186"/>
    <n v="0"/>
    <n v="0"/>
    <n v="356080"/>
    <s v="Re-submission"/>
    <s v="OP"/>
    <d v="2024-04-18T00:00:00"/>
    <d v="2024-05-10T00:00:00"/>
    <x v="3"/>
    <s v="-"/>
    <s v="-"/>
    <e v="#REF!"/>
  </r>
  <r>
    <s v="feb"/>
    <x v="2"/>
    <x v="2"/>
    <x v="6"/>
    <x v="0"/>
    <n v="425832.96000000002"/>
    <m/>
    <m/>
    <n v="314923.52000000002"/>
    <n v="110909.44"/>
    <n v="0.26045292501548023"/>
    <m/>
    <m/>
    <n v="0"/>
    <n v="110909.44"/>
    <n v="0.26045292501548023"/>
    <n v="0"/>
    <n v="0"/>
    <n v="356081"/>
    <s v="Re-submission"/>
    <s v="OP"/>
    <d v="2024-04-19T00:00:00"/>
    <d v="2024-05-11T00:00:00"/>
    <x v="3"/>
    <s v="-"/>
    <s v="-"/>
    <e v="#REF!"/>
  </r>
  <r>
    <s v="feb"/>
    <x v="3"/>
    <x v="2"/>
    <x v="6"/>
    <x v="0"/>
    <n v="309534.59999999998"/>
    <m/>
    <m/>
    <n v="228345.53"/>
    <n v="81189.069999999978"/>
    <n v="0.26229400525821661"/>
    <m/>
    <m/>
    <n v="0"/>
    <n v="81189.069999999978"/>
    <n v="0.26229400525821661"/>
    <n v="0"/>
    <n v="0"/>
    <n v="356077"/>
    <s v="Re-submission"/>
    <s v="OP"/>
    <d v="2024-04-22T00:00:00"/>
    <d v="2024-05-14T00:00:00"/>
    <x v="3"/>
    <s v="Not submitted"/>
    <s v="-"/>
    <e v="#REF!"/>
  </r>
  <r>
    <s v="Mar"/>
    <x v="1"/>
    <x v="1"/>
    <x v="7"/>
    <x v="1"/>
    <n v="2254085.5099999998"/>
    <m/>
    <m/>
    <n v="1648481.71"/>
    <n v="605603.79999999981"/>
    <n v="0.26866939932549405"/>
    <m/>
    <m/>
    <n v="0"/>
    <n v="605603.79999999981"/>
    <n v="0.26866939932549405"/>
    <n v="0"/>
    <n v="0"/>
    <s v="NM25MDB004943"/>
    <s v="Re-submission"/>
    <s v="IP-OP"/>
    <d v="2025-04-23T00:00:00"/>
    <d v="2025-05-08T00:00:00"/>
    <x v="2"/>
    <s v="Submitted"/>
    <d v="2025-05-08T00:00:00"/>
    <m/>
  </r>
  <r>
    <s v="Mar"/>
    <x v="3"/>
    <x v="1"/>
    <x v="7"/>
    <x v="1"/>
    <n v="1090974.26"/>
    <m/>
    <m/>
    <n v="873221.45"/>
    <n v="217752.81000000006"/>
    <n v="0.19959481903816875"/>
    <m/>
    <m/>
    <n v="0"/>
    <n v="217752.81000000006"/>
    <n v="0.19959481903816875"/>
    <n v="0"/>
    <n v="0"/>
    <s v="NM25MDB005373"/>
    <m/>
    <s v="IP-OP"/>
    <d v="2025-04-27T00:00:00"/>
    <d v="2025-05-12T00:00:00"/>
    <x v="1"/>
    <s v="Submitted"/>
    <d v="2025-05-12T00:00:00"/>
    <m/>
  </r>
  <r>
    <s v="feb"/>
    <x v="2"/>
    <x v="0"/>
    <x v="6"/>
    <x v="0"/>
    <n v="13899166.440000014"/>
    <m/>
    <m/>
    <n v="13295912.592666512"/>
    <n v="603253.84733350202"/>
    <n v="4.3402160117848143E-2"/>
    <m/>
    <m/>
    <n v="0"/>
    <n v="603253.84733350202"/>
    <n v="4.3402160117848143E-2"/>
    <n v="0"/>
    <n v="0"/>
    <s v="-"/>
    <s v="Re-submission"/>
    <s v="IP"/>
    <d v="2024-04-24T00:00:00"/>
    <d v="2024-05-09T00:00:00"/>
    <x v="3"/>
    <s v="-"/>
    <s v="-"/>
    <e v="#REF!"/>
  </r>
  <r>
    <s v="Mar"/>
    <x v="3"/>
    <x v="2"/>
    <x v="7"/>
    <x v="0"/>
    <n v="155671.63"/>
    <m/>
    <m/>
    <n v="124614.58"/>
    <n v="31057.050000000003"/>
    <n v="0.19950359612730978"/>
    <n v="125273.15"/>
    <n v="17689.07"/>
    <n v="142962.22"/>
    <n v="12709.410000000003"/>
    <n v="8.1642429002638461E-2"/>
    <n v="18347.64"/>
    <n v="18347.64"/>
    <n v="357741"/>
    <s v="Re-submission"/>
    <s v="IP"/>
    <d v="2024-04-23T00:00:00"/>
    <d v="2024-05-15T00:00:00"/>
    <x v="1"/>
    <s v="Submitted"/>
    <d v="2024-05-15T00:00:00"/>
    <e v="#REF!"/>
  </r>
  <r>
    <s v="Mar"/>
    <x v="0"/>
    <x v="2"/>
    <x v="7"/>
    <x v="0"/>
    <n v="742961.34"/>
    <m/>
    <m/>
    <n v="645852.88"/>
    <n v="97108.459999999963"/>
    <n v="0.13070459359298556"/>
    <m/>
    <m/>
    <n v="0"/>
    <n v="48720.689999999944"/>
    <n v="6.5576346139356256E-2"/>
    <n v="48387.770000000019"/>
    <n v="48387.770000000019"/>
    <n v="357783"/>
    <s v="Re-submission"/>
    <s v="IP"/>
    <d v="2024-04-23T00:00:00"/>
    <d v="2024-05-15T00:00:00"/>
    <x v="4"/>
    <s v=" submitted"/>
    <d v="2025-05-08T00:00:00"/>
    <e v="#REF!"/>
  </r>
  <r>
    <s v="Mar"/>
    <x v="2"/>
    <x v="2"/>
    <x v="7"/>
    <x v="0"/>
    <n v="156379.32999999999"/>
    <m/>
    <m/>
    <n v="143495.16"/>
    <n v="12884.169999999984"/>
    <n v="8.2390492400753884E-2"/>
    <m/>
    <m/>
    <n v="0"/>
    <n v="8530.0999999999767"/>
    <n v="5.4547490387636122E-2"/>
    <n v="4354.070000000007"/>
    <n v="4354.070000000007"/>
    <n v="357749"/>
    <s v="Re-submission"/>
    <s v="IP"/>
    <d v="2024-04-23T00:00:00"/>
    <d v="2024-05-15T00:00:00"/>
    <x v="3"/>
    <s v="-"/>
    <s v="-"/>
    <e v="#REF!"/>
  </r>
  <r>
    <s v="Mar"/>
    <x v="3"/>
    <x v="2"/>
    <x v="7"/>
    <x v="0"/>
    <n v="36024.629999999997"/>
    <m/>
    <m/>
    <n v="2250.1399999999994"/>
    <n v="33774.49"/>
    <n v="0.93753884495135686"/>
    <n v="20843.72"/>
    <n v="1992.72"/>
    <n v="22836.440000000002"/>
    <n v="13188.189999999995"/>
    <n v="0.36608814580468962"/>
    <n v="20586.300000000003"/>
    <n v="20586.300000000003"/>
    <n v="357743"/>
    <s v="Re-submission"/>
    <s v="OP"/>
    <d v="2024-04-24T00:00:00"/>
    <d v="2024-05-16T00:00:00"/>
    <x v="1"/>
    <s v="Submitted"/>
    <d v="2024-05-26T00:00:00"/>
    <e v="#REF!"/>
  </r>
  <r>
    <s v="Mar"/>
    <x v="0"/>
    <x v="2"/>
    <x v="7"/>
    <x v="0"/>
    <n v="224392.29"/>
    <m/>
    <m/>
    <n v="160162.64000000001"/>
    <n v="64229.649999999994"/>
    <n v="0.28623822146473926"/>
    <n v="145902.51"/>
    <n v="14260.13"/>
    <n v="160162.64000000001"/>
    <n v="64229.649999999994"/>
    <n v="0.28623822146473926"/>
    <n v="0"/>
    <n v="0"/>
    <n v="357787"/>
    <s v="Re-submission"/>
    <s v="OP"/>
    <d v="2024-04-24T00:00:00"/>
    <d v="2024-05-16T00:00:00"/>
    <x v="4"/>
    <s v=" submitted"/>
    <d v="2025-05-19T00:00:00"/>
    <e v="#REF!"/>
  </r>
  <r>
    <s v="Mar"/>
    <x v="2"/>
    <x v="2"/>
    <x v="7"/>
    <x v="0"/>
    <n v="4442.76"/>
    <m/>
    <m/>
    <n v="2511.8399999999997"/>
    <n v="1930.9200000000005"/>
    <n v="0.43462172163249879"/>
    <m/>
    <m/>
    <n v="0"/>
    <n v="1930.9200000000005"/>
    <n v="0.43462172163249879"/>
    <n v="0"/>
    <n v="0"/>
    <n v="357754"/>
    <s v="Re-submission"/>
    <s v="OP"/>
    <d v="2024-04-24T00:00:00"/>
    <d v="2024-05-16T00:00:00"/>
    <x v="3"/>
    <s v="-"/>
    <s v="-"/>
    <e v="#REF!"/>
  </r>
  <r>
    <s v="Mar"/>
    <x v="3"/>
    <x v="2"/>
    <x v="7"/>
    <x v="0"/>
    <n v="316433.08"/>
    <m/>
    <m/>
    <n v="234873.12"/>
    <n v="81559.960000000021"/>
    <n v="0.25774789412029875"/>
    <m/>
    <m/>
    <n v="0"/>
    <n v="81559.960000000021"/>
    <n v="0.25774789412029875"/>
    <n v="0"/>
    <n v="0"/>
    <n v="357746"/>
    <s v="Re-submission"/>
    <s v="OP"/>
    <d v="2024-04-26T00:00:00"/>
    <d v="2024-05-18T00:00:00"/>
    <x v="3"/>
    <s v="Not submitted"/>
    <s v="-"/>
    <e v="#REF!"/>
  </r>
  <r>
    <s v="Mar"/>
    <x v="2"/>
    <x v="2"/>
    <x v="7"/>
    <x v="0"/>
    <n v="345424.78"/>
    <m/>
    <m/>
    <n v="266660.26"/>
    <n v="78764.520000000019"/>
    <n v="0.22802220500799047"/>
    <m/>
    <m/>
    <n v="0"/>
    <n v="78764.520000000019"/>
    <n v="0.22802220500799047"/>
    <n v="0"/>
    <n v="0"/>
    <n v="357755"/>
    <s v="Re-submission"/>
    <s v="OP"/>
    <d v="2024-04-26T00:00:00"/>
    <d v="2024-05-18T00:00:00"/>
    <x v="3"/>
    <s v="-"/>
    <s v="-"/>
    <e v="#REF!"/>
  </r>
  <r>
    <s v="Mar"/>
    <x v="0"/>
    <x v="2"/>
    <x v="7"/>
    <x v="0"/>
    <n v="556999.77"/>
    <m/>
    <m/>
    <n v="449391.44"/>
    <n v="107608.33000000002"/>
    <n v="0.19319277277259919"/>
    <m/>
    <m/>
    <n v="0"/>
    <n v="107608.33000000002"/>
    <n v="0.19319277277259919"/>
    <n v="0"/>
    <n v="0"/>
    <n v="357784"/>
    <s v="Re-submission"/>
    <s v="OP"/>
    <d v="2024-04-28T00:00:00"/>
    <d v="2024-05-20T00:00:00"/>
    <x v="3"/>
    <s v="Not submitted"/>
    <s v="-"/>
    <e v="#REF!"/>
  </r>
  <r>
    <s v="feb"/>
    <x v="0"/>
    <x v="0"/>
    <x v="6"/>
    <x v="0"/>
    <n v="4862243.4999999981"/>
    <m/>
    <m/>
    <n v="4707204.6364687188"/>
    <n v="155038.86353127938"/>
    <n v="3.1886281205636746E-2"/>
    <m/>
    <m/>
    <n v="0"/>
    <n v="127828.40193279926"/>
    <n v="2.6290004178688153E-2"/>
    <n v="27210.46159848012"/>
    <n v="27210.46159848012"/>
    <s v="-"/>
    <s v="Re-submission"/>
    <s v="IP"/>
    <d v="2024-05-01T00:00:00"/>
    <d v="2024-05-16T00:00:00"/>
    <x v="1"/>
    <s v="Submitted"/>
    <d v="2024-05-14T00:00:00"/>
    <e v="#REF!"/>
  </r>
  <r>
    <s v="feb"/>
    <x v="4"/>
    <x v="0"/>
    <x v="6"/>
    <x v="0"/>
    <n v="13721513.92"/>
    <m/>
    <m/>
    <n v="12495639.32"/>
    <n v="1225874.6000000001"/>
    <n v="8.9339602550211908E-2"/>
    <m/>
    <m/>
    <n v="0"/>
    <n v="968621.33204088174"/>
    <n v="7.0591433109217866E-2"/>
    <n v="257253.26795911836"/>
    <n v="257253.26795911836"/>
    <s v="-"/>
    <s v="Re-submission"/>
    <s v="IP"/>
    <d v="2024-05-01T00:00:00"/>
    <d v="2024-05-16T00:00:00"/>
    <x v="1"/>
    <s v="Submitted"/>
    <d v="2024-05-14T00:00:00"/>
    <e v="#REF!"/>
  </r>
  <r>
    <s v="feb"/>
    <x v="3"/>
    <x v="0"/>
    <x v="6"/>
    <x v="0"/>
    <n v="10398691.49"/>
    <m/>
    <m/>
    <n v="9855937.4800000004"/>
    <n v="542754.01"/>
    <n v="5.2194452592611726E-2"/>
    <m/>
    <m/>
    <n v="0"/>
    <n v="498603.84929484129"/>
    <n v="4.7948710640596311E-2"/>
    <n v="44150.16070515872"/>
    <n v="44150.16070515872"/>
    <s v="-"/>
    <s v="Re-submission"/>
    <s v="IP"/>
    <d v="2024-05-01T00:00:00"/>
    <d v="2024-05-16T00:00:00"/>
    <x v="1"/>
    <s v="Submitted"/>
    <d v="2024-05-16T00:00:00"/>
    <e v="#REF!"/>
  </r>
  <r>
    <s v="Mar"/>
    <x v="3"/>
    <x v="2"/>
    <x v="7"/>
    <x v="0"/>
    <n v="130225.36"/>
    <m/>
    <m/>
    <n v="125376.56999999999"/>
    <n v="4848.7900000000081"/>
    <n v="3.7233838324578314E-2"/>
    <n v="109469.45"/>
    <n v="15907.12"/>
    <n v="125376.56999999999"/>
    <n v="4848.7900000000081"/>
    <n v="3.7233838324578314E-2"/>
    <n v="0"/>
    <n v="0"/>
    <n v="360282"/>
    <s v="Re-submission"/>
    <s v="IP"/>
    <d v="2024-05-02T00:00:00"/>
    <d v="2024-05-24T00:00:00"/>
    <x v="1"/>
    <s v="Submitted"/>
    <d v="2024-05-15T00:00:00"/>
    <e v="#REF!"/>
  </r>
  <r>
    <s v="Jan"/>
    <x v="0"/>
    <x v="2"/>
    <x v="0"/>
    <x v="0"/>
    <n v="667189.43999999994"/>
    <m/>
    <m/>
    <n v="629907.59"/>
    <n v="37281.85"/>
    <n v="5.5878956957112515E-2"/>
    <m/>
    <m/>
    <n v="0"/>
    <n v="37281.85"/>
    <n v="5.5878956957112515E-2"/>
    <n v="0"/>
    <n v="0"/>
    <n v="352225"/>
    <s v="Re-submission"/>
    <s v="OP"/>
    <d v="2024-05-03T00:00:00"/>
    <d v="2024-05-25T00:00:00"/>
    <x v="0"/>
    <s v="Not submitted"/>
    <s v="-"/>
    <e v="#REF!"/>
  </r>
  <r>
    <s v="Mar"/>
    <x v="3"/>
    <x v="2"/>
    <x v="7"/>
    <x v="0"/>
    <n v="10086.76"/>
    <m/>
    <m/>
    <n v="9785.41"/>
    <n v="301.35000000000036"/>
    <n v="2.987579758019427E-2"/>
    <m/>
    <m/>
    <n v="0"/>
    <n v="301.35000000000036"/>
    <n v="2.987579758019427E-2"/>
    <n v="0"/>
    <n v="0"/>
    <n v="360283"/>
    <s v="Re-submission"/>
    <s v="IP"/>
    <d v="2024-05-05T00:00:00"/>
    <d v="2024-05-27T00:00:00"/>
    <x v="1"/>
    <s v="Submitted"/>
    <d v="2024-05-15T00:00:00"/>
    <e v="#REF!"/>
  </r>
  <r>
    <s v="Mar"/>
    <x v="3"/>
    <x v="2"/>
    <x v="7"/>
    <x v="0"/>
    <n v="35363.300000000003"/>
    <m/>
    <m/>
    <n v="10002.439999999999"/>
    <n v="25360.860000000004"/>
    <n v="0.71715196262792225"/>
    <m/>
    <m/>
    <n v="0"/>
    <n v="25360.860000000004"/>
    <n v="0.71715196262792225"/>
    <n v="0"/>
    <n v="0"/>
    <n v="360284"/>
    <s v="Re-submission"/>
    <s v="OP"/>
    <d v="2024-05-06T00:00:00"/>
    <d v="2024-05-28T00:00:00"/>
    <x v="3"/>
    <s v="Not submitted"/>
    <s v="-"/>
    <e v="#REF!"/>
  </r>
  <r>
    <s v="Mar"/>
    <x v="3"/>
    <x v="2"/>
    <x v="7"/>
    <x v="0"/>
    <n v="323241.86"/>
    <m/>
    <m/>
    <n v="225303.86000000002"/>
    <n v="97937.999999999971"/>
    <n v="0.30298674806536496"/>
    <m/>
    <m/>
    <n v="0"/>
    <n v="97937.999999999971"/>
    <n v="0.30298674806536496"/>
    <n v="0"/>
    <n v="0"/>
    <n v="360287"/>
    <s v="Re-submission"/>
    <s v="OP"/>
    <d v="2024-05-07T00:00:00"/>
    <d v="2024-05-29T00:00:00"/>
    <x v="1"/>
    <s v="Submitted"/>
    <d v="2024-05-15T00:00:00"/>
    <e v="#REF!"/>
  </r>
  <r>
    <s v="Apr"/>
    <x v="3"/>
    <x v="2"/>
    <x v="8"/>
    <x v="0"/>
    <n v="118460.94"/>
    <m/>
    <m/>
    <n v="73737.17"/>
    <n v="44723.770000000004"/>
    <n v="0.37754022549542493"/>
    <n v="76249.350000000006"/>
    <n v="10622.55"/>
    <n v="86871.900000000009"/>
    <n v="31589.039999999994"/>
    <n v="0.26666207443567469"/>
    <n v="13134.73000000001"/>
    <n v="13134.73000000001"/>
    <n v="361653"/>
    <s v="Re-submission"/>
    <s v="IP"/>
    <d v="2024-05-07T00:00:00"/>
    <d v="2024-05-29T00:00:00"/>
    <x v="1"/>
    <s v="Submitted"/>
    <d v="2024-05-28T00:00:00"/>
    <e v="#REF!"/>
  </r>
  <r>
    <s v="Mar"/>
    <x v="4"/>
    <x v="2"/>
    <x v="7"/>
    <x v="0"/>
    <n v="61000.66"/>
    <m/>
    <m/>
    <n v="54641.06"/>
    <n v="6359.6000000000058"/>
    <n v="0.10425460970422296"/>
    <m/>
    <m/>
    <n v="0"/>
    <n v="5836.3500000000058"/>
    <n v="9.5676833660488347E-2"/>
    <n v="523.25"/>
    <n v="523.25"/>
    <n v="357762"/>
    <s v="Re-submission"/>
    <s v="IP"/>
    <d v="2024-05-07T00:00:00"/>
    <d v="2024-05-29T00:00:00"/>
    <x v="1"/>
    <s v="Submitted"/>
    <d v="2024-06-04T00:00:00"/>
    <e v="#REF!"/>
  </r>
  <r>
    <s v="Mar"/>
    <x v="0"/>
    <x v="2"/>
    <x v="7"/>
    <x v="0"/>
    <n v="89928.67"/>
    <m/>
    <m/>
    <n v="69963.5"/>
    <n v="19965.169999999998"/>
    <n v="0.22201117841507051"/>
    <m/>
    <m/>
    <n v="0"/>
    <n v="784.31000000001222"/>
    <n v="8.7214678033158081E-3"/>
    <n v="19180.859999999986"/>
    <n v="19180.859999999986"/>
    <n v="362618"/>
    <s v="Re-submission"/>
    <s v="IP"/>
    <d v="2024-05-07T00:00:00"/>
    <d v="2024-05-29T00:00:00"/>
    <x v="4"/>
    <s v=" submitted"/>
    <d v="2025-05-13T00:00:00"/>
    <e v="#REF!"/>
  </r>
  <r>
    <s v="Mar"/>
    <x v="2"/>
    <x v="2"/>
    <x v="7"/>
    <x v="0"/>
    <n v="8263.39"/>
    <m/>
    <m/>
    <n v="0"/>
    <n v="8263.39"/>
    <n v="1"/>
    <m/>
    <m/>
    <n v="0"/>
    <n v="1685.3999999999996"/>
    <n v="0.20395987603150761"/>
    <n v="6577.99"/>
    <n v="6577.99"/>
    <n v="361665"/>
    <s v="Re-submission"/>
    <s v="IP"/>
    <d v="2024-05-07T00:00:00"/>
    <d v="2024-05-29T00:00:00"/>
    <x v="3"/>
    <s v="-"/>
    <s v="-"/>
    <e v="#REF!"/>
  </r>
  <r>
    <s v="Mar"/>
    <x v="3"/>
    <x v="2"/>
    <x v="7"/>
    <x v="0"/>
    <n v="7169.33"/>
    <m/>
    <m/>
    <n v="5981.7699999999995"/>
    <n v="1187.5600000000004"/>
    <n v="0.16564448839710272"/>
    <m/>
    <m/>
    <n v="0"/>
    <n v="1187.5600000000004"/>
    <n v="0.16564448839710272"/>
    <n v="0"/>
    <n v="0"/>
    <n v="361647"/>
    <s v="Re-submission"/>
    <s v="IP"/>
    <d v="2024-05-08T00:00:00"/>
    <d v="2024-05-30T00:00:00"/>
    <x v="3"/>
    <s v="Not submitted"/>
    <s v="-"/>
    <e v="#REF!"/>
  </r>
  <r>
    <s v="Mar"/>
    <x v="3"/>
    <x v="2"/>
    <x v="7"/>
    <x v="0"/>
    <n v="26786.799999999999"/>
    <m/>
    <m/>
    <n v="8916.84"/>
    <n v="17869.96"/>
    <n v="0.66711813281168331"/>
    <m/>
    <m/>
    <n v="0"/>
    <n v="17869.96"/>
    <n v="0.66711813281168331"/>
    <n v="0"/>
    <n v="0"/>
    <n v="361646"/>
    <s v="Re-submission"/>
    <s v="OP"/>
    <d v="2024-05-09T00:00:00"/>
    <d v="2024-05-31T00:00:00"/>
    <x v="3"/>
    <s v="Not submitted"/>
    <s v="-"/>
    <e v="#REF!"/>
  </r>
  <r>
    <s v="Apr"/>
    <x v="3"/>
    <x v="2"/>
    <x v="8"/>
    <x v="0"/>
    <n v="1479.97"/>
    <m/>
    <m/>
    <n v="0"/>
    <n v="1479.97"/>
    <n v="1"/>
    <n v="1314.22"/>
    <n v="165.75"/>
    <n v="1479.97"/>
    <n v="0"/>
    <n v="0"/>
    <n v="1479.97"/>
    <n v="1479.97"/>
    <n v="361652"/>
    <s v="Re-submission"/>
    <s v="IP"/>
    <d v="2024-05-12T00:00:00"/>
    <d v="2024-06-03T00:00:00"/>
    <x v="1"/>
    <s v="Submitted"/>
    <d v="2024-05-15T00:00:00"/>
    <e v="#REF!"/>
  </r>
  <r>
    <s v="Mar"/>
    <x v="0"/>
    <x v="2"/>
    <x v="7"/>
    <x v="0"/>
    <n v="6797.71"/>
    <m/>
    <m/>
    <n v="6277.81"/>
    <n v="519.89999999999964"/>
    <n v="7.6481638669493049E-2"/>
    <m/>
    <m/>
    <n v="0"/>
    <n v="519.89999999999964"/>
    <n v="7.6481638669493049E-2"/>
    <n v="0"/>
    <n v="0"/>
    <n v="362620"/>
    <s v="Re-submission"/>
    <s v="IP"/>
    <d v="2024-05-12T00:00:00"/>
    <d v="2024-06-03T00:00:00"/>
    <x v="3"/>
    <s v="Not submitted"/>
    <s v="-"/>
    <e v="#REF!"/>
  </r>
  <r>
    <s v="Mar"/>
    <x v="0"/>
    <x v="2"/>
    <x v="7"/>
    <x v="0"/>
    <n v="675619.49"/>
    <m/>
    <m/>
    <n v="556311.99"/>
    <n v="119307.5"/>
    <n v="0.17658978428819452"/>
    <m/>
    <m/>
    <n v="0"/>
    <n v="22059.219999999972"/>
    <n v="3.2650360634208425E-2"/>
    <n v="97248.280000000028"/>
    <n v="97248.280000000028"/>
    <n v="362621"/>
    <s v="Re-submission"/>
    <s v="IP"/>
    <d v="2024-05-12T00:00:00"/>
    <d v="2024-06-03T00:00:00"/>
    <x v="4"/>
    <s v=" submitted"/>
    <d v="2025-05-30T00:00:00"/>
    <e v="#REF!"/>
  </r>
  <r>
    <s v="Mar"/>
    <x v="4"/>
    <x v="2"/>
    <x v="7"/>
    <x v="0"/>
    <n v="42563.07"/>
    <m/>
    <m/>
    <n v="17019.86"/>
    <n v="25543.21"/>
    <n v="0.60012611872216926"/>
    <m/>
    <m/>
    <n v="0"/>
    <n v="25543.21"/>
    <n v="0.60012611872216926"/>
    <n v="0"/>
    <n v="0"/>
    <n v="357760"/>
    <s v="Re-submission"/>
    <s v="OP"/>
    <d v="2024-05-13T00:00:00"/>
    <d v="2024-06-04T00:00:00"/>
    <x v="3"/>
    <s v="Not submitted"/>
    <s v="-"/>
    <e v="#REF!"/>
  </r>
  <r>
    <s v="Mar"/>
    <x v="4"/>
    <x v="2"/>
    <x v="7"/>
    <x v="0"/>
    <n v="34026.050000000003"/>
    <m/>
    <m/>
    <n v="14852.529999999999"/>
    <n v="19173.520000000004"/>
    <n v="0.56349532196655217"/>
    <m/>
    <m/>
    <n v="0"/>
    <n v="19173.520000000004"/>
    <n v="0.56349532196655217"/>
    <n v="0"/>
    <n v="0"/>
    <n v="361706"/>
    <s v="Re-submission"/>
    <s v="OP"/>
    <d v="2024-05-13T00:00:00"/>
    <d v="2024-06-04T00:00:00"/>
    <x v="3"/>
    <s v="Not submitted"/>
    <s v="-"/>
    <e v="#REF!"/>
  </r>
  <r>
    <s v="Mar"/>
    <x v="2"/>
    <x v="2"/>
    <x v="7"/>
    <x v="0"/>
    <n v="8945.7199999999993"/>
    <m/>
    <m/>
    <n v="3690.9700000000003"/>
    <n v="5254.7499999999991"/>
    <n v="0.58740380874876474"/>
    <m/>
    <m/>
    <n v="0"/>
    <n v="5254.7499999999991"/>
    <n v="0.58740380874876474"/>
    <n v="0"/>
    <n v="0"/>
    <n v="361670"/>
    <s v="Re-submission"/>
    <s v="OP"/>
    <d v="2024-05-13T00:00:00"/>
    <d v="2024-06-04T00:00:00"/>
    <x v="3"/>
    <s v="-"/>
    <s v="-"/>
    <e v="#REF!"/>
  </r>
  <r>
    <s v="Apr"/>
    <x v="3"/>
    <x v="2"/>
    <x v="8"/>
    <x v="0"/>
    <n v="8877.4699999999993"/>
    <m/>
    <m/>
    <n v="4060.05"/>
    <n v="4817.4199999999992"/>
    <n v="0.54265686056950901"/>
    <m/>
    <m/>
    <n v="0"/>
    <n v="4817.4199999999992"/>
    <n v="0.54265686056950901"/>
    <n v="0"/>
    <n v="0"/>
    <n v="365688"/>
    <s v="Re-submission"/>
    <s v="OP"/>
    <d v="2024-05-14T00:00:00"/>
    <d v="2024-06-05T00:00:00"/>
    <x v="3"/>
    <s v="Not submitted"/>
    <s v="-"/>
    <e v="#REF!"/>
  </r>
  <r>
    <s v="Mar"/>
    <x v="4"/>
    <x v="2"/>
    <x v="7"/>
    <x v="0"/>
    <n v="125414.28"/>
    <m/>
    <m/>
    <n v="72995.429999999993"/>
    <n v="52418.850000000006"/>
    <n v="0.41796556181640565"/>
    <m/>
    <m/>
    <n v="0"/>
    <n v="52418.850000000006"/>
    <n v="0.41796556181640565"/>
    <n v="0"/>
    <n v="0"/>
    <n v="361703"/>
    <s v="Re-submission"/>
    <s v="IP"/>
    <d v="2024-05-14T00:00:00"/>
    <d v="2024-06-05T00:00:00"/>
    <x v="3"/>
    <s v="Not submitted"/>
    <s v="-"/>
    <e v="#REF!"/>
  </r>
  <r>
    <s v="Mar"/>
    <x v="4"/>
    <x v="2"/>
    <x v="7"/>
    <x v="0"/>
    <n v="645094.81999999995"/>
    <m/>
    <m/>
    <n v="438723.26999999996"/>
    <n v="206371.55"/>
    <n v="0.31990886239018318"/>
    <m/>
    <m/>
    <n v="0"/>
    <n v="206371.55"/>
    <n v="0.31990886239018318"/>
    <n v="0"/>
    <n v="0"/>
    <n v="357759"/>
    <s v="Re-submission"/>
    <s v="IP"/>
    <d v="2024-05-14T00:00:00"/>
    <d v="2024-06-05T00:00:00"/>
    <x v="3"/>
    <s v="Not submitted"/>
    <s v="-"/>
    <e v="#REF!"/>
  </r>
  <r>
    <s v="Mar"/>
    <x v="4"/>
    <x v="2"/>
    <x v="7"/>
    <x v="0"/>
    <n v="2452.37"/>
    <m/>
    <m/>
    <n v="0"/>
    <n v="2452.37"/>
    <n v="1"/>
    <n v="1141.8699999999999"/>
    <n v="165.53"/>
    <n v="1307.3999999999999"/>
    <n v="1144.97"/>
    <n v="0.46688305598258018"/>
    <n v="1307.3999999999999"/>
    <n v="1307.3999999999999"/>
    <n v="361697"/>
    <s v="Re-submission"/>
    <s v="IP"/>
    <d v="2024-05-14T00:00:00"/>
    <d v="2024-06-05T00:00:00"/>
    <x v="1"/>
    <s v="Submitted"/>
    <d v="2024-06-05T00:00:00"/>
    <e v="#REF!"/>
  </r>
  <r>
    <s v="Mar"/>
    <x v="2"/>
    <x v="2"/>
    <x v="7"/>
    <x v="0"/>
    <n v="542346.51"/>
    <m/>
    <m/>
    <n v="232409.93"/>
    <n v="309936.58"/>
    <n v="0.57147335565965018"/>
    <m/>
    <m/>
    <n v="0"/>
    <n v="147002.03000000003"/>
    <n v="0.27104817176752927"/>
    <n v="162934.54999999999"/>
    <n v="162934.54999999999"/>
    <n v="361666"/>
    <s v="Re-submission"/>
    <s v="IP"/>
    <d v="2024-05-14T00:00:00"/>
    <d v="2024-06-05T00:00:00"/>
    <x v="3"/>
    <s v="-"/>
    <s v="-"/>
    <e v="#REF!"/>
  </r>
  <r>
    <s v="Mar"/>
    <x v="4"/>
    <x v="2"/>
    <x v="7"/>
    <x v="0"/>
    <n v="11930.32"/>
    <m/>
    <m/>
    <n v="10640.990000000002"/>
    <n v="1289.3299999999981"/>
    <n v="0.10807170302221551"/>
    <m/>
    <m/>
    <n v="0"/>
    <n v="1289.3299999999981"/>
    <n v="0.10807170302221551"/>
    <n v="0"/>
    <n v="0"/>
    <n v="361698"/>
    <s v="Re-submission"/>
    <s v="IP"/>
    <d v="2024-05-16T00:00:00"/>
    <d v="2024-06-07T00:00:00"/>
    <x v="1"/>
    <s v="Submitted"/>
    <d v="2024-06-13T00:00:00"/>
    <e v="#REF!"/>
  </r>
  <r>
    <s v="Mar"/>
    <x v="2"/>
    <x v="2"/>
    <x v="7"/>
    <x v="0"/>
    <n v="54005.29"/>
    <m/>
    <m/>
    <n v="35443"/>
    <n v="18562.29"/>
    <n v="0.34371244002207935"/>
    <m/>
    <m/>
    <n v="0"/>
    <n v="17941.29"/>
    <n v="0.33221356648580169"/>
    <n v="621"/>
    <n v="621"/>
    <n v="361668"/>
    <s v="Re-submission"/>
    <s v="IP"/>
    <d v="2024-05-16T00:00:00"/>
    <d v="2024-06-07T00:00:00"/>
    <x v="3"/>
    <s v="-"/>
    <s v="-"/>
    <e v="#REF!"/>
  </r>
  <r>
    <s v="Mar"/>
    <x v="4"/>
    <x v="2"/>
    <x v="7"/>
    <x v="0"/>
    <n v="8873.57"/>
    <m/>
    <m/>
    <n v="6570.72"/>
    <n v="2302.8499999999995"/>
    <n v="0.25951787161198925"/>
    <m/>
    <m/>
    <n v="0"/>
    <n v="2302.8499999999995"/>
    <n v="0.25951787161198925"/>
    <n v="0"/>
    <n v="0"/>
    <n v="357758"/>
    <s v="Re-submission"/>
    <s v="OP"/>
    <d v="2024-05-19T00:00:00"/>
    <d v="2024-06-10T00:00:00"/>
    <x v="3"/>
    <s v="Not submitted"/>
    <s v="-"/>
    <e v="#REF!"/>
  </r>
  <r>
    <s v="Mar"/>
    <x v="0"/>
    <x v="0"/>
    <x v="7"/>
    <x v="0"/>
    <n v="5243117.1999999881"/>
    <m/>
    <m/>
    <n v="5097103.4640324032"/>
    <n v="146013.73596758489"/>
    <n v="2.7848650029716142E-2"/>
    <m/>
    <m/>
    <n v="0"/>
    <n v="140351.31916758511"/>
    <n v="2.6768678595928665E-2"/>
    <n v="5662.4167999997735"/>
    <n v="5662.4167999997735"/>
    <s v="-"/>
    <s v="Re-submission"/>
    <s v="IP"/>
    <d v="2024-05-22T00:00:00"/>
    <d v="2024-06-06T00:00:00"/>
    <x v="1"/>
    <s v="Submitted"/>
    <d v="2024-06-03T00:00:00"/>
    <e v="#REF!"/>
  </r>
  <r>
    <s v="Mar"/>
    <x v="2"/>
    <x v="0"/>
    <x v="7"/>
    <x v="0"/>
    <n v="13733065.009999987"/>
    <m/>
    <m/>
    <n v="13275879.404747698"/>
    <n v="457185.60525228828"/>
    <n v="3.3290864415145498E-2"/>
    <m/>
    <m/>
    <n v="0"/>
    <n v="457185.60525228828"/>
    <n v="3.3290864415145498E-2"/>
    <n v="0"/>
    <n v="0"/>
    <s v="-"/>
    <s v="Re-submission"/>
    <s v="IP"/>
    <d v="2024-05-22T00:00:00"/>
    <d v="2024-06-06T00:00:00"/>
    <x v="3"/>
    <s v="-"/>
    <s v="-"/>
    <e v="#REF!"/>
  </r>
  <r>
    <s v="Mar"/>
    <x v="3"/>
    <x v="0"/>
    <x v="7"/>
    <x v="0"/>
    <n v="9736598.3100000005"/>
    <m/>
    <m/>
    <n v="9481611.8100000005"/>
    <n v="254986.5"/>
    <n v="2.6188458420649378E-2"/>
    <m/>
    <m/>
    <n v="0"/>
    <n v="247069.82048299536"/>
    <n v="2.537537367945452E-2"/>
    <n v="7916.6795170046389"/>
    <n v="7916.6795170046389"/>
    <s v="-"/>
    <s v="Re-submission"/>
    <s v="IP"/>
    <d v="2024-05-22T00:00:00"/>
    <d v="2024-06-06T00:00:00"/>
    <x v="1"/>
    <s v="Submitted"/>
    <d v="2024-06-03T00:00:00"/>
    <e v="#REF!"/>
  </r>
  <r>
    <s v="Mar"/>
    <x v="4"/>
    <x v="2"/>
    <x v="7"/>
    <x v="0"/>
    <n v="25983.33"/>
    <m/>
    <m/>
    <n v="15398.369999999999"/>
    <n v="10584.960000000003"/>
    <n v="0.40737503622514903"/>
    <m/>
    <m/>
    <n v="0"/>
    <n v="10584.960000000003"/>
    <n v="0.40737503622514903"/>
    <n v="0"/>
    <n v="0"/>
    <n v="366541"/>
    <s v="Re-submission"/>
    <s v="OP"/>
    <d v="2024-05-20T00:00:00"/>
    <d v="2024-06-11T00:00:00"/>
    <x v="3"/>
    <s v="Not submitted"/>
    <s v="-"/>
    <e v="#REF!"/>
  </r>
  <r>
    <s v="Mar"/>
    <x v="0"/>
    <x v="2"/>
    <x v="7"/>
    <x v="0"/>
    <n v="175763.5"/>
    <m/>
    <m/>
    <n v="137859.88"/>
    <n v="37903.619999999995"/>
    <n v="0.21565125865154025"/>
    <n v="124931.08"/>
    <n v="12928.8"/>
    <n v="137859.88"/>
    <n v="37903.619999999995"/>
    <n v="0.21565125865154025"/>
    <n v="0"/>
    <n v="0"/>
    <n v="362617"/>
    <s v="Re-submission"/>
    <s v="OP"/>
    <d v="2024-05-20T00:00:00"/>
    <d v="2024-06-11T00:00:00"/>
    <x v="4"/>
    <s v=" submitted"/>
    <d v="2025-06-11T00:00:00"/>
    <e v="#REF!"/>
  </r>
  <r>
    <s v="Mar"/>
    <x v="2"/>
    <x v="2"/>
    <x v="7"/>
    <x v="0"/>
    <n v="150.32"/>
    <m/>
    <m/>
    <n v="0"/>
    <n v="150.32"/>
    <n v="1"/>
    <m/>
    <m/>
    <n v="0"/>
    <n v="150.32"/>
    <n v="1"/>
    <n v="0"/>
    <n v="0"/>
    <n v="361672"/>
    <s v="Re-submission"/>
    <s v="OP"/>
    <d v="2024-05-20T00:00:00"/>
    <d v="2024-06-11T00:00:00"/>
    <x v="3"/>
    <s v="-"/>
    <s v="-"/>
    <e v="#REF!"/>
  </r>
  <r>
    <s v="Mar"/>
    <x v="0"/>
    <x v="2"/>
    <x v="7"/>
    <x v="0"/>
    <n v="499823.78"/>
    <m/>
    <m/>
    <n v="401308.79"/>
    <n v="98514.990000000049"/>
    <n v="0.19709944572865271"/>
    <n v="365031.92"/>
    <n v="36818.51"/>
    <n v="401850.43"/>
    <n v="97973.350000000035"/>
    <n v="0.19601578380284354"/>
    <n v="541.64000000001397"/>
    <n v="541.64000000001397"/>
    <n v="362614"/>
    <s v="Re-submission"/>
    <s v="OP"/>
    <d v="2024-05-21T00:00:00"/>
    <d v="2024-06-12T00:00:00"/>
    <x v="4"/>
    <s v=" submitted"/>
    <d v="2025-06-10T00:00:00"/>
    <e v="#REF!"/>
  </r>
  <r>
    <s v="Mar"/>
    <x v="2"/>
    <x v="2"/>
    <x v="7"/>
    <x v="0"/>
    <n v="376566.87"/>
    <m/>
    <m/>
    <n v="296744.69"/>
    <n v="79822.179999999993"/>
    <n v="0.21197345374541313"/>
    <m/>
    <m/>
    <n v="0"/>
    <n v="79822.179999999993"/>
    <n v="0.21197345374541313"/>
    <n v="0"/>
    <n v="0"/>
    <n v="361669"/>
    <s v="Re-submission"/>
    <s v="OP"/>
    <d v="2024-05-21T00:00:00"/>
    <d v="2024-06-12T00:00:00"/>
    <x v="3"/>
    <s v="-"/>
    <s v="-"/>
    <e v="#REF!"/>
  </r>
  <r>
    <s v="Mar"/>
    <x v="4"/>
    <x v="2"/>
    <x v="7"/>
    <x v="0"/>
    <n v="706142.76"/>
    <m/>
    <m/>
    <n v="521942.92"/>
    <n v="184199.84000000003"/>
    <n v="0.2608535418532083"/>
    <m/>
    <m/>
    <n v="0"/>
    <n v="184199.84000000003"/>
    <n v="0.2608535418532083"/>
    <n v="0"/>
    <n v="0"/>
    <n v="357757"/>
    <s v="Re-submission"/>
    <s v="OP"/>
    <d v="2024-05-22T00:00:00"/>
    <d v="2024-06-13T00:00:00"/>
    <x v="3"/>
    <s v="Not submitted"/>
    <s v="-"/>
    <e v="#REF!"/>
  </r>
  <r>
    <s v="Mar"/>
    <x v="4"/>
    <x v="2"/>
    <x v="7"/>
    <x v="0"/>
    <n v="807553"/>
    <m/>
    <m/>
    <n v="748154.4"/>
    <n v="59398.599999999977"/>
    <n v="7.3553810090483202E-2"/>
    <n v="653079.54"/>
    <n v="95074.86"/>
    <n v="748154.4"/>
    <n v="59398.599999999977"/>
    <n v="7.3553810090483202E-2"/>
    <n v="0"/>
    <n v="0"/>
    <n v="361705"/>
    <s v="Re-submission"/>
    <s v="IP"/>
    <d v="2024-05-22T00:00:00"/>
    <d v="2024-06-13T00:00:00"/>
    <x v="1"/>
    <s v="Submitted"/>
    <d v="2024-06-24T00:00:00"/>
    <e v="#REF!"/>
  </r>
  <r>
    <s v="Apr"/>
    <x v="3"/>
    <x v="2"/>
    <x v="8"/>
    <x v="0"/>
    <n v="212099.56"/>
    <m/>
    <m/>
    <n v="156400.01999999999"/>
    <n v="55699.540000000008"/>
    <n v="0.26261035147833406"/>
    <m/>
    <m/>
    <n v="0"/>
    <n v="55699.540000000008"/>
    <n v="0.26261035147833406"/>
    <n v="0"/>
    <n v="0"/>
    <n v="361651"/>
    <s v="Re-submission"/>
    <s v="OP"/>
    <d v="2024-05-23T00:00:00"/>
    <d v="2024-06-14T00:00:00"/>
    <x v="3"/>
    <s v="Not submitted"/>
    <s v="-"/>
    <e v="#REF!"/>
  </r>
  <r>
    <s v="Apr"/>
    <x v="3"/>
    <x v="2"/>
    <x v="8"/>
    <x v="0"/>
    <n v="32019.82"/>
    <m/>
    <m/>
    <n v="15203.470000000001"/>
    <n v="16816.349999999999"/>
    <n v="0.52518565063763623"/>
    <m/>
    <m/>
    <n v="0"/>
    <n v="16816.349999999999"/>
    <n v="0.52518565063763623"/>
    <n v="0"/>
    <n v="0"/>
    <n v="361648"/>
    <s v="Re-submission"/>
    <s v="OP"/>
    <d v="2024-05-23T00:00:00"/>
    <d v="2024-06-14T00:00:00"/>
    <x v="3"/>
    <s v="Not submitted"/>
    <s v="-"/>
    <e v="#REF!"/>
  </r>
  <r>
    <s v="Mar"/>
    <x v="4"/>
    <x v="2"/>
    <x v="7"/>
    <x v="0"/>
    <n v="49095.24"/>
    <m/>
    <m/>
    <n v="38300.67"/>
    <n v="10794.57"/>
    <n v="0.21986999146964145"/>
    <m/>
    <m/>
    <n v="0"/>
    <n v="10794.57"/>
    <n v="0.21986999146964145"/>
    <n v="0"/>
    <n v="0"/>
    <n v="357763"/>
    <s v="Re-submission"/>
    <s v="OP"/>
    <d v="2024-05-24T00:00:00"/>
    <d v="2024-06-15T00:00:00"/>
    <x v="3"/>
    <s v="Not submitted"/>
    <s v="-"/>
    <e v="#REF!"/>
  </r>
  <r>
    <s v="Mar"/>
    <x v="4"/>
    <x v="2"/>
    <x v="7"/>
    <x v="0"/>
    <n v="57487.34"/>
    <m/>
    <m/>
    <n v="42778.11"/>
    <n v="14709.229999999996"/>
    <n v="0.25586903133803018"/>
    <m/>
    <m/>
    <n v="0"/>
    <n v="14709.229999999996"/>
    <n v="0.25586903133803018"/>
    <n v="0"/>
    <n v="0"/>
    <n v="361702"/>
    <s v="Re-submission"/>
    <s v="OP"/>
    <d v="2024-05-25T00:00:00"/>
    <d v="2024-06-16T00:00:00"/>
    <x v="3"/>
    <s v="Not submitted"/>
    <s v="-"/>
    <e v="#REF!"/>
  </r>
  <r>
    <s v="Apr"/>
    <x v="3"/>
    <x v="2"/>
    <x v="8"/>
    <x v="0"/>
    <n v="23304.92"/>
    <m/>
    <m/>
    <n v="17598.349999999999"/>
    <n v="5706.57"/>
    <n v="0.24486546188530148"/>
    <m/>
    <m/>
    <n v="0"/>
    <n v="5706.57"/>
    <n v="0.24486546188530148"/>
    <n v="0"/>
    <n v="0"/>
    <n v="367443"/>
    <s v="Re-submission"/>
    <s v="IP"/>
    <d v="2024-05-27T00:00:00"/>
    <d v="2024-06-18T00:00:00"/>
    <x v="3"/>
    <s v="Not submitted"/>
    <s v="-"/>
    <e v="#REF!"/>
  </r>
  <r>
    <s v="Apr"/>
    <x v="3"/>
    <x v="2"/>
    <x v="8"/>
    <x v="0"/>
    <n v="61284.47"/>
    <m/>
    <m/>
    <n v="44875.270000000004"/>
    <n v="16409.199999999997"/>
    <n v="0.26775462037935543"/>
    <m/>
    <m/>
    <n v="0"/>
    <n v="16409.199999999997"/>
    <n v="0.26775462037935543"/>
    <n v="0"/>
    <n v="0"/>
    <n v="367442"/>
    <s v="Re-submission"/>
    <s v="OP"/>
    <d v="2024-05-27T00:00:00"/>
    <d v="2024-06-18T00:00:00"/>
    <x v="3"/>
    <s v="Not submitted"/>
    <s v="-"/>
    <e v="#REF!"/>
  </r>
  <r>
    <s v="Apr"/>
    <x v="0"/>
    <x v="2"/>
    <x v="8"/>
    <x v="0"/>
    <n v="41261.980000000003"/>
    <m/>
    <m/>
    <n v="21866.989999999998"/>
    <n v="19394.990000000005"/>
    <n v="0.47004506327616863"/>
    <m/>
    <m/>
    <n v="0"/>
    <n v="16469.960000000003"/>
    <n v="0.39915583304533619"/>
    <n v="2925.0300000000025"/>
    <n v="2925.0300000000025"/>
    <n v="367576"/>
    <s v="Re-submission"/>
    <s v="OP"/>
    <d v="2024-05-27T00:00:00"/>
    <d v="2024-06-18T00:00:00"/>
    <x v="4"/>
    <s v=" submitted"/>
    <d v="2025-06-09T00:00:00"/>
    <e v="#REF!"/>
  </r>
  <r>
    <s v="Apr"/>
    <x v="3"/>
    <x v="2"/>
    <x v="8"/>
    <x v="0"/>
    <n v="13547.15"/>
    <m/>
    <m/>
    <n v="8281.76"/>
    <n v="5265.3899999999994"/>
    <n v="0.38867141797352206"/>
    <m/>
    <m/>
    <n v="0"/>
    <n v="5265.3899999999994"/>
    <n v="0.38867141797352206"/>
    <n v="0"/>
    <n v="0"/>
    <n v="367445"/>
    <s v="Re-submission"/>
    <s v="OP"/>
    <d v="2024-05-29T00:00:00"/>
    <d v="2024-06-20T00:00:00"/>
    <x v="3"/>
    <s v="Not submitted"/>
    <s v="-"/>
    <e v="#REF!"/>
  </r>
  <r>
    <s v="Mar"/>
    <x v="4"/>
    <x v="2"/>
    <x v="7"/>
    <x v="0"/>
    <n v="729453.65"/>
    <m/>
    <m/>
    <n v="526437.34"/>
    <n v="203016.31000000006"/>
    <n v="0.27831283043137839"/>
    <m/>
    <m/>
    <n v="0"/>
    <n v="203016.31000000006"/>
    <n v="0.27831283043137839"/>
    <n v="0"/>
    <n v="0"/>
    <n v="361699"/>
    <s v="Re-submission"/>
    <s v="OP"/>
    <d v="2024-05-29T00:00:00"/>
    <d v="2024-06-20T00:00:00"/>
    <x v="3"/>
    <s v="Not submitted"/>
    <s v="-"/>
    <e v="#REF!"/>
  </r>
  <r>
    <s v="Apr"/>
    <x v="2"/>
    <x v="2"/>
    <x v="8"/>
    <x v="0"/>
    <n v="13846.36"/>
    <m/>
    <m/>
    <n v="9373.41"/>
    <n v="4472.9500000000007"/>
    <n v="0.32304157915871035"/>
    <m/>
    <m/>
    <n v="0"/>
    <n v="4472.9500000000007"/>
    <n v="0.32304157915871035"/>
    <n v="0"/>
    <n v="0"/>
    <n v="367447"/>
    <s v="Re-submission"/>
    <s v="OP"/>
    <d v="2024-05-30T00:00:00"/>
    <d v="2024-06-21T00:00:00"/>
    <x v="3"/>
    <s v="-"/>
    <s v="-"/>
    <e v="#REF!"/>
  </r>
  <r>
    <s v="Apr"/>
    <x v="1"/>
    <x v="1"/>
    <x v="8"/>
    <x v="0"/>
    <n v="4963039.1399999997"/>
    <m/>
    <m/>
    <n v="3905666.1399999997"/>
    <n v="1057373"/>
    <n v="0.21304949853770447"/>
    <m/>
    <m/>
    <n v="0"/>
    <n v="1057373"/>
    <n v="0.21304949853770447"/>
    <n v="0"/>
    <n v="0"/>
    <m/>
    <s v="Re-submission"/>
    <s v="IP-OP"/>
    <d v="2024-06-04T00:00:00"/>
    <d v="2024-06-19T00:00:00"/>
    <x v="5"/>
    <s v="Submitted "/>
    <d v="2024-06-12T00:00:00"/>
    <e v="#REF!"/>
  </r>
  <r>
    <s v="Jan"/>
    <x v="0"/>
    <x v="2"/>
    <x v="0"/>
    <x v="0"/>
    <n v="738607.51"/>
    <m/>
    <m/>
    <n v="613677.62"/>
    <n v="124929.89"/>
    <n v="0.16914245835382855"/>
    <m/>
    <m/>
    <n v="0"/>
    <n v="43027.45"/>
    <n v="5.8254823322876848E-2"/>
    <n v="81902.44"/>
    <n v="81902.44"/>
    <n v="352221"/>
    <s v="Re-submission"/>
    <s v="IP"/>
    <d v="2024-06-03T00:00:00"/>
    <d v="2024-06-25T00:00:00"/>
    <x v="4"/>
    <s v="Submitted"/>
    <d v="2025-03-28T00:00:00"/>
    <e v="#REF!"/>
  </r>
  <r>
    <s v="Apr"/>
    <x v="0"/>
    <x v="2"/>
    <x v="8"/>
    <x v="0"/>
    <n v="78926.92"/>
    <m/>
    <m/>
    <n v="67024.37"/>
    <n v="11902.550000000003"/>
    <n v="0.15080469375974639"/>
    <m/>
    <m/>
    <n v="0"/>
    <n v="9228.2200000000012"/>
    <n v="0.11692107078294708"/>
    <n v="2674.3300000000017"/>
    <n v="2674.3300000000017"/>
    <n v="367581"/>
    <s v="Re-submission"/>
    <s v="IP"/>
    <d v="2024-06-04T00:00:00"/>
    <d v="2024-06-26T00:00:00"/>
    <x v="4"/>
    <s v=" submitted"/>
    <d v="2025-06-10T00:00:00"/>
    <e v="#REF!"/>
  </r>
  <r>
    <s v="Mar"/>
    <x v="4"/>
    <x v="0"/>
    <x v="7"/>
    <x v="0"/>
    <n v="13036315.630000001"/>
    <m/>
    <m/>
    <n v="11952002.780000001"/>
    <n v="1084312.8500000001"/>
    <n v="8.3176326868360739E-2"/>
    <m/>
    <m/>
    <n v="0"/>
    <n v="1084312.8500000001"/>
    <n v="8.3176326868360739E-2"/>
    <n v="0"/>
    <n v="0"/>
    <s v="-"/>
    <s v="Re-submission"/>
    <s v="IP"/>
    <d v="2024-06-05T00:00:00"/>
    <d v="2024-06-20T00:00:00"/>
    <x v="1"/>
    <s v="Submitted"/>
    <d v="2024-06-20T00:00:00"/>
    <e v="#REF!"/>
  </r>
  <r>
    <s v="MAY"/>
    <x v="0"/>
    <x v="2"/>
    <x v="1"/>
    <x v="0"/>
    <n v="15176.14"/>
    <m/>
    <m/>
    <n v="9022.91"/>
    <n v="6153.23"/>
    <n v="0.405454219584163"/>
    <m/>
    <m/>
    <n v="0"/>
    <n v="6153.23"/>
    <n v="0.405454219584163"/>
    <n v="0"/>
    <n v="0"/>
    <n v="371127"/>
    <s v="Re-submission"/>
    <s v="OP"/>
    <d v="2024-06-04T00:00:00"/>
    <d v="2024-06-26T00:00:00"/>
    <x v="3"/>
    <s v="Not submitted"/>
    <s v="-"/>
    <e v="#REF!"/>
  </r>
  <r>
    <s v="Apr"/>
    <x v="2"/>
    <x v="1"/>
    <x v="8"/>
    <x v="0"/>
    <n v="1015197.08"/>
    <m/>
    <m/>
    <n v="719083.58"/>
    <n v="296113.5"/>
    <n v="0.29168080349482489"/>
    <m/>
    <m/>
    <n v="0"/>
    <n v="296113.5"/>
    <n v="0.29168080349482489"/>
    <n v="0"/>
    <n v="0"/>
    <m/>
    <s v="Re-submission"/>
    <s v="IP-OP"/>
    <d v="2024-06-08T00:00:00"/>
    <d v="2024-06-23T00:00:00"/>
    <x v="1"/>
    <s v="Submitted "/>
    <d v="2024-06-23T00:00:00"/>
    <e v="#REF!"/>
  </r>
  <r>
    <s v="Apr"/>
    <x v="0"/>
    <x v="1"/>
    <x v="8"/>
    <x v="0"/>
    <n v="1790367.28"/>
    <m/>
    <m/>
    <n v="1243642.75"/>
    <n v="546724.53"/>
    <n v="0.30537004116831268"/>
    <m/>
    <m/>
    <n v="0"/>
    <n v="546724.53"/>
    <n v="0.30537004116831268"/>
    <n v="0"/>
    <n v="0"/>
    <m/>
    <s v="Re-submission"/>
    <s v="IP-OP"/>
    <d v="2024-06-09T00:00:00"/>
    <d v="2024-06-24T00:00:00"/>
    <x v="1"/>
    <s v="Submitted "/>
    <d v="2024-06-23T00:00:00"/>
    <e v="#REF!"/>
  </r>
  <r>
    <s v="Apr"/>
    <x v="4"/>
    <x v="2"/>
    <x v="8"/>
    <x v="0"/>
    <n v="33263.82"/>
    <m/>
    <m/>
    <n v="21198.240000000002"/>
    <n v="12065.579999999998"/>
    <n v="0.36272382426311828"/>
    <m/>
    <m/>
    <n v="0"/>
    <n v="12065.579999999998"/>
    <n v="0.36272382426311828"/>
    <n v="0"/>
    <n v="0"/>
    <n v="368349"/>
    <s v="Re-submission"/>
    <s v="OP"/>
    <d v="2024-06-06T00:00:00"/>
    <d v="2024-06-28T00:00:00"/>
    <x v="3"/>
    <s v="Not submitted"/>
    <s v="-"/>
    <e v="#REF!"/>
  </r>
  <r>
    <s v="MAY"/>
    <x v="4"/>
    <x v="2"/>
    <x v="1"/>
    <x v="0"/>
    <n v="84003.81"/>
    <n v="34436.639999999999"/>
    <n v="3620.62"/>
    <n v="38057.26"/>
    <n v="45946.549999999996"/>
    <n v="0.5469579296462862"/>
    <m/>
    <m/>
    <n v="0"/>
    <n v="45946.549999999996"/>
    <n v="0.5469579296462862"/>
    <n v="0"/>
    <n v="0"/>
    <n v="371503"/>
    <s v="Re-submission"/>
    <s v="OP"/>
    <d v="2024-06-06T00:00:00"/>
    <d v="2024-06-28T00:00:00"/>
    <x v="3"/>
    <s v="Not submitted"/>
    <s v="-"/>
    <e v="#REF!"/>
  </r>
  <r>
    <s v="Apr"/>
    <x v="2"/>
    <x v="2"/>
    <x v="8"/>
    <x v="0"/>
    <n v="17298.66"/>
    <m/>
    <m/>
    <n v="9096.74"/>
    <n v="8201.92"/>
    <n v="0.47413614696167217"/>
    <m/>
    <m/>
    <n v="0"/>
    <n v="8201.92"/>
    <n v="0.47413614696167217"/>
    <n v="0"/>
    <n v="0"/>
    <n v="367455"/>
    <s v="Re-submission"/>
    <s v="OP"/>
    <d v="2024-06-08T00:00:00"/>
    <d v="2024-06-30T00:00:00"/>
    <x v="3"/>
    <s v="-"/>
    <s v="-"/>
    <e v="#REF!"/>
  </r>
  <r>
    <s v="Apr"/>
    <x v="3"/>
    <x v="0"/>
    <x v="8"/>
    <x v="0"/>
    <n v="11489921.939999999"/>
    <m/>
    <m/>
    <n v="11126520.869999999"/>
    <n v="363401.07"/>
    <n v="3.1627810171180326E-2"/>
    <m/>
    <m/>
    <n v="0"/>
    <n v="357523.87756903097"/>
    <n v="3.1116301697784291E-2"/>
    <n v="5877.1924309690366"/>
    <n v="5877.1924309690366"/>
    <s v="-"/>
    <s v="Re-submission"/>
    <s v="IP"/>
    <d v="2024-06-12T00:00:00"/>
    <d v="2024-06-27T00:00:00"/>
    <x v="1"/>
    <s v="Submitted"/>
    <d v="2024-06-27T00:00:00"/>
    <e v="#REF!"/>
  </r>
  <r>
    <s v="Apr"/>
    <x v="4"/>
    <x v="2"/>
    <x v="8"/>
    <x v="0"/>
    <n v="83835.350000000006"/>
    <m/>
    <m/>
    <n v="37425.440000000002"/>
    <n v="46409.91"/>
    <n v="0.55358401915182553"/>
    <m/>
    <m/>
    <n v="0"/>
    <n v="46409.91"/>
    <n v="0.55358401915182553"/>
    <n v="0"/>
    <n v="0"/>
    <n v="368356"/>
    <s v="Re-submission"/>
    <s v="OP"/>
    <d v="2024-06-09T00:00:00"/>
    <d v="2024-07-01T00:00:00"/>
    <x v="3"/>
    <s v="Not submitted"/>
    <s v="-"/>
    <e v="#REF!"/>
  </r>
  <r>
    <s v="Apr"/>
    <x v="0"/>
    <x v="2"/>
    <x v="8"/>
    <x v="0"/>
    <n v="309311.83"/>
    <m/>
    <m/>
    <n v="217099.42"/>
    <n v="92212.41"/>
    <n v="0.29812118728210296"/>
    <m/>
    <m/>
    <n v="0"/>
    <n v="92212.41"/>
    <n v="0.29812118728210296"/>
    <n v="0"/>
    <n v="0"/>
    <n v="367580"/>
    <s v="Re-submission"/>
    <s v="OP"/>
    <d v="2024-06-09T00:00:00"/>
    <d v="2024-07-01T00:00:00"/>
    <x v="3"/>
    <s v="Not submitted"/>
    <s v="-"/>
    <e v="#REF!"/>
  </r>
  <r>
    <s v="Apr"/>
    <x v="3"/>
    <x v="2"/>
    <x v="8"/>
    <x v="0"/>
    <n v="466815.81"/>
    <m/>
    <m/>
    <n v="357968.58"/>
    <n v="108847.22999999998"/>
    <n v="0.23316954496464029"/>
    <n v="329050.99"/>
    <n v="47662.98"/>
    <n v="376713.97"/>
    <n v="90101.840000000026"/>
    <n v="0.19301368563331225"/>
    <n v="18745.389999999956"/>
    <n v="18745.389999999956"/>
    <n v="367444"/>
    <s v="Re-submission"/>
    <s v="IP"/>
    <d v="2024-06-10T00:00:00"/>
    <d v="2024-07-02T00:00:00"/>
    <x v="1"/>
    <s v="Submitted"/>
    <d v="2024-07-02T00:00:00"/>
    <e v="#REF!"/>
  </r>
  <r>
    <s v="Apr"/>
    <x v="0"/>
    <x v="2"/>
    <x v="8"/>
    <x v="0"/>
    <n v="972064.44"/>
    <m/>
    <m/>
    <n v="779563.07000000007"/>
    <n v="192501.36999999988"/>
    <n v="0.19803354806395335"/>
    <m/>
    <m/>
    <n v="0"/>
    <n v="192501.36999999988"/>
    <n v="0.19803354806395335"/>
    <n v="0"/>
    <n v="0"/>
    <n v="367575"/>
    <s v="Re-submission"/>
    <s v="OP"/>
    <d v="2024-06-10T00:00:00"/>
    <d v="2024-07-02T00:00:00"/>
    <x v="3"/>
    <s v="Not submitted"/>
    <s v="-"/>
    <e v="#REF!"/>
  </r>
  <r>
    <s v="Apr"/>
    <x v="0"/>
    <x v="2"/>
    <x v="8"/>
    <x v="0"/>
    <n v="1459417.17"/>
    <m/>
    <m/>
    <n v="1151856.02"/>
    <n v="307561.14999999991"/>
    <n v="0.21074245001516592"/>
    <n v="1127705.6000000001"/>
    <n v="164943.38"/>
    <n v="1292648.98"/>
    <n v="166768.18999999994"/>
    <n v="0.11427040426007867"/>
    <n v="140792.95999999996"/>
    <n v="140792.95999999996"/>
    <n v="367579"/>
    <s v="Re-submission"/>
    <s v="IP"/>
    <d v="2024-06-11T00:00:00"/>
    <d v="2024-07-03T00:00:00"/>
    <x v="4"/>
    <s v=" submitted"/>
    <d v="2025-07-02T00:00:00"/>
    <e v="#REF!"/>
  </r>
  <r>
    <s v="Apr"/>
    <x v="2"/>
    <x v="2"/>
    <x v="8"/>
    <x v="0"/>
    <n v="13051.79"/>
    <m/>
    <m/>
    <n v="12739.43"/>
    <n v="312.36000000000058"/>
    <n v="2.393234950914783E-2"/>
    <m/>
    <m/>
    <n v="0"/>
    <n v="312.36000000000058"/>
    <n v="2.393234950914783E-2"/>
    <n v="0"/>
    <n v="0"/>
    <n v="367452"/>
    <s v="Re-submission"/>
    <s v="IP"/>
    <d v="2024-06-11T00:00:00"/>
    <d v="2024-07-03T00:00:00"/>
    <x v="3"/>
    <s v="-"/>
    <s v="-"/>
    <e v="#REF!"/>
  </r>
  <r>
    <s v="Apr"/>
    <x v="2"/>
    <x v="2"/>
    <x v="8"/>
    <x v="0"/>
    <n v="545274.1"/>
    <m/>
    <m/>
    <n v="405296.94999999995"/>
    <n v="139977.15000000002"/>
    <n v="0.25670969884687356"/>
    <m/>
    <m/>
    <n v="0"/>
    <n v="89630.150000000023"/>
    <n v="0.1643763200929588"/>
    <n v="50347"/>
    <n v="50347"/>
    <n v="367453"/>
    <s v="Re-submission"/>
    <s v="IP"/>
    <d v="2024-06-11T00:00:00"/>
    <d v="2024-07-03T00:00:00"/>
    <x v="3"/>
    <s v="-"/>
    <s v="-"/>
    <e v="#REF!"/>
  </r>
  <r>
    <s v="Apr"/>
    <x v="2"/>
    <x v="2"/>
    <x v="8"/>
    <x v="0"/>
    <n v="92272.67"/>
    <m/>
    <m/>
    <n v="0"/>
    <n v="92272.67"/>
    <n v="1"/>
    <m/>
    <m/>
    <n v="0"/>
    <n v="32891.03"/>
    <n v="0.35645473356303659"/>
    <n v="59381.64"/>
    <n v="59381.64"/>
    <n v="367457"/>
    <s v="Re-submission"/>
    <s v="IP"/>
    <d v="2024-06-11T00:00:00"/>
    <d v="2024-07-03T00:00:00"/>
    <x v="3"/>
    <s v="-"/>
    <s v="-"/>
    <e v="#REF!"/>
  </r>
  <r>
    <s v="Apr"/>
    <x v="3"/>
    <x v="2"/>
    <x v="8"/>
    <x v="0"/>
    <n v="480382.14"/>
    <m/>
    <m/>
    <n v="362813.31"/>
    <n v="117568.83000000002"/>
    <n v="0.24474021869339274"/>
    <m/>
    <m/>
    <n v="0"/>
    <n v="117568.83000000002"/>
    <n v="0.24474021869339274"/>
    <n v="0"/>
    <n v="0"/>
    <n v="367439"/>
    <s v="Re-submission"/>
    <s v="OP"/>
    <d v="2024-06-12T00:00:00"/>
    <d v="2024-07-04T00:00:00"/>
    <x v="3"/>
    <s v="Not submitted"/>
    <s v="-"/>
    <e v="#REF!"/>
  </r>
  <r>
    <s v="Apr"/>
    <x v="0"/>
    <x v="2"/>
    <x v="8"/>
    <x v="0"/>
    <n v="197813.88"/>
    <m/>
    <m/>
    <n v="169669.64"/>
    <n v="28144.239999999991"/>
    <n v="0.14227636604671012"/>
    <m/>
    <m/>
    <n v="0"/>
    <n v="12032.739999999991"/>
    <n v="6.0828593018851816E-2"/>
    <n v="16111.5"/>
    <n v="16111.5"/>
    <n v="367578"/>
    <s v="Re-submission"/>
    <s v="IP"/>
    <d v="2024-06-12T00:00:00"/>
    <d v="2024-07-04T00:00:00"/>
    <x v="4"/>
    <s v=" submitted"/>
    <d v="2025-07-02T00:00:00"/>
    <e v="#REF!"/>
  </r>
  <r>
    <s v="Apr"/>
    <x v="2"/>
    <x v="2"/>
    <x v="8"/>
    <x v="0"/>
    <n v="654176.85"/>
    <m/>
    <m/>
    <n v="512326.86"/>
    <n v="141849.99"/>
    <n v="0.21683737356343319"/>
    <m/>
    <m/>
    <n v="0"/>
    <n v="141849.99"/>
    <n v="0.21683737356343319"/>
    <n v="0"/>
    <n v="0"/>
    <n v="367456"/>
    <s v="Re-submission"/>
    <s v="OP"/>
    <d v="2024-06-13T00:00:00"/>
    <d v="2024-07-05T00:00:00"/>
    <x v="3"/>
    <s v="-"/>
    <s v="-"/>
    <e v="#REF!"/>
  </r>
  <r>
    <s v="Apr"/>
    <x v="4"/>
    <x v="2"/>
    <x v="8"/>
    <x v="0"/>
    <n v="5277.65"/>
    <m/>
    <m/>
    <n v="3278.45"/>
    <n v="1999.1999999999998"/>
    <n v="0.37880496054114993"/>
    <n v="2850"/>
    <n v="428.45"/>
    <n v="3278.45"/>
    <n v="1999.1999999999998"/>
    <n v="0.37880496054114993"/>
    <n v="0"/>
    <n v="0"/>
    <n v="368350"/>
    <s v="Re-submission"/>
    <s v="IP"/>
    <d v="2024-06-16T00:00:00"/>
    <d v="2024-07-08T00:00:00"/>
    <x v="1"/>
    <s v="Submitted"/>
    <d v="2024-07-08T00:00:00"/>
    <e v="#REF!"/>
  </r>
  <r>
    <s v="MAY"/>
    <x v="0"/>
    <x v="2"/>
    <x v="1"/>
    <x v="0"/>
    <n v="19650.580000000002"/>
    <m/>
    <m/>
    <n v="0"/>
    <n v="19650.580000000002"/>
    <n v="1"/>
    <n v="10765.73"/>
    <n v="1592.24"/>
    <n v="12357.97"/>
    <n v="7292.6100000000024"/>
    <n v="0.37111423683168648"/>
    <n v="12357.97"/>
    <n v="12357.97"/>
    <n v="371128"/>
    <s v="Re-submission"/>
    <s v="IP"/>
    <d v="2024-06-16T00:00:00"/>
    <d v="2024-07-08T00:00:00"/>
    <x v="4"/>
    <s v=" submitted"/>
    <d v="2025-06-10T00:00:00"/>
    <e v="#REF!"/>
  </r>
  <r>
    <s v="Apr"/>
    <x v="4"/>
    <x v="2"/>
    <x v="8"/>
    <x v="0"/>
    <n v="70784.149999999994"/>
    <m/>
    <m/>
    <n v="11492.160000000003"/>
    <n v="59291.989999999991"/>
    <n v="0.83764500951131005"/>
    <n v="59984.06"/>
    <n v="8661.4"/>
    <n v="68645.459999999992"/>
    <n v="2138.6900000000023"/>
    <n v="3.0214249941547686E-2"/>
    <n v="57153.299999999988"/>
    <n v="57153.299999999988"/>
    <n v="368348"/>
    <s v="Re-submission"/>
    <s v="IP"/>
    <d v="2024-06-18T00:00:00"/>
    <d v="2024-07-10T00:00:00"/>
    <x v="1"/>
    <s v="Submitted"/>
    <d v="2024-07-10T00:00:00"/>
    <e v="#REF!"/>
  </r>
  <r>
    <s v="MAY"/>
    <x v="0"/>
    <x v="2"/>
    <x v="1"/>
    <x v="0"/>
    <n v="622178.69999999995"/>
    <m/>
    <m/>
    <n v="567659.12"/>
    <n v="54519.579999999958"/>
    <n v="8.7626882758924343E-2"/>
    <n v="513984.6"/>
    <n v="75758.070000000007"/>
    <n v="589742.66999999993"/>
    <n v="32436.030000000028"/>
    <n v="5.2132980444364346E-2"/>
    <n v="22083.54999999993"/>
    <n v="22083.54999999993"/>
    <n v="371121"/>
    <s v="Re-submission"/>
    <s v="IP"/>
    <d v="2024-06-20T00:00:00"/>
    <d v="2024-07-12T00:00:00"/>
    <x v="4"/>
    <s v=" submitted"/>
    <d v="2025-06-27T00:00:00"/>
    <e v="#REF!"/>
  </r>
  <r>
    <s v="MAY"/>
    <x v="0"/>
    <x v="2"/>
    <x v="1"/>
    <x v="0"/>
    <n v="57624.17"/>
    <m/>
    <m/>
    <n v="47464.639999999999"/>
    <n v="10159.530000000001"/>
    <n v="0.17630674767202723"/>
    <m/>
    <m/>
    <n v="0"/>
    <n v="646.18999999999505"/>
    <n v="1.1213870846209065E-2"/>
    <n v="9513.3400000000056"/>
    <n v="9513.3400000000056"/>
    <n v="371123"/>
    <s v="Re-submission"/>
    <s v="IP"/>
    <d v="2024-06-20T00:00:00"/>
    <d v="2024-07-12T00:00:00"/>
    <x v="4"/>
    <s v=" submitted"/>
    <d v="2025-06-27T00:00:00"/>
    <e v="#REF!"/>
  </r>
  <r>
    <s v="MAY"/>
    <x v="0"/>
    <x v="2"/>
    <x v="1"/>
    <x v="0"/>
    <n v="249875.37"/>
    <m/>
    <m/>
    <n v="175132.25"/>
    <n v="74743.12"/>
    <n v="0.29912159809908434"/>
    <m/>
    <m/>
    <n v="0"/>
    <n v="74743.12"/>
    <n v="0.29912159809908434"/>
    <n v="0"/>
    <n v="0"/>
    <n v="371122"/>
    <s v="Re-submission"/>
    <s v="OP"/>
    <d v="2024-06-21T00:00:00"/>
    <d v="2024-07-13T00:00:00"/>
    <x v="3"/>
    <s v="Not submitted"/>
    <s v="-"/>
    <e v="#REF!"/>
  </r>
  <r>
    <s v="MAY"/>
    <x v="2"/>
    <x v="1"/>
    <x v="1"/>
    <x v="0"/>
    <n v="1271945.95"/>
    <m/>
    <m/>
    <n v="997021.40999999992"/>
    <n v="274924.53999999998"/>
    <n v="0.21614482911007341"/>
    <m/>
    <m/>
    <n v="0"/>
    <n v="274924.53999999998"/>
    <n v="0.21614482911007341"/>
    <n v="0"/>
    <n v="0"/>
    <m/>
    <s v="Re-submission"/>
    <s v="IP-OP"/>
    <d v="2024-06-26T00:00:00"/>
    <d v="2024-07-11T00:00:00"/>
    <x v="6"/>
    <s v="Submitted "/>
    <d v="2024-07-11T00:00:00"/>
    <e v="#REF!"/>
  </r>
  <r>
    <s v="Apr"/>
    <x v="4"/>
    <x v="2"/>
    <x v="8"/>
    <x v="0"/>
    <n v="83735.520000000004"/>
    <m/>
    <m/>
    <n v="74109.76999999999"/>
    <n v="9625.7500000000146"/>
    <n v="0.11495420342526104"/>
    <m/>
    <m/>
    <n v="0"/>
    <n v="7224.9900000000052"/>
    <n v="8.6283455336516754E-2"/>
    <n v="2400.7600000000093"/>
    <n v="2400.7600000000093"/>
    <n v="368353"/>
    <s v="Re-submission"/>
    <s v="IP"/>
    <d v="2024-06-23T00:00:00"/>
    <d v="2024-07-15T00:00:00"/>
    <x v="1"/>
    <s v="Submitted"/>
    <d v="2024-07-15T00:00:00"/>
    <e v="#REF!"/>
  </r>
  <r>
    <s v="MAY"/>
    <x v="0"/>
    <x v="2"/>
    <x v="1"/>
    <x v="0"/>
    <n v="673856.66"/>
    <m/>
    <m/>
    <n v="546865.84"/>
    <n v="126990.82000000007"/>
    <n v="0.18845375810339257"/>
    <m/>
    <m/>
    <n v="0"/>
    <n v="126990.82000000007"/>
    <n v="0.18845375810339257"/>
    <n v="0"/>
    <n v="0"/>
    <n v="371126"/>
    <s v="Re-submission"/>
    <s v="OP"/>
    <d v="2024-06-23T00:00:00"/>
    <d v="2024-07-15T00:00:00"/>
    <x v="3"/>
    <s v="Not submitted"/>
    <s v="-"/>
    <e v="#REF!"/>
  </r>
  <r>
    <s v="MAY"/>
    <x v="2"/>
    <x v="2"/>
    <x v="1"/>
    <x v="0"/>
    <n v="7101.96"/>
    <m/>
    <m/>
    <n v="5934.91"/>
    <n v="1167.0500000000002"/>
    <n v="0.16432787568502219"/>
    <m/>
    <m/>
    <n v="0"/>
    <n v="1167.0500000000002"/>
    <n v="0.16432787568502219"/>
    <n v="0"/>
    <n v="0"/>
    <n v="371316"/>
    <s v="Re-submission"/>
    <s v="IP"/>
    <d v="2024-06-23T00:00:00"/>
    <d v="2024-07-15T00:00:00"/>
    <x v="3"/>
    <s v="-"/>
    <s v="-"/>
    <e v="#REF!"/>
  </r>
  <r>
    <s v="MAY"/>
    <x v="2"/>
    <x v="2"/>
    <x v="1"/>
    <x v="0"/>
    <n v="9081.67"/>
    <m/>
    <m/>
    <n v="5966.01"/>
    <n v="3115.66"/>
    <n v="0.34307126332491711"/>
    <m/>
    <m/>
    <n v="0"/>
    <n v="3115.66"/>
    <n v="0.34307126332491711"/>
    <n v="0"/>
    <n v="0"/>
    <n v="371317"/>
    <s v="Re-submission"/>
    <s v="OP"/>
    <d v="2024-06-23T00:00:00"/>
    <d v="2024-07-15T00:00:00"/>
    <x v="3"/>
    <s v="-"/>
    <s v="-"/>
    <e v="#REF!"/>
  </r>
  <r>
    <s v="Apr"/>
    <x v="4"/>
    <x v="2"/>
    <x v="8"/>
    <x v="0"/>
    <n v="1278662.52"/>
    <m/>
    <m/>
    <n v="809327.20000000007"/>
    <n v="469335.31999999995"/>
    <n v="0.36705175342122326"/>
    <m/>
    <m/>
    <n v="0"/>
    <n v="271139.28000000003"/>
    <n v="0.21204913396538755"/>
    <n v="198196.03999999992"/>
    <n v="198196.03999999992"/>
    <n v="368354"/>
    <s v="Re-submission"/>
    <s v="IP"/>
    <d v="2024-06-24T00:00:00"/>
    <d v="2024-07-16T00:00:00"/>
    <x v="1"/>
    <s v="Submitted"/>
    <d v="2024-07-16T00:00:00"/>
    <e v="#REF!"/>
  </r>
  <r>
    <s v="Apr"/>
    <x v="4"/>
    <x v="2"/>
    <x v="8"/>
    <x v="0"/>
    <n v="1327133.8500000001"/>
    <m/>
    <m/>
    <n v="994650.63000000012"/>
    <n v="332483.21999999997"/>
    <n v="0.25052726972490375"/>
    <m/>
    <m/>
    <n v="0"/>
    <n v="332483.21999999997"/>
    <n v="0.25052726972490375"/>
    <n v="0"/>
    <n v="0"/>
    <n v="368347"/>
    <s v="Re-submission"/>
    <s v="OP"/>
    <d v="2024-06-25T00:00:00"/>
    <d v="2024-07-17T00:00:00"/>
    <x v="3"/>
    <s v="Not submitted"/>
    <s v="-"/>
    <e v="#REF!"/>
  </r>
  <r>
    <s v="Apr"/>
    <x v="4"/>
    <x v="2"/>
    <x v="8"/>
    <x v="0"/>
    <n v="141660.35999999999"/>
    <m/>
    <m/>
    <n v="103215.93000000001"/>
    <n v="38444.429999999978"/>
    <n v="0.27138452845947858"/>
    <m/>
    <m/>
    <n v="0"/>
    <n v="38444.429999999978"/>
    <n v="0.27138452845947858"/>
    <n v="0"/>
    <n v="0"/>
    <n v="368352"/>
    <s v="Re-submission"/>
    <s v="OP"/>
    <d v="2024-06-25T00:00:00"/>
    <d v="2024-07-17T00:00:00"/>
    <x v="3"/>
    <s v="Not submitted"/>
    <s v="-"/>
    <e v="#REF!"/>
  </r>
  <r>
    <s v="MAY"/>
    <x v="2"/>
    <x v="2"/>
    <x v="1"/>
    <x v="0"/>
    <n v="139373.53"/>
    <m/>
    <m/>
    <n v="138217.75"/>
    <n v="1155.7799999999988"/>
    <n v="8.2926793918472099E-3"/>
    <m/>
    <m/>
    <n v="0"/>
    <n v="1155.7799999999988"/>
    <n v="8.2926793918472099E-3"/>
    <n v="0"/>
    <n v="0"/>
    <n v="371319"/>
    <s v="Re-submission"/>
    <s v="IP"/>
    <d v="2024-06-25T00:00:00"/>
    <d v="2024-07-17T00:00:00"/>
    <x v="3"/>
    <s v="-"/>
    <s v="-"/>
    <e v="#REF!"/>
  </r>
  <r>
    <s v="MAY"/>
    <x v="2"/>
    <x v="2"/>
    <x v="1"/>
    <x v="0"/>
    <n v="78687.199999999997"/>
    <m/>
    <m/>
    <n v="0"/>
    <n v="78687.199999999997"/>
    <n v="1"/>
    <m/>
    <m/>
    <n v="0"/>
    <n v="78687.199999999997"/>
    <n v="1"/>
    <n v="0"/>
    <n v="0"/>
    <n v="375714"/>
    <s v="Re-submission"/>
    <s v="IP"/>
    <d v="2024-06-27T00:00:00"/>
    <d v="2024-07-19T00:00:00"/>
    <x v="3"/>
    <s v="-"/>
    <s v="-"/>
    <e v="#REF!"/>
  </r>
  <r>
    <s v="MAY"/>
    <x v="2"/>
    <x v="2"/>
    <x v="1"/>
    <x v="0"/>
    <n v="408287.35"/>
    <m/>
    <m/>
    <n v="326781.68000000005"/>
    <n v="81505.669999999925"/>
    <n v="0.19962820302906747"/>
    <m/>
    <m/>
    <n v="0"/>
    <n v="81505.669999999925"/>
    <n v="0.19962820302906747"/>
    <n v="0"/>
    <n v="0"/>
    <n v="371321"/>
    <s v="Re-submission"/>
    <s v="OP"/>
    <d v="2024-06-28T00:00:00"/>
    <d v="2024-07-20T00:00:00"/>
    <x v="3"/>
    <s v="-"/>
    <s v="-"/>
    <e v="#REF!"/>
  </r>
  <r>
    <s v="MAY"/>
    <x v="2"/>
    <x v="2"/>
    <x v="1"/>
    <x v="0"/>
    <n v="4448.88"/>
    <m/>
    <m/>
    <n v="2299.38"/>
    <n v="2149.5"/>
    <n v="0.48315531099962239"/>
    <m/>
    <m/>
    <n v="0"/>
    <n v="2149.5"/>
    <n v="0.48315531099962239"/>
    <n v="0"/>
    <n v="0"/>
    <n v="371326"/>
    <s v="Re-submission"/>
    <s v="OP"/>
    <d v="2024-06-28T00:00:00"/>
    <d v="2024-07-20T00:00:00"/>
    <x v="3"/>
    <s v="-"/>
    <s v="-"/>
    <e v="#REF!"/>
  </r>
  <r>
    <s v="MAY"/>
    <x v="3"/>
    <x v="2"/>
    <x v="1"/>
    <x v="0"/>
    <n v="15804.69"/>
    <m/>
    <m/>
    <n v="13527.460000000001"/>
    <n v="2277.2299999999996"/>
    <n v="0.1440857112667189"/>
    <m/>
    <m/>
    <n v="0"/>
    <n v="2277.2299999999996"/>
    <n v="0.1440857112667189"/>
    <n v="0"/>
    <n v="0"/>
    <n v="371264"/>
    <s v="Re-submission"/>
    <s v="IP"/>
    <d v="2024-06-30T00:00:00"/>
    <d v="2024-07-22T00:00:00"/>
    <x v="3"/>
    <s v="Not submitted"/>
    <s v="-"/>
    <e v="#REF!"/>
  </r>
  <r>
    <s v="MAY"/>
    <x v="2"/>
    <x v="2"/>
    <x v="1"/>
    <x v="0"/>
    <n v="43072.87"/>
    <m/>
    <m/>
    <n v="936.08000000000175"/>
    <n v="42136.79"/>
    <n v="0.97826752663567573"/>
    <m/>
    <m/>
    <n v="0"/>
    <n v="2431.3100000000049"/>
    <n v="5.6446436004844926E-2"/>
    <n v="39705.479999999996"/>
    <n v="39705.479999999996"/>
    <n v="375721"/>
    <s v="Re-submission"/>
    <s v="IP"/>
    <d v="2024-06-30T00:00:00"/>
    <d v="2024-07-22T00:00:00"/>
    <x v="3"/>
    <s v="-"/>
    <s v="-"/>
    <e v="#REF!"/>
  </r>
  <r>
    <s v="MAY"/>
    <x v="2"/>
    <x v="2"/>
    <x v="1"/>
    <x v="0"/>
    <n v="5015.51"/>
    <m/>
    <m/>
    <n v="1708.4499999999998"/>
    <n v="3307.0600000000004"/>
    <n v="0.65936664466823913"/>
    <m/>
    <m/>
    <n v="0"/>
    <n v="3307.0600000000004"/>
    <n v="0.65936664466823913"/>
    <n v="0"/>
    <n v="0"/>
    <n v="375712"/>
    <s v="Re-submission"/>
    <s v="OP"/>
    <d v="2024-07-01T00:00:00"/>
    <d v="2024-07-23T00:00:00"/>
    <x v="3"/>
    <s v="-"/>
    <s v="-"/>
    <e v="#REF!"/>
  </r>
  <r>
    <s v="MAY"/>
    <x v="3"/>
    <x v="2"/>
    <x v="1"/>
    <x v="0"/>
    <n v="31574.03"/>
    <m/>
    <m/>
    <n v="11304.82"/>
    <n v="20269.21"/>
    <n v="0.6419582802702094"/>
    <m/>
    <m/>
    <n v="0"/>
    <n v="20269.21"/>
    <n v="0.6419582802702094"/>
    <n v="0"/>
    <n v="0"/>
    <n v="371259"/>
    <s v="Re-submission"/>
    <s v="IP"/>
    <d v="2024-07-02T00:00:00"/>
    <d v="2024-07-24T00:00:00"/>
    <x v="3"/>
    <s v="Not submitted"/>
    <s v="-"/>
    <e v="#REF!"/>
  </r>
  <r>
    <s v="MAY"/>
    <x v="2"/>
    <x v="2"/>
    <x v="1"/>
    <x v="0"/>
    <n v="17510.7"/>
    <m/>
    <m/>
    <n v="15906.41"/>
    <n v="1604.2900000000009"/>
    <n v="9.16176966083595E-2"/>
    <m/>
    <m/>
    <n v="0"/>
    <n v="1604.2900000000009"/>
    <n v="9.16176966083595E-2"/>
    <n v="0"/>
    <n v="0"/>
    <n v="375719"/>
    <s v="Re-submission"/>
    <s v="OP"/>
    <d v="2024-07-03T00:00:00"/>
    <d v="2024-07-25T00:00:00"/>
    <x v="3"/>
    <s v="-"/>
    <s v="-"/>
    <e v="#REF!"/>
  </r>
  <r>
    <s v="MAY"/>
    <x v="4"/>
    <x v="2"/>
    <x v="1"/>
    <x v="0"/>
    <n v="1389714.92"/>
    <m/>
    <m/>
    <n v="948191.39999999991"/>
    <n v="441523.52"/>
    <n v="0.31770797999347955"/>
    <m/>
    <m/>
    <n v="0"/>
    <n v="334305.95999999996"/>
    <n v="0.24055722162067597"/>
    <n v="107217.56000000006"/>
    <n v="107217.56000000006"/>
    <n v="371510"/>
    <s v="Re-submission"/>
    <s v="IP"/>
    <d v="2024-07-04T00:00:00"/>
    <d v="2024-07-26T00:00:00"/>
    <x v="1"/>
    <s v="Submitted"/>
    <d v="2024-07-30T00:00:00"/>
    <e v="#REF!"/>
  </r>
  <r>
    <s v="MAY"/>
    <x v="3"/>
    <x v="2"/>
    <x v="1"/>
    <x v="0"/>
    <n v="726080.71"/>
    <m/>
    <m/>
    <n v="509291.76"/>
    <n v="216788.94999999995"/>
    <n v="0.29857417641628292"/>
    <n v="584322.32999999996"/>
    <n v="85563.520000000004"/>
    <n v="669885.85"/>
    <n v="56194.859999999986"/>
    <n v="7.73947843897409E-2"/>
    <n v="160594.08999999997"/>
    <n v="160594.08999999997"/>
    <n v="371260"/>
    <s v="Re-submission"/>
    <s v="IP"/>
    <d v="2024-07-05T00:00:00"/>
    <d v="2024-07-27T00:00:00"/>
    <x v="4"/>
    <s v="Submitted"/>
    <d v="2024-07-27T00:00:00"/>
    <e v="#REF!"/>
  </r>
  <r>
    <s v="MAY"/>
    <x v="3"/>
    <x v="2"/>
    <x v="1"/>
    <x v="0"/>
    <n v="40428.99"/>
    <m/>
    <m/>
    <n v="27816.25"/>
    <n v="12612.739999999998"/>
    <n v="0.31197267109566673"/>
    <m/>
    <m/>
    <n v="0"/>
    <n v="12612.739999999998"/>
    <n v="0.31197267109566673"/>
    <n v="0"/>
    <n v="0"/>
    <n v="371263"/>
    <s v="Re-submission"/>
    <s v="OP"/>
    <d v="2024-07-07T00:00:00"/>
    <d v="2024-07-29T00:00:00"/>
    <x v="3"/>
    <s v="Not submitted"/>
    <s v="-"/>
    <e v="#REF!"/>
  </r>
  <r>
    <s v="Apr"/>
    <x v="4"/>
    <x v="0"/>
    <x v="8"/>
    <x v="0"/>
    <n v="13998703.77"/>
    <m/>
    <m/>
    <n v="12938962.629999999"/>
    <n v="1059741.1399999999"/>
    <n v="7.570280487476877E-2"/>
    <m/>
    <m/>
    <n v="0"/>
    <n v="997198.24276348017"/>
    <n v="7.1235041411514932E-2"/>
    <n v="62542.897236519726"/>
    <n v="62542.897236519726"/>
    <s v="-"/>
    <s v="Re-submission"/>
    <s v="IP"/>
    <d v="2024-07-10T00:00:00"/>
    <d v="2024-07-25T00:00:00"/>
    <x v="1"/>
    <s v="Submitted"/>
    <d v="2024-07-25T00:00:00"/>
    <e v="#REF!"/>
  </r>
  <r>
    <s v="MAY"/>
    <x v="3"/>
    <x v="0"/>
    <x v="1"/>
    <x v="0"/>
    <n v="12696772.92"/>
    <m/>
    <m/>
    <n v="11746241.140000001"/>
    <n v="950531.78"/>
    <n v="7.486404506004192E-2"/>
    <m/>
    <m/>
    <n v="0"/>
    <n v="747377.31662527099"/>
    <n v="5.8863564886475969E-2"/>
    <n v="203154.46337472904"/>
    <n v="203154.46337472904"/>
    <s v="-"/>
    <s v="Re-submission"/>
    <s v="IP"/>
    <d v="2024-07-10T00:00:00"/>
    <d v="2024-07-25T00:00:00"/>
    <x v="4"/>
    <s v="Submitted"/>
    <d v="2024-07-25T00:00:00"/>
    <e v="#REF!"/>
  </r>
  <r>
    <s v="MAY"/>
    <x v="4"/>
    <x v="2"/>
    <x v="1"/>
    <x v="0"/>
    <n v="31745.37"/>
    <m/>
    <m/>
    <n v="0"/>
    <n v="31745.37"/>
    <n v="1"/>
    <m/>
    <m/>
    <n v="0"/>
    <n v="2703.8999999999978"/>
    <n v="8.5174625465067752E-2"/>
    <n v="29041.47"/>
    <n v="29041.47"/>
    <n v="371502"/>
    <s v="Re-submission"/>
    <s v="IP"/>
    <d v="2024-07-07T00:00:00"/>
    <d v="2024-07-29T00:00:00"/>
    <x v="1"/>
    <s v="Submitted"/>
    <d v="2024-07-30T00:00:00"/>
    <e v="#REF!"/>
  </r>
  <r>
    <s v="MAY"/>
    <x v="4"/>
    <x v="2"/>
    <x v="1"/>
    <x v="0"/>
    <n v="41714.33"/>
    <m/>
    <m/>
    <n v="25427.359999999997"/>
    <n v="16286.970000000005"/>
    <n v="0.39044064713492949"/>
    <m/>
    <m/>
    <n v="0"/>
    <n v="2973.4199999999983"/>
    <n v="7.1280540763809422E-2"/>
    <n v="13313.550000000007"/>
    <n v="13313.550000000007"/>
    <n v="371509"/>
    <s v="Re-submission"/>
    <s v="IP"/>
    <d v="2024-07-07T00:00:00"/>
    <d v="2024-07-29T00:00:00"/>
    <x v="1"/>
    <s v="Submitted"/>
    <d v="2024-07-30T00:00:00"/>
    <e v="#REF!"/>
  </r>
  <r>
    <s v="MAY"/>
    <x v="3"/>
    <x v="2"/>
    <x v="1"/>
    <x v="0"/>
    <n v="95401.77"/>
    <m/>
    <m/>
    <n v="54166.92"/>
    <n v="41234.850000000006"/>
    <n v="0.43222311284161713"/>
    <n v="49292.31"/>
    <n v="4874.6099999999997"/>
    <n v="54166.92"/>
    <n v="41234.850000000006"/>
    <n v="0.43222311284161713"/>
    <n v="0"/>
    <n v="0"/>
    <n v="371265"/>
    <s v="Re-submission"/>
    <s v="OP"/>
    <d v="2024-07-08T00:00:00"/>
    <d v="2024-07-30T00:00:00"/>
    <x v="4"/>
    <s v="Submitted"/>
    <d v="2024-07-30T00:00:00"/>
    <e v="#REF!"/>
  </r>
  <r>
    <s v="MAY"/>
    <x v="4"/>
    <x v="2"/>
    <x v="1"/>
    <x v="0"/>
    <n v="114107.3"/>
    <m/>
    <m/>
    <n v="79223.13"/>
    <n v="34884.17"/>
    <n v="0.30571374486996011"/>
    <m/>
    <m/>
    <n v="0"/>
    <n v="34884.17"/>
    <n v="0.30571374486996011"/>
    <n v="0"/>
    <n v="0"/>
    <n v="371507"/>
    <s v="Re-submission"/>
    <s v="OP"/>
    <d v="2024-07-08T00:00:00"/>
    <d v="2024-07-30T00:00:00"/>
    <x v="3"/>
    <s v="Not submitted"/>
    <s v="-"/>
    <e v="#REF!"/>
  </r>
  <r>
    <s v="MAY"/>
    <x v="2"/>
    <x v="2"/>
    <x v="1"/>
    <x v="0"/>
    <n v="385007.98"/>
    <m/>
    <m/>
    <n v="310446.62"/>
    <n v="74561.359999999986"/>
    <n v="0.19366185604776293"/>
    <m/>
    <m/>
    <n v="0"/>
    <n v="74561.359999999986"/>
    <n v="0.19366185604776293"/>
    <n v="0"/>
    <n v="0"/>
    <n v="375713"/>
    <s v="Re-submission"/>
    <s v="OP"/>
    <d v="2024-07-08T00:00:00"/>
    <d v="2024-07-30T00:00:00"/>
    <x v="3"/>
    <s v="-"/>
    <s v="-"/>
    <e v="#REF!"/>
  </r>
  <r>
    <s v="MAY"/>
    <x v="2"/>
    <x v="2"/>
    <x v="1"/>
    <x v="0"/>
    <n v="397300.64"/>
    <m/>
    <m/>
    <n v="281789.71999999997"/>
    <n v="115510.92000000004"/>
    <n v="0.29073932526260227"/>
    <m/>
    <m/>
    <n v="0"/>
    <n v="56884.130000000005"/>
    <n v="0.14317653754597526"/>
    <n v="58626.790000000037"/>
    <n v="58626.790000000037"/>
    <n v="375716"/>
    <s v="Re-submission"/>
    <s v="IP"/>
    <d v="2024-07-08T00:00:00"/>
    <d v="2024-07-30T00:00:00"/>
    <x v="3"/>
    <s v="-"/>
    <s v="-"/>
    <e v="#REF!"/>
  </r>
  <r>
    <s v="MAY"/>
    <x v="4"/>
    <x v="2"/>
    <x v="1"/>
    <x v="0"/>
    <n v="59473.85"/>
    <m/>
    <m/>
    <n v="56944.75"/>
    <n v="2529.0999999999985"/>
    <n v="4.2524571723538976E-2"/>
    <m/>
    <m/>
    <n v="0"/>
    <n v="1365.8699999999953"/>
    <n v="2.2965891732248632E-2"/>
    <n v="1163.2300000000032"/>
    <n v="1163.2300000000032"/>
    <n v="371500"/>
    <s v="Re-submission"/>
    <s v="IP"/>
    <d v="2024-07-09T00:00:00"/>
    <d v="2024-07-31T00:00:00"/>
    <x v="1"/>
    <s v="Submitted"/>
    <d v="2024-08-04T00:00:00"/>
    <e v="#REF!"/>
  </r>
  <r>
    <s v="MAY"/>
    <x v="4"/>
    <x v="2"/>
    <x v="1"/>
    <x v="0"/>
    <n v="1480599.09"/>
    <m/>
    <m/>
    <n v="1157794.98"/>
    <n v="322804.1100000001"/>
    <n v="0.21802263163622509"/>
    <m/>
    <m/>
    <n v="0"/>
    <n v="322804.1100000001"/>
    <n v="0.21802263163622509"/>
    <n v="0"/>
    <n v="0"/>
    <n v="371504"/>
    <s v="Re-submission"/>
    <s v="OP"/>
    <d v="2024-07-10T00:00:00"/>
    <d v="2024-08-01T00:00:00"/>
    <x v="3"/>
    <s v="Not submitted"/>
    <s v="-"/>
    <e v="#REF!"/>
  </r>
  <r>
    <s v="MAY"/>
    <x v="0"/>
    <x v="2"/>
    <x v="1"/>
    <x v="0"/>
    <n v="12378.38"/>
    <m/>
    <m/>
    <n v="7085.45"/>
    <n v="5292.9299999999994"/>
    <n v="0.42759472564261236"/>
    <n v="6435.87"/>
    <n v="649.58000000000004"/>
    <n v="7085.45"/>
    <n v="5292.9299999999994"/>
    <n v="0.42759472564261236"/>
    <n v="0"/>
    <n v="0"/>
    <n v="373939"/>
    <s v="Re-submission"/>
    <s v="OP"/>
    <d v="2024-07-10T00:00:00"/>
    <d v="2024-08-01T00:00:00"/>
    <x v="4"/>
    <s v=" submitted"/>
    <d v="2025-06-27T00:00:00"/>
    <e v="#REF!"/>
  </r>
  <r>
    <s v="June"/>
    <x v="0"/>
    <x v="2"/>
    <x v="9"/>
    <x v="0"/>
    <n v="10053.15"/>
    <m/>
    <m/>
    <n v="9574.17"/>
    <n v="478.97999999999956"/>
    <n v="4.7644768057772895E-2"/>
    <m/>
    <m/>
    <n v="0"/>
    <n v="478.97999999999956"/>
    <n v="4.7644768057772895E-2"/>
    <n v="0"/>
    <n v="0"/>
    <n v="377129"/>
    <s v="Re-submission"/>
    <s v="IP"/>
    <d v="2024-07-10T00:00:00"/>
    <d v="2024-08-01T00:00:00"/>
    <x v="3"/>
    <s v="Not submitted"/>
    <s v="-"/>
    <e v="#REF!"/>
  </r>
  <r>
    <s v="June"/>
    <x v="2"/>
    <x v="2"/>
    <x v="9"/>
    <x v="0"/>
    <n v="13668.14"/>
    <m/>
    <m/>
    <n v="11951.64"/>
    <n v="1716.5"/>
    <n v="0.12558402240538946"/>
    <m/>
    <m/>
    <n v="0"/>
    <n v="1716.5"/>
    <n v="0.12558402240538946"/>
    <n v="0"/>
    <n v="0"/>
    <n v="376862"/>
    <s v="Re-submission"/>
    <s v="OP"/>
    <d v="2024-07-15T00:00:00"/>
    <d v="2024-08-06T00:00:00"/>
    <x v="3"/>
    <s v="-"/>
    <s v="-"/>
    <e v="#REF!"/>
  </r>
  <r>
    <s v="June"/>
    <x v="3"/>
    <x v="2"/>
    <x v="9"/>
    <x v="0"/>
    <n v="9757.98"/>
    <m/>
    <m/>
    <n v="6336.83"/>
    <n v="3421.1499999999996"/>
    <n v="0.35060022668626084"/>
    <m/>
    <m/>
    <n v="0"/>
    <n v="3421.1499999999996"/>
    <n v="0.35060022668626084"/>
    <n v="0"/>
    <n v="0"/>
    <n v="377206"/>
    <s v="Re-submission"/>
    <s v="OP"/>
    <d v="2024-07-16T00:00:00"/>
    <d v="2024-08-07T00:00:00"/>
    <x v="3"/>
    <s v="Not submitted"/>
    <s v="-"/>
    <e v="#REF!"/>
  </r>
  <r>
    <s v="MAY"/>
    <x v="4"/>
    <x v="2"/>
    <x v="1"/>
    <x v="0"/>
    <n v="36159.43"/>
    <m/>
    <m/>
    <n v="22029.23"/>
    <n v="14130.2"/>
    <n v="0.39077496520271476"/>
    <m/>
    <m/>
    <n v="0"/>
    <n v="14130.2"/>
    <n v="0.39077496520271476"/>
    <n v="0"/>
    <n v="0"/>
    <n v="371501"/>
    <s v="Re-submission"/>
    <s v="OP"/>
    <d v="2024-07-16T00:00:00"/>
    <d v="2024-08-07T00:00:00"/>
    <x v="3"/>
    <s v="Not submitted"/>
    <s v="-"/>
    <e v="#REF!"/>
  </r>
  <r>
    <s v="Apr"/>
    <x v="0"/>
    <x v="0"/>
    <x v="8"/>
    <x v="0"/>
    <n v="5279626.2799999826"/>
    <m/>
    <m/>
    <n v="5264825.5470546382"/>
    <n v="14800.732945344411"/>
    <n v="2.8033675416405533E-3"/>
    <m/>
    <m/>
    <n v="0"/>
    <n v="10367.428295345046"/>
    <n v="1.9636670751902309E-3"/>
    <n v="4433.3046499993652"/>
    <n v="4433.3046499993652"/>
    <s v="-"/>
    <s v="Re-submission"/>
    <s v="IP"/>
    <d v="2024-07-17T00:00:00"/>
    <d v="2024-08-01T00:00:00"/>
    <x v="1"/>
    <s v="Submitted"/>
    <d v="2024-08-01T00:00:00"/>
    <e v="#REF!"/>
  </r>
  <r>
    <s v="MAY"/>
    <x v="0"/>
    <x v="0"/>
    <x v="1"/>
    <x v="0"/>
    <n v="5384566.6399999987"/>
    <m/>
    <m/>
    <n v="5200885.5463606361"/>
    <n v="183681.0936393626"/>
    <n v="3.4112511910403737E-2"/>
    <m/>
    <m/>
    <n v="0"/>
    <n v="82157.117639361881"/>
    <n v="1.5257888541864512E-2"/>
    <n v="101523.97600000072"/>
    <n v="101523.97600000072"/>
    <s v="-"/>
    <s v="Re-submission"/>
    <s v="IP"/>
    <d v="2024-07-17T00:00:00"/>
    <d v="2024-08-01T00:00:00"/>
    <x v="1"/>
    <s v="Submitted"/>
    <d v="2024-08-01T00:00:00"/>
    <e v="#REF!"/>
  </r>
  <r>
    <s v="MAY"/>
    <x v="2"/>
    <x v="0"/>
    <x v="1"/>
    <x v="0"/>
    <n v="10759731.720000001"/>
    <m/>
    <m/>
    <n v="10287338.732996473"/>
    <n v="472392.98700352758"/>
    <n v="4.3903788616351073E-2"/>
    <m/>
    <m/>
    <n v="0"/>
    <n v="472392.98700352758"/>
    <n v="4.3903788616351073E-2"/>
    <n v="0"/>
    <n v="0"/>
    <s v="-"/>
    <s v="Re-submission"/>
    <s v="IP"/>
    <d v="2024-07-17T00:00:00"/>
    <d v="2024-08-01T00:00:00"/>
    <x v="3"/>
    <s v="-"/>
    <s v="-"/>
    <e v="#REF!"/>
  </r>
  <r>
    <s v="MAY"/>
    <x v="0"/>
    <x v="2"/>
    <x v="1"/>
    <x v="0"/>
    <n v="178031.3"/>
    <m/>
    <m/>
    <n v="120763.26000000001"/>
    <n v="57268.039999999979"/>
    <n v="0.32167399777454853"/>
    <n v="134451.21"/>
    <n v="19810.86"/>
    <n v="154262.07"/>
    <n v="23769.229999999981"/>
    <n v="0.13351152297376911"/>
    <n v="33498.81"/>
    <n v="33498.81"/>
    <n v="373936"/>
    <s v="Re-submission"/>
    <s v="IP"/>
    <d v="2024-07-16T00:00:00"/>
    <d v="2024-08-07T00:00:00"/>
    <x v="4"/>
    <s v=" submitted"/>
    <d v="2024-08-06T00:00:00"/>
    <e v="#REF!"/>
  </r>
  <r>
    <s v="June"/>
    <x v="0"/>
    <x v="1"/>
    <x v="9"/>
    <x v="0"/>
    <n v="1482274.19"/>
    <m/>
    <m/>
    <n v="1155456.3700000001"/>
    <n v="326817.81999999983"/>
    <n v="0.22048405227915346"/>
    <m/>
    <m/>
    <n v="0"/>
    <n v="326817.81999999983"/>
    <n v="0.22048405227915346"/>
    <n v="0"/>
    <n v="0"/>
    <m/>
    <s v="Re-submission"/>
    <s v="IP-OP"/>
    <d v="2024-07-22T00:00:00"/>
    <d v="2024-08-06T00:00:00"/>
    <x v="3"/>
    <s v="Not submitted"/>
    <s v="-"/>
    <e v="#REF!"/>
  </r>
  <r>
    <s v="June"/>
    <x v="0"/>
    <x v="2"/>
    <x v="9"/>
    <x v="0"/>
    <n v="102200.37"/>
    <m/>
    <m/>
    <n v="89754.92"/>
    <n v="12445.449999999997"/>
    <n v="0.12177499944471823"/>
    <n v="84181.49"/>
    <n v="12129.18"/>
    <n v="96310.670000000013"/>
    <n v="5889.6999999999825"/>
    <n v="5.7628949875621616E-2"/>
    <n v="6555.7500000000146"/>
    <n v="6555.7500000000146"/>
    <n v="377121"/>
    <s v="Re-submission"/>
    <s v="IP"/>
    <d v="2024-07-16T00:00:00"/>
    <d v="2024-08-07T00:00:00"/>
    <x v="4"/>
    <s v=" submitted"/>
    <d v="2024-08-11T00:00:00"/>
    <e v="#REF!"/>
  </r>
  <r>
    <s v="June"/>
    <x v="0"/>
    <x v="2"/>
    <x v="9"/>
    <x v="0"/>
    <n v="509532.46"/>
    <m/>
    <m/>
    <n v="402318.76"/>
    <n v="107213.70000000001"/>
    <n v="0.21041583886530019"/>
    <n v="402016.54"/>
    <n v="58885.760000000002"/>
    <n v="460902.3"/>
    <n v="48630.160000000033"/>
    <n v="9.5440749741439498E-2"/>
    <n v="58583.539999999979"/>
    <n v="58583.539999999979"/>
    <n v="377124"/>
    <s v="Re-submission"/>
    <s v="IP"/>
    <d v="2024-07-16T00:00:00"/>
    <d v="2024-08-07T00:00:00"/>
    <x v="4"/>
    <s v=" submitted"/>
    <d v="2024-08-07T00:00:00"/>
    <e v="#REF!"/>
  </r>
  <r>
    <s v="June"/>
    <x v="0"/>
    <x v="2"/>
    <x v="9"/>
    <x v="0"/>
    <n v="18520.34"/>
    <m/>
    <m/>
    <n v="15251.369999999999"/>
    <n v="3268.9700000000012"/>
    <n v="0.17650701876963387"/>
    <m/>
    <m/>
    <n v="0"/>
    <n v="3268.9700000000012"/>
    <n v="0.17650701876963387"/>
    <n v="0"/>
    <n v="0"/>
    <n v="377130"/>
    <s v="Re-submission"/>
    <s v="OP"/>
    <d v="2024-07-16T00:00:00"/>
    <d v="2024-08-07T00:00:00"/>
    <x v="3"/>
    <s v="Not submitted"/>
    <s v="-"/>
    <e v="#REF!"/>
  </r>
  <r>
    <s v="June"/>
    <x v="0"/>
    <x v="2"/>
    <x v="9"/>
    <x v="0"/>
    <n v="10973.92"/>
    <m/>
    <m/>
    <n v="7238.3899999999994"/>
    <n v="3735.5300000000007"/>
    <n v="0.34040069546707108"/>
    <n v="6934.14"/>
    <n v="386.36"/>
    <n v="7320.5"/>
    <n v="3653.42"/>
    <n v="0.3329184101943517"/>
    <n v="82.110000000000582"/>
    <n v="82.110000000000582"/>
    <n v="379312"/>
    <s v="Re-submission"/>
    <s v="OP"/>
    <d v="2024-07-17T00:00:00"/>
    <d v="2024-08-08T00:00:00"/>
    <x v="4"/>
    <s v=" submitted"/>
    <d v="2024-08-20T00:00:00"/>
    <e v="#REF!"/>
  </r>
  <r>
    <s v="June"/>
    <x v="2"/>
    <x v="2"/>
    <x v="9"/>
    <x v="0"/>
    <n v="214154.74"/>
    <m/>
    <m/>
    <n v="139649.98000000001"/>
    <n v="74504.75999999998"/>
    <n v="0.34790152204896319"/>
    <m/>
    <m/>
    <n v="0"/>
    <n v="11785.149999999965"/>
    <n v="5.5031002349048945E-2"/>
    <n v="62719.610000000015"/>
    <n v="62719.610000000015"/>
    <n v="376869"/>
    <s v="Re-submission"/>
    <s v="IP"/>
    <d v="2024-07-17T00:00:00"/>
    <d v="2024-08-08T00:00:00"/>
    <x v="3"/>
    <s v="-"/>
    <s v="-"/>
    <e v="#REF!"/>
  </r>
  <r>
    <s v="MAY"/>
    <x v="0"/>
    <x v="2"/>
    <x v="1"/>
    <x v="0"/>
    <n v="8551.7099999999991"/>
    <m/>
    <m/>
    <n v="6591.12"/>
    <n v="1960.5899999999992"/>
    <n v="0.2292629193459553"/>
    <m/>
    <m/>
    <n v="0"/>
    <n v="1960.5899999999992"/>
    <n v="0.2292629193459553"/>
    <n v="0"/>
    <n v="0"/>
    <n v="373940"/>
    <s v="Re-submission"/>
    <s v="IP"/>
    <d v="2024-07-22T00:00:00"/>
    <d v="2024-08-13T00:00:00"/>
    <x v="3"/>
    <s v="Not submitted"/>
    <s v="-"/>
    <e v="#REF!"/>
  </r>
  <r>
    <s v="June"/>
    <x v="0"/>
    <x v="2"/>
    <x v="9"/>
    <x v="0"/>
    <n v="10542.88"/>
    <m/>
    <m/>
    <n v="9343.18"/>
    <n v="1199.6999999999989"/>
    <n v="0.1137924362223604"/>
    <m/>
    <m/>
    <n v="0"/>
    <n v="1199.6999999999989"/>
    <n v="0.1137924362223604"/>
    <n v="0"/>
    <n v="0"/>
    <n v="379311"/>
    <s v="Re-submission"/>
    <s v="IP"/>
    <d v="2024-07-22T00:00:00"/>
    <d v="2024-08-13T00:00:00"/>
    <x v="3"/>
    <s v="Not submitted"/>
    <s v="-"/>
    <e v="#REF!"/>
  </r>
  <r>
    <s v="June"/>
    <x v="2"/>
    <x v="2"/>
    <x v="9"/>
    <x v="0"/>
    <n v="104.59"/>
    <m/>
    <m/>
    <n v="40.6"/>
    <n v="63.99"/>
    <n v="0.61181757338177645"/>
    <m/>
    <m/>
    <n v="0"/>
    <n v="63.99"/>
    <n v="0.61181757338177645"/>
    <n v="0"/>
    <n v="0"/>
    <n v="376859"/>
    <s v="Re-submission"/>
    <s v="IP"/>
    <d v="2024-07-22T00:00:00"/>
    <d v="2024-08-13T00:00:00"/>
    <x v="3"/>
    <s v="-"/>
    <s v="-"/>
    <e v="#REF!"/>
  </r>
  <r>
    <s v="MAY"/>
    <x v="4"/>
    <x v="0"/>
    <x v="1"/>
    <x v="0"/>
    <n v="18066536.469999999"/>
    <m/>
    <m/>
    <n v="16780837.079999998"/>
    <n v="1285699.3899999999"/>
    <n v="7.1164685723516544E-2"/>
    <m/>
    <m/>
    <n v="0"/>
    <n v="1232523.4641960226"/>
    <n v="6.8221347586055747E-2"/>
    <n v="53175.925803977298"/>
    <n v="53175.925803977298"/>
    <s v="-"/>
    <s v="Re-submission"/>
    <s v="IP"/>
    <d v="2024-07-24T00:00:00"/>
    <d v="2024-08-08T00:00:00"/>
    <x v="1"/>
    <s v="Submitted"/>
    <d v="2024-08-08T00:00:00"/>
    <e v="#REF!"/>
  </r>
  <r>
    <s v="June"/>
    <x v="4"/>
    <x v="1"/>
    <x v="9"/>
    <x v="0"/>
    <n v="1690588.95"/>
    <m/>
    <m/>
    <n v="1306719.8400000001"/>
    <n v="383869.10999999987"/>
    <n v="0.22706235599138389"/>
    <m/>
    <m/>
    <n v="0"/>
    <n v="383869.10999999987"/>
    <n v="0.22706235599138389"/>
    <n v="0"/>
    <n v="0"/>
    <m/>
    <s v="Re-submission"/>
    <s v="IP-OP"/>
    <d v="2024-07-24T00:00:00"/>
    <d v="2024-08-08T00:00:00"/>
    <x v="3"/>
    <s v="Not submitted"/>
    <s v="-"/>
    <e v="#REF!"/>
  </r>
  <r>
    <s v="June"/>
    <x v="3"/>
    <x v="2"/>
    <x v="9"/>
    <x v="0"/>
    <n v="19282.52"/>
    <m/>
    <m/>
    <n v="15332.2"/>
    <n v="3950.3199999999997"/>
    <n v="0.20486533917765934"/>
    <m/>
    <m/>
    <n v="0"/>
    <n v="3950.3199999999997"/>
    <n v="0.20486533917765934"/>
    <n v="0"/>
    <n v="0"/>
    <n v="380414"/>
    <s v="Re-submission"/>
    <s v="OP"/>
    <d v="2024-07-24T00:00:00"/>
    <d v="2024-08-15T00:00:00"/>
    <x v="3"/>
    <s v="Not submitted"/>
    <s v="-"/>
    <e v="#REF!"/>
  </r>
  <r>
    <s v="MAY"/>
    <x v="0"/>
    <x v="2"/>
    <x v="1"/>
    <x v="0"/>
    <n v="1299994.18"/>
    <m/>
    <m/>
    <n v="1146659.77"/>
    <n v="153334.40999999992"/>
    <n v="0.11795007420725524"/>
    <n v="1067165.3"/>
    <n v="157374.79999999999"/>
    <n v="1224540.1000000001"/>
    <n v="75454.079999999842"/>
    <n v="5.8041859848941668E-2"/>
    <n v="77880.330000000075"/>
    <n v="77880.330000000075"/>
    <n v="373937"/>
    <s v="Re-submission"/>
    <s v="IP"/>
    <d v="2024-07-24T00:00:00"/>
    <d v="2024-08-15T00:00:00"/>
    <x v="4"/>
    <s v=" submitted"/>
    <d v="2024-08-07T00:00:00"/>
    <e v="#REF!"/>
  </r>
  <r>
    <s v="June"/>
    <x v="0"/>
    <x v="2"/>
    <x v="9"/>
    <x v="0"/>
    <n v="192887.36"/>
    <m/>
    <m/>
    <n v="133179.88"/>
    <n v="59707.479999999981"/>
    <n v="0.30954584063984281"/>
    <m/>
    <m/>
    <n v="0"/>
    <n v="59707.479999999981"/>
    <n v="0.30954584063984281"/>
    <n v="0"/>
    <n v="0"/>
    <n v="377123"/>
    <s v="Re-submission"/>
    <s v="OP"/>
    <d v="2024-07-24T00:00:00"/>
    <d v="2024-08-15T00:00:00"/>
    <x v="3"/>
    <s v="Not submitted"/>
    <s v="-"/>
    <e v="#REF!"/>
  </r>
  <r>
    <s v="June"/>
    <x v="1"/>
    <x v="1"/>
    <x v="9"/>
    <x v="0"/>
    <n v="3746925.45"/>
    <m/>
    <m/>
    <n v="2951886.71"/>
    <n v="795038.74"/>
    <n v="0.21218429632753968"/>
    <m/>
    <m/>
    <n v="0"/>
    <n v="795038.74"/>
    <n v="0.21218429632753968"/>
    <n v="0"/>
    <n v="0"/>
    <m/>
    <s v="Re-submission"/>
    <s v="IP-OP"/>
    <d v="2024-07-30T00:00:00"/>
    <d v="2024-08-14T00:00:00"/>
    <x v="3"/>
    <s v="Not submitted"/>
    <s v="-"/>
    <e v="#REF!"/>
  </r>
  <r>
    <s v="June"/>
    <x v="0"/>
    <x v="2"/>
    <x v="9"/>
    <x v="0"/>
    <n v="503392.3"/>
    <m/>
    <m/>
    <n v="400977.39"/>
    <n v="102414.90999999997"/>
    <n v="0.20344949654573574"/>
    <n v="363807.51"/>
    <n v="37995.1"/>
    <n v="401802.61"/>
    <n v="101589.69"/>
    <n v="0.2018101786618508"/>
    <n v="825.21999999997206"/>
    <n v="825.21999999997206"/>
    <n v="377125"/>
    <s v="Re-submission"/>
    <s v="OP"/>
    <d v="2024-07-24T00:00:00"/>
    <d v="2024-08-15T00:00:00"/>
    <x v="4"/>
    <s v=" submitted"/>
    <d v="2024-08-18T00:00:00"/>
    <e v="#REF!"/>
  </r>
  <r>
    <s v="MAY"/>
    <x v="0"/>
    <x v="2"/>
    <x v="1"/>
    <x v="0"/>
    <n v="622988.96"/>
    <m/>
    <m/>
    <n v="501111.18000000005"/>
    <n v="121877.77999999991"/>
    <n v="0.19563393226101458"/>
    <n v="426101.68"/>
    <n v="45100.84"/>
    <n v="471202.52"/>
    <n v="151786.43999999994"/>
    <n v="0.24364226293833513"/>
    <n v="-29908.660000000033"/>
    <n v="0"/>
    <n v="373935"/>
    <s v="Re-submission"/>
    <s v="OP"/>
    <d v="2024-07-26T00:00:00"/>
    <d v="2024-08-17T00:00:00"/>
    <x v="4"/>
    <s v=" submitted"/>
    <d v="2024-08-20T00:00:00"/>
    <e v="#REF!"/>
  </r>
  <r>
    <s v="June"/>
    <x v="2"/>
    <x v="2"/>
    <x v="9"/>
    <x v="0"/>
    <n v="315352.77"/>
    <m/>
    <m/>
    <n v="255345.09999999998"/>
    <n v="60007.670000000042"/>
    <n v="0.19028743587697053"/>
    <m/>
    <m/>
    <n v="0"/>
    <n v="60007.670000000042"/>
    <n v="0.19028743587697053"/>
    <n v="0"/>
    <n v="0"/>
    <n v="376867"/>
    <s v="Re-submission"/>
    <s v="OP"/>
    <d v="2024-07-26T00:00:00"/>
    <d v="2024-08-17T00:00:00"/>
    <x v="3"/>
    <s v="-"/>
    <s v="-"/>
    <e v="#REF!"/>
  </r>
  <r>
    <s v="June"/>
    <x v="2"/>
    <x v="2"/>
    <x v="9"/>
    <x v="0"/>
    <n v="11292.87"/>
    <m/>
    <m/>
    <n v="8825.880000000001"/>
    <n v="2466.9899999999998"/>
    <n v="0.21845553876029739"/>
    <m/>
    <m/>
    <n v="0"/>
    <n v="2466.9899999999998"/>
    <n v="0.21845553876029739"/>
    <n v="0"/>
    <n v="0"/>
    <n v="376864"/>
    <s v="Re-submission"/>
    <s v="OP"/>
    <d v="2024-07-26T00:00:00"/>
    <d v="2024-08-17T00:00:00"/>
    <x v="3"/>
    <s v="-"/>
    <s v="-"/>
    <e v="#REF!"/>
  </r>
  <r>
    <s v="MAY"/>
    <x v="0"/>
    <x v="2"/>
    <x v="1"/>
    <x v="0"/>
    <n v="213369.16"/>
    <m/>
    <m/>
    <n v="186736.81999999998"/>
    <n v="26632.340000000026"/>
    <n v="0.12481813210493975"/>
    <m/>
    <m/>
    <m/>
    <n v="26632.340000000026"/>
    <n v="0.12481813210493975"/>
    <n v="0"/>
    <n v="0"/>
    <n v="373938"/>
    <s v="Re-submission"/>
    <s v="OP"/>
    <d v="2024-07-27T00:00:00"/>
    <d v="2024-08-18T00:00:00"/>
    <x v="3"/>
    <s v="Not submitted"/>
    <s v="-"/>
    <e v="#REF!"/>
  </r>
  <r>
    <s v="June"/>
    <x v="3"/>
    <x v="2"/>
    <x v="9"/>
    <x v="0"/>
    <n v="3150.17"/>
    <m/>
    <m/>
    <n v="3150.17"/>
    <n v="0"/>
    <n v="0"/>
    <m/>
    <m/>
    <n v="0"/>
    <n v="0"/>
    <n v="0"/>
    <n v="0"/>
    <n v="0"/>
    <n v="377205"/>
    <s v="Re-submission"/>
    <s v="IP"/>
    <d v="2024-07-28T00:00:00"/>
    <d v="2024-08-19T00:00:00"/>
    <x v="3"/>
    <s v="Not submitted"/>
    <s v="-"/>
    <e v="#REF!"/>
  </r>
  <r>
    <s v="June"/>
    <x v="3"/>
    <x v="2"/>
    <x v="9"/>
    <x v="0"/>
    <n v="3600.9"/>
    <m/>
    <m/>
    <n v="3600.9"/>
    <n v="0"/>
    <n v="0"/>
    <m/>
    <m/>
    <n v="0"/>
    <n v="0"/>
    <n v="0"/>
    <n v="0"/>
    <n v="0"/>
    <n v="380413"/>
    <s v="Re-submission"/>
    <s v="IP"/>
    <d v="2024-07-28T00:00:00"/>
    <d v="2024-08-19T00:00:00"/>
    <x v="3"/>
    <s v="Not submitted"/>
    <s v="-"/>
    <e v="#REF!"/>
  </r>
  <r>
    <s v="MAY"/>
    <x v="3"/>
    <x v="2"/>
    <x v="1"/>
    <x v="0"/>
    <n v="778989.1"/>
    <m/>
    <m/>
    <n v="565346.87"/>
    <n v="213642.22999999998"/>
    <n v="0.27425573733958536"/>
    <n v="510986.48"/>
    <n v="56050.92"/>
    <n v="567037.4"/>
    <n v="211951.69999999995"/>
    <n v="0.27208557860437321"/>
    <n v="1690.5300000000279"/>
    <n v="1690.5300000000279"/>
    <n v="371261"/>
    <s v="Re-submission"/>
    <s v="OP"/>
    <d v="2024-07-29T00:00:00"/>
    <d v="2024-08-20T00:00:00"/>
    <x v="3"/>
    <s v="Not submitted"/>
    <s v="-"/>
    <e v="#REF!"/>
  </r>
  <r>
    <s v="June"/>
    <x v="3"/>
    <x v="2"/>
    <x v="9"/>
    <x v="0"/>
    <n v="9199.57"/>
    <m/>
    <m/>
    <n v="9199.57"/>
    <n v="0"/>
    <n v="0"/>
    <m/>
    <m/>
    <n v="0"/>
    <n v="0"/>
    <n v="0"/>
    <n v="0"/>
    <n v="0"/>
    <n v="380041"/>
    <s v="Re-submission"/>
    <s v="IP"/>
    <d v="2024-07-29T00:00:00"/>
    <d v="2024-08-20T00:00:00"/>
    <x v="3"/>
    <s v="Not submitted"/>
    <s v="-"/>
    <e v="#REF!"/>
  </r>
  <r>
    <s v="June"/>
    <x v="0"/>
    <x v="2"/>
    <x v="9"/>
    <x v="0"/>
    <n v="147323.53"/>
    <m/>
    <m/>
    <n v="109199.74"/>
    <n v="38123.789999999994"/>
    <n v="0.25877597421131571"/>
    <m/>
    <m/>
    <n v="0"/>
    <n v="38123.789999999994"/>
    <n v="0.25877597421131571"/>
    <n v="0"/>
    <n v="0"/>
    <n v="379123"/>
    <s v="Re-submission"/>
    <s v="OP"/>
    <d v="2024-07-29T00:00:00"/>
    <d v="2024-08-20T00:00:00"/>
    <x v="3"/>
    <s v="Not submitted"/>
    <s v="-"/>
    <e v="#REF!"/>
  </r>
  <r>
    <s v="June"/>
    <x v="0"/>
    <x v="2"/>
    <x v="9"/>
    <x v="0"/>
    <n v="586945.03"/>
    <m/>
    <m/>
    <n v="568707.55999999994"/>
    <n v="18237.470000000088"/>
    <n v="3.1071853526044999E-2"/>
    <n v="509135.98"/>
    <n v="74603.23"/>
    <n v="583739.21"/>
    <n v="3205.8200000000652"/>
    <n v="5.4618743428154846E-3"/>
    <n v="15031.650000000023"/>
    <n v="15031.650000000023"/>
    <n v="379124"/>
    <s v="Re-submission"/>
    <s v="IP"/>
    <d v="2024-07-29T00:00:00"/>
    <d v="2024-08-20T00:00:00"/>
    <x v="4"/>
    <s v=" submitted"/>
    <d v="2024-08-14T00:00:00"/>
    <e v="#REF!"/>
  </r>
  <r>
    <s v="June"/>
    <x v="3"/>
    <x v="2"/>
    <x v="9"/>
    <x v="0"/>
    <n v="273161.12"/>
    <m/>
    <m/>
    <n v="29122.73000000001"/>
    <n v="244038.38999999998"/>
    <n v="0.89338625496922841"/>
    <n v="219369.78"/>
    <n v="31902.03"/>
    <n v="251271.81"/>
    <n v="21889.309999999998"/>
    <n v="8.0133329369860534E-2"/>
    <n v="222149.08"/>
    <n v="222149.08"/>
    <n v="377194"/>
    <s v="Re-submission"/>
    <s v="IP"/>
    <d v="2024-07-29T00:00:00"/>
    <d v="2024-08-20T00:00:00"/>
    <x v="3"/>
    <s v="Not submitted"/>
    <s v="-"/>
    <e v="#REF!"/>
  </r>
  <r>
    <s v="June"/>
    <x v="3"/>
    <x v="2"/>
    <x v="9"/>
    <x v="0"/>
    <n v="30954.45"/>
    <m/>
    <m/>
    <n v="26057.8"/>
    <n v="4896.6500000000015"/>
    <n v="0.15818888721976973"/>
    <m/>
    <m/>
    <n v="0"/>
    <n v="4896.6500000000015"/>
    <n v="0.15818888721976973"/>
    <n v="0"/>
    <n v="0"/>
    <n v="377193"/>
    <s v="Re-submission"/>
    <s v="IP"/>
    <d v="2024-07-29T00:00:00"/>
    <d v="2024-08-20T00:00:00"/>
    <x v="3"/>
    <s v="Not submitted"/>
    <s v="-"/>
    <e v="#REF!"/>
  </r>
  <r>
    <s v="June"/>
    <x v="3"/>
    <x v="2"/>
    <x v="9"/>
    <x v="0"/>
    <n v="32554.16"/>
    <m/>
    <m/>
    <n v="16906.919999999998"/>
    <n v="15647.240000000002"/>
    <n v="0.48065254947447583"/>
    <n v="21477.82"/>
    <n v="1951.06"/>
    <n v="23428.880000000001"/>
    <n v="9125.2799999999988"/>
    <n v="0.28031071912161148"/>
    <n v="6521.9600000000028"/>
    <n v="6521.9600000000028"/>
    <n v="377192"/>
    <s v="Re-submission"/>
    <s v="OP"/>
    <d v="2024-07-29T00:00:00"/>
    <d v="2024-08-20T00:00:00"/>
    <x v="3"/>
    <s v="Not submitted"/>
    <s v="-"/>
    <e v="#REF!"/>
  </r>
  <r>
    <s v="June"/>
    <x v="0"/>
    <x v="2"/>
    <x v="9"/>
    <x v="0"/>
    <n v="141552.56"/>
    <m/>
    <m/>
    <n v="59556.639999999999"/>
    <n v="81995.92"/>
    <n v="0.57926130053741165"/>
    <n v="100812.77"/>
    <n v="14996.44"/>
    <n v="115809.21"/>
    <n v="25743.349999999991"/>
    <n v="0.18186424886981903"/>
    <n v="56252.570000000007"/>
    <n v="56252.570000000007"/>
    <n v="379121"/>
    <s v="Re-submission"/>
    <s v="IP"/>
    <d v="2024-07-30T00:00:00"/>
    <d v="2024-08-21T00:00:00"/>
    <x v="4"/>
    <s v=" submitted"/>
    <d v="2024-08-19T00:00:00"/>
    <e v="#REF!"/>
  </r>
  <r>
    <s v="June"/>
    <x v="3"/>
    <x v="2"/>
    <x v="9"/>
    <x v="0"/>
    <n v="298556.88"/>
    <m/>
    <m/>
    <n v="227979.08"/>
    <n v="70577.800000000017"/>
    <n v="0.23639649503304033"/>
    <n v="205155.93"/>
    <n v="23058.9"/>
    <n v="228214.83"/>
    <n v="70342.050000000017"/>
    <n v="0.23560686325500191"/>
    <n v="235.75"/>
    <n v="235.75"/>
    <n v="377189"/>
    <s v="Re-submission"/>
    <s v="OP"/>
    <d v="2024-07-31T00:00:00"/>
    <d v="2024-08-22T00:00:00"/>
    <x v="3"/>
    <s v="Not submitted"/>
    <s v="-"/>
    <e v="#REF!"/>
  </r>
  <r>
    <s v="June"/>
    <x v="3"/>
    <x v="2"/>
    <x v="9"/>
    <x v="0"/>
    <n v="310417.2"/>
    <n v="249771.37"/>
    <n v="35815.120000000003"/>
    <n v="285586.49"/>
    <n v="24830.710000000021"/>
    <n v="7.9991411558380202E-2"/>
    <m/>
    <m/>
    <n v="0"/>
    <n v="24830.710000000021"/>
    <n v="7.9991411558380202E-2"/>
    <n v="0"/>
    <n v="0"/>
    <n v="380042"/>
    <s v="Re-submission"/>
    <s v="IP"/>
    <d v="2024-08-01T00:00:00"/>
    <d v="2024-08-23T00:00:00"/>
    <x v="3"/>
    <s v="Not submitted"/>
    <s v="-"/>
    <e v="#REF!"/>
  </r>
  <r>
    <s v="June"/>
    <x v="2"/>
    <x v="1"/>
    <x v="9"/>
    <x v="0"/>
    <n v="1186150.1599999999"/>
    <m/>
    <m/>
    <n v="889271.73"/>
    <n v="296878.43"/>
    <n v="0.25028739194369792"/>
    <m/>
    <m/>
    <n v="0"/>
    <n v="296878.43"/>
    <n v="0.25028739194369792"/>
    <n v="0"/>
    <n v="0"/>
    <m/>
    <s v="Re-submission"/>
    <s v="IP-OP"/>
    <d v="2024-08-05T00:00:00"/>
    <d v="2024-08-20T00:00:00"/>
    <x v="6"/>
    <s v="Submitted "/>
    <d v="2024-08-15T00:00:00"/>
    <e v="#REF!"/>
  </r>
  <r>
    <s v="Jan"/>
    <x v="0"/>
    <x v="2"/>
    <x v="0"/>
    <x v="0"/>
    <n v="249964.82"/>
    <m/>
    <m/>
    <n v="186593.51"/>
    <n v="63371.31"/>
    <n v="0.25352091546322397"/>
    <m/>
    <m/>
    <n v="0"/>
    <n v="63371.31"/>
    <n v="0.25352091546322397"/>
    <n v="0"/>
    <n v="0"/>
    <n v="352222"/>
    <s v="Re-submission"/>
    <s v="OP"/>
    <d v="2024-08-03T00:00:00"/>
    <d v="2024-08-25T00:00:00"/>
    <x v="3"/>
    <s v="Not submitted"/>
    <s v="-"/>
    <e v="#REF!"/>
  </r>
  <r>
    <s v="June"/>
    <x v="3"/>
    <x v="2"/>
    <x v="9"/>
    <x v="0"/>
    <n v="50246.9"/>
    <m/>
    <m/>
    <n v="24644.77"/>
    <n v="25602.13"/>
    <n v="0.50952655785730061"/>
    <m/>
    <m/>
    <n v="0"/>
    <n v="25602.13"/>
    <n v="0.50952655785730061"/>
    <n v="0"/>
    <n v="0"/>
    <n v="380040"/>
    <s v="Re-submission"/>
    <s v="OP"/>
    <d v="2024-08-05T00:00:00"/>
    <d v="2024-08-27T00:00:00"/>
    <x v="3"/>
    <s v="Not submitted"/>
    <s v="-"/>
    <e v="#REF!"/>
  </r>
  <r>
    <s v="June"/>
    <x v="3"/>
    <x v="0"/>
    <x v="9"/>
    <x v="0"/>
    <n v="11133657.17"/>
    <m/>
    <m/>
    <n v="9769913.2599999998"/>
    <n v="1363743.91"/>
    <n v="0.12248840512842915"/>
    <m/>
    <m/>
    <n v="0"/>
    <n v="897077.88999842107"/>
    <n v="8.0573514731136733E-2"/>
    <n v="466666.02000157884"/>
    <n v="466666.02000157884"/>
    <s v="-"/>
    <s v="Re-submission"/>
    <s v="IP"/>
    <d v="2024-08-07T00:00:00"/>
    <d v="2024-08-22T00:00:00"/>
    <x v="1"/>
    <s v="Submitted"/>
    <d v="2024-08-22T00:00:00"/>
    <e v="#REF!"/>
  </r>
  <r>
    <s v="June"/>
    <x v="3"/>
    <x v="2"/>
    <x v="9"/>
    <x v="0"/>
    <n v="433839.93"/>
    <m/>
    <m/>
    <n v="322251.3"/>
    <n v="111588.63"/>
    <n v="0.25721152499724959"/>
    <m/>
    <m/>
    <n v="0"/>
    <n v="111588.63"/>
    <n v="0.25721152499724959"/>
    <n v="0"/>
    <n v="0"/>
    <n v="380037"/>
    <s v="Re-submission"/>
    <s v="OP"/>
    <d v="2024-08-06T00:00:00"/>
    <d v="2024-08-28T00:00:00"/>
    <x v="3"/>
    <s v="Not submitted"/>
    <s v="-"/>
    <e v="#REF!"/>
  </r>
  <r>
    <s v="June"/>
    <x v="2"/>
    <x v="2"/>
    <x v="9"/>
    <x v="0"/>
    <n v="17078.12"/>
    <m/>
    <m/>
    <n v="12993.27"/>
    <n v="4084.8499999999985"/>
    <n v="0.23918616334819048"/>
    <m/>
    <m/>
    <n v="0"/>
    <n v="4084.8499999999985"/>
    <n v="0.23918616334819048"/>
    <n v="0"/>
    <n v="0"/>
    <n v="381931"/>
    <s v="Re-submission"/>
    <s v="IP"/>
    <d v="2024-08-12T00:00:00"/>
    <d v="2024-09-03T00:00:00"/>
    <x v="3"/>
    <s v="-"/>
    <s v="-"/>
    <e v="#REF!"/>
  </r>
  <r>
    <s v="June"/>
    <x v="4"/>
    <x v="2"/>
    <x v="9"/>
    <x v="0"/>
    <n v="52065.71"/>
    <n v="30466.02"/>
    <n v="4453.92"/>
    <n v="34919.94"/>
    <n v="17145.769999999997"/>
    <n v="0.32931021203782673"/>
    <m/>
    <m/>
    <n v="0"/>
    <n v="13983.999999999993"/>
    <n v="0.26858368012267564"/>
    <n v="3161.7700000000041"/>
    <n v="3161.7700000000041"/>
    <n v="377180"/>
    <s v="Re-submission"/>
    <s v="IP"/>
    <d v="2024-08-13T00:00:00"/>
    <d v="2024-09-04T00:00:00"/>
    <x v="1"/>
    <s v="Submitted"/>
    <d v="2024-09-04T00:00:00"/>
    <e v="#REF!"/>
  </r>
  <r>
    <s v="June"/>
    <x v="2"/>
    <x v="2"/>
    <x v="9"/>
    <x v="0"/>
    <n v="106986.58"/>
    <m/>
    <m/>
    <n v="0"/>
    <n v="106986.58"/>
    <n v="1"/>
    <m/>
    <m/>
    <n v="0"/>
    <n v="31023.33"/>
    <n v="0.28997403225712981"/>
    <n v="75963.25"/>
    <n v="75963.25"/>
    <n v="381925"/>
    <s v="Re-submission"/>
    <s v="IP"/>
    <d v="2024-08-15T00:00:00"/>
    <d v="2024-09-06T00:00:00"/>
    <x v="3"/>
    <s v="-"/>
    <s v="-"/>
    <e v="#REF!"/>
  </r>
  <r>
    <s v="Jun"/>
    <x v="2"/>
    <x v="0"/>
    <x v="10"/>
    <x v="0"/>
    <n v="8399213.870000001"/>
    <m/>
    <m/>
    <n v="8123684.5380000006"/>
    <n v="275529.33199999999"/>
    <n v="3.2804180994143436E-2"/>
    <m/>
    <m/>
    <n v="0"/>
    <n v="275529.33199999999"/>
    <n v="3.2804180994143436E-2"/>
    <n v="0"/>
    <n v="0"/>
    <s v="-"/>
    <s v="Re-submission"/>
    <s v="IP"/>
    <d v="2024-08-14T00:00:00"/>
    <d v="2024-08-29T00:00:00"/>
    <x v="3"/>
    <s v="-"/>
    <s v="-"/>
    <e v="#REF!"/>
  </r>
  <r>
    <s v="June"/>
    <x v="2"/>
    <x v="2"/>
    <x v="9"/>
    <x v="0"/>
    <n v="19694.93"/>
    <m/>
    <m/>
    <n v="14829.859999999999"/>
    <n v="4865.0700000000015"/>
    <n v="0.2470214415588175"/>
    <m/>
    <m/>
    <n v="0"/>
    <n v="4865.0700000000015"/>
    <n v="0.2470214415588175"/>
    <n v="0"/>
    <n v="0"/>
    <n v="381932"/>
    <s v="Re-submission"/>
    <s v="OP"/>
    <d v="2024-08-16T00:00:00"/>
    <d v="2024-09-07T00:00:00"/>
    <x v="3"/>
    <s v="-"/>
    <s v="-"/>
    <e v="#REF!"/>
  </r>
  <r>
    <s v="June"/>
    <x v="4"/>
    <x v="2"/>
    <x v="9"/>
    <x v="0"/>
    <n v="31192.31"/>
    <m/>
    <m/>
    <n v="26130.53"/>
    <n v="5061.7800000000025"/>
    <n v="0.16227653546659424"/>
    <m/>
    <m/>
    <n v="0"/>
    <n v="5061.7800000000025"/>
    <n v="0.16227653546659424"/>
    <n v="0"/>
    <n v="0"/>
    <n v="377203"/>
    <s v="Re-submission"/>
    <s v="OP"/>
    <d v="2024-08-17T00:00:00"/>
    <d v="2024-09-08T00:00:00"/>
    <x v="3"/>
    <s v="Not submitted"/>
    <s v="-"/>
    <e v="#REF!"/>
  </r>
  <r>
    <s v="June"/>
    <x v="4"/>
    <x v="2"/>
    <x v="9"/>
    <x v="0"/>
    <n v="1547330.81"/>
    <m/>
    <m/>
    <n v="1468702.15"/>
    <n v="78628.660000000105"/>
    <n v="5.0815675285364542E-2"/>
    <m/>
    <m/>
    <n v="0"/>
    <n v="78628.660000000105"/>
    <n v="5.0815675285364542E-2"/>
    <n v="0"/>
    <n v="0"/>
    <n v="377184"/>
    <s v="Re-submission"/>
    <s v="IP"/>
    <d v="2024-08-18T00:00:00"/>
    <d v="2024-09-09T00:00:00"/>
    <x v="3"/>
    <s v="Not submitted"/>
    <s v="-"/>
    <e v="#REF!"/>
  </r>
  <r>
    <s v="June"/>
    <x v="4"/>
    <x v="2"/>
    <x v="9"/>
    <x v="0"/>
    <n v="18428.32"/>
    <m/>
    <m/>
    <n v="15759.45"/>
    <n v="2668.87"/>
    <n v="0.14482437899927936"/>
    <m/>
    <m/>
    <n v="0"/>
    <n v="2668.87"/>
    <n v="0.14482437899927936"/>
    <n v="0"/>
    <n v="0"/>
    <n v="377187"/>
    <s v="Re-submission"/>
    <s v="IP"/>
    <d v="2024-08-18T00:00:00"/>
    <d v="2024-09-09T00:00:00"/>
    <x v="1"/>
    <s v="Submitted"/>
    <d v="2024-09-04T00:00:00"/>
    <e v="#REF!"/>
  </r>
  <r>
    <s v="June"/>
    <x v="2"/>
    <x v="2"/>
    <x v="9"/>
    <x v="0"/>
    <n v="239136.21"/>
    <m/>
    <m/>
    <n v="197341.68"/>
    <n v="41794.53"/>
    <n v="0.17477290453001659"/>
    <m/>
    <m/>
    <n v="0"/>
    <n v="16178.279999999999"/>
    <n v="6.7652991573296239E-2"/>
    <n v="25616.25"/>
    <n v="25616.25"/>
    <n v="381927"/>
    <s v="Re-submission"/>
    <s v="IP"/>
    <d v="2024-08-18T00:00:00"/>
    <d v="2024-09-09T00:00:00"/>
    <x v="3"/>
    <s v="-"/>
    <s v="-"/>
    <e v="#REF!"/>
  </r>
  <r>
    <s v="July"/>
    <x v="0"/>
    <x v="2"/>
    <x v="11"/>
    <x v="0"/>
    <n v="5576.56"/>
    <m/>
    <m/>
    <n v="4438.67"/>
    <n v="1137.8900000000003"/>
    <n v="0.20404873255196757"/>
    <m/>
    <m/>
    <n v="0"/>
    <n v="1137.8900000000003"/>
    <n v="0.20404873255196757"/>
    <n v="0"/>
    <n v="0"/>
    <n v="383159"/>
    <s v="Re-submission"/>
    <s v="IP"/>
    <d v="2024-08-18T00:00:00"/>
    <d v="2024-09-09T00:00:00"/>
    <x v="4"/>
    <s v="Submitted"/>
    <d v="2024-08-20T00:00:00"/>
    <m/>
  </r>
  <r>
    <s v="June"/>
    <x v="4"/>
    <x v="2"/>
    <x v="9"/>
    <x v="0"/>
    <n v="99347.68"/>
    <m/>
    <m/>
    <n v="49973.2"/>
    <n v="49374.479999999996"/>
    <n v="0.49698674392799108"/>
    <m/>
    <m/>
    <n v="0"/>
    <n v="49374.479999999996"/>
    <n v="0.49698674392799108"/>
    <n v="0"/>
    <n v="0"/>
    <n v="377186"/>
    <s v="Re-submission"/>
    <s v="OP"/>
    <d v="2024-08-19T00:00:00"/>
    <d v="2024-09-10T00:00:00"/>
    <x v="3"/>
    <s v="Not submitted"/>
    <s v="-"/>
    <e v="#REF!"/>
  </r>
  <r>
    <s v="June"/>
    <x v="4"/>
    <x v="2"/>
    <x v="9"/>
    <x v="0"/>
    <n v="128093.29"/>
    <m/>
    <m/>
    <n v="96468.72"/>
    <n v="31624.569999999992"/>
    <n v="0.24688701492482545"/>
    <m/>
    <m/>
    <n v="0"/>
    <n v="31624.569999999992"/>
    <n v="0.24688701492482545"/>
    <n v="0"/>
    <n v="0"/>
    <n v="377181"/>
    <s v="Re-submission"/>
    <s v="OP"/>
    <d v="2024-08-19T00:00:00"/>
    <d v="2024-09-10T00:00:00"/>
    <x v="3"/>
    <s v="Not submitted"/>
    <s v="-"/>
    <e v="#REF!"/>
  </r>
  <r>
    <s v="June"/>
    <x v="4"/>
    <x v="2"/>
    <x v="9"/>
    <x v="0"/>
    <n v="1320732.3400000001"/>
    <m/>
    <m/>
    <n v="947908.57000000007"/>
    <n v="372823.77"/>
    <n v="0.2822856370731408"/>
    <m/>
    <m/>
    <n v="0"/>
    <n v="372823.77"/>
    <n v="0.2822856370731408"/>
    <n v="0"/>
    <n v="0"/>
    <n v="377185"/>
    <s v="Re-submission"/>
    <s v="OP"/>
    <d v="2024-08-19T00:00:00"/>
    <d v="2024-09-10T00:00:00"/>
    <x v="3"/>
    <s v="Not submitted"/>
    <s v="-"/>
    <e v="#REF!"/>
  </r>
  <r>
    <s v="June"/>
    <x v="2"/>
    <x v="2"/>
    <x v="9"/>
    <x v="0"/>
    <n v="5038.75"/>
    <m/>
    <m/>
    <n v="2407.4700000000003"/>
    <n v="2631.2799999999997"/>
    <n v="0.52220888117092523"/>
    <m/>
    <m/>
    <n v="0"/>
    <n v="2631.2799999999997"/>
    <n v="0.52220888117092523"/>
    <n v="0"/>
    <n v="0"/>
    <n v="381923"/>
    <s v="Re-submission"/>
    <s v="OP"/>
    <d v="2024-08-19T00:00:00"/>
    <d v="2024-09-10T00:00:00"/>
    <x v="3"/>
    <s v="-"/>
    <s v="-"/>
    <e v="#REF!"/>
  </r>
  <r>
    <s v="June"/>
    <x v="2"/>
    <x v="2"/>
    <x v="9"/>
    <x v="0"/>
    <n v="294233.24"/>
    <m/>
    <m/>
    <n v="228042.3"/>
    <n v="66190.94"/>
    <n v="0.22496078281298199"/>
    <m/>
    <m/>
    <n v="0"/>
    <n v="66190.94"/>
    <n v="0.22496078281298199"/>
    <n v="0"/>
    <n v="0"/>
    <n v="381924"/>
    <s v="Re-submission"/>
    <s v="OP"/>
    <d v="2024-08-19T00:00:00"/>
    <d v="2024-09-10T00:00:00"/>
    <x v="3"/>
    <s v="-"/>
    <s v="-"/>
    <e v="#REF!"/>
  </r>
  <r>
    <s v="July"/>
    <x v="0"/>
    <x v="2"/>
    <x v="11"/>
    <x v="0"/>
    <n v="91319.93"/>
    <m/>
    <m/>
    <n v="87355.12"/>
    <n v="3964.8099999999977"/>
    <n v="4.3416699947098056E-2"/>
    <m/>
    <m/>
    <n v="0"/>
    <n v="3370.7200000000012"/>
    <n v="3.6911110203435342E-2"/>
    <n v="594.08999999999651"/>
    <n v="594.08999999999651"/>
    <n v="383073"/>
    <s v="Re-submission"/>
    <s v="IP"/>
    <d v="2024-08-19T00:00:00"/>
    <d v="2024-09-10T00:00:00"/>
    <x v="4"/>
    <s v="Submitted"/>
    <d v="2024-08-25T00:00:00"/>
    <m/>
  </r>
  <r>
    <s v="July"/>
    <x v="0"/>
    <x v="2"/>
    <x v="11"/>
    <x v="0"/>
    <n v="9253.18"/>
    <m/>
    <m/>
    <n v="7363.3099999999995"/>
    <n v="1889.8700000000008"/>
    <n v="0.20424005585106966"/>
    <m/>
    <m/>
    <n v="0"/>
    <n v="1766.6999999999998"/>
    <n v="0.19092895631555851"/>
    <n v="123.17000000000098"/>
    <n v="123.17000000000098"/>
    <n v="383160"/>
    <s v="Re-submission"/>
    <s v="OP"/>
    <d v="2024-08-19T00:00:00"/>
    <d v="2024-09-10T00:00:00"/>
    <x v="4"/>
    <s v="Submitted"/>
    <d v="2024-08-25T00:00:00"/>
    <m/>
  </r>
  <r>
    <s v="July"/>
    <x v="0"/>
    <x v="2"/>
    <x v="11"/>
    <x v="0"/>
    <n v="622025.68999999994"/>
    <m/>
    <m/>
    <n v="581776.55999999994"/>
    <n v="40249.130000000005"/>
    <n v="6.470653969291848E-2"/>
    <m/>
    <m/>
    <n v="0"/>
    <n v="32364.709999999963"/>
    <n v="5.2031146816460212E-2"/>
    <n v="7884.4200000000419"/>
    <n v="7884.4200000000419"/>
    <n v="383076"/>
    <s v="Re-submission"/>
    <s v="IP"/>
    <d v="2024-08-22T00:00:00"/>
    <d v="2024-09-13T00:00:00"/>
    <x v="4"/>
    <s v="Submitted"/>
    <d v="2024-09-18T00:00:00"/>
    <m/>
  </r>
  <r>
    <s v="July"/>
    <x v="0"/>
    <x v="2"/>
    <x v="11"/>
    <x v="0"/>
    <n v="505871.38"/>
    <m/>
    <m/>
    <n v="442098.35000000003"/>
    <n v="63773.02999999997"/>
    <n v="0.12606570073207141"/>
    <m/>
    <m/>
    <n v="0"/>
    <n v="63773.02999999997"/>
    <n v="0.12606570073207141"/>
    <n v="0"/>
    <n v="0"/>
    <n v="383077"/>
    <s v="Re-submission"/>
    <s v="OP"/>
    <d v="2024-08-22T00:00:00"/>
    <d v="2024-09-13T00:00:00"/>
    <x v="0"/>
    <s v="Not submitted"/>
    <s v="-"/>
    <m/>
  </r>
  <r>
    <s v="July"/>
    <x v="0"/>
    <x v="2"/>
    <x v="11"/>
    <x v="0"/>
    <n v="199707.81"/>
    <m/>
    <m/>
    <n v="149264.63"/>
    <n v="50443.179999999993"/>
    <n v="0.25258491393000598"/>
    <m/>
    <m/>
    <n v="0"/>
    <n v="50443.179999999993"/>
    <n v="0.25258491393000598"/>
    <n v="0"/>
    <n v="0"/>
    <n v="383075"/>
    <s v="Re-submission"/>
    <s v="OP"/>
    <d v="2024-08-23T00:00:00"/>
    <d v="2024-09-14T00:00:00"/>
    <x v="0"/>
    <s v="Not submitted"/>
    <s v="-"/>
    <m/>
  </r>
  <r>
    <s v="July"/>
    <x v="0"/>
    <x v="1"/>
    <x v="11"/>
    <x v="0"/>
    <n v="1421228.87"/>
    <m/>
    <m/>
    <n v="1127808.1299999999"/>
    <n v="293420.74000000022"/>
    <n v="0.20645565692737455"/>
    <m/>
    <m/>
    <n v="0"/>
    <n v="293420.74000000022"/>
    <n v="0.20645565692737455"/>
    <n v="0"/>
    <n v="0"/>
    <m/>
    <s v="Re-submission"/>
    <s v="IP-OP"/>
    <d v="2024-08-27T00:00:00"/>
    <d v="2024-09-11T00:00:00"/>
    <x v="1"/>
    <s v="Submitted "/>
    <d v="2024-08-28T00:00:00"/>
    <e v="#REF!"/>
  </r>
  <r>
    <s v="July"/>
    <x v="4"/>
    <x v="1"/>
    <x v="11"/>
    <x v="0"/>
    <n v="1853592"/>
    <m/>
    <m/>
    <n v="1441077.6400000001"/>
    <n v="412514.35999999987"/>
    <n v="0.22254862990345226"/>
    <m/>
    <m/>
    <n v="0"/>
    <n v="412514.35999999987"/>
    <n v="0.22254862990345226"/>
    <n v="0"/>
    <n v="0"/>
    <m/>
    <s v="Re-submission"/>
    <s v="IP-OP"/>
    <d v="2024-08-27T00:00:00"/>
    <d v="2024-09-11T00:00:00"/>
    <x v="3"/>
    <s v="Not submitted"/>
    <s v="-"/>
    <e v="#REF!"/>
  </r>
  <r>
    <s v="June"/>
    <x v="4"/>
    <x v="0"/>
    <x v="9"/>
    <x v="0"/>
    <n v="19811488.100000001"/>
    <m/>
    <m/>
    <n v="17231699.93"/>
    <n v="2579788.17"/>
    <n v="0.13021677912221039"/>
    <m/>
    <m/>
    <n v="0"/>
    <n v="2125706.16"/>
    <n v="0.10729664269893992"/>
    <n v="454082.00999999978"/>
    <n v="454082.00999999978"/>
    <s v="-"/>
    <s v="Re-submission"/>
    <s v="IP"/>
    <d v="2024-08-28T00:00:00"/>
    <d v="2024-09-12T00:00:00"/>
    <x v="1"/>
    <s v="Submitted"/>
    <d v="2024-09-12T00:00:00"/>
    <e v="#REF!"/>
  </r>
  <r>
    <s v="July"/>
    <x v="3"/>
    <x v="2"/>
    <x v="11"/>
    <x v="0"/>
    <n v="538559.36"/>
    <m/>
    <m/>
    <n v="464845.77"/>
    <n v="73713.589999999967"/>
    <n v="0.13687180183814829"/>
    <n v="426707.18"/>
    <n v="61668.800000000003"/>
    <n v="488375.98"/>
    <n v="50183.380000000005"/>
    <n v="9.3180777695517178E-2"/>
    <n v="23530.209999999963"/>
    <n v="23530.209999999963"/>
    <n v="382984"/>
    <s v="Re-submission"/>
    <s v="IP"/>
    <d v="2024-09-02T00:00:00"/>
    <d v="2024-09-24T00:00:00"/>
    <x v="4"/>
    <s v="Submitted"/>
    <d v="2024-09-10T00:00:00"/>
    <m/>
  </r>
  <r>
    <s v="July"/>
    <x v="4"/>
    <x v="2"/>
    <x v="11"/>
    <x v="0"/>
    <n v="129181.74"/>
    <m/>
    <m/>
    <n v="71121.56"/>
    <n v="58060.180000000008"/>
    <n v="0.44944571887636753"/>
    <m/>
    <m/>
    <n v="0"/>
    <n v="58060.180000000008"/>
    <n v="0.44944571887636753"/>
    <n v="0"/>
    <n v="0"/>
    <n v="383459"/>
    <s v="Re-submission"/>
    <s v="OP"/>
    <d v="2024-09-02T00:00:00"/>
    <d v="2024-09-24T00:00:00"/>
    <x v="3"/>
    <s v="Not submitted"/>
    <s v="-"/>
    <e v="#REF!"/>
  </r>
  <r>
    <s v="July"/>
    <x v="0"/>
    <x v="2"/>
    <x v="11"/>
    <x v="0"/>
    <n v="27424.29"/>
    <m/>
    <m/>
    <n v="23729.119999999999"/>
    <n v="3695.1700000000019"/>
    <n v="0.13474077177567775"/>
    <m/>
    <m/>
    <n v="0"/>
    <n v="3695.1700000000019"/>
    <n v="0.13474077177567775"/>
    <n v="0"/>
    <n v="0"/>
    <n v="388305"/>
    <s v="Re-submission"/>
    <s v="OP"/>
    <d v="2024-09-02T00:00:00"/>
    <d v="2024-09-24T00:00:00"/>
    <x v="0"/>
    <s v="Not submitted"/>
    <s v="-"/>
    <m/>
  </r>
  <r>
    <s v="AUG"/>
    <x v="4"/>
    <x v="1"/>
    <x v="2"/>
    <x v="0"/>
    <n v="854060.37"/>
    <m/>
    <m/>
    <n v="689951.67"/>
    <n v="164108.69999999995"/>
    <n v="0.19215117076559818"/>
    <m/>
    <m/>
    <n v="0"/>
    <n v="164108.69999999995"/>
    <n v="0.19215117076559818"/>
    <n v="0"/>
    <n v="0"/>
    <m/>
    <s v="Re-submission"/>
    <s v="IP-OP"/>
    <d v="2024-09-03T00:00:00"/>
    <d v="2024-09-18T00:00:00"/>
    <x v="3"/>
    <s v="Not submitted"/>
    <s v="-"/>
    <e v="#REF!"/>
  </r>
  <r>
    <s v="AUG"/>
    <x v="1"/>
    <x v="1"/>
    <x v="2"/>
    <x v="0"/>
    <n v="3609490.34"/>
    <m/>
    <m/>
    <n v="2869339.43"/>
    <n v="740150.90999999968"/>
    <n v="0.20505690285349254"/>
    <m/>
    <m/>
    <n v="0"/>
    <n v="740150.90999999968"/>
    <n v="0.20505690285349254"/>
    <n v="0"/>
    <n v="0"/>
    <m/>
    <s v="Re-submission"/>
    <s v="IP-OP"/>
    <d v="2024-09-03T00:00:00"/>
    <d v="2024-09-18T00:00:00"/>
    <x v="7"/>
    <s v="Submitted "/>
    <d v="2024-10-27T00:00:00"/>
    <e v="#REF!"/>
  </r>
  <r>
    <s v="AUG"/>
    <x v="0"/>
    <x v="1"/>
    <x v="2"/>
    <x v="0"/>
    <n v="402623.03"/>
    <m/>
    <m/>
    <n v="334109.84000000003"/>
    <n v="68513.19"/>
    <n v="0.17016709153472914"/>
    <m/>
    <m/>
    <n v="0"/>
    <n v="68513.19"/>
    <n v="0.17016709153472914"/>
    <n v="0"/>
    <n v="0"/>
    <m/>
    <s v="Re-submission"/>
    <s v="IP-OP"/>
    <d v="2024-09-04T00:00:00"/>
    <d v="2024-09-19T00:00:00"/>
    <x v="4"/>
    <s v="Submitted "/>
    <d v="2024-09-19T00:00:00"/>
    <e v="#REF!"/>
  </r>
  <r>
    <s v="July"/>
    <x v="0"/>
    <x v="2"/>
    <x v="11"/>
    <x v="0"/>
    <n v="884003.99"/>
    <m/>
    <m/>
    <n v="775146"/>
    <n v="108857.98999999999"/>
    <n v="0.12314196681397331"/>
    <m/>
    <m/>
    <n v="0"/>
    <n v="53313.880000000005"/>
    <n v="6.0309546792882696E-2"/>
    <n v="55544.109999999986"/>
    <n v="55544.109999999986"/>
    <n v="388215"/>
    <s v="Re-submission"/>
    <s v="IP"/>
    <d v="2024-09-04T00:00:00"/>
    <d v="2024-09-26T00:00:00"/>
    <x v="4"/>
    <s v="Submitted"/>
    <d v="2024-09-24T00:00:00"/>
    <m/>
  </r>
  <r>
    <s v="July"/>
    <x v="4"/>
    <x v="2"/>
    <x v="11"/>
    <x v="0"/>
    <n v="1481593.04"/>
    <m/>
    <m/>
    <n v="1436607.2999999998"/>
    <n v="44985.740000000224"/>
    <n v="3.0363088098740137E-2"/>
    <n v="1257401.9099999999"/>
    <n v="183789.87"/>
    <n v="1441191.7799999998"/>
    <n v="40401.260000000242"/>
    <n v="2.726879710504056E-2"/>
    <n v="4584.4799999999814"/>
    <n v="4584.4799999999814"/>
    <n v="383457"/>
    <s v="Re-submission"/>
    <s v="IP"/>
    <d v="2024-09-06T00:00:00"/>
    <d v="2024-09-28T00:00:00"/>
    <x v="1"/>
    <s v="Submitted"/>
    <d v="2024-09-29T00:00:00"/>
    <e v="#REF!"/>
  </r>
  <r>
    <s v="July"/>
    <x v="2"/>
    <x v="2"/>
    <x v="11"/>
    <x v="0"/>
    <n v="12882.52"/>
    <m/>
    <m/>
    <n v="7782.41"/>
    <n v="5100.1100000000006"/>
    <n v="0.39589381580622429"/>
    <m/>
    <m/>
    <n v="0"/>
    <n v="5100.1100000000006"/>
    <n v="0.39589381580622429"/>
    <n v="0"/>
    <n v="0"/>
    <n v="383648"/>
    <s v="Re-submission"/>
    <s v="OP"/>
    <d v="2024-09-07T00:00:00"/>
    <d v="2024-09-29T00:00:00"/>
    <x v="3"/>
    <s v="-"/>
    <s v="-"/>
    <e v="#REF!"/>
  </r>
  <r>
    <s v="June"/>
    <x v="1"/>
    <x v="0"/>
    <x v="9"/>
    <x v="0"/>
    <n v="13316663.400000006"/>
    <m/>
    <m/>
    <n v="11891584.864353037"/>
    <n v="1425078.5356469695"/>
    <n v="0.10701468474805549"/>
    <m/>
    <m/>
    <n v="0"/>
    <n v="1069473.0731366109"/>
    <n v="8.0310888772379005E-2"/>
    <n v="355605.46251035854"/>
    <n v="355605.46251035854"/>
    <s v="-"/>
    <s v="Re-submission"/>
    <s v="IP"/>
    <d v="2024-09-11T00:00:00"/>
    <d v="2024-09-26T00:00:00"/>
    <x v="1"/>
    <s v="Submitted"/>
    <s v="-"/>
    <e v="#REF!"/>
  </r>
  <r>
    <s v="AUG"/>
    <x v="0"/>
    <x v="2"/>
    <x v="2"/>
    <x v="0"/>
    <n v="10732.04"/>
    <m/>
    <m/>
    <n v="9765.26"/>
    <n v="966.78000000000065"/>
    <n v="9.0083525592524874E-2"/>
    <m/>
    <m/>
    <n v="0"/>
    <n v="966.78000000000065"/>
    <n v="9.0083525592524874E-2"/>
    <n v="0"/>
    <n v="0"/>
    <n v="389705"/>
    <s v="Re-submission"/>
    <s v="OP"/>
    <d v="2024-09-07T00:00:00"/>
    <d v="2024-09-29T00:00:00"/>
    <x v="0"/>
    <s v="Not submitted"/>
    <s v="-"/>
    <m/>
  </r>
  <r>
    <s v="July"/>
    <x v="2"/>
    <x v="2"/>
    <x v="11"/>
    <x v="0"/>
    <n v="581595.39"/>
    <m/>
    <m/>
    <n v="441284.52"/>
    <n v="140310.87"/>
    <n v="0.2412516887384544"/>
    <m/>
    <m/>
    <n v="0"/>
    <n v="86021.37"/>
    <n v="0.14790586631025393"/>
    <n v="54289.5"/>
    <n v="54289.5"/>
    <n v="383652"/>
    <s v="Re-submission"/>
    <s v="IP"/>
    <d v="2024-09-08T00:00:00"/>
    <d v="2024-09-30T00:00:00"/>
    <x v="3"/>
    <s v="-"/>
    <s v="-"/>
    <e v="#REF!"/>
  </r>
  <r>
    <s v="July"/>
    <x v="0"/>
    <x v="2"/>
    <x v="11"/>
    <x v="0"/>
    <n v="272245.8"/>
    <m/>
    <m/>
    <n v="240587.63"/>
    <n v="31658.169999999984"/>
    <n v="0.11628524664108679"/>
    <m/>
    <m/>
    <n v="0"/>
    <n v="5290.960000000021"/>
    <n v="1.9434496326481514E-2"/>
    <n v="26367.209999999963"/>
    <n v="26367.209999999963"/>
    <n v="388212"/>
    <s v="Re-submission"/>
    <s v="IP"/>
    <d v="2024-09-08T00:00:00"/>
    <d v="2024-09-30T00:00:00"/>
    <x v="4"/>
    <s v="Submitted"/>
    <d v="2024-09-24T00:00:00"/>
    <m/>
  </r>
  <r>
    <s v="AUG"/>
    <x v="0"/>
    <x v="2"/>
    <x v="2"/>
    <x v="0"/>
    <n v="434701.73"/>
    <m/>
    <m/>
    <n v="336530.58999999997"/>
    <n v="98171.140000000014"/>
    <n v="0.22583563217013197"/>
    <m/>
    <m/>
    <n v="0"/>
    <n v="12820.669999999984"/>
    <n v="2.949302732243551E-2"/>
    <n v="85350.47000000003"/>
    <n v="85350.47000000003"/>
    <n v="389672"/>
    <s v="Re-submission"/>
    <s v="IP"/>
    <d v="2024-09-08T00:00:00"/>
    <d v="2024-09-30T00:00:00"/>
    <x v="4"/>
    <s v="Submitted"/>
    <d v="2024-09-26T00:00:00"/>
    <m/>
  </r>
  <r>
    <s v="Sep"/>
    <x v="0"/>
    <x v="2"/>
    <x v="12"/>
    <x v="0"/>
    <n v="1539789.67"/>
    <m/>
    <m/>
    <n v="1454087.91"/>
    <n v="85701.760000000009"/>
    <n v="5.5658095173479125E-2"/>
    <m/>
    <m/>
    <n v="0"/>
    <n v="85701.760000000009"/>
    <n v="5.5658095173479125E-2"/>
    <n v="0"/>
    <n v="0"/>
    <n v="396209"/>
    <s v="Re-submission"/>
    <s v="IP"/>
    <d v="2024-09-08T00:00:00"/>
    <d v="2024-09-30T00:00:00"/>
    <x v="0"/>
    <s v="Not submitted"/>
    <s v="-"/>
    <m/>
  </r>
  <r>
    <s v="AUG"/>
    <x v="1"/>
    <x v="2"/>
    <x v="2"/>
    <x v="0"/>
    <n v="5574.97"/>
    <m/>
    <m/>
    <n v="3734.46"/>
    <n v="1840.5100000000002"/>
    <n v="0.33013809939784433"/>
    <m/>
    <m/>
    <n v="0"/>
    <n v="1840.5100000000002"/>
    <n v="0.33013809939784433"/>
    <n v="0"/>
    <n v="0"/>
    <n v="389718"/>
    <s v="Re-submission"/>
    <s v="OP"/>
    <d v="2024-09-09T00:00:00"/>
    <d v="2024-10-01T00:00:00"/>
    <x v="3"/>
    <s v="Not submitted"/>
    <s v="-"/>
    <m/>
  </r>
  <r>
    <s v="AUG"/>
    <x v="1"/>
    <x v="2"/>
    <x v="2"/>
    <x v="0"/>
    <n v="151374.09"/>
    <m/>
    <m/>
    <n v="127472.35"/>
    <n v="23901.739999999991"/>
    <n v="0.15789848844012863"/>
    <n v="134164.98000000001"/>
    <n v="15362.91"/>
    <n v="149527.89000000001"/>
    <n v="1846.1999999999825"/>
    <n v="1.2196274805021008E-2"/>
    <n v="22055.540000000008"/>
    <n v="22055.540000000008"/>
    <n v="389717"/>
    <s v="Re-submission"/>
    <s v="IP"/>
    <d v="2024-09-09T00:00:00"/>
    <d v="2024-10-01T00:00:00"/>
    <x v="3"/>
    <s v="Not submitted"/>
    <s v="-"/>
    <m/>
  </r>
  <r>
    <s v="July"/>
    <x v="3"/>
    <x v="2"/>
    <x v="11"/>
    <x v="0"/>
    <n v="18480.650000000001"/>
    <m/>
    <m/>
    <n v="17330.68"/>
    <n v="1149.9700000000012"/>
    <n v="6.2225625180932546E-2"/>
    <m/>
    <m/>
    <n v="0"/>
    <n v="1149.9700000000012"/>
    <n v="6.2225625180932546E-2"/>
    <n v="0"/>
    <n v="0"/>
    <n v="383029"/>
    <s v="Re-submission"/>
    <s v="IP"/>
    <d v="2024-09-11T00:00:00"/>
    <d v="2024-10-03T00:00:00"/>
    <x v="3"/>
    <s v="Not submitted"/>
    <s v="-"/>
    <m/>
  </r>
  <r>
    <s v="July"/>
    <x v="2"/>
    <x v="2"/>
    <x v="11"/>
    <x v="0"/>
    <n v="21281.67"/>
    <m/>
    <m/>
    <n v="7780.5999999999985"/>
    <n v="13501.07"/>
    <n v="0.63439899218435403"/>
    <m/>
    <m/>
    <n v="0"/>
    <n v="5408.23"/>
    <n v="0.25412620344174119"/>
    <n v="8092.84"/>
    <n v="8092.84"/>
    <n v="383656"/>
    <s v="Re-submission"/>
    <s v="IP"/>
    <d v="2024-09-11T00:00:00"/>
    <d v="2024-10-03T00:00:00"/>
    <x v="3"/>
    <s v="-"/>
    <s v="-"/>
    <e v="#REF!"/>
  </r>
  <r>
    <s v="July"/>
    <x v="0"/>
    <x v="2"/>
    <x v="11"/>
    <x v="0"/>
    <n v="10870.58"/>
    <m/>
    <m/>
    <n v="8456.49"/>
    <n v="2414.09"/>
    <n v="0.22207554702692958"/>
    <m/>
    <m/>
    <n v="0"/>
    <n v="2414.09"/>
    <n v="0.22207554702692958"/>
    <n v="0"/>
    <n v="0"/>
    <n v="388304"/>
    <s v="Re-submission"/>
    <s v="IP"/>
    <d v="2024-09-11T00:00:00"/>
    <d v="2024-10-03T00:00:00"/>
    <x v="0"/>
    <s v="Not submitted"/>
    <s v="-"/>
    <m/>
  </r>
  <r>
    <s v="July"/>
    <x v="3"/>
    <x v="2"/>
    <x v="11"/>
    <x v="0"/>
    <n v="39086.449999999997"/>
    <m/>
    <m/>
    <n v="24879.07"/>
    <n v="14207.379999999997"/>
    <n v="0.36348606742234196"/>
    <m/>
    <m/>
    <n v="0"/>
    <n v="14207.379999999997"/>
    <n v="0.36348606742234196"/>
    <n v="0"/>
    <n v="0"/>
    <n v="383030"/>
    <s v="Re-submission"/>
    <s v="OP"/>
    <d v="2024-09-12T00:00:00"/>
    <d v="2024-10-04T00:00:00"/>
    <x v="3"/>
    <s v="Not submitted"/>
    <s v="-"/>
    <m/>
  </r>
  <r>
    <s v="July"/>
    <x v="3"/>
    <x v="2"/>
    <x v="11"/>
    <x v="0"/>
    <n v="112461.35"/>
    <m/>
    <m/>
    <n v="56808.24"/>
    <n v="55653.110000000008"/>
    <n v="0.49486432449903905"/>
    <m/>
    <m/>
    <n v="0"/>
    <n v="55653.110000000008"/>
    <n v="0.49486432449903905"/>
    <n v="0"/>
    <n v="0"/>
    <n v="382982"/>
    <s v="Re-submission"/>
    <s v="OP"/>
    <d v="2024-09-13T00:00:00"/>
    <d v="2024-10-05T00:00:00"/>
    <x v="3"/>
    <s v="Not submitted"/>
    <s v="-"/>
    <m/>
  </r>
  <r>
    <s v="July"/>
    <x v="4"/>
    <x v="2"/>
    <x v="11"/>
    <x v="0"/>
    <n v="35142.129999999997"/>
    <m/>
    <m/>
    <n v="25705.75"/>
    <n v="9436.3799999999974"/>
    <n v="0.26852043402036241"/>
    <m/>
    <m/>
    <n v="0"/>
    <n v="9436.3799999999974"/>
    <n v="0.26852043402036241"/>
    <n v="0"/>
    <n v="0"/>
    <n v="383551"/>
    <s v="Re-submission"/>
    <s v="OP"/>
    <d v="2024-09-13T00:00:00"/>
    <d v="2024-10-05T00:00:00"/>
    <x v="3"/>
    <s v="Not submitted"/>
    <s v="-"/>
    <e v="#REF!"/>
  </r>
  <r>
    <s v="July"/>
    <x v="4"/>
    <x v="2"/>
    <x v="11"/>
    <x v="0"/>
    <n v="159184.82"/>
    <m/>
    <m/>
    <n v="111878.95999999999"/>
    <n v="47305.860000000015"/>
    <n v="0.29717569803452371"/>
    <m/>
    <m/>
    <n v="0"/>
    <n v="47305.860000000015"/>
    <n v="0.29717569803452371"/>
    <n v="0"/>
    <n v="0"/>
    <n v="383454"/>
    <s v="Re-submission"/>
    <s v="OP"/>
    <d v="2024-09-13T00:00:00"/>
    <d v="2024-10-05T00:00:00"/>
    <x v="3"/>
    <s v="Not submitted"/>
    <s v="-"/>
    <e v="#REF!"/>
  </r>
  <r>
    <s v="July"/>
    <x v="2"/>
    <x v="2"/>
    <x v="11"/>
    <x v="0"/>
    <n v="28027.82"/>
    <m/>
    <m/>
    <n v="18258.84"/>
    <n v="9768.98"/>
    <n v="0.34854583767128516"/>
    <m/>
    <m/>
    <n v="0"/>
    <n v="9768.98"/>
    <n v="0.34854583767128516"/>
    <n v="0"/>
    <n v="0"/>
    <n v="383657"/>
    <s v="Re-submission"/>
    <s v="OP"/>
    <d v="2024-09-13T00:00:00"/>
    <d v="2024-10-05T00:00:00"/>
    <x v="3"/>
    <s v="-"/>
    <s v="-"/>
    <e v="#REF!"/>
  </r>
  <r>
    <s v="July"/>
    <x v="0"/>
    <x v="2"/>
    <x v="11"/>
    <x v="0"/>
    <n v="542806.6"/>
    <m/>
    <m/>
    <n v="450316.58999999997"/>
    <n v="92490.010000000009"/>
    <n v="0.17039219862101901"/>
    <n v="408228.66"/>
    <n v="42902.78"/>
    <n v="451131.43999999994"/>
    <n v="91675.160000000033"/>
    <n v="0.16889101937964651"/>
    <n v="814.84999999997672"/>
    <n v="814.84999999997672"/>
    <n v="388216"/>
    <s v="Re-submission"/>
    <s v="OP"/>
    <d v="2024-09-13T00:00:00"/>
    <d v="2024-10-05T00:00:00"/>
    <x v="4"/>
    <s v="Submitted"/>
    <d v="2024-10-14T00:00:00"/>
    <m/>
  </r>
  <r>
    <s v="July"/>
    <x v="0"/>
    <x v="2"/>
    <x v="11"/>
    <x v="0"/>
    <n v="276413.57"/>
    <m/>
    <m/>
    <n v="215920.81"/>
    <n v="60492.760000000009"/>
    <n v="0.21884873452486434"/>
    <m/>
    <m/>
    <n v="0"/>
    <n v="60492.760000000009"/>
    <n v="0.21884873452486434"/>
    <n v="0"/>
    <n v="0"/>
    <n v="388214"/>
    <s v="Re-submission"/>
    <s v="OP"/>
    <d v="2024-09-13T00:00:00"/>
    <d v="2024-10-05T00:00:00"/>
    <x v="0"/>
    <s v="Not submitted"/>
    <s v="-"/>
    <m/>
  </r>
  <r>
    <s v="July"/>
    <x v="3"/>
    <x v="2"/>
    <x v="11"/>
    <x v="0"/>
    <n v="782157.65"/>
    <m/>
    <m/>
    <n v="562313.24"/>
    <n v="219844.41000000003"/>
    <n v="0.28107429493274155"/>
    <n v="505116.57"/>
    <n v="57148.800000000003"/>
    <n v="562265.37"/>
    <n v="219892.28000000003"/>
    <n v="0.28113549742817195"/>
    <n v="-47.869999999995343"/>
    <n v="0"/>
    <n v="382979"/>
    <s v="Re-submission"/>
    <s v="OP"/>
    <d v="2024-09-14T00:00:00"/>
    <d v="2024-10-06T00:00:00"/>
    <x v="4"/>
    <s v="Submitted"/>
    <d v="2024-10-10T00:00:00"/>
    <m/>
  </r>
  <r>
    <s v="July"/>
    <x v="4"/>
    <x v="2"/>
    <x v="11"/>
    <x v="0"/>
    <n v="1536257.51"/>
    <m/>
    <m/>
    <n v="1169446.08"/>
    <n v="366811.42999999993"/>
    <n v="0.23876949509591003"/>
    <m/>
    <m/>
    <n v="0"/>
    <n v="366811.42999999993"/>
    <n v="0.23876949509591003"/>
    <n v="0"/>
    <n v="0"/>
    <n v="383458"/>
    <s v="Re-submission"/>
    <s v="OP"/>
    <d v="2024-09-14T00:00:00"/>
    <d v="2024-10-06T00:00:00"/>
    <x v="3"/>
    <s v="Not submitted"/>
    <s v="-"/>
    <e v="#REF!"/>
  </r>
  <r>
    <s v="July"/>
    <x v="3"/>
    <x v="2"/>
    <x v="11"/>
    <x v="0"/>
    <n v="8847.89"/>
    <m/>
    <m/>
    <n v="0"/>
    <n v="8847.89"/>
    <n v="1"/>
    <n v="7573.78"/>
    <n v="1077.69"/>
    <n v="8651.4699999999993"/>
    <n v="196.42000000000007"/>
    <n v="2.2199643078745338E-2"/>
    <n v="8651.4699999999993"/>
    <n v="8651.4699999999993"/>
    <n v="382983"/>
    <s v="Re-submission"/>
    <s v="IP"/>
    <d v="2024-09-15T00:00:00"/>
    <d v="2024-10-07T00:00:00"/>
    <x v="4"/>
    <s v="Submitted"/>
    <d v="2024-10-07T00:00:00"/>
    <m/>
  </r>
  <r>
    <s v="July"/>
    <x v="4"/>
    <x v="2"/>
    <x v="11"/>
    <x v="0"/>
    <n v="22278.36"/>
    <m/>
    <m/>
    <n v="19702.97"/>
    <n v="2575.3899999999994"/>
    <n v="0.1156005199664607"/>
    <m/>
    <m/>
    <n v="0"/>
    <n v="2575.3899999999994"/>
    <n v="0.1156005199664607"/>
    <n v="0"/>
    <n v="0"/>
    <n v="383460"/>
    <s v="Re-submission"/>
    <s v="IP"/>
    <d v="2024-09-16T00:00:00"/>
    <d v="2024-10-08T00:00:00"/>
    <x v="3"/>
    <s v="Not submitted"/>
    <s v="-"/>
    <e v="#REF!"/>
  </r>
  <r>
    <s v="July"/>
    <x v="2"/>
    <x v="2"/>
    <x v="11"/>
    <x v="0"/>
    <n v="774784.95"/>
    <m/>
    <m/>
    <n v="614196.23"/>
    <n v="160588.71999999997"/>
    <n v="0.20726876535224384"/>
    <m/>
    <m/>
    <n v="0"/>
    <n v="160588.71999999997"/>
    <n v="0.20726876535224384"/>
    <n v="0"/>
    <n v="0"/>
    <n v="383649"/>
    <s v="Re-submission"/>
    <s v="OP"/>
    <d v="2024-09-16T00:00:00"/>
    <d v="2024-10-08T00:00:00"/>
    <x v="3"/>
    <s v="-"/>
    <s v="-"/>
    <e v="#REF!"/>
  </r>
  <r>
    <s v="July"/>
    <x v="2"/>
    <x v="2"/>
    <x v="11"/>
    <x v="0"/>
    <n v="67745.61"/>
    <m/>
    <m/>
    <n v="60804.840000000004"/>
    <n v="6940.7699999999968"/>
    <n v="0.10245342834760801"/>
    <m/>
    <m/>
    <n v="0"/>
    <n v="6940.7699999999968"/>
    <n v="0.10245342834760801"/>
    <n v="0"/>
    <n v="0"/>
    <n v="383650"/>
    <s v="Re-submission"/>
    <s v="IP"/>
    <d v="2024-09-16T00:00:00"/>
    <d v="2024-10-08T00:00:00"/>
    <x v="3"/>
    <s v="-"/>
    <s v="-"/>
    <e v="#REF!"/>
  </r>
  <r>
    <s v="July"/>
    <x v="4"/>
    <x v="2"/>
    <x v="11"/>
    <x v="0"/>
    <n v="57057.35"/>
    <m/>
    <m/>
    <n v="26958.91"/>
    <n v="30098.44"/>
    <n v="0.52751205585257643"/>
    <n v="48599.47"/>
    <n v="7089.38"/>
    <n v="55688.85"/>
    <n v="1368.5"/>
    <n v="2.3984640015703499E-2"/>
    <n v="28729.94"/>
    <n v="28729.94"/>
    <n v="383453"/>
    <s v="Re-submission"/>
    <s v="IP"/>
    <d v="2024-09-17T00:00:00"/>
    <d v="2024-10-09T00:00:00"/>
    <x v="1"/>
    <s v="Submitted"/>
    <d v="2024-10-09T00:00:00"/>
    <e v="#REF!"/>
  </r>
  <r>
    <s v="AUG"/>
    <x v="0"/>
    <x v="2"/>
    <x v="2"/>
    <x v="0"/>
    <n v="3316.24"/>
    <m/>
    <m/>
    <n v="1568.64"/>
    <n v="1747.5999999999997"/>
    <n v="0.52698236557064626"/>
    <m/>
    <m/>
    <n v="0"/>
    <n v="36.9699999999998"/>
    <n v="1.1148167804501424E-2"/>
    <n v="1710.6299999999999"/>
    <n v="1710.6299999999999"/>
    <n v="389704"/>
    <s v="Re-submission"/>
    <s v="IP"/>
    <d v="2024-09-17T00:00:00"/>
    <d v="2024-10-09T00:00:00"/>
    <x v="4"/>
    <s v="Submitted"/>
    <d v="2024-09-25T00:00:00"/>
    <m/>
  </r>
  <r>
    <s v="AUG"/>
    <x v="1"/>
    <x v="2"/>
    <x v="2"/>
    <x v="0"/>
    <n v="5966.43"/>
    <m/>
    <m/>
    <n v="3920.96"/>
    <n v="2045.4700000000003"/>
    <n v="0.34282979939427766"/>
    <m/>
    <m/>
    <n v="0"/>
    <n v="2045.4700000000003"/>
    <n v="0.34282979939427766"/>
    <n v="0"/>
    <n v="0"/>
    <n v="389724"/>
    <s v="Re-submission"/>
    <s v="OP"/>
    <d v="2024-09-22T00:00:00"/>
    <d v="2024-10-14T00:00:00"/>
    <x v="3"/>
    <s v="Not submitted"/>
    <s v="-"/>
    <m/>
  </r>
  <r>
    <s v="AUG"/>
    <x v="0"/>
    <x v="2"/>
    <x v="2"/>
    <x v="0"/>
    <n v="101310.25"/>
    <m/>
    <m/>
    <n v="91161.53"/>
    <n v="10148.720000000001"/>
    <n v="0.10017466149772605"/>
    <m/>
    <m/>
    <n v="0"/>
    <n v="6092.6699999999983"/>
    <n v="6.0138732260556049E-2"/>
    <n v="4056.0500000000029"/>
    <n v="4056.0500000000029"/>
    <n v="389669"/>
    <s v="Re-submission"/>
    <s v="IP"/>
    <d v="2024-09-23T00:00:00"/>
    <d v="2024-10-15T00:00:00"/>
    <x v="4"/>
    <s v="Submitted"/>
    <d v="2024-10-02T00:00:00"/>
    <m/>
  </r>
  <r>
    <s v="AUG"/>
    <x v="0"/>
    <x v="2"/>
    <x v="2"/>
    <x v="0"/>
    <n v="502020.49"/>
    <m/>
    <m/>
    <n v="394274.92"/>
    <n v="107745.57"/>
    <n v="0.21462384931738546"/>
    <m/>
    <m/>
    <n v="0"/>
    <n v="107042.83999999997"/>
    <n v="0.21322404589501909"/>
    <n v="702.73000000003958"/>
    <n v="702.73000000003958"/>
    <n v="389673"/>
    <s v="Re-submission"/>
    <s v="OP"/>
    <d v="2024-09-23T00:00:00"/>
    <d v="2024-10-15T00:00:00"/>
    <x v="4"/>
    <s v="Submitted"/>
    <d v="2024-10-13T00:00:00"/>
    <m/>
  </r>
  <r>
    <s v="AUG"/>
    <x v="1"/>
    <x v="2"/>
    <x v="2"/>
    <x v="0"/>
    <n v="492194.84"/>
    <m/>
    <m/>
    <n v="393951.29"/>
    <n v="98243.550000000047"/>
    <n v="0.19960296617494008"/>
    <m/>
    <m/>
    <n v="0"/>
    <n v="98243.550000000047"/>
    <n v="0.19960296617494008"/>
    <n v="0"/>
    <n v="0"/>
    <n v="389721"/>
    <s v="Re-submission"/>
    <s v="OP"/>
    <d v="2024-09-24T00:00:00"/>
    <d v="2024-10-16T00:00:00"/>
    <x v="3"/>
    <s v="Not submitted"/>
    <s v="-"/>
    <m/>
  </r>
  <r>
    <s v="AUG"/>
    <x v="0"/>
    <x v="2"/>
    <x v="2"/>
    <x v="0"/>
    <n v="200114.63"/>
    <m/>
    <m/>
    <n v="129395"/>
    <n v="70719.63"/>
    <n v="0.35339560131110853"/>
    <m/>
    <m/>
    <n v="0"/>
    <n v="70719.63"/>
    <n v="0.35339560131110853"/>
    <n v="0"/>
    <n v="0"/>
    <n v="389671"/>
    <s v="Re-submission"/>
    <s v="OP"/>
    <d v="2024-09-24T00:00:00"/>
    <d v="2024-10-16T00:00:00"/>
    <x v="0"/>
    <s v="Not submitted"/>
    <s v="-"/>
    <m/>
  </r>
  <r>
    <s v="AUG"/>
    <x v="3"/>
    <x v="2"/>
    <x v="2"/>
    <x v="0"/>
    <n v="31283.86"/>
    <m/>
    <m/>
    <n v="21257.34"/>
    <n v="10026.52"/>
    <n v="0.32050137035519277"/>
    <m/>
    <m/>
    <n v="0"/>
    <n v="10026.52"/>
    <n v="0.32050137035519277"/>
    <n v="0"/>
    <n v="0"/>
    <n v="389708"/>
    <s v="Re-submission"/>
    <s v="OP"/>
    <d v="2024-09-25T00:00:00"/>
    <d v="2024-10-17T00:00:00"/>
    <x v="3"/>
    <s v="Not submitted"/>
    <s v="-"/>
    <m/>
  </r>
  <r>
    <s v="AUG"/>
    <x v="1"/>
    <x v="2"/>
    <x v="2"/>
    <x v="0"/>
    <n v="412826.62"/>
    <m/>
    <m/>
    <n v="290298.69"/>
    <n v="122527.93"/>
    <n v="0.29680239612455223"/>
    <n v="276374.14"/>
    <n v="37002.94"/>
    <n v="313377.08"/>
    <n v="99449.539999999979"/>
    <n v="0.24089904861270811"/>
    <n v="23078.390000000014"/>
    <n v="23078.390000000014"/>
    <n v="392759"/>
    <s v="Re-submission"/>
    <s v="IP"/>
    <d v="2024-09-25T00:00:00"/>
    <d v="2024-10-17T00:00:00"/>
    <x v="7"/>
    <s v="Submitted "/>
    <d v="2024-10-09T00:00:00"/>
    <e v="#REF!"/>
  </r>
  <r>
    <s v="AUG"/>
    <x v="4"/>
    <x v="2"/>
    <x v="2"/>
    <x v="0"/>
    <n v="27534.81"/>
    <n v="15282.95"/>
    <n v="1400.33"/>
    <n v="16683.28"/>
    <n v="10851.530000000002"/>
    <n v="0.39410222914194804"/>
    <n v="16332.95"/>
    <n v="1554.83"/>
    <n v="17887.78"/>
    <n v="9647.0300000000025"/>
    <n v="0.35035760188648485"/>
    <n v="1204.5"/>
    <n v="1204.5"/>
    <n v="389776"/>
    <s v="Re-submission"/>
    <s v="OP"/>
    <d v="2024-09-30T00:00:00"/>
    <d v="2024-10-22T00:00:00"/>
    <x v="0"/>
    <s v="Submitted"/>
    <d v="2024-11-05T00:00:00"/>
    <m/>
  </r>
  <r>
    <s v="AUG"/>
    <x v="0"/>
    <x v="2"/>
    <x v="2"/>
    <x v="0"/>
    <n v="13680.01"/>
    <m/>
    <m/>
    <n v="10649.019999999999"/>
    <n v="3030.9900000000016"/>
    <n v="0.22156343452965324"/>
    <m/>
    <m/>
    <n v="0"/>
    <n v="3030.9900000000016"/>
    <n v="0.22156343452965324"/>
    <n v="0"/>
    <n v="0"/>
    <n v="394508"/>
    <s v="Re-submission"/>
    <s v="OP"/>
    <d v="2024-09-30T00:00:00"/>
    <d v="2024-10-22T00:00:00"/>
    <x v="0"/>
    <s v="Not submitted"/>
    <s v="-"/>
    <m/>
  </r>
  <r>
    <s v="July"/>
    <x v="4"/>
    <x v="0"/>
    <x v="11"/>
    <x v="0"/>
    <n v="28454587.25"/>
    <m/>
    <m/>
    <n v="24980446"/>
    <n v="3474141.25"/>
    <n v="0.12209424158841031"/>
    <m/>
    <m/>
    <n v="0"/>
    <n v="3005084.516911976"/>
    <n v="0.10560984387190421"/>
    <n v="469056.73308802396"/>
    <n v="469056.73308802396"/>
    <s v="-"/>
    <s v="Re-submission"/>
    <s v="IP"/>
    <d v="2024-10-02T00:00:00"/>
    <d v="2024-10-17T00:00:00"/>
    <x v="7"/>
    <s v="Submitted"/>
    <d v="2024-10-17T00:00:00"/>
    <e v="#REF!"/>
  </r>
  <r>
    <s v="AUG"/>
    <x v="1"/>
    <x v="2"/>
    <x v="2"/>
    <x v="0"/>
    <n v="4372.53"/>
    <m/>
    <m/>
    <n v="4315.66"/>
    <n v="56.869999999999891"/>
    <n v="1.3006200071811948E-2"/>
    <m/>
    <m/>
    <n v="0"/>
    <n v="56.869999999999891"/>
    <n v="1.3006200071811948E-2"/>
    <n v="0"/>
    <n v="0"/>
    <n v="392762"/>
    <s v="Re-submission"/>
    <s v="IP"/>
    <d v="2024-10-01T00:00:00"/>
    <d v="2024-10-23T00:00:00"/>
    <x v="3"/>
    <s v="Not submitted"/>
    <s v="-"/>
    <m/>
  </r>
  <r>
    <s v="July"/>
    <x v="3"/>
    <x v="0"/>
    <x v="11"/>
    <x v="0"/>
    <n v="10666284.43"/>
    <m/>
    <m/>
    <n v="9378251.9399999995"/>
    <n v="1288032.49"/>
    <n v="0.12075737324023339"/>
    <m/>
    <m/>
    <n v="0"/>
    <n v="1067828.8774800953"/>
    <n v="0.10011254476551544"/>
    <n v="220203.61251990474"/>
    <n v="220203.61251990474"/>
    <s v="-"/>
    <s v="Re-submission"/>
    <s v="IP"/>
    <d v="2024-10-02T00:00:00"/>
    <d v="2024-10-17T00:00:00"/>
    <x v="8"/>
    <s v="Submitted"/>
    <d v="2024-10-16T00:00:00"/>
    <m/>
  </r>
  <r>
    <s v="July"/>
    <x v="0"/>
    <x v="0"/>
    <x v="11"/>
    <x v="0"/>
    <n v="11112513.85"/>
    <m/>
    <m/>
    <n v="10816188.98"/>
    <n v="296324.87"/>
    <n v="2.666587182701239E-2"/>
    <m/>
    <m/>
    <n v="0"/>
    <n v="293809.22931876034"/>
    <n v="2.6439492745267565E-2"/>
    <n v="2515.6406812396599"/>
    <n v="2515.6406812396599"/>
    <s v="-"/>
    <s v="Re-submission"/>
    <s v="IP"/>
    <d v="2024-10-02T00:00:00"/>
    <d v="2024-10-17T00:00:00"/>
    <x v="7"/>
    <s v="Submitted"/>
    <d v="2024-10-17T00:00:00"/>
    <e v="#REF!"/>
  </r>
  <r>
    <s v="July"/>
    <x v="1"/>
    <x v="0"/>
    <x v="11"/>
    <x v="0"/>
    <n v="14580528.780000005"/>
    <m/>
    <m/>
    <n v="12893208.025072649"/>
    <n v="1687320.7549273558"/>
    <n v="0.11572424981197117"/>
    <m/>
    <m/>
    <n v="0"/>
    <n v="1684966.5"/>
    <n v="0.11556278413655718"/>
    <n v="2354.2549273557961"/>
    <n v="2354.2549273557961"/>
    <m/>
    <s v="Re-submission"/>
    <s v="IP"/>
    <d v="2024-10-02T00:00:00"/>
    <d v="2024-10-17T00:00:00"/>
    <x v="1"/>
    <s v="Submitted"/>
    <d v="2024-10-17T00:00:00"/>
    <e v="#REF!"/>
  </r>
  <r>
    <s v="AUG"/>
    <x v="1"/>
    <x v="2"/>
    <x v="2"/>
    <x v="0"/>
    <n v="4166.4399999999996"/>
    <m/>
    <m/>
    <n v="2987.41"/>
    <n v="1179.0299999999997"/>
    <n v="0.28298259425312733"/>
    <m/>
    <m/>
    <n v="0"/>
    <n v="1179.0299999999997"/>
    <n v="0.28298259425312733"/>
    <n v="0"/>
    <n v="0"/>
    <n v="392760"/>
    <s v="Re-submission"/>
    <s v="OP"/>
    <d v="2024-10-01T00:00:00"/>
    <d v="2024-10-23T00:00:00"/>
    <x v="3"/>
    <s v="Not submitted"/>
    <s v="-"/>
    <m/>
  </r>
  <r>
    <s v="AUG"/>
    <x v="3"/>
    <x v="2"/>
    <x v="2"/>
    <x v="0"/>
    <n v="35917.589999999997"/>
    <m/>
    <m/>
    <n v="20474.22"/>
    <n v="15443.369999999995"/>
    <n v="0.42996676558755742"/>
    <n v="30212.04"/>
    <n v="4275.83"/>
    <n v="34487.870000000003"/>
    <n v="1429.7199999999939"/>
    <n v="3.9805566019323516E-2"/>
    <n v="14013.650000000001"/>
    <n v="14013.650000000001"/>
    <n v="389681"/>
    <s v="Re-submission"/>
    <s v="IP"/>
    <d v="2024-10-06T00:00:00"/>
    <d v="2024-10-28T00:00:00"/>
    <x v="4"/>
    <s v="Submitted"/>
    <d v="2024-10-17T00:00:00"/>
    <m/>
  </r>
  <r>
    <s v="AUG"/>
    <x v="4"/>
    <x v="2"/>
    <x v="2"/>
    <x v="0"/>
    <n v="91842"/>
    <n v="40242.57"/>
    <n v="4201.5200000000004"/>
    <n v="44444.09"/>
    <n v="47397.91"/>
    <n v="0.51608098691230597"/>
    <n v="40472.050000000003"/>
    <n v="4253.6000000000004"/>
    <n v="44725.65"/>
    <n v="47116.35"/>
    <n v="0.51301528712353828"/>
    <n v="281.56000000000495"/>
    <n v="281.56000000000495"/>
    <n v="389744"/>
    <s v="Re-submission"/>
    <s v="OP"/>
    <d v="2024-10-07T00:00:00"/>
    <d v="2024-10-29T00:00:00"/>
    <x v="9"/>
    <s v="Submitted"/>
    <d v="2024-11-05T00:00:00"/>
    <m/>
  </r>
  <r>
    <s v="AUG"/>
    <x v="4"/>
    <x v="2"/>
    <x v="2"/>
    <x v="0"/>
    <n v="1467954.68"/>
    <m/>
    <m/>
    <n v="1267018.3899999999"/>
    <n v="200936.29000000004"/>
    <n v="0.13688180755008053"/>
    <n v="1195859.83"/>
    <n v="175459.85"/>
    <n v="1371319.6800000002"/>
    <n v="96634.999999999767"/>
    <n v="6.5829688965601971E-2"/>
    <n v="104301.29000000027"/>
    <n v="104301.29000000027"/>
    <n v="389742"/>
    <s v="Re-submission"/>
    <s v="IP"/>
    <d v="2024-10-07T00:00:00"/>
    <d v="2024-10-29T00:00:00"/>
    <x v="1"/>
    <s v="Submitted"/>
    <d v="2024-10-29T00:00:00"/>
    <m/>
  </r>
  <r>
    <s v="Sep"/>
    <x v="4"/>
    <x v="1"/>
    <x v="12"/>
    <x v="0"/>
    <n v="734412.75"/>
    <m/>
    <m/>
    <n v="619496.75"/>
    <n v="114916"/>
    <n v="0.15647331830772274"/>
    <m/>
    <m/>
    <n v="0"/>
    <n v="114916"/>
    <n v="0.15647331830772274"/>
    <n v="0"/>
    <n v="0"/>
    <s v="NM24MDB012925"/>
    <s v="Re-submission"/>
    <s v="IP-OP"/>
    <d v="2024-10-09T00:00:00"/>
    <d v="2024-10-24T00:00:00"/>
    <x v="7"/>
    <s v="Submitted"/>
    <d v="2024-10-22T00:00:00"/>
    <e v="#REF!"/>
  </r>
  <r>
    <s v="AUG"/>
    <x v="3"/>
    <x v="1"/>
    <x v="2"/>
    <x v="0"/>
    <n v="692223.68"/>
    <m/>
    <m/>
    <n v="505096.12"/>
    <n v="187127.56000000006"/>
    <n v="0.27032816906812557"/>
    <m/>
    <m/>
    <n v="0"/>
    <n v="187127.56000000006"/>
    <n v="0.27032816906812557"/>
    <n v="0"/>
    <n v="0"/>
    <m/>
    <s v="Re-submission"/>
    <s v="IP-OP"/>
    <d v="2024-10-10T00:00:00"/>
    <d v="2024-10-25T00:00:00"/>
    <x v="3"/>
    <s v="Not submitted"/>
    <s v="-"/>
    <e v="#REF!"/>
  </r>
  <r>
    <s v="AUG"/>
    <x v="1"/>
    <x v="2"/>
    <x v="2"/>
    <x v="0"/>
    <n v="10680.81"/>
    <m/>
    <m/>
    <n v="7535.27"/>
    <n v="3145.5399999999991"/>
    <n v="0.29450388125994181"/>
    <m/>
    <m/>
    <n v="0"/>
    <n v="3145.5399999999991"/>
    <n v="0.29450388125994181"/>
    <n v="0"/>
    <n v="0"/>
    <n v="392766"/>
    <s v="Re-submission"/>
    <s v="OP"/>
    <d v="2024-10-07T00:00:00"/>
    <d v="2024-10-29T00:00:00"/>
    <x v="3"/>
    <s v="Not submitted"/>
    <s v="-"/>
    <m/>
  </r>
  <r>
    <s v="AUG"/>
    <x v="4"/>
    <x v="1"/>
    <x v="2"/>
    <x v="0"/>
    <n v="950035.92"/>
    <m/>
    <m/>
    <n v="671585.92"/>
    <n v="278450"/>
    <n v="0.29309418111264673"/>
    <m/>
    <m/>
    <n v="0"/>
    <n v="278450"/>
    <n v="0.29309418111264673"/>
    <n v="0"/>
    <n v="0"/>
    <m/>
    <s v="Re-submission"/>
    <s v="IP-OP"/>
    <d v="2024-10-13T00:00:00"/>
    <d v="2024-10-28T00:00:00"/>
    <x v="0"/>
    <s v="Not submitted"/>
    <s v="-"/>
    <m/>
  </r>
  <r>
    <s v="Sep"/>
    <x v="0"/>
    <x v="1"/>
    <x v="12"/>
    <x v="0"/>
    <n v="1295031.33"/>
    <m/>
    <m/>
    <n v="923823.69"/>
    <n v="371207.64000000013"/>
    <n v="0.28663989156154246"/>
    <m/>
    <m/>
    <n v="0"/>
    <n v="371207.64000000013"/>
    <n v="0.28663989156154246"/>
    <n v="0"/>
    <n v="0"/>
    <m/>
    <s v="Re-submission"/>
    <s v="IP-OP"/>
    <d v="2024-10-14T00:00:00"/>
    <d v="2024-10-29T00:00:00"/>
    <x v="0"/>
    <s v="Not submitted"/>
    <s v="-"/>
    <m/>
  </r>
  <r>
    <s v="AUG"/>
    <x v="1"/>
    <x v="2"/>
    <x v="2"/>
    <x v="0"/>
    <n v="521596.84"/>
    <m/>
    <m/>
    <n v="410123.98"/>
    <n v="111472.86000000004"/>
    <n v="0.21371459995808265"/>
    <m/>
    <m/>
    <n v="0"/>
    <n v="111472.86000000004"/>
    <n v="0.21371459995808265"/>
    <n v="0"/>
    <n v="0"/>
    <n v="392763"/>
    <s v="Re-submission"/>
    <s v="OP"/>
    <d v="2024-10-07T00:00:00"/>
    <d v="2024-10-29T00:00:00"/>
    <x v="3"/>
    <s v="Not submitted"/>
    <s v="-"/>
    <m/>
  </r>
  <r>
    <s v="AUG"/>
    <x v="0"/>
    <x v="2"/>
    <x v="2"/>
    <x v="0"/>
    <n v="168537.68"/>
    <m/>
    <m/>
    <n v="117761.45000000001"/>
    <n v="50776.229999999981"/>
    <n v="0.3012752400531441"/>
    <n v="133268.66"/>
    <n v="19314.849999999999"/>
    <n v="152583.51"/>
    <n v="15954.169999999984"/>
    <n v="9.4662333075903174E-2"/>
    <n v="34822.06"/>
    <n v="34822.06"/>
    <n v="394509"/>
    <s v="Re-submission"/>
    <s v="IP"/>
    <d v="2024-10-07T00:00:00"/>
    <d v="2024-10-29T00:00:00"/>
    <x v="4"/>
    <s v="Submitted"/>
    <d v="2024-10-28T00:00:00"/>
    <m/>
  </r>
  <r>
    <s v="AUG"/>
    <x v="4"/>
    <x v="2"/>
    <x v="2"/>
    <x v="0"/>
    <n v="6266.84"/>
    <m/>
    <m/>
    <n v="5260.59"/>
    <n v="1006.25"/>
    <n v="0.16056736728558571"/>
    <m/>
    <m/>
    <n v="0"/>
    <n v="1006.25"/>
    <n v="0.16056736728558571"/>
    <n v="0"/>
    <n v="0"/>
    <n v="389777"/>
    <s v="Re-submission"/>
    <s v="IP"/>
    <d v="2024-10-08T00:00:00"/>
    <d v="2024-10-30T00:00:00"/>
    <x v="7"/>
    <s v="No rejection"/>
    <d v="2024-11-05T00:00:00"/>
    <m/>
  </r>
  <r>
    <s v="AUG"/>
    <x v="0"/>
    <x v="2"/>
    <x v="2"/>
    <x v="0"/>
    <n v="8375.56"/>
    <m/>
    <m/>
    <n v="4534.46"/>
    <n v="3841.0999999999995"/>
    <n v="0.45860814082879231"/>
    <m/>
    <m/>
    <n v="0"/>
    <n v="3841.0999999999995"/>
    <n v="0.45860814082879231"/>
    <n v="0"/>
    <n v="0"/>
    <n v="394507"/>
    <s v="Re-submission"/>
    <s v="IP"/>
    <d v="2024-10-08T00:00:00"/>
    <d v="2024-10-30T00:00:00"/>
    <x v="0"/>
    <s v="Not submitted"/>
    <s v="-"/>
    <m/>
  </r>
  <r>
    <s v="AUG"/>
    <x v="3"/>
    <x v="2"/>
    <x v="2"/>
    <x v="0"/>
    <n v="429321.14"/>
    <m/>
    <m/>
    <n v="334644.25"/>
    <n v="94676.89"/>
    <n v="0.22052696962464974"/>
    <n v="335075.51"/>
    <n v="48433.7"/>
    <n v="383509.21"/>
    <n v="45811.929999999993"/>
    <n v="0.10670783646945499"/>
    <n v="48864.960000000006"/>
    <n v="48864.960000000006"/>
    <n v="389682"/>
    <s v="Re-submission"/>
    <s v="IP"/>
    <d v="2024-10-09T00:00:00"/>
    <d v="2024-10-31T00:00:00"/>
    <x v="3"/>
    <s v="Not submitted"/>
    <s v="-"/>
    <m/>
  </r>
  <r>
    <s v="AUG"/>
    <x v="3"/>
    <x v="2"/>
    <x v="2"/>
    <x v="0"/>
    <n v="8652.52"/>
    <m/>
    <m/>
    <n v="3324.0300000000007"/>
    <n v="5328.49"/>
    <n v="0.61583099490090742"/>
    <m/>
    <m/>
    <n v="0"/>
    <n v="5328.49"/>
    <n v="0.61583099490090742"/>
    <n v="0"/>
    <n v="0"/>
    <n v="389707"/>
    <s v="Re-submission"/>
    <s v="IP"/>
    <d v="2024-10-09T00:00:00"/>
    <d v="2024-10-31T00:00:00"/>
    <x v="3"/>
    <s v="Not submitted"/>
    <s v="-"/>
    <m/>
  </r>
  <r>
    <s v="AUG"/>
    <x v="3"/>
    <x v="2"/>
    <x v="2"/>
    <x v="0"/>
    <n v="606538.51"/>
    <m/>
    <m/>
    <n v="429486.92000000004"/>
    <n v="177051.59"/>
    <n v="0.29190494433733483"/>
    <m/>
    <m/>
    <n v="0"/>
    <n v="177051.59"/>
    <n v="0.29190494433733483"/>
    <n v="0"/>
    <n v="0"/>
    <n v="389677"/>
    <s v="Re-submission"/>
    <s v="OP"/>
    <d v="2024-10-11T00:00:00"/>
    <d v="2024-11-02T00:00:00"/>
    <x v="4"/>
    <s v="Submitted"/>
    <d v="2024-10-28T00:00:00"/>
    <m/>
  </r>
  <r>
    <s v="AUG"/>
    <x v="3"/>
    <x v="2"/>
    <x v="2"/>
    <x v="0"/>
    <n v="103569.08"/>
    <m/>
    <m/>
    <n v="66884.37"/>
    <n v="36684.71"/>
    <n v="0.35420523190898284"/>
    <m/>
    <m/>
    <n v="0"/>
    <n v="36684.71"/>
    <n v="0.35420523190898284"/>
    <n v="0"/>
    <n v="0"/>
    <n v="389680"/>
    <s v="Re-submission"/>
    <s v="OP"/>
    <d v="2024-10-11T00:00:00"/>
    <d v="2024-11-02T00:00:00"/>
    <x v="3"/>
    <s v="Not submitted"/>
    <s v="-"/>
    <m/>
  </r>
  <r>
    <s v="AUG"/>
    <x v="0"/>
    <x v="2"/>
    <x v="2"/>
    <x v="0"/>
    <n v="827246.48"/>
    <m/>
    <m/>
    <n v="645171.66"/>
    <n v="182074.81999999995"/>
    <n v="0.22009742489324338"/>
    <m/>
    <m/>
    <n v="0"/>
    <n v="86876.189999999944"/>
    <n v="0.10501850669706077"/>
    <n v="95198.63"/>
    <n v="95198.63"/>
    <n v="394512"/>
    <s v="Re-submission"/>
    <s v="IP"/>
    <d v="2024-10-13T00:00:00"/>
    <d v="2024-11-04T00:00:00"/>
    <x v="4"/>
    <s v="Submitted"/>
    <d v="2024-11-10T00:00:00"/>
    <m/>
  </r>
  <r>
    <s v="AUG"/>
    <x v="0"/>
    <x v="0"/>
    <x v="2"/>
    <x v="0"/>
    <n v="12353512.150000019"/>
    <m/>
    <m/>
    <n v="12156959.441720562"/>
    <n v="196552.708279457"/>
    <n v="1.5910674299976845E-2"/>
    <m/>
    <m/>
    <n v="0"/>
    <n v="193617.81"/>
    <n v="1.567309827756147E-2"/>
    <n v="2934.8982794570038"/>
    <n v="2934.8982794570038"/>
    <s v="-"/>
    <s v="Re-submission"/>
    <s v="IP"/>
    <d v="2024-10-16T00:00:00"/>
    <d v="2024-10-31T00:00:00"/>
    <x v="1"/>
    <s v="Submitted"/>
    <d v="2024-10-30T00:00:00"/>
    <e v="#REF!"/>
  </r>
  <r>
    <s v="Sep"/>
    <x v="1"/>
    <x v="1"/>
    <x v="12"/>
    <x v="0"/>
    <n v="3586182.42"/>
    <m/>
    <m/>
    <n v="3021231.02"/>
    <n v="564951.4"/>
    <n v="0.15753560021076676"/>
    <m/>
    <m/>
    <n v="0"/>
    <n v="564951.4"/>
    <n v="0.15753560021076676"/>
    <n v="0"/>
    <n v="0"/>
    <m/>
    <s v="Re-submission"/>
    <s v="IP-OP"/>
    <d v="2024-10-17T00:00:00"/>
    <d v="2024-11-01T00:00:00"/>
    <x v="0"/>
    <s v="Not submitted"/>
    <s v="-"/>
    <m/>
  </r>
  <r>
    <s v="Sep"/>
    <x v="3"/>
    <x v="1"/>
    <x v="12"/>
    <x v="0"/>
    <n v="733523.93"/>
    <m/>
    <m/>
    <n v="468615.65"/>
    <n v="264908.28000000003"/>
    <n v="0.3611447004871402"/>
    <m/>
    <m/>
    <n v="0"/>
    <n v="264908.28000000003"/>
    <n v="0.3611447004871402"/>
    <n v="0"/>
    <n v="0"/>
    <m/>
    <s v="Re-submission"/>
    <s v="IP-OP"/>
    <d v="2024-10-17T00:00:00"/>
    <d v="2024-11-01T00:00:00"/>
    <x v="1"/>
    <s v="Submitted"/>
    <d v="2024-10-23T00:00:00"/>
    <e v="#REF!"/>
  </r>
  <r>
    <s v="AUG"/>
    <x v="4"/>
    <x v="2"/>
    <x v="2"/>
    <x v="0"/>
    <n v="63800.47"/>
    <n v="40212.449999999997"/>
    <n v="5864.89"/>
    <n v="46077.34"/>
    <n v="17723.130000000005"/>
    <n v="0.27778995985452781"/>
    <n v="52093.63"/>
    <n v="7563.96"/>
    <n v="59657.59"/>
    <n v="4142.8800000000047"/>
    <n v="6.4934944836613342E-2"/>
    <n v="13580.25"/>
    <n v="13580.25"/>
    <n v="389738"/>
    <s v="Re-submission"/>
    <s v="IP"/>
    <d v="2024-10-14T00:00:00"/>
    <d v="2024-11-05T00:00:00"/>
    <x v="2"/>
    <s v="Submitted"/>
    <d v="2024-11-05T00:00:00"/>
    <m/>
  </r>
  <r>
    <s v="AUG"/>
    <x v="4"/>
    <x v="2"/>
    <x v="2"/>
    <x v="0"/>
    <n v="8599.5499999999993"/>
    <m/>
    <m/>
    <n v="7911.62"/>
    <n v="687.92999999999938"/>
    <n v="7.9996046304748436E-2"/>
    <m/>
    <m/>
    <n v="0"/>
    <n v="687.92999999999938"/>
    <n v="7.9996046304748436E-2"/>
    <n v="0"/>
    <n v="0"/>
    <n v="389745"/>
    <s v="Re-submission"/>
    <s v="IP"/>
    <d v="2024-10-14T00:00:00"/>
    <d v="2024-11-05T00:00:00"/>
    <x v="7"/>
    <s v="Submitted"/>
    <d v="2024-11-05T00:00:00"/>
    <m/>
  </r>
  <r>
    <s v="AUG"/>
    <x v="4"/>
    <x v="0"/>
    <x v="2"/>
    <x v="0"/>
    <n v="25154618.000000108"/>
    <m/>
    <m/>
    <n v="23123931.724139072"/>
    <n v="2030686.275861036"/>
    <n v="8.0728169907451075E-2"/>
    <m/>
    <m/>
    <n v="0"/>
    <n v="1856730.7747003101"/>
    <n v="7.3812719982482025E-2"/>
    <n v="173955.50116072595"/>
    <n v="173955.50116072595"/>
    <s v="-"/>
    <s v="Re-submission"/>
    <s v="IP"/>
    <d v="2024-10-30T00:00:00"/>
    <d v="2024-11-04T00:00:00"/>
    <x v="1"/>
    <s v="Submitted"/>
    <d v="2024-11-04T00:00:00"/>
    <m/>
  </r>
  <r>
    <s v="AUG"/>
    <x v="3"/>
    <x v="0"/>
    <x v="2"/>
    <x v="0"/>
    <n v="10949507.560000008"/>
    <m/>
    <m/>
    <n v="9571809.5005259998"/>
    <n v="1377698.0594740082"/>
    <n v="0.12582283284655837"/>
    <m/>
    <m/>
    <n v="0"/>
    <n v="949028.98662400804"/>
    <n v="8.6673211687705101E-2"/>
    <n v="428669.07285000011"/>
    <n v="428669.07285000011"/>
    <s v="-"/>
    <s v="Re-submission"/>
    <s v="IP"/>
    <d v="2024-10-30T00:00:00"/>
    <d v="2024-11-04T00:00:00"/>
    <x v="7"/>
    <s v="Submitted"/>
    <d v="2024-11-04T00:00:00"/>
    <m/>
  </r>
  <r>
    <s v="AUG"/>
    <x v="2"/>
    <x v="0"/>
    <x v="2"/>
    <x v="0"/>
    <n v="10186440.649999987"/>
    <m/>
    <m/>
    <n v="9835508.971024124"/>
    <n v="350931.67897586338"/>
    <n v="3.4450863754442416E-2"/>
    <m/>
    <m/>
    <n v="0"/>
    <n v="350931.67897586338"/>
    <n v="3.4450863754442416E-2"/>
    <n v="0"/>
    <n v="0"/>
    <s v="-"/>
    <s v="Re-submission"/>
    <s v="IP"/>
    <d v="2024-10-30T00:00:00"/>
    <d v="2024-11-04T00:00:00"/>
    <x v="6"/>
    <s v="Submitted"/>
    <d v="2024-11-04T00:00:00"/>
    <m/>
  </r>
  <r>
    <s v="AUG"/>
    <x v="2"/>
    <x v="2"/>
    <x v="2"/>
    <x v="0"/>
    <n v="520308.22"/>
    <n v="335793.93"/>
    <n v="49213.11"/>
    <n v="385007.04"/>
    <n v="135301.18"/>
    <n v="0.2600404429512953"/>
    <n v="430666.63"/>
    <n v="61965.23"/>
    <n v="492631.86"/>
    <n v="27676.359999999986"/>
    <n v="5.3192240553109053E-2"/>
    <n v="107624.82"/>
    <n v="107624.82"/>
    <n v="389885"/>
    <s v="Re-submission"/>
    <s v="IP"/>
    <d v="2024-10-14T00:00:00"/>
    <d v="2024-11-05T00:00:00"/>
    <x v="4"/>
    <s v="Submitted"/>
    <d v="2024-11-10T00:00:00"/>
    <m/>
  </r>
  <r>
    <s v="AUG"/>
    <x v="2"/>
    <x v="2"/>
    <x v="2"/>
    <x v="0"/>
    <n v="94485.03"/>
    <n v="61083.87"/>
    <n v="8848.2800000000007"/>
    <n v="69932.150000000009"/>
    <n v="24552.87999999999"/>
    <n v="0.25986000110282009"/>
    <m/>
    <m/>
    <n v="0"/>
    <n v="24552.87999999999"/>
    <n v="0.25986000110282009"/>
    <n v="0"/>
    <n v="0"/>
    <n v="389889"/>
    <s v="Re-submission"/>
    <s v="IP"/>
    <d v="2024-10-14T00:00:00"/>
    <d v="2024-11-05T00:00:00"/>
    <x v="7"/>
    <s v="Submitted"/>
    <d v="2024-11-10T00:00:00"/>
    <m/>
  </r>
  <r>
    <s v="AUG"/>
    <x v="2"/>
    <x v="2"/>
    <x v="2"/>
    <x v="0"/>
    <n v="61251.77"/>
    <m/>
    <m/>
    <m/>
    <n v="61251.77"/>
    <n v="1"/>
    <m/>
    <m/>
    <n v="0"/>
    <n v="61251.77"/>
    <n v="1"/>
    <n v="0"/>
    <n v="0"/>
    <n v="389883"/>
    <s v="Re-submission"/>
    <s v="IP"/>
    <d v="2024-10-15T00:00:00"/>
    <d v="2024-11-06T00:00:00"/>
    <x v="7"/>
    <s v="Submitted"/>
    <d v="2024-11-12T00:00:00"/>
    <m/>
  </r>
  <r>
    <s v="AUG"/>
    <x v="4"/>
    <x v="2"/>
    <x v="2"/>
    <x v="0"/>
    <n v="1334456.28"/>
    <m/>
    <m/>
    <n v="962682.11"/>
    <n v="371774.17000000004"/>
    <n v="0.2785959911702765"/>
    <m/>
    <m/>
    <n v="0"/>
    <n v="371774.17000000004"/>
    <n v="0.2785959911702765"/>
    <n v="0"/>
    <n v="0"/>
    <n v="389743"/>
    <s v="Re-submission"/>
    <s v="OP"/>
    <d v="2024-10-16T00:00:00"/>
    <d v="2024-11-07T00:00:00"/>
    <x v="2"/>
    <s v="Not submitted"/>
    <s v="-"/>
    <m/>
  </r>
  <r>
    <s v="Sep"/>
    <x v="1"/>
    <x v="2"/>
    <x v="12"/>
    <x v="0"/>
    <n v="7451.52"/>
    <m/>
    <m/>
    <n v="4750.53"/>
    <n v="2700.9900000000007"/>
    <n v="0.3624750386498326"/>
    <m/>
    <m/>
    <n v="0"/>
    <n v="2700.9900000000007"/>
    <n v="0.3624750386498326"/>
    <n v="0"/>
    <n v="0"/>
    <n v="395522"/>
    <s v="Re-submission"/>
    <s v="OP"/>
    <d v="2024-10-16T00:00:00"/>
    <d v="2024-11-07T00:00:00"/>
    <x v="2"/>
    <s v="Submitted"/>
    <d v="2024-11-10T00:00:00"/>
    <m/>
  </r>
  <r>
    <s v="Sep"/>
    <x v="1"/>
    <x v="2"/>
    <x v="12"/>
    <x v="0"/>
    <n v="663502.38"/>
    <m/>
    <m/>
    <n v="453404.88"/>
    <n v="210097.5"/>
    <n v="0.3166492032779144"/>
    <n v="458375.82"/>
    <n v="59173.22"/>
    <n v="517549.04000000004"/>
    <n v="145953.33999999997"/>
    <n v="0.2199741016754152"/>
    <n v="64144.160000000033"/>
    <n v="64144.160000000033"/>
    <n v="395521"/>
    <s v="Re-submission"/>
    <s v="IP"/>
    <d v="2024-10-17T00:00:00"/>
    <d v="2024-11-08T00:00:00"/>
    <x v="1"/>
    <s v="Submitted"/>
    <d v="2024-11-11T00:00:00"/>
    <m/>
  </r>
  <r>
    <s v="AUG"/>
    <x v="4"/>
    <x v="2"/>
    <x v="2"/>
    <x v="0"/>
    <n v="141068.72"/>
    <n v="89173.02"/>
    <n v="9573.73"/>
    <n v="98746.75"/>
    <n v="42321.97"/>
    <n v="0.30000959815896822"/>
    <n v="89173.02"/>
    <n v="9573.73"/>
    <n v="98746.75"/>
    <n v="42321.97"/>
    <n v="0.30000959815896822"/>
    <n v="0"/>
    <n v="0"/>
    <n v="389739"/>
    <s v="Re-submission"/>
    <s v="OP"/>
    <d v="2024-10-18T00:00:00"/>
    <d v="2024-11-09T00:00:00"/>
    <x v="7"/>
    <s v="Submitted"/>
    <d v="2024-11-10T00:00:00"/>
    <m/>
  </r>
  <r>
    <s v="AUG"/>
    <x v="0"/>
    <x v="2"/>
    <x v="2"/>
    <x v="0"/>
    <n v="491272.16"/>
    <m/>
    <m/>
    <n v="370463.59"/>
    <n v="120808.56999999995"/>
    <n v="0.24590966033980016"/>
    <n v="327307.48"/>
    <n v="35879.81"/>
    <n v="363187.29"/>
    <n v="128084.87"/>
    <n v="0.26072079883378696"/>
    <n v="-7276.3000000000466"/>
    <n v="0"/>
    <n v="394513"/>
    <s v="Re-submission"/>
    <s v="OP"/>
    <d v="2024-10-18T00:00:00"/>
    <d v="2024-11-09T00:00:00"/>
    <x v="4"/>
    <s v="Submitted"/>
    <d v="2024-11-14T00:00:00"/>
    <m/>
  </r>
  <r>
    <s v="AUG"/>
    <x v="2"/>
    <x v="2"/>
    <x v="2"/>
    <x v="0"/>
    <n v="35557.08"/>
    <n v="26882.18"/>
    <n v="1517.57"/>
    <n v="28399.75"/>
    <n v="7157.3300000000017"/>
    <n v="0.20129127588654641"/>
    <n v="29036.38"/>
    <n v="1680.78"/>
    <n v="30717.16"/>
    <n v="4839.9200000000019"/>
    <n v="0.13611691398731285"/>
    <n v="2317.41"/>
    <n v="2317.41"/>
    <n v="389890"/>
    <s v="Re-submission"/>
    <s v="OP"/>
    <d v="2024-10-19T00:00:00"/>
    <d v="2024-11-10T00:00:00"/>
    <x v="7"/>
    <s v="Submitted"/>
    <d v="2024-11-10T00:00:00"/>
    <m/>
  </r>
  <r>
    <s v="Sep"/>
    <x v="3"/>
    <x v="2"/>
    <x v="12"/>
    <x v="0"/>
    <n v="522766.8"/>
    <n v="360308.95"/>
    <n v="52293.09"/>
    <n v="412602.04000000004"/>
    <n v="110164.75999999995"/>
    <n v="0.21073404049377267"/>
    <n v="410860.02"/>
    <n v="59465.84"/>
    <n v="470325.86"/>
    <n v="52440.94"/>
    <n v="0.10031421276178977"/>
    <n v="57723.819999999949"/>
    <n v="57723.819999999949"/>
    <n v="395763"/>
    <s v="Re-submission"/>
    <s v="IP"/>
    <d v="2024-10-21T00:00:00"/>
    <d v="2024-11-12T00:00:00"/>
    <x v="7"/>
    <s v="Submitted"/>
    <d v="2024-11-12T00:00:00"/>
    <m/>
  </r>
  <r>
    <s v="AUG"/>
    <x v="0"/>
    <x v="2"/>
    <x v="2"/>
    <x v="0"/>
    <n v="240503.05"/>
    <m/>
    <m/>
    <n v="165794.84999999998"/>
    <n v="74708.200000000012"/>
    <n v="0.31063306681557684"/>
    <n v="145719.20000000001"/>
    <n v="15425.19"/>
    <n v="161144.39000000001"/>
    <n v="79358.659999999974"/>
    <n v="0.32996945360983976"/>
    <n v="-4650.4599999999627"/>
    <n v="0"/>
    <n v="394511"/>
    <s v="Re-submission"/>
    <s v="OP"/>
    <d v="2024-10-21T00:00:00"/>
    <d v="2024-11-12T00:00:00"/>
    <x v="7"/>
    <s v="Submitted"/>
    <d v="2024-11-13T00:00:00"/>
    <m/>
  </r>
  <r>
    <s v="AUG"/>
    <x v="2"/>
    <x v="2"/>
    <x v="2"/>
    <x v="0"/>
    <n v="717544.38"/>
    <n v="488351.31"/>
    <n v="57420.160000000003"/>
    <n v="545771.47"/>
    <n v="171772.91000000003"/>
    <n v="0.23938994546929632"/>
    <n v="488351.31"/>
    <n v="57420.160000000003"/>
    <n v="545771.47"/>
    <n v="171772.91000000003"/>
    <n v="0.23938994546929632"/>
    <n v="0"/>
    <n v="0"/>
    <n v="389882"/>
    <s v="Re-submission"/>
    <s v="OP"/>
    <d v="2024-10-21T00:00:00"/>
    <d v="2024-11-12T00:00:00"/>
    <x v="1"/>
    <s v="Submitted"/>
    <d v="2024-11-18T00:00:00"/>
    <m/>
  </r>
  <r>
    <s v="Sep"/>
    <x v="1"/>
    <x v="0"/>
    <x v="12"/>
    <x v="0"/>
    <n v="15819886.810000012"/>
    <m/>
    <m/>
    <n v="14369617.171394035"/>
    <n v="1450269.6386059765"/>
    <n v="9.1673831552905746E-2"/>
    <m/>
    <m/>
    <n v="0"/>
    <n v="1364813.4718614202"/>
    <n v="8.6272012451991689E-2"/>
    <n v="85456.166744556278"/>
    <n v="85456.166744556278"/>
    <m/>
    <s v="Re-submission"/>
    <s v="IP"/>
    <d v="2024-11-06T00:00:00"/>
    <d v="2024-11-11T00:00:00"/>
    <x v="1"/>
    <s v="Submitted"/>
    <d v="2024-11-10T00:00:00"/>
    <m/>
  </r>
  <r>
    <s v="Sep"/>
    <x v="0"/>
    <x v="2"/>
    <x v="12"/>
    <x v="0"/>
    <n v="8135.73"/>
    <m/>
    <m/>
    <n v="6425.1"/>
    <n v="1710.6299999999992"/>
    <n v="0.21026140248017072"/>
    <m/>
    <m/>
    <n v="0"/>
    <n v="0"/>
    <n v="0"/>
    <n v="1710.6299999999992"/>
    <n v="1710.6299999999992"/>
    <n v="396204"/>
    <s v="Re-submission"/>
    <s v="IP"/>
    <d v="2024-10-23T00:00:00"/>
    <d v="2024-11-14T00:00:00"/>
    <x v="7"/>
    <s v="Submitted"/>
    <d v="2024-11-13T00:00:00"/>
    <m/>
  </r>
  <r>
    <s v="Sep"/>
    <x v="3"/>
    <x v="2"/>
    <x v="12"/>
    <x v="0"/>
    <n v="21976.98"/>
    <m/>
    <m/>
    <n v="4250.3299999999981"/>
    <n v="17726.650000000001"/>
    <n v="0.80660081594468402"/>
    <n v="4262.33"/>
    <n v="609"/>
    <n v="4871.33"/>
    <n v="17105.650000000001"/>
    <n v="0.77834397628791585"/>
    <n v="621"/>
    <n v="621"/>
    <n v="395762"/>
    <s v="Re-submission"/>
    <s v="IP"/>
    <d v="2024-10-27T00:00:00"/>
    <d v="2024-11-18T00:00:00"/>
    <x v="4"/>
    <s v="Submitted"/>
    <d v="2024-11-13T00:00:00"/>
    <m/>
  </r>
  <r>
    <s v="Sep"/>
    <x v="1"/>
    <x v="2"/>
    <x v="12"/>
    <x v="0"/>
    <n v="14316.72"/>
    <m/>
    <m/>
    <n v="14297.59"/>
    <n v="19.1299999999992"/>
    <n v="1.3361999117115653E-3"/>
    <m/>
    <m/>
    <n v="0"/>
    <n v="19.1299999999992"/>
    <n v="1.3361999117115653E-3"/>
    <n v="0"/>
    <n v="0"/>
    <n v="395523"/>
    <s v="Re-submission"/>
    <s v="IP"/>
    <d v="2024-10-27T00:00:00"/>
    <d v="2024-11-18T00:00:00"/>
    <x v="7"/>
    <s v="Submitted"/>
    <d v="2024-11-13T00:00:00"/>
    <m/>
  </r>
  <r>
    <s v="Sep"/>
    <x v="2"/>
    <x v="1"/>
    <x v="12"/>
    <x v="0"/>
    <n v="826270.79"/>
    <m/>
    <m/>
    <n v="646832.03"/>
    <n v="179438.76"/>
    <n v="0.21716701373408107"/>
    <m/>
    <m/>
    <n v="0"/>
    <n v="179438.76"/>
    <n v="0.21716701373408107"/>
    <n v="0"/>
    <n v="0"/>
    <m/>
    <s v="Re-submission"/>
    <s v="IP-OP"/>
    <d v="2024-10-22T00:00:00"/>
    <d v="2024-11-13T00:00:00"/>
    <x v="4"/>
    <s v="Submitted"/>
    <d v="2024-10-31T00:00:00"/>
    <e v="#REF!"/>
  </r>
  <r>
    <s v="Sep"/>
    <x v="0"/>
    <x v="2"/>
    <x v="12"/>
    <x v="0"/>
    <n v="487706.7"/>
    <n v="376766.48"/>
    <n v="54650.52"/>
    <n v="431417"/>
    <n v="56289.700000000012"/>
    <n v="0.11541711442553487"/>
    <n v="387083.65"/>
    <n v="56155.02"/>
    <n v="443238.67000000004"/>
    <n v="44468.02999999997"/>
    <n v="9.1177812402413114E-2"/>
    <n v="11821.670000000042"/>
    <n v="11821.670000000042"/>
    <n v="396206"/>
    <s v="Re-submission"/>
    <s v="IP"/>
    <d v="2024-10-27T00:00:00"/>
    <d v="2024-11-18T00:00:00"/>
    <x v="7"/>
    <s v="Submitted"/>
    <d v="2024-11-14T00:00:00"/>
    <m/>
  </r>
  <r>
    <s v="Sep"/>
    <x v="3"/>
    <x v="3"/>
    <x v="12"/>
    <x v="0"/>
    <n v="345311.6"/>
    <m/>
    <m/>
    <n v="184397.99"/>
    <n v="160913.60999999999"/>
    <n v="0.46599537924587531"/>
    <m/>
    <m/>
    <n v="0"/>
    <n v="160913.60999999999"/>
    <n v="0.46599537924587531"/>
    <n v="0"/>
    <n v="0"/>
    <s v="0124MDB0002268403"/>
    <s v="Re-submission"/>
    <s v="IP-OP"/>
    <d v="2024-10-30T00:00:00"/>
    <d v="2024-11-14T00:00:00"/>
    <x v="7"/>
    <s v="Submitted"/>
    <d v="2024-11-19T00:00:00"/>
    <m/>
  </r>
  <r>
    <s v="Sep"/>
    <x v="4"/>
    <x v="1"/>
    <x v="12"/>
    <x v="0"/>
    <n v="719287.45"/>
    <m/>
    <m/>
    <n v="558886.44999999995"/>
    <n v="160401"/>
    <n v="0.22299985909666575"/>
    <m/>
    <m/>
    <n v="0"/>
    <n v="160401"/>
    <n v="0.22299985909666575"/>
    <n v="0"/>
    <n v="0"/>
    <s v="NM24MDB013917"/>
    <s v="Re-submission"/>
    <s v="IP-OP"/>
    <d v="2024-11-04T00:00:00"/>
    <d v="2024-11-18T00:00:00"/>
    <x v="0"/>
    <s v="Not submitted"/>
    <s v="-"/>
    <m/>
  </r>
  <r>
    <s v="Sep"/>
    <x v="2"/>
    <x v="2"/>
    <x v="12"/>
    <x v="0"/>
    <n v="371600.17"/>
    <n v="315609.23"/>
    <n v="45994.75"/>
    <n v="361603.98"/>
    <n v="9996.1900000000023"/>
    <n v="2.6900391353426999E-2"/>
    <n v="319243.65000000002"/>
    <n v="46455.63"/>
    <n v="365699.28"/>
    <n v="5900.8899999999558"/>
    <n v="1.5879675189599499E-2"/>
    <n v="4095.3000000000466"/>
    <n v="4095.3000000000466"/>
    <s v="395917"/>
    <s v="Re-submission"/>
    <s v="IP"/>
    <d v="2024-10-27T00:00:00"/>
    <d v="2024-11-18T00:00:00"/>
    <x v="4"/>
    <s v="Submitted"/>
    <d v="2024-11-17T00:00:00"/>
    <m/>
  </r>
  <r>
    <s v="Sep"/>
    <x v="2"/>
    <x v="2"/>
    <x v="12"/>
    <x v="0"/>
    <n v="12573.27"/>
    <n v="9458.89"/>
    <n v="1380.75"/>
    <n v="10839.64"/>
    <n v="1733.630000000001"/>
    <n v="0.13788218975652325"/>
    <n v="10966.39"/>
    <n v="1606.88"/>
    <n v="12573.27"/>
    <n v="0"/>
    <n v="0"/>
    <n v="1733.630000000001"/>
    <n v="1733.630000000001"/>
    <n v="395918"/>
    <s v="Re-submission"/>
    <s v="IP"/>
    <d v="2024-10-27T00:00:00"/>
    <d v="2024-11-18T00:00:00"/>
    <x v="4"/>
    <s v="Submitted"/>
    <d v="2024-11-13T00:00:00"/>
    <m/>
  </r>
  <r>
    <s v="Sep"/>
    <x v="3"/>
    <x v="2"/>
    <x v="12"/>
    <x v="0"/>
    <n v="34992.61"/>
    <n v="24301.91"/>
    <n v="2340.2600000000002"/>
    <n v="26642.17"/>
    <n v="8350.4400000000023"/>
    <n v="0.23863438594606123"/>
    <n v="24191.37"/>
    <n v="2334.42"/>
    <n v="26525.79"/>
    <n v="8466.82"/>
    <n v="0.2419602310316378"/>
    <n v="-116.37999999999738"/>
    <n v="0"/>
    <n v="395835"/>
    <s v="Re-submission"/>
    <s v="OP"/>
    <d v="2024-10-28T00:00:00"/>
    <d v="2024-11-19T00:00:00"/>
    <x v="7"/>
    <s v="Submitted"/>
    <d v="2024-11-18T00:00:00"/>
    <m/>
  </r>
  <r>
    <s v="Sep"/>
    <x v="1"/>
    <x v="2"/>
    <x v="12"/>
    <x v="0"/>
    <n v="1137074.6499999999"/>
    <n v="834858.51"/>
    <n v="65395.81"/>
    <n v="900254.32000000007"/>
    <n v="236820.32999999984"/>
    <n v="0.20827157654073095"/>
    <n v="835534.9"/>
    <n v="65468.82"/>
    <n v="901003.72"/>
    <n v="236070.92999999993"/>
    <n v="0.20761251690907009"/>
    <n v="749.39999999990687"/>
    <n v="749.39999999990687"/>
    <n v="395525"/>
    <s v="Re-submission"/>
    <s v="OP"/>
    <d v="2024-10-28T00:00:00"/>
    <d v="2024-11-19T00:00:00"/>
    <x v="10"/>
    <s v="Submitted"/>
    <d v="2024-11-19T00:00:00"/>
    <m/>
  </r>
  <r>
    <s v="Sep"/>
    <x v="0"/>
    <x v="2"/>
    <x v="12"/>
    <x v="0"/>
    <n v="28139.72"/>
    <n v="20188.259999999998"/>
    <n v="1840.01"/>
    <n v="22028.269999999997"/>
    <n v="6111.4500000000044"/>
    <n v="0.21718233159391792"/>
    <n v="20988.26"/>
    <n v="1960.01"/>
    <n v="22948.269999999997"/>
    <n v="5191.4500000000044"/>
    <n v="0.18448833179576785"/>
    <n v="920"/>
    <n v="920"/>
    <n v="396205"/>
    <s v="Re-submission"/>
    <s v="OP"/>
    <d v="2024-10-28T00:00:00"/>
    <d v="2024-11-19T00:00:00"/>
    <x v="7"/>
    <s v="Submitted"/>
    <d v="2024-11-19T00:00:00"/>
    <m/>
  </r>
  <r>
    <s v="Sep"/>
    <x v="3"/>
    <x v="2"/>
    <x v="12"/>
    <x v="0"/>
    <n v="15600.67"/>
    <n v="6821.82"/>
    <n v="981.87"/>
    <n v="7803.69"/>
    <n v="7796.9800000000005"/>
    <n v="0.4997849451337667"/>
    <n v="10264.540000000001"/>
    <n v="1470.45"/>
    <n v="11734.990000000002"/>
    <n v="3865.6799999999985"/>
    <n v="0.24778935776476257"/>
    <n v="3931.300000000002"/>
    <n v="3931.300000000002"/>
    <n v="395834"/>
    <s v="Re-submission"/>
    <s v="IP"/>
    <d v="2024-10-29T00:00:00"/>
    <d v="2024-11-20T00:00:00"/>
    <x v="7"/>
    <s v="Submitted"/>
    <d v="2024-11-20T00:00:00"/>
    <m/>
  </r>
  <r>
    <s v="Sep"/>
    <x v="4"/>
    <x v="3"/>
    <x v="12"/>
    <x v="0"/>
    <n v="450188.08"/>
    <m/>
    <m/>
    <n v="327884.02"/>
    <n v="122304.06"/>
    <n v="0.27167325265475706"/>
    <m/>
    <m/>
    <n v="0"/>
    <n v="122304.06"/>
    <n v="0.27167325265475706"/>
    <n v="0"/>
    <n v="0"/>
    <s v="0124MDB0002270148"/>
    <s v="Re-submission"/>
    <s v="IP-OP"/>
    <d v="2024-11-04T00:00:00"/>
    <d v="2024-11-19T00:00:00"/>
    <x v="7"/>
    <s v="Submitted"/>
    <d v="2024-11-19T00:00:00"/>
    <m/>
  </r>
  <r>
    <s v="Sep"/>
    <x v="1"/>
    <x v="3"/>
    <x v="12"/>
    <x v="0"/>
    <n v="811407.87"/>
    <m/>
    <m/>
    <n v="609365.39"/>
    <n v="202042.47999999998"/>
    <n v="0.24900236671354936"/>
    <m/>
    <m/>
    <n v="0"/>
    <n v="177500.52"/>
    <n v="0.21875622182466628"/>
    <n v="24541.959999999992"/>
    <n v="24541.959999999992"/>
    <s v="0124MDB0002268539"/>
    <s v="Re-submission"/>
    <s v="IP-OP"/>
    <d v="2024-11-04T00:00:00"/>
    <d v="2024-11-19T00:00:00"/>
    <x v="1"/>
    <s v="Submitted"/>
    <d v="2024-11-24T00:00:00"/>
    <m/>
  </r>
  <r>
    <s v="Sep"/>
    <x v="3"/>
    <x v="2"/>
    <x v="12"/>
    <x v="0"/>
    <n v="740606.23"/>
    <n v="459532.49"/>
    <n v="49209.68"/>
    <n v="508742.17"/>
    <n v="231864.06"/>
    <n v="0.3130733318297903"/>
    <n v="452301.11"/>
    <n v="48658.18"/>
    <n v="500959.29"/>
    <n v="239646.94"/>
    <n v="0.32358212811685366"/>
    <n v="-7782.8800000000047"/>
    <n v="0"/>
    <n v="395758"/>
    <s v="Re-submission"/>
    <s v="OP"/>
    <d v="2024-10-30T00:00:00"/>
    <d v="2024-11-21T00:00:00"/>
    <x v="11"/>
    <s v="Submited"/>
    <d v="2024-11-28T00:00:00"/>
    <m/>
  </r>
  <r>
    <s v="Sep"/>
    <x v="0"/>
    <x v="2"/>
    <x v="12"/>
    <x v="0"/>
    <n v="1184292.8700000001"/>
    <n v="849215.38"/>
    <n v="87148.79"/>
    <n v="936364.17"/>
    <n v="247928.70000000007"/>
    <n v="0.20934745642773314"/>
    <n v="846139.1"/>
    <n v="86872.83"/>
    <n v="933011.92999999993"/>
    <n v="251280.94000000018"/>
    <n v="0.21217804004848914"/>
    <n v="-3352.2400000001071"/>
    <n v="0"/>
    <n v="396210"/>
    <s v="Re-submission"/>
    <s v="OP"/>
    <d v="2024-10-30T00:00:00"/>
    <d v="2024-11-21T00:00:00"/>
    <x v="7"/>
    <s v="Submitted"/>
    <d v="2024-11-24T00:00:00"/>
    <m/>
  </r>
  <r>
    <s v="Sep"/>
    <x v="1"/>
    <x v="2"/>
    <x v="12"/>
    <x v="0"/>
    <n v="18471.07"/>
    <n v="12415.94"/>
    <n v="1357.74"/>
    <n v="13773.68"/>
    <n v="4697.3899999999994"/>
    <n v="0.25431065985890366"/>
    <n v="12415.94"/>
    <n v="1357.74"/>
    <n v="13773.68"/>
    <n v="4697.3899999999994"/>
    <n v="0.25431065985890366"/>
    <n v="0"/>
    <n v="0"/>
    <n v="395528"/>
    <s v="Re-submission"/>
    <s v="OP"/>
    <d v="2024-10-31T00:00:00"/>
    <d v="2024-11-22T00:00:00"/>
    <x v="7"/>
    <s v="Submitted"/>
    <d v="2024-11-19T00:00:00"/>
    <m/>
  </r>
  <r>
    <s v="Sep"/>
    <x v="2"/>
    <x v="2"/>
    <x v="12"/>
    <x v="0"/>
    <n v="7976.77"/>
    <n v="3223.83"/>
    <n v="257.45999999999998"/>
    <n v="3481.29"/>
    <n v="4495.4800000000005"/>
    <n v="0.56357147065792301"/>
    <n v="3358.75"/>
    <n v="282.58"/>
    <n v="3641.33"/>
    <n v="4335.4400000000005"/>
    <n v="0.54350821197050936"/>
    <n v="160.03999999999996"/>
    <n v="160.03999999999996"/>
    <n v="395913"/>
    <s v="Re-submission"/>
    <s v="OP"/>
    <d v="2024-10-31T00:00:00"/>
    <d v="2024-11-22T00:00:00"/>
    <x v="7"/>
    <s v="Submitted"/>
    <d v="2024-11-19T00:00:00"/>
    <m/>
  </r>
  <r>
    <s v="Sep"/>
    <x v="2"/>
    <x v="2"/>
    <x v="12"/>
    <x v="0"/>
    <n v="16456.32"/>
    <n v="10657.76"/>
    <n v="964.34"/>
    <n v="11622.1"/>
    <n v="4834.2199999999993"/>
    <n v="0.29376069497919338"/>
    <n v="11467.76"/>
    <n v="1085.8399999999999"/>
    <n v="12553.6"/>
    <n v="3902.7199999999993"/>
    <n v="0.23715630225955739"/>
    <n v="931.5"/>
    <n v="931.5"/>
    <n v="395922"/>
    <s v="Re-submission"/>
    <s v="OP"/>
    <d v="2024-11-01T00:00:00"/>
    <d v="2024-11-23T00:00:00"/>
    <x v="7"/>
    <s v="Submitted"/>
    <d v="2024-11-19T00:00:00"/>
    <m/>
  </r>
  <r>
    <s v="Sep"/>
    <x v="3"/>
    <x v="2"/>
    <x v="12"/>
    <x v="0"/>
    <n v="95860.97"/>
    <n v="61786.9"/>
    <n v="6757.81"/>
    <n v="68544.710000000006"/>
    <n v="27316.259999999995"/>
    <n v="0.28495705812282096"/>
    <n v="62817.07"/>
    <n v="6926.05"/>
    <n v="69743.12"/>
    <n v="26117.850000000006"/>
    <n v="0.27245551552420139"/>
    <n v="1198.4099999999889"/>
    <n v="1198.4099999999889"/>
    <n v="395761"/>
    <s v="Re-submission"/>
    <s v="OP"/>
    <d v="2024-11-02T00:00:00"/>
    <d v="2024-11-24T00:00:00"/>
    <x v="4"/>
    <s v="Submitted"/>
    <d v="2024-11-26T00:00:00"/>
    <m/>
  </r>
  <r>
    <s v="Sep"/>
    <x v="0"/>
    <x v="2"/>
    <x v="12"/>
    <x v="0"/>
    <n v="538164.07999999996"/>
    <n v="350534.13"/>
    <n v="38207.26"/>
    <n v="388741.39"/>
    <n v="149422.68999999994"/>
    <n v="0.27765266310601772"/>
    <n v="350673.14"/>
    <n v="38207.26"/>
    <n v="388880.4"/>
    <n v="149283.67999999993"/>
    <n v="0.27739435898434534"/>
    <n v="139.01000000000931"/>
    <n v="139.01000000000931"/>
    <n v="396208"/>
    <s v="Re-submission"/>
    <s v="OP"/>
    <d v="2024-11-02T00:00:00"/>
    <d v="2024-11-24T00:00:00"/>
    <x v="7"/>
    <s v="Submitted"/>
    <d v="2024-11-27T00:00:00"/>
    <m/>
  </r>
  <r>
    <s v="Sep"/>
    <x v="2"/>
    <x v="2"/>
    <x v="12"/>
    <x v="0"/>
    <n v="595.34"/>
    <n v="435.28"/>
    <n v="65.3"/>
    <n v="500.58"/>
    <n v="94.760000000000048"/>
    <n v="0.15916955017301046"/>
    <m/>
    <m/>
    <n v="0"/>
    <n v="94.760000000000048"/>
    <n v="0.15916955017301046"/>
    <n v="0"/>
    <n v="0"/>
    <n v="395916"/>
    <s v="Re-submission"/>
    <s v="OP"/>
    <d v="2024-11-03T00:00:00"/>
    <d v="2024-11-25T00:00:00"/>
    <x v="7"/>
    <s v="Submitted"/>
    <d v="2024-11-25T00:00:00"/>
    <m/>
  </r>
  <r>
    <s v="Sep"/>
    <x v="0"/>
    <x v="2"/>
    <x v="12"/>
    <x v="0"/>
    <n v="2213.75"/>
    <m/>
    <m/>
    <n v="0"/>
    <n v="2213.75"/>
    <n v="1"/>
    <n v="1925"/>
    <n v="288.75"/>
    <n v="2213.75"/>
    <n v="0"/>
    <n v="0"/>
    <n v="2213.75"/>
    <n v="2213.75"/>
    <s v="396214"/>
    <s v="Re-submission"/>
    <s v="IP"/>
    <d v="2024-11-04T00:00:00"/>
    <d v="2024-11-26T00:00:00"/>
    <x v="7"/>
    <s v="Submitted"/>
    <d v="2024-11-28T00:00:00"/>
    <m/>
  </r>
  <r>
    <s v="Sep"/>
    <x v="2"/>
    <x v="2"/>
    <x v="12"/>
    <x v="0"/>
    <n v="723581.04"/>
    <n v="493857.8"/>
    <n v="53710.16"/>
    <n v="547567.96"/>
    <n v="176013.08000000007"/>
    <n v="0.24325275300193061"/>
    <n v="493857.8"/>
    <n v="53710.16"/>
    <n v="547567.96"/>
    <n v="176013.08000000007"/>
    <n v="0.24325275300193061"/>
    <n v="0"/>
    <n v="0"/>
    <n v="395914"/>
    <s v="Re-submission"/>
    <s v="OP"/>
    <d v="2024-11-04T00:00:00"/>
    <d v="2024-11-26T00:00:00"/>
    <x v="1"/>
    <s v="Submitted"/>
    <d v="2024-11-28T00:00:00"/>
    <m/>
  </r>
  <r>
    <s v="Sep"/>
    <x v="4"/>
    <x v="2"/>
    <x v="12"/>
    <x v="0"/>
    <n v="232335.64"/>
    <n v="179638.78"/>
    <n v="26570.22"/>
    <n v="206209"/>
    <n v="26126.640000000014"/>
    <n v="0.11245214036038557"/>
    <n v="179638.78"/>
    <n v="26570.22"/>
    <n v="206209"/>
    <n v="26126.640000000014"/>
    <n v="0.11245214036038557"/>
    <n v="0"/>
    <n v="0"/>
    <n v="395850"/>
    <s v="Re-submission"/>
    <s v="IP"/>
    <d v="2024-11-11T00:00:00"/>
    <d v="2024-12-03T00:00:00"/>
    <x v="7"/>
    <s v="Submitted"/>
    <d v="2024-12-04T00:00:00"/>
    <m/>
  </r>
  <r>
    <s v="Sep"/>
    <x v="2"/>
    <x v="0"/>
    <x v="12"/>
    <x v="0"/>
    <n v="6939664.0300000012"/>
    <m/>
    <m/>
    <n v="6565940.6324199978"/>
    <n v="373723.39758000337"/>
    <n v="5.3853240728139878E-2"/>
    <m/>
    <m/>
    <n v="0"/>
    <n v="223619.91103544179"/>
    <n v="3.2223449156722615E-2"/>
    <n v="150103.48654456157"/>
    <n v="150103.48654456157"/>
    <m/>
    <s v="Re-submission"/>
    <s v="IP"/>
    <d v="2024-11-20T00:00:00"/>
    <d v="2024-11-25T00:00:00"/>
    <x v="6"/>
    <s v="Submitted"/>
    <d v="2024-11-24T00:00:00"/>
    <m/>
  </r>
  <r>
    <s v="Sep"/>
    <x v="4"/>
    <x v="0"/>
    <x v="12"/>
    <x v="0"/>
    <n v="21266973.960000075"/>
    <m/>
    <m/>
    <n v="19841368.40308436"/>
    <n v="1425605.5569157153"/>
    <n v="6.7033775449063013E-2"/>
    <m/>
    <m/>
    <n v="0"/>
    <n v="1336934.3863430768"/>
    <n v="6.2864344916096007E-2"/>
    <n v="88671.170572638512"/>
    <n v="88671.170572638512"/>
    <m/>
    <s v="Re-submission"/>
    <s v="IP"/>
    <d v="2024-11-20T00:00:00"/>
    <d v="2024-11-25T00:00:00"/>
    <x v="1"/>
    <s v="Submitted"/>
    <d v="2024-11-24T00:00:00"/>
    <m/>
  </r>
  <r>
    <s v="Sep"/>
    <x v="4"/>
    <x v="2"/>
    <x v="12"/>
    <x v="0"/>
    <n v="24827.52"/>
    <s v="-"/>
    <s v="-"/>
    <s v="-"/>
    <n v="24827.52"/>
    <n v="1"/>
    <n v="20664.88"/>
    <n v="3016.66"/>
    <n v="23681.54"/>
    <n v="1145.9799999999996"/>
    <n v="4.615765086484673E-2"/>
    <n v="23681.54"/>
    <n v="23681.54"/>
    <n v="395883"/>
    <s v="Re-submission"/>
    <s v="IP"/>
    <d v="2024-11-11T00:00:00"/>
    <d v="2024-12-03T00:00:00"/>
    <x v="7"/>
    <s v="Submitted"/>
    <d v="2024-12-02T00:00:00"/>
    <m/>
  </r>
  <r>
    <s v="Sep"/>
    <x v="4"/>
    <x v="2"/>
    <x v="12"/>
    <x v="0"/>
    <n v="26285.54"/>
    <n v="16432.79"/>
    <n v="1004.08"/>
    <n v="17436.870000000003"/>
    <n v="8848.6699999999983"/>
    <n v="0.33663641682841583"/>
    <n v="16625.29"/>
    <n v="1032.96"/>
    <n v="17658.25"/>
    <n v="8627.2900000000009"/>
    <n v="0.3282142957687002"/>
    <n v="221.37999999999738"/>
    <n v="221.37999999999738"/>
    <n v="395882"/>
    <s v="Re-submission"/>
    <s v="OP"/>
    <d v="2024-11-14T00:00:00"/>
    <d v="2024-12-06T00:00:00"/>
    <x v="4"/>
    <s v="Submitted"/>
    <d v="2024-12-02T00:00:00"/>
    <m/>
  </r>
  <r>
    <s v="Sep"/>
    <x v="3"/>
    <x v="0"/>
    <x v="12"/>
    <x v="0"/>
    <n v="11690842.129999995"/>
    <m/>
    <m/>
    <m/>
    <n v="1129000.0416235793"/>
    <n v="9.6571318735580239E-2"/>
    <m/>
    <m/>
    <n v="0"/>
    <n v="855321.1187484581"/>
    <n v="7.316163448598878E-2"/>
    <n v="273678.92287512124"/>
    <n v="273678.92287512124"/>
    <m/>
    <s v="Re-submission"/>
    <s v="IP"/>
    <d v="2024-11-27T00:00:00"/>
    <d v="2024-12-02T00:00:00"/>
    <x v="1"/>
    <s v="Submitted"/>
    <d v="2024-12-01T00:00:00"/>
    <m/>
  </r>
  <r>
    <s v="Sep"/>
    <x v="4"/>
    <x v="2"/>
    <x v="12"/>
    <x v="0"/>
    <n v="1468759.33"/>
    <n v="1072320.6299999999"/>
    <n v="148148.67000000001"/>
    <n v="1220469.2999999998"/>
    <n v="248290.03000000026"/>
    <n v="0.16904745721683365"/>
    <n v="1072320.6299999999"/>
    <n v="148148.67000000001"/>
    <n v="1220469.2999999998"/>
    <n v="248290.03000000026"/>
    <n v="0.16904745721683365"/>
    <n v="0"/>
    <n v="0"/>
    <n v="395855"/>
    <s v="Re-submission"/>
    <s v="IP"/>
    <d v="2024-11-17T00:00:00"/>
    <d v="2024-12-09T00:00:00"/>
    <x v="7"/>
    <s v="Submitted"/>
    <d v="2024-12-10T00:00:00"/>
    <m/>
  </r>
  <r>
    <s v="Oct"/>
    <x v="2"/>
    <x v="2"/>
    <x v="4"/>
    <x v="0"/>
    <n v="283502.78999999998"/>
    <n v="186445.75"/>
    <n v="26378.240000000002"/>
    <n v="212823.99"/>
    <n v="70678.799999999988"/>
    <n v="0.24930548302540512"/>
    <n v="186445.75"/>
    <n v="26378.240000000002"/>
    <n v="212823.99"/>
    <n v="70678.799999999988"/>
    <n v="0.24930548302540512"/>
    <n v="0"/>
    <n v="0"/>
    <n v="403629"/>
    <s v="Re-submission"/>
    <s v="IP"/>
    <d v="2024-11-17T00:00:00"/>
    <d v="2024-12-09T00:00:00"/>
    <x v="4"/>
    <s v="Submitted"/>
    <d v="2024-12-03T00:00:00"/>
    <m/>
  </r>
  <r>
    <s v="Sep"/>
    <x v="4"/>
    <x v="2"/>
    <x v="12"/>
    <x v="0"/>
    <n v="1428327.55"/>
    <n v="916915.89"/>
    <n v="96068.34"/>
    <n v="1012984.23"/>
    <n v="415343.32000000007"/>
    <n v="0.29078996620908143"/>
    <m/>
    <m/>
    <n v="0"/>
    <n v="415343.32000000007"/>
    <n v="0.29078996620908143"/>
    <n v="0"/>
    <n v="0"/>
    <n v="395856"/>
    <s v="Re-submission"/>
    <s v="OP"/>
    <d v="2024-11-18T00:00:00"/>
    <d v="2024-12-10T00:00:00"/>
    <x v="1"/>
    <s v="Not submitted"/>
    <s v="-"/>
    <m/>
  </r>
  <r>
    <s v="Sep"/>
    <x v="4"/>
    <x v="2"/>
    <x v="12"/>
    <x v="0"/>
    <n v="7663.27"/>
    <n v="4834.78"/>
    <n v="712.31"/>
    <n v="5547.09"/>
    <n v="2116.1800000000003"/>
    <n v="0.27614582286673967"/>
    <n v="4834.78"/>
    <n v="712.31"/>
    <n v="5547.09"/>
    <n v="2116.1800000000003"/>
    <n v="0.27614582286673967"/>
    <n v="0"/>
    <n v="0"/>
    <n v="395858"/>
    <s v="Re-submission"/>
    <s v="IP"/>
    <d v="2024-11-18T00:00:00"/>
    <d v="2024-12-10T00:00:00"/>
    <x v="4"/>
    <s v="Submitted"/>
    <d v="2024-11-26T00:00:00"/>
    <m/>
  </r>
  <r>
    <s v="Sep"/>
    <x v="4"/>
    <x v="2"/>
    <x v="12"/>
    <x v="0"/>
    <n v="54072.05"/>
    <n v="27285.14"/>
    <n v="2495.21"/>
    <n v="29780.35"/>
    <n v="24291.700000000004"/>
    <n v="0.44924688448098421"/>
    <n v="27285.14"/>
    <n v="2495.21"/>
    <n v="29780.35"/>
    <n v="24291.700000000004"/>
    <n v="0.44924688448098421"/>
    <n v="0"/>
    <n v="0"/>
    <n v="395857"/>
    <s v="Re-submission"/>
    <s v="OP"/>
    <d v="2024-11-18T00:00:00"/>
    <d v="2024-12-10T00:00:00"/>
    <x v="4"/>
    <s v="Submitted"/>
    <d v="2024-12-01T00:00:00"/>
    <m/>
  </r>
  <r>
    <s v="Sep"/>
    <x v="4"/>
    <x v="2"/>
    <x v="12"/>
    <x v="0"/>
    <n v="132643.64000000001"/>
    <n v="86698.47"/>
    <n v="7131.4"/>
    <n v="93829.87"/>
    <n v="38813.770000000019"/>
    <n v="0.29261689440971322"/>
    <n v="86698.47"/>
    <n v="7131.4"/>
    <n v="93829.87"/>
    <n v="38813.770000000019"/>
    <n v="0.29261689440971322"/>
    <n v="0"/>
    <n v="0"/>
    <n v="395851"/>
    <s v="Re-submission"/>
    <s v="OP"/>
    <d v="2024-11-18T00:00:00"/>
    <d v="2024-12-10T00:00:00"/>
    <x v="4"/>
    <s v="Submitted"/>
    <d v="2024-12-12T00:00:00"/>
    <m/>
  </r>
  <r>
    <s v="Oct"/>
    <x v="2"/>
    <x v="2"/>
    <x v="4"/>
    <x v="0"/>
    <n v="10212.129999999999"/>
    <n v="5912.58"/>
    <n v="862.12"/>
    <n v="6774.7"/>
    <n v="3437.4299999999994"/>
    <n v="0.33660264802739481"/>
    <m/>
    <m/>
    <n v="0"/>
    <n v="3437.4299999999994"/>
    <n v="0.33660264802739481"/>
    <n v="0"/>
    <n v="0"/>
    <n v="403633"/>
    <s v="Re-submission"/>
    <s v="IP"/>
    <d v="2024-11-18T00:00:00"/>
    <d v="2024-12-10T00:00:00"/>
    <x v="7"/>
    <s v="Submitted"/>
    <d v="2024-12-04T00:00:00"/>
    <m/>
  </r>
  <r>
    <s v="Oct"/>
    <x v="1"/>
    <x v="2"/>
    <x v="4"/>
    <x v="0"/>
    <n v="230038.12"/>
    <n v="204760.47"/>
    <n v="26277.65"/>
    <n v="188762.52000000002"/>
    <n v="41275.599999999977"/>
    <n v="0.17942939196338406"/>
    <n v="168839.45"/>
    <n v="21389.32"/>
    <n v="190228.77000000002"/>
    <n v="39809.349999999977"/>
    <n v="0.1730554483752518"/>
    <n v="1466.25"/>
    <n v="1466.25"/>
    <n v="403021"/>
    <s v="Re-submission"/>
    <s v="IP"/>
    <d v="2024-11-24T00:00:00"/>
    <d v="2024-12-16T00:00:00"/>
    <x v="7"/>
    <s v="Submitted"/>
    <d v="2024-12-10T00:00:00"/>
    <m/>
  </r>
  <r>
    <s v="Oct"/>
    <x v="2"/>
    <x v="2"/>
    <x v="4"/>
    <x v="0"/>
    <n v="8396.2999999999993"/>
    <n v="4758.74"/>
    <n v="482.64"/>
    <n v="5241.38"/>
    <n v="3154.9199999999992"/>
    <n v="0.37575122375331987"/>
    <n v="4758.74"/>
    <n v="482.64"/>
    <n v="5241.38"/>
    <n v="3154.9199999999992"/>
    <n v="0.37575122375331987"/>
    <n v="0"/>
    <n v="0"/>
    <n v="403634"/>
    <s v="Re-submission"/>
    <s v="OP"/>
    <d v="2024-11-24T00:00:00"/>
    <d v="2024-12-16T00:00:00"/>
    <x v="7"/>
    <s v="Submitted"/>
    <d v="2024-12-10T00:00:00"/>
    <m/>
  </r>
  <r>
    <s v="Oct"/>
    <x v="1"/>
    <x v="2"/>
    <x v="4"/>
    <x v="0"/>
    <n v="2901.52"/>
    <n v="2536.25"/>
    <n v="365.27"/>
    <n v="2901.52"/>
    <n v="0"/>
    <n v="0"/>
    <m/>
    <m/>
    <n v="0"/>
    <n v="0"/>
    <n v="0"/>
    <n v="0"/>
    <n v="0"/>
    <n v="403023"/>
    <s v="Re-submission"/>
    <s v="IP"/>
    <d v="2024-11-25T00:00:00"/>
    <d v="2024-12-17T00:00:00"/>
    <x v="7"/>
    <s v="Submitted"/>
    <d v="2024-12-10T00:00:00"/>
    <m/>
  </r>
  <r>
    <s v="Oct"/>
    <x v="4"/>
    <x v="4"/>
    <x v="4"/>
    <x v="0"/>
    <n v="331416.37"/>
    <n v="331416.37"/>
    <m/>
    <n v="91590.54"/>
    <n v="237417.54"/>
    <n v="0.71637239886490822"/>
    <m/>
    <m/>
    <n v="0"/>
    <n v="237417.54"/>
    <n v="0.71637239886490822"/>
    <n v="0"/>
    <n v="0"/>
    <s v="NB20241106-110114"/>
    <s v="Re-submission"/>
    <s v="IP-OP"/>
    <d v="2024-11-28T00:00:00"/>
    <d v="2024-12-13T00:00:00"/>
    <x v="1"/>
    <s v="Submitted"/>
    <d v="2024-12-15T00:00:00"/>
    <m/>
  </r>
  <r>
    <s v="Oct"/>
    <x v="4"/>
    <x v="3"/>
    <x v="4"/>
    <x v="0"/>
    <n v="493085.49"/>
    <n v="450369.49"/>
    <n v="42716"/>
    <n v="325822.57"/>
    <n v="167272.07"/>
    <n v="0.33923543359590647"/>
    <m/>
    <m/>
    <n v="0"/>
    <n v="167272.07"/>
    <n v="0.33923543359590647"/>
    <n v="0"/>
    <n v="0"/>
    <s v="10-2024/025000439"/>
    <s v="Re-submission"/>
    <s v="IP-OP"/>
    <d v="2024-11-28T00:00:00"/>
    <d v="2024-12-15T00:00:00"/>
    <x v="7"/>
    <s v="Submitted"/>
    <d v="2024-12-15T00:00:00"/>
    <m/>
  </r>
  <r>
    <s v="Oct"/>
    <x v="1"/>
    <x v="3"/>
    <x v="4"/>
    <x v="0"/>
    <n v="926744.41"/>
    <m/>
    <m/>
    <m/>
    <n v="179760.24"/>
    <n v="0.19396959729166316"/>
    <m/>
    <m/>
    <n v="0"/>
    <n v="159210.98000000001"/>
    <n v="0.17179599712934876"/>
    <n v="20549.25999999998"/>
    <n v="20549.25999999998"/>
    <s v="0124MDB0002290264"/>
    <s v="Re-submission"/>
    <s v="IP-OP"/>
    <d v="2024-11-28T00:00:00"/>
    <d v="2024-12-15T00:00:00"/>
    <x v="12"/>
    <s v="Submitted"/>
    <d v="2024-12-15T00:00:00"/>
    <m/>
  </r>
  <r>
    <s v="Oct"/>
    <x v="1"/>
    <x v="2"/>
    <x v="4"/>
    <x v="0"/>
    <n v="417907.4"/>
    <n v="368458.16"/>
    <n v="49449.24"/>
    <n v="377632.04000000004"/>
    <n v="40275.359999999986"/>
    <n v="9.6373885698123524E-2"/>
    <n v="332971.51"/>
    <n v="44660.53"/>
    <n v="377632.04000000004"/>
    <n v="40275.359999999986"/>
    <n v="9.6373885698123524E-2"/>
    <n v="0"/>
    <n v="0"/>
    <n v="405613"/>
    <s v="Re-submission"/>
    <s v="IP"/>
    <d v="2024-11-25T00:00:00"/>
    <d v="2024-12-17T00:00:00"/>
    <x v="7"/>
    <s v="Submitted"/>
    <d v="2024-12-11T00:00:00"/>
    <m/>
  </r>
  <r>
    <s v="Oct"/>
    <x v="2"/>
    <x v="2"/>
    <x v="4"/>
    <x v="0"/>
    <n v="6891.6"/>
    <n v="3511.19"/>
    <n v="490.88"/>
    <n v="4002.07"/>
    <n v="2889.53"/>
    <n v="0.41928289511869521"/>
    <n v="3511.19"/>
    <n v="490.88"/>
    <n v="4002.07"/>
    <n v="2889.53"/>
    <n v="0.41928289511869521"/>
    <n v="0"/>
    <n v="0"/>
    <n v="403624"/>
    <s v="Re-submission"/>
    <s v="OP"/>
    <d v="2024-11-25T00:00:00"/>
    <d v="2024-12-17T00:00:00"/>
    <x v="7"/>
    <s v="Submitted"/>
    <d v="2024-12-11T00:00:00"/>
    <m/>
  </r>
  <r>
    <s v="Oct"/>
    <x v="1"/>
    <x v="2"/>
    <x v="4"/>
    <x v="0"/>
    <n v="10585.55"/>
    <n v="6918.83"/>
    <n v="662.32"/>
    <n v="7581.15"/>
    <n v="3004.3999999999996"/>
    <n v="0.28382086901483627"/>
    <m/>
    <m/>
    <n v="0"/>
    <n v="3004.3999999999996"/>
    <n v="0.28382086901483627"/>
    <n v="0"/>
    <n v="0"/>
    <n v="403022"/>
    <s v="Re-submission"/>
    <s v="OP"/>
    <d v="2024-11-25T00:00:00"/>
    <d v="2024-12-17T00:00:00"/>
    <x v="7"/>
    <s v="Submitted"/>
    <d v="2024-12-11T00:00:00"/>
    <m/>
  </r>
  <r>
    <s v="Oct"/>
    <x v="0"/>
    <x v="2"/>
    <x v="4"/>
    <x v="0"/>
    <n v="11451.99"/>
    <n v="5737.06"/>
    <n v="838.54"/>
    <n v="6575.6"/>
    <n v="4876.3899999999994"/>
    <n v="0.42581158383826739"/>
    <n v="5737.06"/>
    <n v="838.54"/>
    <n v="6575.6"/>
    <n v="4876.3899999999994"/>
    <n v="0.42581158383826739"/>
    <n v="0"/>
    <n v="0"/>
    <n v="403483"/>
    <s v="Re-submission"/>
    <s v="IP"/>
    <d v="2024-11-26T00:00:00"/>
    <d v="2024-12-18T00:00:00"/>
    <x v="7"/>
    <s v="Submitted"/>
    <d v="2024-12-12T00:00:00"/>
    <m/>
  </r>
  <r>
    <s v="Oct"/>
    <x v="2"/>
    <x v="2"/>
    <x v="4"/>
    <x v="0"/>
    <n v="390794.66"/>
    <n v="276274.90000000002"/>
    <n v="31603.85"/>
    <n v="307878.75"/>
    <n v="82915.909999999974"/>
    <n v="0.21217257676960063"/>
    <n v="278399.38"/>
    <n v="31883"/>
    <n v="310282.38"/>
    <n v="80512.27999999997"/>
    <n v="0.20602195536653437"/>
    <n v="2403.6300000000047"/>
    <n v="2403.6300000000047"/>
    <n v="403625"/>
    <s v="Re-submission"/>
    <s v="OP"/>
    <d v="2024-11-27T00:00:00"/>
    <d v="2024-12-19T00:00:00"/>
    <x v="4"/>
    <s v="Submitted"/>
    <d v="2024-12-24T00:00:00"/>
    <m/>
  </r>
  <r>
    <s v="Oct"/>
    <x v="4"/>
    <x v="2"/>
    <x v="4"/>
    <x v="0"/>
    <n v="2366.1"/>
    <n v="1077.3499999999999"/>
    <n v="149.75"/>
    <n v="1227.0999999999999"/>
    <n v="1139"/>
    <n v="0.48138286632010485"/>
    <m/>
    <m/>
    <n v="0"/>
    <n v="1139"/>
    <n v="0.48138286632010485"/>
    <n v="0"/>
    <n v="0"/>
    <n v="403507"/>
    <s v="Re-submission"/>
    <s v="IP"/>
    <d v="2024-12-02T00:00:00"/>
    <d v="2024-12-24T00:00:00"/>
    <x v="7"/>
    <s v="Submitted"/>
    <d v="2024-12-22T00:00:00"/>
    <m/>
  </r>
  <r>
    <s v="Oct"/>
    <x v="1"/>
    <x v="2"/>
    <x v="4"/>
    <x v="0"/>
    <n v="430.19"/>
    <n v="180"/>
    <n v="27"/>
    <n v="207"/>
    <n v="223.19"/>
    <n v="0.51881726678909323"/>
    <m/>
    <m/>
    <n v="0"/>
    <n v="223.19"/>
    <n v="0.51881726678909323"/>
    <n v="0"/>
    <n v="0"/>
    <n v="405619"/>
    <s v="Re-submission"/>
    <s v="OP"/>
    <d v="2024-12-04T00:00:00"/>
    <d v="2024-12-26T00:00:00"/>
    <x v="1"/>
    <s v="Submitted"/>
    <d v="2024-12-26T00:00:00"/>
    <m/>
  </r>
  <r>
    <s v="Oct"/>
    <x v="1"/>
    <x v="2"/>
    <x v="4"/>
    <x v="0"/>
    <n v="16502.439999999999"/>
    <n v="11761.3"/>
    <n v="865.8"/>
    <n v="12627.099999999999"/>
    <n v="3875.34"/>
    <n v="0.23483436388800688"/>
    <n v="11761.3"/>
    <n v="865.8"/>
    <n v="12627.099999999999"/>
    <n v="3875.34"/>
    <n v="0.23483436388800688"/>
    <n v="0"/>
    <n v="0"/>
    <n v="405620"/>
    <s v="Re-submission"/>
    <s v="OP"/>
    <d v="2024-12-04T00:00:00"/>
    <d v="2024-12-26T00:00:00"/>
    <x v="1"/>
    <s v="Submitted"/>
    <d v="2024-12-26T00:00:00"/>
    <m/>
  </r>
  <r>
    <s v="Oct"/>
    <x v="3"/>
    <x v="4"/>
    <x v="4"/>
    <x v="0"/>
    <n v="169398"/>
    <m/>
    <m/>
    <m/>
    <n v="41094.69"/>
    <n v="0.24259253356001842"/>
    <m/>
    <m/>
    <n v="0"/>
    <n v="41094.69"/>
    <n v="0.24259253356001842"/>
    <n v="0"/>
    <n v="0"/>
    <s v="NB20241103-108987"/>
    <s v="Re-submission"/>
    <s v="IP-OP"/>
    <d v="2024-12-04T00:00:00"/>
    <d v="2024-12-19T00:00:00"/>
    <x v="7"/>
    <s v="Submitted"/>
    <d v="2024-12-17T00:00:00"/>
    <m/>
  </r>
  <r>
    <s v="Oct"/>
    <x v="3"/>
    <x v="4"/>
    <x v="4"/>
    <x v="0"/>
    <n v="12209.28"/>
    <m/>
    <m/>
    <n v="6211.4400000000005"/>
    <n v="5997.84"/>
    <n v="0.4912525554332442"/>
    <m/>
    <m/>
    <n v="0"/>
    <n v="5997.84"/>
    <n v="0.4912525554332442"/>
    <n v="0"/>
    <n v="0"/>
    <s v="NB20241105-109648"/>
    <s v="Re-submission"/>
    <s v="IP-OP"/>
    <d v="2024-12-05T00:00:00"/>
    <d v="2024-12-20T00:00:00"/>
    <x v="1"/>
    <s v="Submitted"/>
    <d v="2024-12-16T00:00:00"/>
    <m/>
  </r>
  <r>
    <s v="Oct"/>
    <x v="3"/>
    <x v="1"/>
    <x v="4"/>
    <x v="0"/>
    <n v="665635.14"/>
    <m/>
    <m/>
    <n v="439810.62"/>
    <n v="220252"/>
    <n v="0.33088998276142695"/>
    <m/>
    <m/>
    <n v="0"/>
    <n v="220252"/>
    <n v="0.33088998276142695"/>
    <n v="0"/>
    <n v="0"/>
    <s v="NM24MDB019471"/>
    <s v="Re-submission"/>
    <s v="IP-OP"/>
    <d v="2024-12-06T00:00:00"/>
    <d v="2024-12-21T00:00:00"/>
    <x v="7"/>
    <s v="Submitted"/>
    <d v="2024-12-19T00:00:00"/>
    <m/>
  </r>
  <r>
    <s v="Oct"/>
    <x v="1"/>
    <x v="1"/>
    <x v="4"/>
    <x v="0"/>
    <n v="3153139.31"/>
    <m/>
    <m/>
    <n v="2456181.29"/>
    <n v="696958.02"/>
    <n v="0.22103622817730817"/>
    <m/>
    <m/>
    <n v="0"/>
    <n v="696958.02"/>
    <n v="0.22103622817730817"/>
    <n v="0"/>
    <n v="0"/>
    <s v="NM24MDB019567"/>
    <s v="Re-submission"/>
    <s v="IP-OP"/>
    <d v="2024-12-09T00:00:00"/>
    <d v="2024-12-24T00:00:00"/>
    <x v="13"/>
    <s v="Submitted"/>
    <d v="2024-12-23T00:00:00"/>
    <m/>
  </r>
  <r>
    <s v="Oct"/>
    <x v="4"/>
    <x v="1"/>
    <x v="4"/>
    <x v="0"/>
    <n v="940199.99"/>
    <m/>
    <m/>
    <n v="580636.29"/>
    <n v="359563.69999999995"/>
    <n v="0.3824332097684876"/>
    <m/>
    <m/>
    <n v="0"/>
    <n v="359563.69999999995"/>
    <n v="0.3824332097684876"/>
    <n v="0"/>
    <n v="0"/>
    <s v="NM24MDB019257"/>
    <s v="Re-submission"/>
    <s v="IP-OP"/>
    <d v="2024-12-09T00:00:00"/>
    <d v="2024-12-24T00:00:00"/>
    <x v="1"/>
    <s v="Submitted"/>
    <d v="2024-12-23T00:00:00"/>
    <m/>
  </r>
  <r>
    <s v="Oct"/>
    <x v="3"/>
    <x v="2"/>
    <x v="4"/>
    <x v="0"/>
    <n v="19800.88"/>
    <n v="16781.95"/>
    <n v="2466.38"/>
    <n v="19248.330000000002"/>
    <n v="552.54999999999927"/>
    <n v="2.7905325419880292E-2"/>
    <n v="17254.45"/>
    <n v="2537.2600000000002"/>
    <n v="19791.71"/>
    <n v="9.1700000000018917"/>
    <n v="4.6311073043227833E-4"/>
    <n v="543.37999999999738"/>
    <n v="543.37999999999738"/>
    <n v="402910"/>
    <s v="Re-submission"/>
    <s v="IP"/>
    <d v="2024-12-08T00:00:00"/>
    <d v="2024-12-30T00:00:00"/>
    <x v="7"/>
    <s v="Submitted"/>
    <d v="2024-12-26T00:00:00"/>
    <m/>
  </r>
  <r>
    <s v="Oct"/>
    <x v="1"/>
    <x v="4"/>
    <x v="4"/>
    <x v="0"/>
    <n v="217549.92"/>
    <m/>
    <m/>
    <n v="6564.62"/>
    <n v="210188.02"/>
    <n v="0.96615995078279038"/>
    <m/>
    <s v=" "/>
    <m/>
    <n v="210188.02"/>
    <n v="0.96615995078279038"/>
    <n v="0"/>
    <n v="0"/>
    <s v="NB20241106-110183"/>
    <s v="Re-submission"/>
    <s v="IP-OP"/>
    <d v="2024-12-10T00:00:00"/>
    <d v="2024-12-25T00:00:00"/>
    <x v="14"/>
    <s v="Submitted"/>
    <d v="2024-12-12T00:00:00"/>
    <m/>
  </r>
  <r>
    <s v="Oct"/>
    <x v="1"/>
    <x v="4"/>
    <x v="4"/>
    <x v="0"/>
    <n v="293382.58"/>
    <m/>
    <m/>
    <n v="149228.63"/>
    <n v="141115.81"/>
    <n v="0.4809958723520667"/>
    <m/>
    <m/>
    <n v="0"/>
    <n v="141115.81"/>
    <n v="0.4809958723520667"/>
    <n v="0"/>
    <n v="0"/>
    <s v="NB20241105-109573"/>
    <s v="Re-submission"/>
    <s v="IP-OP"/>
    <d v="2024-12-10T00:00:00"/>
    <d v="2024-12-25T00:00:00"/>
    <x v="14"/>
    <s v="Submitted"/>
    <d v="2024-12-12T00:00:00"/>
    <m/>
  </r>
  <r>
    <s v="Oct"/>
    <x v="2"/>
    <x v="1"/>
    <x v="4"/>
    <x v="0"/>
    <n v="786840.59"/>
    <m/>
    <m/>
    <n v="540157.27"/>
    <n v="246683.32"/>
    <n v="0.31351117765798026"/>
    <m/>
    <m/>
    <n v="0"/>
    <n v="246683.32"/>
    <n v="0.31351117765798026"/>
    <n v="0"/>
    <n v="0"/>
    <s v="NM24MDB019566"/>
    <s v="Re-submission"/>
    <s v="IP-OP"/>
    <d v="2024-12-10T00:00:00"/>
    <d v="2024-12-25T00:00:00"/>
    <x v="7"/>
    <s v="Submitted"/>
    <d v="2024-12-24T00:00:00"/>
    <m/>
  </r>
  <r>
    <s v="Oct"/>
    <x v="3"/>
    <x v="2"/>
    <x v="4"/>
    <x v="0"/>
    <n v="289362.75"/>
    <n v="210570.2"/>
    <n v="30767.16"/>
    <n v="241337.36000000002"/>
    <n v="48025.389999999985"/>
    <n v="0.1659694967648738"/>
    <n v="238953.12"/>
    <n v="34899.1"/>
    <n v="273852.21999999997"/>
    <n v="15510.530000000028"/>
    <n v="5.3602372800230946E-2"/>
    <n v="32514.859999999957"/>
    <n v="32514.859999999957"/>
    <n v="402911"/>
    <s v="Re-submission"/>
    <s v="IP"/>
    <d v="2024-12-08T00:00:00"/>
    <d v="2024-12-30T00:00:00"/>
    <x v="7"/>
    <s v="Submitted"/>
    <d v="2024-12-29T00:00:00"/>
    <m/>
  </r>
  <r>
    <s v="Oct"/>
    <x v="4"/>
    <x v="2"/>
    <x v="4"/>
    <x v="0"/>
    <n v="1503094.7"/>
    <n v="1060267.75"/>
    <n v="154708.43"/>
    <n v="1214976.18"/>
    <n v="288118.52"/>
    <n v="0.19168354462297021"/>
    <n v="1233332.3400000001"/>
    <n v="180285.7"/>
    <n v="1413618.04"/>
    <n v="89476.659999999916"/>
    <n v="5.9528291863446742E-2"/>
    <n v="198641.8600000001"/>
    <n v="198641.8600000001"/>
    <n v="403513"/>
    <s v="Re-submission"/>
    <s v="IP"/>
    <d v="2024-12-08T00:00:00"/>
    <d v="2024-12-30T00:00:00"/>
    <x v="4"/>
    <s v="Submitted"/>
    <d v="2024-12-26T00:00:00"/>
    <m/>
  </r>
  <r>
    <s v="Oct"/>
    <x v="3"/>
    <x v="3"/>
    <x v="4"/>
    <x v="0"/>
    <n v="199786.79"/>
    <n v="145901.62"/>
    <n v="17372.400000000001"/>
    <n v="163274.01999999999"/>
    <n v="36512.770000000019"/>
    <n v="0.18275867989069755"/>
    <m/>
    <m/>
    <n v="0"/>
    <n v="36512.770000000019"/>
    <n v="0.18275867989069755"/>
    <n v="0"/>
    <n v="0"/>
    <s v="0124MDB0002288299"/>
    <s v="Re-submission"/>
    <s v="IP-OP"/>
    <d v="2024-12-05T00:00:00"/>
    <d v="2024-12-26T00:00:00"/>
    <x v="1"/>
    <s v="Submitted"/>
    <d v="2024-12-26T00:00:00"/>
    <m/>
  </r>
  <r>
    <s v="Oct"/>
    <x v="0"/>
    <x v="2"/>
    <x v="4"/>
    <x v="0"/>
    <n v="32423.67"/>
    <n v="19448.490000000002"/>
    <n v="1778.63"/>
    <n v="21227.120000000003"/>
    <n v="11196.549999999996"/>
    <n v="0.34532025523329085"/>
    <n v="23974.560000000001"/>
    <n v="2451.5300000000002"/>
    <n v="26426.09"/>
    <n v="5997.5799999999981"/>
    <n v="0.18497535905096488"/>
    <n v="5198.9699999999975"/>
    <n v="5198.9699999999975"/>
    <n v="403484"/>
    <s v="Re-submission"/>
    <s v="OP"/>
    <d v="2024-12-08T00:00:00"/>
    <d v="2024-12-30T00:00:00"/>
    <x v="7"/>
    <s v="Submitted"/>
    <d v="2024-12-29T00:00:00"/>
    <m/>
  </r>
  <r>
    <s v="Oct"/>
    <x v="4"/>
    <x v="2"/>
    <x v="4"/>
    <x v="0"/>
    <n v="33920.43"/>
    <n v="26076.52"/>
    <n v="3821.25"/>
    <n v="29897.77"/>
    <n v="4022.66"/>
    <n v="0.11859106738918108"/>
    <n v="26076.52"/>
    <n v="3821.25"/>
    <n v="29897.77"/>
    <n v="4022.66"/>
    <n v="0.11859106738918108"/>
    <n v="0"/>
    <n v="0"/>
    <n v="403509"/>
    <s v="Re-submission"/>
    <s v="IP"/>
    <d v="2024-12-08T00:00:00"/>
    <d v="2024-12-30T00:00:00"/>
    <x v="7"/>
    <s v="Submitted"/>
    <d v="2024-12-25T00:00:00"/>
    <m/>
  </r>
  <r>
    <s v="Oct"/>
    <x v="0"/>
    <x v="2"/>
    <x v="4"/>
    <x v="0"/>
    <n v="523811.77"/>
    <n v="378563.03"/>
    <n v="46995.6"/>
    <n v="425558.63"/>
    <n v="98253.140000000014"/>
    <n v="0.18757337201491295"/>
    <n v="429566.45"/>
    <n v="54583.97"/>
    <n v="484150.42000000004"/>
    <n v="39661.349999999977"/>
    <n v="7.5716798039875993E-2"/>
    <n v="58591.790000000037"/>
    <n v="58591.790000000037"/>
    <n v="403485"/>
    <s v="Re-submission"/>
    <s v="IP"/>
    <d v="2024-12-08T00:00:00"/>
    <d v="2024-12-30T00:00:00"/>
    <x v="2"/>
    <s v="Submitted"/>
    <d v="2024-12-31T00:00:00"/>
    <m/>
  </r>
  <r>
    <s v="Oct"/>
    <x v="0"/>
    <x v="2"/>
    <x v="4"/>
    <x v="0"/>
    <n v="1611321.41"/>
    <n v="1205133.1100000001"/>
    <n v="177056.6"/>
    <n v="1382189.7100000002"/>
    <n v="229131.69999999972"/>
    <n v="0.14220111430158414"/>
    <n v="1205133.1100000001"/>
    <n v="177056.6"/>
    <n v="1382189.7100000002"/>
    <n v="229131.69999999972"/>
    <n v="0.14220111430158414"/>
    <n v="0"/>
    <n v="0"/>
    <n v="403488"/>
    <s v="Re-submission"/>
    <s v="IP"/>
    <d v="2024-12-08T00:00:00"/>
    <d v="2024-12-30T00:00:00"/>
    <x v="4"/>
    <s v="Submitted"/>
    <d v="2024-12-31T00:00:00"/>
    <m/>
  </r>
  <r>
    <s v="Oct"/>
    <x v="1"/>
    <x v="2"/>
    <x v="4"/>
    <x v="0"/>
    <n v="537919.17000000004"/>
    <n v="373324.82"/>
    <n v="29813.98"/>
    <n v="403138.8"/>
    <n v="134780.37000000005"/>
    <n v="0.25055877818966749"/>
    <n v="374347.82"/>
    <n v="29953.77"/>
    <n v="404301.59"/>
    <n v="133617.58000000002"/>
    <n v="0.24839713371806402"/>
    <n v="1162.7900000000373"/>
    <n v="1162.7900000000373"/>
    <n v="403025"/>
    <s v="Re-submission"/>
    <s v="OP"/>
    <d v="2024-12-08T00:00:00"/>
    <d v="2024-12-30T00:00:00"/>
    <x v="7"/>
    <s v="Submitted"/>
    <d v="2024-12-29T00:00:00"/>
    <m/>
  </r>
  <r>
    <s v="Oct"/>
    <x v="1"/>
    <x v="2"/>
    <x v="4"/>
    <x v="0"/>
    <n v="555095.93000000005"/>
    <n v="399875.34"/>
    <n v="31089.439999999999"/>
    <n v="430964.78"/>
    <n v="124131.15"/>
    <n v="0.22362107753158986"/>
    <n v="371038.67"/>
    <n v="29885.41"/>
    <n v="400924.07999999996"/>
    <n v="154171.85000000009"/>
    <n v="0.27773911078757157"/>
    <n v="-30040.700000000099"/>
    <n v="0"/>
    <n v="405617"/>
    <s v="Re-submission"/>
    <s v="OP"/>
    <d v="2024-12-08T00:00:00"/>
    <d v="2024-12-30T00:00:00"/>
    <x v="1"/>
    <s v="Submitted"/>
    <d v="2024-12-31T00:00:00"/>
    <m/>
  </r>
  <r>
    <s v="Oct"/>
    <x v="4"/>
    <x v="2"/>
    <x v="4"/>
    <x v="0"/>
    <n v="73719.92"/>
    <n v="33035.25"/>
    <n v="3408.64"/>
    <n v="36443.89"/>
    <n v="37276.03"/>
    <n v="0.50564392907642874"/>
    <m/>
    <m/>
    <n v="0"/>
    <n v="37276.03"/>
    <n v="0.50564392907642874"/>
    <n v="0"/>
    <n v="0"/>
    <n v="403515"/>
    <s v="Re-submission"/>
    <s v="OP"/>
    <d v="2024-12-09T00:00:00"/>
    <d v="2024-12-31T00:00:00"/>
    <x v="7"/>
    <s v="Not submitted"/>
    <s v="-"/>
    <m/>
  </r>
  <r>
    <s v="Nov"/>
    <x v="4"/>
    <x v="1"/>
    <x v="13"/>
    <x v="0"/>
    <n v="829266.17"/>
    <m/>
    <m/>
    <n v="655790.32999999996"/>
    <n v="173475.84"/>
    <n v="0.20919198958761334"/>
    <m/>
    <m/>
    <n v="0"/>
    <n v="173475.84"/>
    <n v="0.20919198958761334"/>
    <n v="0"/>
    <n v="0"/>
    <s v="NM24MDB019796"/>
    <s v="Re-submission"/>
    <s v="IP-OP"/>
    <d v="2024-12-15T00:00:00"/>
    <d v="2024-12-30T00:00:00"/>
    <x v="2"/>
    <s v="Submitted"/>
    <d v="2024-12-30T00:00:00"/>
    <m/>
  </r>
  <r>
    <s v="Nov"/>
    <x v="3"/>
    <x v="1"/>
    <x v="13"/>
    <x v="0"/>
    <n v="325827.64"/>
    <m/>
    <m/>
    <n v="235590.5"/>
    <n v="90237.14"/>
    <n v="0.27694746829949723"/>
    <m/>
    <m/>
    <n v="0"/>
    <n v="90237.14"/>
    <n v="0.27694746829949723"/>
    <n v="0"/>
    <n v="0"/>
    <s v="NM24MDB019901"/>
    <s v="Re-submission"/>
    <s v="IP-OP"/>
    <d v="2024-12-15T00:00:00"/>
    <d v="2024-12-30T00:00:00"/>
    <x v="4"/>
    <s v="Submitted"/>
    <d v="2024-12-30T00:00:00"/>
    <m/>
  </r>
  <r>
    <s v="Oct"/>
    <x v="3"/>
    <x v="2"/>
    <x v="4"/>
    <x v="0"/>
    <n v="26621.54"/>
    <n v="0"/>
    <n v="0"/>
    <n v="0"/>
    <n v="26621.54"/>
    <n v="1"/>
    <n v="1822.64"/>
    <n v="213"/>
    <n v="2035.64"/>
    <n v="24585.9"/>
    <n v="0.92353410058170937"/>
    <n v="2035.6399999999994"/>
    <n v="2035.6399999999994"/>
    <n v="404841"/>
    <s v="Re-submission"/>
    <s v="IP"/>
    <d v="2024-12-09T00:00:00"/>
    <d v="2024-12-31T00:00:00"/>
    <x v="2"/>
    <s v="Submitted"/>
    <d v="2025-01-01T00:00:00"/>
    <m/>
  </r>
  <r>
    <s v="Oct"/>
    <x v="3"/>
    <x v="2"/>
    <x v="4"/>
    <x v="0"/>
    <n v="7157.22"/>
    <n v="5477.64"/>
    <n v="806.16"/>
    <n v="6283.8"/>
    <n v="873.42000000000007"/>
    <n v="0.12203341520869836"/>
    <m/>
    <m/>
    <n v="0"/>
    <n v="873.42000000000007"/>
    <n v="0.12203341520869836"/>
    <n v="0"/>
    <n v="0"/>
    <n v="403005"/>
    <s v="Re-submission"/>
    <s v="IP"/>
    <d v="2024-12-09T00:00:00"/>
    <d v="2024-12-31T00:00:00"/>
    <x v="7"/>
    <s v="Submitted"/>
    <d v="2024-12-26T00:00:00"/>
    <m/>
  </r>
  <r>
    <s v="Oct"/>
    <x v="0"/>
    <x v="2"/>
    <x v="4"/>
    <x v="0"/>
    <n v="571912.43000000005"/>
    <n v="351221.63"/>
    <n v="38168.32"/>
    <n v="389389.95"/>
    <n v="182522.48000000004"/>
    <n v="0.31914410393213527"/>
    <n v="382791.38"/>
    <n v="42952.68"/>
    <n v="425744.06"/>
    <n v="146168.37000000005"/>
    <n v="0.25557823598973017"/>
    <n v="36354.109999999986"/>
    <n v="36354.109999999986"/>
    <n v="403487"/>
    <s v="Re-submission"/>
    <s v="OP"/>
    <d v="2024-12-09T00:00:00"/>
    <d v="2024-12-31T00:00:00"/>
    <x v="1"/>
    <s v="Submitted"/>
    <d v="2025-01-06T00:00:00"/>
    <m/>
  </r>
  <r>
    <s v="Oct"/>
    <x v="3"/>
    <x v="2"/>
    <x v="4"/>
    <x v="0"/>
    <n v="302534.46000000002"/>
    <n v="109289.54"/>
    <n v="15927.84"/>
    <n v="125217.37999999999"/>
    <n v="177317.08000000002"/>
    <n v="0.58610539771237957"/>
    <n v="109289.54"/>
    <n v="15927.84"/>
    <n v="125217.37999999999"/>
    <n v="177317.08000000002"/>
    <n v="0.58610539771237957"/>
    <n v="0"/>
    <n v="0"/>
    <n v="404842"/>
    <s v="Re-submission"/>
    <s v="IP"/>
    <d v="2024-12-09T00:00:00"/>
    <d v="2024-12-31T00:00:00"/>
    <x v="7"/>
    <s v="Submitted"/>
    <d v="2024-12-30T00:00:00"/>
    <m/>
  </r>
  <r>
    <s v="Oct"/>
    <x v="4"/>
    <x v="2"/>
    <x v="4"/>
    <x v="0"/>
    <n v="68117.98"/>
    <n v="886.99"/>
    <n v="132"/>
    <n v="1018.99"/>
    <n v="67098.989999999991"/>
    <n v="0.98504080714078712"/>
    <n v="58540.480000000003"/>
    <n v="8619.5499999999993"/>
    <n v="67160.03"/>
    <n v="957.94999999999709"/>
    <n v="1.4063100520596722E-2"/>
    <n v="66141.039999999994"/>
    <n v="66141.039999999994"/>
    <n v="403516"/>
    <s v="Re-submission"/>
    <s v="IP"/>
    <d v="2024-12-09T00:00:00"/>
    <d v="2024-12-31T00:00:00"/>
    <x v="7"/>
    <s v="Submitted"/>
    <d v="2024-12-30T00:00:00"/>
    <m/>
  </r>
  <r>
    <s v="Oct"/>
    <x v="0"/>
    <x v="2"/>
    <x v="4"/>
    <x v="0"/>
    <n v="1359035.85"/>
    <n v="957744.17"/>
    <n v="107309.72"/>
    <n v="1065053.8900000001"/>
    <n v="293981.95999999996"/>
    <n v="0.21631656000833233"/>
    <n v="951359.87"/>
    <n v="106849.63"/>
    <n v="1058209.5"/>
    <n v="300826.35000000009"/>
    <n v="0.22135277005385845"/>
    <n v="-6844.3900000001304"/>
    <n v="0"/>
    <n v="403489"/>
    <s v="Re-submission"/>
    <s v="OP"/>
    <d v="2024-12-09T00:00:00"/>
    <d v="2024-12-31T00:00:00"/>
    <x v="4"/>
    <s v="Submitted"/>
    <d v="2025-01-02T00:00:00"/>
    <m/>
  </r>
  <r>
    <s v="Oct"/>
    <x v="2"/>
    <x v="2"/>
    <x v="4"/>
    <x v="0"/>
    <n v="285340.99"/>
    <n v="132727.15"/>
    <n v="19059.09"/>
    <n v="151786.23999999999"/>
    <n v="133554.75"/>
    <n v="0.46805315282602755"/>
    <n v="241170.59"/>
    <n v="35236.07"/>
    <n v="276406.65999999997"/>
    <n v="8934.3300000000163"/>
    <n v="3.1311064001004613E-2"/>
    <n v="124620.41999999998"/>
    <n v="124620.41999999998"/>
    <n v="409592"/>
    <s v="Re-submission"/>
    <s v="IP"/>
    <d v="2024-12-09T00:00:00"/>
    <d v="2024-12-31T00:00:00"/>
    <x v="2"/>
    <s v="Submitted"/>
    <d v="2025-01-01T00:00:00"/>
    <m/>
  </r>
  <r>
    <s v="Oct"/>
    <x v="3"/>
    <x v="2"/>
    <x v="4"/>
    <x v="0"/>
    <n v="1222.68"/>
    <n v="1035.74"/>
    <n v="132"/>
    <n v="1167.74"/>
    <n v="54.940000000000055"/>
    <n v="4.4934079235777184E-2"/>
    <m/>
    <m/>
    <n v="0"/>
    <n v="54.940000000000055"/>
    <n v="4.4934079235777184E-2"/>
    <n v="0"/>
    <n v="0"/>
    <n v="405058"/>
    <s v="Re-submission"/>
    <s v="IP"/>
    <d v="2024-12-09T00:00:00"/>
    <d v="2024-12-31T00:00:00"/>
    <x v="7"/>
    <s v="Submitted"/>
    <d v="2024-12-26T00:00:00"/>
    <m/>
  </r>
  <r>
    <s v="Oct"/>
    <x v="4"/>
    <x v="2"/>
    <x v="4"/>
    <x v="0"/>
    <n v="144781.01"/>
    <n v="109288.97"/>
    <n v="9262.48"/>
    <n v="118551.45"/>
    <n v="26229.56"/>
    <n v="0.18116712958419062"/>
    <m/>
    <m/>
    <n v="0"/>
    <n v="26229.56"/>
    <n v="0.18116712958419062"/>
    <n v="0"/>
    <n v="0"/>
    <n v="403510"/>
    <s v="Re-submission"/>
    <s v="OP"/>
    <d v="2024-12-10T00:00:00"/>
    <d v="2025-01-01T00:00:00"/>
    <x v="1"/>
    <s v="Submitted"/>
    <d v="2025-01-05T00:00:00"/>
    <m/>
  </r>
  <r>
    <s v="Oct"/>
    <x v="4"/>
    <x v="2"/>
    <x v="4"/>
    <x v="0"/>
    <n v="29109.29"/>
    <n v="20234.8"/>
    <n v="1953.14"/>
    <n v="22187.94"/>
    <n v="6921.3500000000022"/>
    <n v="0.2377711720210284"/>
    <m/>
    <m/>
    <n v="0"/>
    <n v="6921.3500000000022"/>
    <n v="0.2377711720210284"/>
    <n v="0"/>
    <n v="0"/>
    <n v="403506"/>
    <s v="Re-submission"/>
    <s v="OP"/>
    <d v="2024-12-11T00:00:00"/>
    <d v="2025-01-02T00:00:00"/>
    <x v="4"/>
    <s v="Not submitted"/>
    <s v="-"/>
    <m/>
  </r>
  <r>
    <s v="Oct"/>
    <x v="3"/>
    <x v="2"/>
    <x v="4"/>
    <x v="0"/>
    <n v="22706.21"/>
    <n v="15572.35"/>
    <n v="1713.17"/>
    <n v="17285.52"/>
    <n v="5420.6899999999987"/>
    <n v="0.23873160690401432"/>
    <n v="16617.009999999998"/>
    <n v="1846.28"/>
    <n v="18463.289999999997"/>
    <n v="4242.9200000000019"/>
    <n v="0.18686165590822959"/>
    <n v="1177.7699999999968"/>
    <n v="1177.7699999999968"/>
    <n v="405471"/>
    <s v="Re-submission"/>
    <s v="OP"/>
    <d v="2024-12-12T00:00:00"/>
    <d v="2025-01-03T00:00:00"/>
    <x v="2"/>
    <s v="Submitted"/>
    <d v="2025-01-05T00:00:00"/>
    <m/>
  </r>
  <r>
    <s v="Oct"/>
    <x v="4"/>
    <x v="2"/>
    <x v="4"/>
    <x v="0"/>
    <n v="1311331.8799999999"/>
    <n v="881960.04"/>
    <n v="88829.85"/>
    <n v="970789.89"/>
    <n v="340541.98999999987"/>
    <n v="0.25969168842291845"/>
    <n v="883424.04"/>
    <n v="89042.18"/>
    <n v="972466.22"/>
    <n v="338865.65999999992"/>
    <n v="0.25841334689430406"/>
    <n v="1676.3299999999581"/>
    <n v="1676.3299999999581"/>
    <n v="403514"/>
    <s v="Re-submission"/>
    <s v="OP"/>
    <d v="2024-12-14T00:00:00"/>
    <d v="2025-01-05T00:00:00"/>
    <x v="4"/>
    <s v="Submitted"/>
    <d v="2025-01-05T00:00:00"/>
    <m/>
  </r>
  <r>
    <s v="Nov"/>
    <x v="1"/>
    <x v="4"/>
    <x v="13"/>
    <x v="0"/>
    <n v="198207.78"/>
    <m/>
    <m/>
    <n v="147889.62"/>
    <n v="50318.16"/>
    <n v="0.25386571606825931"/>
    <m/>
    <m/>
    <n v="0"/>
    <n v="50318.16"/>
    <n v="0.25386571606825931"/>
    <n v="0"/>
    <n v="0"/>
    <s v="NB20241121-115292"/>
    <s v="Re-submission"/>
    <s v="IP-OP"/>
    <d v="2024-12-17T00:00:00"/>
    <d v="2025-01-01T00:00:00"/>
    <x v="7"/>
    <s v="Submitted"/>
    <d v="2025-01-01T00:00:00"/>
    <m/>
  </r>
  <r>
    <s v="Nov"/>
    <x v="4"/>
    <x v="4"/>
    <x v="13"/>
    <x v="0"/>
    <n v="10174.34"/>
    <m/>
    <m/>
    <n v="9101.6299999999992"/>
    <n v="1042.44"/>
    <n v="0.10245775155931491"/>
    <m/>
    <m/>
    <n v="0"/>
    <n v="1042.44"/>
    <n v="0.10245775155931491"/>
    <n v="0"/>
    <n v="0"/>
    <s v="NB20241120-115079"/>
    <s v="Re-submission"/>
    <s v="IP-OP"/>
    <d v="2024-12-17T00:00:00"/>
    <d v="2025-01-01T00:00:00"/>
    <x v="7"/>
    <s v="Submitted"/>
    <d v="2025-01-01T00:00:00"/>
    <m/>
  </r>
  <r>
    <s v="Nov"/>
    <x v="1"/>
    <x v="4"/>
    <x v="13"/>
    <x v="0"/>
    <n v="791.25"/>
    <m/>
    <m/>
    <n v="498.61"/>
    <n v="292.57"/>
    <n v="0.36975671406003158"/>
    <m/>
    <m/>
    <n v="0"/>
    <n v="292.57"/>
    <n v="0.36975671406003158"/>
    <n v="0"/>
    <n v="0"/>
    <s v="NB20241123-115832"/>
    <s v="Re-submission"/>
    <s v="IP-OP"/>
    <d v="2024-12-17T00:00:00"/>
    <d v="2025-01-01T00:00:00"/>
    <x v="7"/>
    <s v="Not submitted"/>
    <s v="-"/>
    <m/>
  </r>
  <r>
    <s v="Oct"/>
    <x v="3"/>
    <x v="2"/>
    <x v="4"/>
    <x v="0"/>
    <n v="33788.94"/>
    <n v="21406.85"/>
    <n v="2046.01"/>
    <n v="23452.859999999997"/>
    <n v="10336.080000000005"/>
    <n v="0.30590128012302265"/>
    <n v="24752.65"/>
    <n v="2547.88"/>
    <n v="27300.530000000002"/>
    <n v="6488.41"/>
    <n v="0.19202762797530787"/>
    <n v="3847.6700000000055"/>
    <n v="3847.6700000000055"/>
    <n v="402909"/>
    <s v="Re-submission"/>
    <s v="OP"/>
    <d v="2024-12-15T00:00:00"/>
    <d v="2025-01-06T00:00:00"/>
    <x v="2"/>
    <s v="Submitted"/>
    <d v="2025-01-06T00:00:00"/>
    <m/>
  </r>
  <r>
    <s v="Oct"/>
    <x v="2"/>
    <x v="0"/>
    <x v="4"/>
    <x v="0"/>
    <n v="6987825.4200000037"/>
    <m/>
    <m/>
    <m/>
    <n v="198705.48533672499"/>
    <n v="2.8435954448433384E-2"/>
    <m/>
    <m/>
    <n v="0"/>
    <n v="198705.48533672499"/>
    <n v="2.8435954448433384E-2"/>
    <n v="0"/>
    <n v="0"/>
    <m/>
    <s v="Re-submission"/>
    <s v="IP"/>
    <d v="2024-12-18T00:00:00"/>
    <d v="2025-01-02T00:00:00"/>
    <x v="6"/>
    <s v="Submitted"/>
    <d v="2024-12-24T00:00:00"/>
    <m/>
  </r>
  <r>
    <s v="Oct"/>
    <x v="1"/>
    <x v="0"/>
    <x v="4"/>
    <x v="0"/>
    <n v="16652592.089999989"/>
    <m/>
    <m/>
    <n v="15983579.868539127"/>
    <n v="669012.22146086209"/>
    <n v="4.0174659767388952E-2"/>
    <m/>
    <m/>
    <n v="0"/>
    <n v="631818.55747390352"/>
    <n v="3.7941153789103829E-2"/>
    <n v="37193.663986958563"/>
    <n v="37193.663986958563"/>
    <m/>
    <s v="Re-submission"/>
    <s v="IP"/>
    <d v="2024-12-18T00:00:00"/>
    <d v="2025-01-02T00:00:00"/>
    <x v="7"/>
    <s v="Submitted"/>
    <d v="2025-01-02T00:00:00"/>
    <m/>
  </r>
  <r>
    <s v="Nov"/>
    <x v="1"/>
    <x v="1"/>
    <x v="13"/>
    <x v="0"/>
    <n v="2758684.58"/>
    <m/>
    <m/>
    <n v="2231193.4"/>
    <n v="509605.7"/>
    <n v="0.18472778790825009"/>
    <m/>
    <m/>
    <n v="0"/>
    <n v="509605.7"/>
    <n v="0.18472778790825009"/>
    <n v="0"/>
    <n v="0"/>
    <s v="NM24MDB020194"/>
    <s v="Re-submission"/>
    <s v="IP-OP"/>
    <d v="2024-12-18T00:00:00"/>
    <d v="2025-01-02T00:00:00"/>
    <x v="1"/>
    <s v="Submitted"/>
    <d v="2025-01-02T00:00:00"/>
    <m/>
  </r>
  <r>
    <s v="Oct"/>
    <x v="0"/>
    <x v="0"/>
    <x v="4"/>
    <x v="0"/>
    <n v="16450665.789999999"/>
    <m/>
    <m/>
    <m/>
    <n v="707867.38301281072"/>
    <n v="4.302971028948311E-2"/>
    <m/>
    <m/>
    <n v="0"/>
    <n v="707867.38301281072"/>
    <n v="4.302971028948311E-2"/>
    <n v="0"/>
    <n v="0"/>
    <m/>
    <s v="Re-submission"/>
    <s v="IP"/>
    <d v="2024-12-18T00:00:00"/>
    <d v="2025-01-02T00:00:00"/>
    <x v="1"/>
    <s v="Not submitted"/>
    <s v="-"/>
    <m/>
  </r>
  <r>
    <s v="Oct"/>
    <x v="3"/>
    <x v="2"/>
    <x v="4"/>
    <x v="0"/>
    <n v="34934.74"/>
    <n v="22143.56"/>
    <n v="2249.29"/>
    <n v="24392.850000000002"/>
    <n v="10541.889999999996"/>
    <n v="0.30175950930220163"/>
    <n v="23429.84"/>
    <n v="2442.2199999999998"/>
    <n v="25872.06"/>
    <n v="9062.6799999999967"/>
    <n v="0.25941741658875944"/>
    <n v="1479.2099999999991"/>
    <n v="1479.2099999999991"/>
    <n v="404840"/>
    <s v="Re-submission"/>
    <s v="OP"/>
    <d v="2024-12-15T00:00:00"/>
    <d v="2025-01-06T00:00:00"/>
    <x v="2"/>
    <s v="Submitted"/>
    <d v="2025-01-06T00:00:00"/>
    <m/>
  </r>
  <r>
    <s v="Nov"/>
    <x v="1"/>
    <x v="4"/>
    <x v="13"/>
    <x v="0"/>
    <n v="103879.75"/>
    <m/>
    <m/>
    <n v="82880.5"/>
    <n v="20795.09"/>
    <n v="0.20018425150233804"/>
    <m/>
    <m/>
    <n v="0"/>
    <n v="20795.09"/>
    <n v="0.20018425150233804"/>
    <n v="0"/>
    <n v="0"/>
    <s v="NB20241124-115932"/>
    <s v="Re-submission"/>
    <s v="IP-OP"/>
    <d v="2024-12-20T00:00:00"/>
    <d v="2025-01-04T00:00:00"/>
    <x v="7"/>
    <s v="Submitted"/>
    <d v="2025-01-02T00:00:00"/>
    <m/>
  </r>
  <r>
    <s v="Oct"/>
    <x v="2"/>
    <x v="2"/>
    <x v="4"/>
    <x v="0"/>
    <n v="6362.14"/>
    <n v="3386.03"/>
    <n v="294.99"/>
    <n v="3681.0200000000004"/>
    <n v="2681.12"/>
    <n v="0.42141795056380399"/>
    <n v="4068.83"/>
    <n v="397.41"/>
    <n v="4466.24"/>
    <n v="1895.9000000000005"/>
    <n v="0.29799721477364544"/>
    <n v="785.21999999999935"/>
    <n v="785.21999999999935"/>
    <n v="409587"/>
    <s v="Re-submission"/>
    <s v="OP"/>
    <d v="2024-12-16T00:00:00"/>
    <d v="2025-01-07T00:00:00"/>
    <x v="2"/>
    <s v="Submitted"/>
    <d v="2025-01-07T00:00:00"/>
    <m/>
  </r>
  <r>
    <s v="Nov"/>
    <x v="1"/>
    <x v="4"/>
    <x v="13"/>
    <x v="0"/>
    <n v="164157.39000000001"/>
    <m/>
    <m/>
    <n v="123120.27"/>
    <n v="38199.660000000003"/>
    <n v="0.23270143366679991"/>
    <m/>
    <m/>
    <n v="0"/>
    <n v="38199.660000000003"/>
    <n v="0.23270143366679991"/>
    <n v="0"/>
    <n v="0"/>
    <s v="NB20241204-120375"/>
    <s v="Re-submission"/>
    <s v="OP"/>
    <d v="2024-12-30T00:00:00"/>
    <d v="2025-01-14T00:00:00"/>
    <x v="7"/>
    <s v="Not submitted"/>
    <s v="-"/>
    <m/>
  </r>
  <r>
    <s v="Nov"/>
    <x v="0"/>
    <x v="1"/>
    <x v="13"/>
    <x v="0"/>
    <n v="833904.7"/>
    <m/>
    <m/>
    <n v="546162.56999999995"/>
    <n v="287742.13"/>
    <n v="0.34505397319381942"/>
    <m/>
    <m/>
    <n v="0"/>
    <n v="287742.13"/>
    <n v="0.34505397319381942"/>
    <n v="0"/>
    <n v="0"/>
    <s v="NM24MDB020337"/>
    <s v="Re-submission"/>
    <s v="IP-OP"/>
    <d v="2024-12-22T00:00:00"/>
    <d v="2025-01-06T00:00:00"/>
    <x v="1"/>
    <s v="Submitted"/>
    <d v="2025-01-06T00:00:00"/>
    <m/>
  </r>
  <r>
    <s v="Nov"/>
    <x v="1"/>
    <x v="4"/>
    <x v="13"/>
    <x v="0"/>
    <n v="24500.57"/>
    <m/>
    <m/>
    <n v="18470.55"/>
    <n v="5587"/>
    <n v="0.22803551101056016"/>
    <m/>
    <m/>
    <n v="0"/>
    <n v="5587"/>
    <n v="0.22803551101056016"/>
    <n v="0"/>
    <n v="0"/>
    <s v="NB20241203-120322"/>
    <s v="Re-submission"/>
    <s v="IP-OP"/>
    <d v="2024-12-30T00:00:00"/>
    <d v="2025-01-14T00:00:00"/>
    <x v="2"/>
    <s v="Submitted"/>
    <d v="2025-01-14T00:00:00"/>
    <m/>
  </r>
  <r>
    <s v="Nov"/>
    <x v="4"/>
    <x v="4"/>
    <x v="13"/>
    <x v="0"/>
    <n v="875.22"/>
    <m/>
    <m/>
    <n v="208.03"/>
    <n v="649.02"/>
    <n v="0.74155069582504962"/>
    <m/>
    <m/>
    <n v="0"/>
    <n v="649.02"/>
    <n v="0.74155069582504962"/>
    <n v="0"/>
    <n v="0"/>
    <s v="NB20241208-123467"/>
    <s v="Re-submission"/>
    <s v="OP"/>
    <d v="2024-12-31T00:00:00"/>
    <d v="2025-01-15T00:00:00"/>
    <x v="2"/>
    <s v="Submitted"/>
    <d v="2025-01-15T00:00:00"/>
    <m/>
  </r>
  <r>
    <s v="Nov"/>
    <x v="1"/>
    <x v="2"/>
    <x v="13"/>
    <x v="0"/>
    <n v="205195.45"/>
    <n v="175325.05"/>
    <n v="21623.03"/>
    <n v="196948.08"/>
    <n v="8247.3700000000244"/>
    <n v="4.0192752812014225E-2"/>
    <n v="178285.85"/>
    <n v="22067.15"/>
    <n v="200353"/>
    <n v="4842.4500000000116"/>
    <n v="2.3599207487300579E-2"/>
    <n v="3404.9200000000128"/>
    <n v="3404.9200000000128"/>
    <n v="410453"/>
    <s v="Re-submission"/>
    <s v="IP"/>
    <d v="2024-12-16T00:00:00"/>
    <d v="2025-01-07T00:00:00"/>
    <x v="2"/>
    <s v="Submitted"/>
    <d v="2025-01-07T00:00:00"/>
    <m/>
  </r>
  <r>
    <s v="Oct"/>
    <x v="3"/>
    <x v="2"/>
    <x v="4"/>
    <x v="0"/>
    <n v="17485.84"/>
    <n v="11760.3"/>
    <n v="968.89"/>
    <n v="12729.189999999999"/>
    <n v="4756.6500000000015"/>
    <n v="0.27202868149313969"/>
    <n v="11899.08"/>
    <n v="985.54"/>
    <n v="12884.619999999999"/>
    <n v="4601.2200000000012"/>
    <n v="0.26313977481207657"/>
    <n v="155.43000000000029"/>
    <n v="155.43000000000029"/>
    <n v="403006"/>
    <s v="Re-submission"/>
    <s v="OP"/>
    <d v="2024-12-16T00:00:00"/>
    <d v="2025-01-07T00:00:00"/>
    <x v="4"/>
    <s v="Submitted"/>
    <d v="2025-01-01T00:00:00"/>
    <m/>
  </r>
  <r>
    <s v="Oct"/>
    <x v="2"/>
    <x v="2"/>
    <x v="4"/>
    <x v="0"/>
    <n v="9431.23"/>
    <n v="5274.8"/>
    <n v="742.86"/>
    <n v="6017.66"/>
    <n v="3413.5699999999997"/>
    <n v="0.36194324600290734"/>
    <n v="5274.8"/>
    <n v="742.86"/>
    <n v="6017.66"/>
    <n v="3413.5699999999997"/>
    <n v="0.36194324600290734"/>
    <n v="0"/>
    <n v="0"/>
    <n v="409596"/>
    <s v="Re-submission"/>
    <s v="IP"/>
    <d v="2024-12-16T00:00:00"/>
    <d v="2025-01-07T00:00:00"/>
    <x v="7"/>
    <s v="Submitted"/>
    <d v="2025-01-02T00:00:00"/>
    <m/>
  </r>
  <r>
    <s v="Nov"/>
    <x v="4"/>
    <x v="4"/>
    <x v="13"/>
    <x v="0"/>
    <n v="28556.95"/>
    <m/>
    <m/>
    <n v="15369.23"/>
    <n v="12746.49"/>
    <n v="0.44635333955481937"/>
    <m/>
    <m/>
    <n v="0"/>
    <n v="12746.49"/>
    <n v="0.44635333955481937"/>
    <n v="0"/>
    <n v="0"/>
    <s v="NB20241207-122993"/>
    <s v="Re-submission"/>
    <s v="IP"/>
    <d v="2024-12-31T00:00:00"/>
    <d v="2025-01-15T00:00:00"/>
    <x v="7"/>
    <s v="Submitted"/>
    <d v="2025-01-14T00:00:00"/>
    <m/>
  </r>
  <r>
    <s v="Nov"/>
    <x v="4"/>
    <x v="4"/>
    <x v="13"/>
    <x v="0"/>
    <n v="425579.32"/>
    <m/>
    <m/>
    <n v="251399.47"/>
    <n v="171156.16"/>
    <n v="0.40217217321555943"/>
    <m/>
    <m/>
    <n v="0"/>
    <n v="171156.16"/>
    <n v="0.40217217321555943"/>
    <n v="0"/>
    <n v="0"/>
    <s v="NB20241205-121502"/>
    <s v="Re-submission"/>
    <s v="IP-OP"/>
    <d v="2024-12-31T00:00:00"/>
    <d v="2025-01-15T00:00:00"/>
    <x v="1"/>
    <s v="Submitted"/>
    <d v="2025-01-15T00:00:00"/>
    <m/>
  </r>
  <r>
    <s v="Oct"/>
    <x v="4"/>
    <x v="0"/>
    <x v="4"/>
    <x v="0"/>
    <n v="24951608.090000104"/>
    <m/>
    <m/>
    <m/>
    <n v="1697757.1380231082"/>
    <n v="6.8041992800597126E-2"/>
    <m/>
    <m/>
    <n v="0"/>
    <n v="1627360.6072178297"/>
    <n v="6.5220670401200692E-2"/>
    <n v="70396.530805278569"/>
    <n v="70396.530805278569"/>
    <m/>
    <s v="Re-submission"/>
    <s v="IP"/>
    <d v="2024-12-24T00:00:00"/>
    <d v="2025-01-08T00:00:00"/>
    <x v="7"/>
    <s v="Submitted"/>
    <d v="2025-01-08T00:00:00"/>
    <m/>
  </r>
  <r>
    <s v="Oct"/>
    <x v="3"/>
    <x v="2"/>
    <x v="4"/>
    <x v="0"/>
    <n v="19945.419999999998"/>
    <n v="9895.06"/>
    <n v="1162.32"/>
    <n v="11057.38"/>
    <n v="8888.0399999999991"/>
    <n v="0.44561809177244699"/>
    <n v="10145.620000000001"/>
    <n v="1173.17"/>
    <n v="11318.79"/>
    <n v="8626.6299999999974"/>
    <n v="0.43251182476979666"/>
    <n v="261.41000000000167"/>
    <n v="261.41000000000167"/>
    <n v="405353"/>
    <s v="Re-submission"/>
    <s v="OP"/>
    <d v="2024-12-16T00:00:00"/>
    <d v="2025-01-07T00:00:00"/>
    <x v="4"/>
    <s v="Submitted"/>
    <d v="2025-01-01T00:00:00"/>
    <m/>
  </r>
  <r>
    <s v="Oct"/>
    <x v="3"/>
    <x v="2"/>
    <x v="4"/>
    <x v="0"/>
    <n v="489676.58"/>
    <n v="296416.74"/>
    <n v="34571.949999999997"/>
    <n v="330988.69"/>
    <n v="158687.89000000001"/>
    <n v="0.32406673400635172"/>
    <n v="298136.14"/>
    <n v="34813.57"/>
    <n v="332949.71000000002"/>
    <n v="156726.87"/>
    <n v="0.32006200909179683"/>
    <n v="1961.0200000000186"/>
    <n v="1961.0200000000186"/>
    <s v="404837"/>
    <s v="Re-submission"/>
    <s v="OP"/>
    <d v="2024-12-17T00:00:00"/>
    <d v="2025-01-08T00:00:00"/>
    <x v="2"/>
    <s v="Submitted"/>
    <d v="2025-01-08T00:00:00"/>
    <m/>
  </r>
  <r>
    <s v="Oct"/>
    <x v="3"/>
    <x v="0"/>
    <x v="4"/>
    <x v="0"/>
    <n v="12272148.000000009"/>
    <m/>
    <m/>
    <m/>
    <n v="1507682.7484273706"/>
    <n v="0.12285402265580316"/>
    <m/>
    <m/>
    <n v="0"/>
    <n v="1428278.1614273749"/>
    <n v="0.11638371387204374"/>
    <n v="79404.586999995634"/>
    <n v="79404.586999995634"/>
    <m/>
    <s v="Re-submission"/>
    <s v="IP"/>
    <d v="2024-12-24T00:00:00"/>
    <d v="2025-01-08T00:00:00"/>
    <x v="1"/>
    <s v="Submitted"/>
    <d v="2025-01-08T00:00:00"/>
    <m/>
  </r>
  <r>
    <s v="Oct"/>
    <x v="2"/>
    <x v="2"/>
    <x v="4"/>
    <x v="0"/>
    <n v="6921.71"/>
    <n v="4855.84"/>
    <n v="462.32"/>
    <n v="5318.16"/>
    <n v="1603.5500000000002"/>
    <n v="0.23166963077043104"/>
    <n v="5685.28"/>
    <n v="586.46"/>
    <n v="6271.74"/>
    <n v="649.97000000000025"/>
    <n v="9.390309620021646E-2"/>
    <n v="953.57999999999993"/>
    <n v="953.57999999999993"/>
    <n v="409597"/>
    <s v="Re-submission"/>
    <s v="OP"/>
    <d v="2024-12-17T00:00:00"/>
    <d v="2025-01-08T00:00:00"/>
    <x v="4"/>
    <s v="Submitted"/>
    <d v="2025-01-02T00:00:00"/>
    <m/>
  </r>
  <r>
    <s v="Sep"/>
    <x v="0"/>
    <x v="0"/>
    <x v="12"/>
    <x v="0"/>
    <n v="15047229.330000009"/>
    <m/>
    <m/>
    <m/>
    <n v="488689.09553005174"/>
    <n v="3.2477015190812634E-2"/>
    <m/>
    <m/>
    <n v="0"/>
    <n v="482237.66883005202"/>
    <n v="3.204827003391273E-2"/>
    <n v="6451.4266999997199"/>
    <n v="6451.4266999997199"/>
    <m/>
    <s v="Re-submission"/>
    <s v="IP"/>
    <d v="2025-01-01T00:00:00"/>
    <d v="2025-01-16T00:00:00"/>
    <x v="1"/>
    <s v="Submitted"/>
    <d v="2025-01-15T00:00:00"/>
    <m/>
  </r>
  <r>
    <s v="Oct"/>
    <x v="3"/>
    <x v="2"/>
    <x v="4"/>
    <x v="0"/>
    <n v="219035.78"/>
    <n v="143717.15"/>
    <n v="15070.79"/>
    <n v="158787.94"/>
    <n v="60247.839999999997"/>
    <n v="0.27505935331661335"/>
    <n v="153776.57999999999"/>
    <n v="15024.74"/>
    <n v="168801.31999999998"/>
    <n v="50234.460000000021"/>
    <n v="0.22934362595919269"/>
    <n v="10013.379999999976"/>
    <n v="10013.379999999976"/>
    <n v="402906"/>
    <s v="Re-submission"/>
    <s v="OP"/>
    <d v="2024-12-17T00:00:00"/>
    <d v="2025-01-08T00:00:00"/>
    <x v="7"/>
    <s v="Submitted"/>
    <d v="2025-01-06T00:00:00"/>
    <m/>
  </r>
  <r>
    <s v="Oct"/>
    <x v="2"/>
    <x v="2"/>
    <x v="4"/>
    <x v="0"/>
    <n v="469859.89"/>
    <n v="326103.19"/>
    <n v="36573.53"/>
    <n v="362676.72"/>
    <n v="107183.17000000004"/>
    <n v="0.22811730109586506"/>
    <n v="327742.03000000003"/>
    <n v="36785.43"/>
    <n v="364527.46"/>
    <n v="105332.43"/>
    <n v="0.22417838219814845"/>
    <n v="1850.7400000000489"/>
    <n v="1850.7400000000489"/>
    <n v="409588"/>
    <s v="Re-submission"/>
    <s v="OP"/>
    <d v="2024-12-22T00:00:00"/>
    <d v="2025-01-13T00:00:00"/>
    <x v="4"/>
    <s v="Submitted"/>
    <d v="2025-01-08T00:00:00"/>
    <m/>
  </r>
  <r>
    <s v="Nov"/>
    <x v="3"/>
    <x v="2"/>
    <x v="13"/>
    <x v="0"/>
    <n v="610768.79"/>
    <n v="495100.24"/>
    <n v="70560.7"/>
    <n v="565660.93999999994"/>
    <n v="45107.850000000093"/>
    <n v="7.3854215766329667E-2"/>
    <n v="495100.24"/>
    <n v="70560.7"/>
    <n v="565660.93999999994"/>
    <n v="45107.850000000093"/>
    <n v="7.3854215766329667E-2"/>
    <n v="0"/>
    <n v="0"/>
    <s v="410844"/>
    <s v="Re-submission"/>
    <s v="IP"/>
    <d v="2024-12-22T00:00:00"/>
    <d v="2025-01-13T00:00:00"/>
    <x v="7"/>
    <s v="Submitted"/>
    <d v="2025-01-06T00:00:00"/>
    <m/>
  </r>
  <r>
    <s v="Nov"/>
    <x v="3"/>
    <x v="2"/>
    <x v="13"/>
    <x v="0"/>
    <n v="23363.35"/>
    <n v="13395.73"/>
    <n v="1257.6300000000001"/>
    <n v="14653.36"/>
    <n v="8709.989999999998"/>
    <n v="0.37280569781302758"/>
    <n v="14706.65"/>
    <n v="1406.53"/>
    <n v="16113.18"/>
    <n v="7250.1699999999983"/>
    <n v="0.31032236387333145"/>
    <n v="1459.8199999999997"/>
    <n v="1459.8199999999997"/>
    <s v="410872"/>
    <s v="Re-submission"/>
    <s v="OP"/>
    <d v="2024-12-23T00:00:00"/>
    <d v="2025-01-14T00:00:00"/>
    <x v="7"/>
    <s v="Submitted"/>
    <d v="2025-01-06T00:00:00"/>
    <m/>
  </r>
  <r>
    <s v="Nov"/>
    <x v="1"/>
    <x v="2"/>
    <x v="13"/>
    <x v="0"/>
    <n v="5880.15"/>
    <n v="3770.39"/>
    <n v="289.22000000000003"/>
    <n v="4059.6099999999997"/>
    <n v="1820.54"/>
    <n v="0.30960774810166408"/>
    <n v="3770.39"/>
    <n v="289.22000000000003"/>
    <n v="4059.6099999999997"/>
    <n v="1820.54"/>
    <n v="0.30960774810166408"/>
    <n v="0"/>
    <n v="0"/>
    <s v="410460"/>
    <s v="Re-submission"/>
    <s v="OP"/>
    <d v="2024-12-23T00:00:00"/>
    <d v="2025-01-14T00:00:00"/>
    <x v="7"/>
    <s v="Submitted"/>
    <d v="2025-01-06T00:00:00"/>
    <m/>
  </r>
  <r>
    <s v="Nov"/>
    <x v="1"/>
    <x v="2"/>
    <x v="13"/>
    <x v="0"/>
    <n v="3526.37"/>
    <n v="2020.47"/>
    <n v="110.83"/>
    <n v="2131.3000000000002"/>
    <n v="1395.0699999999997"/>
    <n v="0.39561078389391918"/>
    <n v="2020.47"/>
    <n v="110.83"/>
    <n v="2131.3000000000002"/>
    <n v="1395.0699999999997"/>
    <n v="0.39561078389391918"/>
    <n v="0"/>
    <n v="0"/>
    <s v="410454"/>
    <s v="Re-submission"/>
    <s v="OP"/>
    <d v="2024-12-24T00:00:00"/>
    <d v="2025-01-15T00:00:00"/>
    <x v="4"/>
    <s v="Submitted"/>
    <d v="2025-01-06T00:00:00"/>
    <m/>
  </r>
  <r>
    <s v="Nov"/>
    <x v="3"/>
    <x v="2"/>
    <x v="13"/>
    <x v="0"/>
    <n v="26437.38"/>
    <n v="2675.33"/>
    <n v="396"/>
    <n v="3071.33"/>
    <n v="23366.050000000003"/>
    <n v="0.88382623391576631"/>
    <n v="22644.39"/>
    <n v="3273.75"/>
    <n v="25918.14"/>
    <n v="519.2400000000016"/>
    <n v="1.9640372835734918E-2"/>
    <n v="22846.81"/>
    <n v="22846.81"/>
    <s v="410843"/>
    <s v="Re-submission"/>
    <s v="IP"/>
    <d v="2024-12-25T00:00:00"/>
    <d v="2025-01-16T00:00:00"/>
    <x v="4"/>
    <s v="Submitted"/>
    <d v="2025-01-06T00:00:00"/>
    <m/>
  </r>
  <r>
    <s v="Nov"/>
    <x v="1"/>
    <x v="2"/>
    <x v="13"/>
    <x v="0"/>
    <n v="351299.5"/>
    <n v="250419.06"/>
    <n v="17966.189999999999"/>
    <n v="268385.25"/>
    <n v="82914.25"/>
    <n v="0.2360215428715384"/>
    <m/>
    <m/>
    <n v="0"/>
    <n v="82914.25"/>
    <n v="0.2360215428715384"/>
    <n v="0"/>
    <n v="0"/>
    <s v="410457"/>
    <s v="Re-submission"/>
    <s v="OP"/>
    <d v="2024-12-25T00:00:00"/>
    <d v="2025-01-16T00:00:00"/>
    <x v="7"/>
    <s v="Submitted"/>
    <d v="2025-01-12T00:00:00"/>
    <m/>
  </r>
  <r>
    <s v="Nov"/>
    <x v="0"/>
    <x v="0"/>
    <x v="13"/>
    <x v="0"/>
    <n v="15732973.999999976"/>
    <m/>
    <m/>
    <m/>
    <n v="412158.98196872883"/>
    <n v="2.6197143780236937E-2"/>
    <m/>
    <m/>
    <n v="0"/>
    <n v="412158.98196872883"/>
    <n v="2.6197143780236937E-2"/>
    <n v="0"/>
    <n v="0"/>
    <m/>
    <s v="Re-submission"/>
    <s v="IP"/>
    <d v="2025-01-01T00:00:00"/>
    <d v="2025-01-16T00:00:00"/>
    <x v="1"/>
    <s v="Submitted"/>
    <d v="2025-01-15T00:00:00"/>
    <m/>
  </r>
  <r>
    <s v="Nov"/>
    <x v="1"/>
    <x v="2"/>
    <x v="13"/>
    <x v="0"/>
    <n v="289005.08"/>
    <n v="250397.03"/>
    <n v="32739.3"/>
    <n v="283136.33"/>
    <n v="5868.75"/>
    <n v="2.0306736476742897E-2"/>
    <n v="250397.03"/>
    <n v="32739.3"/>
    <n v="283136.33"/>
    <n v="5868.75"/>
    <n v="2.0306736476742897E-2"/>
    <n v="0"/>
    <n v="0"/>
    <s v="414931"/>
    <s v="Re-submission"/>
    <s v="IP"/>
    <d v="2024-12-25T00:00:00"/>
    <d v="2025-01-16T00:00:00"/>
    <x v="4"/>
    <s v="Submitted"/>
    <d v="2025-01-06T00:00:00"/>
    <m/>
  </r>
  <r>
    <s v="Nov"/>
    <x v="4"/>
    <x v="2"/>
    <x v="13"/>
    <x v="0"/>
    <n v="42756.46"/>
    <n v="36294.379999999997"/>
    <n v="5328.64"/>
    <n v="41623.019999999997"/>
    <n v="1133.4400000000023"/>
    <n v="2.6509210538009982E-2"/>
    <n v="36527.599999999999"/>
    <n v="5328.64"/>
    <n v="41856.239999999998"/>
    <n v="900.22000000000116"/>
    <n v="2.1054596194352879E-2"/>
    <n v="233.22000000000116"/>
    <n v="233.22000000000116"/>
    <n v="410813"/>
    <s v="Re-submission"/>
    <s v="IP"/>
    <d v="2024-12-29T00:00:00"/>
    <d v="2025-01-20T00:00:00"/>
    <x v="4"/>
    <s v="Submitted"/>
    <d v="2025-01-08T00:00:00"/>
    <m/>
  </r>
  <r>
    <s v="Nov"/>
    <x v="5"/>
    <x v="0"/>
    <x v="13"/>
    <x v="0"/>
    <n v="342124.50999999989"/>
    <m/>
    <m/>
    <m/>
    <n v="88727.574247999873"/>
    <n v="0.25934293409145082"/>
    <m/>
    <m/>
    <n v="0"/>
    <n v="53101.426094399882"/>
    <n v="0.15521082103822348"/>
    <n v="35626.148153599992"/>
    <n v="35626.148153599992"/>
    <m/>
    <s v="Re-submission"/>
    <s v="IP"/>
    <d v="2025-01-01T00:00:00"/>
    <d v="2025-01-16T00:00:00"/>
    <x v="1"/>
    <s v="Submitted"/>
    <d v="2025-01-15T00:00:00"/>
    <m/>
  </r>
  <r>
    <s v="Nov"/>
    <x v="3"/>
    <x v="2"/>
    <x v="13"/>
    <x v="0"/>
    <n v="23152.85"/>
    <n v="17561.32"/>
    <n v="2537.21"/>
    <n v="20098.53"/>
    <n v="3054.3199999999997"/>
    <n v="0.13191982844444636"/>
    <n v="18090.259999999998"/>
    <n v="2608.09"/>
    <n v="20698.349999999999"/>
    <n v="2454.5"/>
    <n v="0.10601286666652271"/>
    <n v="599.81999999999971"/>
    <n v="599.81999999999971"/>
    <s v="410871"/>
    <s v="Re-submission"/>
    <s v="IP"/>
    <d v="2024-12-29T00:00:00"/>
    <d v="2025-01-20T00:00:00"/>
    <x v="4"/>
    <s v="Submitted"/>
    <d v="2025-01-09T00:00:00"/>
    <m/>
  </r>
  <r>
    <s v="Nov"/>
    <x v="1"/>
    <x v="0"/>
    <x v="13"/>
    <x v="0"/>
    <n v="14939258.979999999"/>
    <m/>
    <m/>
    <m/>
    <n v="252725.40593056008"/>
    <n v="1.6916863565247606E-2"/>
    <m/>
    <m/>
    <n v="0"/>
    <n v="204506.85673055798"/>
    <n v="1.3689223609038606E-2"/>
    <n v="48218.549200002104"/>
    <n v="48218.549200002104"/>
    <m/>
    <s v="Re-submission"/>
    <s v="IP"/>
    <d v="2025-01-01T00:00:00"/>
    <d v="2025-01-16T00:00:00"/>
    <x v="1"/>
    <s v="Submitted"/>
    <d v="2025-01-16T00:00:00"/>
    <m/>
  </r>
  <r>
    <s v="Nov"/>
    <x v="3"/>
    <x v="3"/>
    <x v="13"/>
    <x v="0"/>
    <n v="129452.46"/>
    <m/>
    <m/>
    <m/>
    <n v="60875"/>
    <n v="0.47024985079464693"/>
    <m/>
    <m/>
    <n v="0"/>
    <n v="60875"/>
    <n v="0.47024985079464693"/>
    <n v="0"/>
    <n v="0"/>
    <s v="0124MDB0002308840"/>
    <s v="Re-submission"/>
    <s v="IP-OP"/>
    <d v="2025-01-02T00:00:00"/>
    <d v="2025-01-17T00:00:00"/>
    <x v="7"/>
    <s v="Submitted"/>
    <d v="2025-01-16T00:00:00"/>
    <m/>
  </r>
  <r>
    <s v="Nov"/>
    <x v="2"/>
    <x v="2"/>
    <x v="13"/>
    <x v="0"/>
    <n v="421531.9"/>
    <n v="260394.88"/>
    <n v="37334.68"/>
    <n v="297729.56"/>
    <n v="123802.34000000003"/>
    <n v="0.29369625406760441"/>
    <n v="366302.16"/>
    <n v="52860.02"/>
    <n v="419162.18"/>
    <n v="2369.7200000000303"/>
    <n v="5.6216860455876056E-3"/>
    <n v="121432.62"/>
    <n v="121432.62"/>
    <s v="411732"/>
    <s v="Re-submission"/>
    <s v="IP"/>
    <d v="2024-12-29T00:00:00"/>
    <d v="2025-01-20T00:00:00"/>
    <x v="7"/>
    <s v="Submitted"/>
    <d v="2025-01-19T00:00:00"/>
    <m/>
  </r>
  <r>
    <s v="Nov"/>
    <x v="2"/>
    <x v="1"/>
    <x v="13"/>
    <x v="0"/>
    <n v="656462.30000000005"/>
    <m/>
    <m/>
    <n v="487141.14"/>
    <n v="169321.16"/>
    <n v="0.25792975468659812"/>
    <m/>
    <m/>
    <n v="0"/>
    <n v="169321.16"/>
    <n v="0.25792975468659812"/>
    <n v="0"/>
    <n v="0"/>
    <s v="NM24MDB020633"/>
    <s v="Re-submission"/>
    <s v="IP-OP"/>
    <d v="2025-01-06T00:00:00"/>
    <d v="2025-01-20T00:00:00"/>
    <x v="4"/>
    <s v="Submitted"/>
    <d v="2025-01-20T00:00:00"/>
    <m/>
  </r>
  <r>
    <s v="Nov"/>
    <x v="1"/>
    <x v="2"/>
    <x v="13"/>
    <x v="0"/>
    <n v="4481.3"/>
    <n v="2726.28"/>
    <n v="195.66"/>
    <n v="2921.94"/>
    <n v="1559.3600000000001"/>
    <n v="0.34797045500189677"/>
    <n v="2726.28"/>
    <n v="195.66"/>
    <n v="2921.94"/>
    <n v="1559.3600000000001"/>
    <n v="0.34797045500189677"/>
    <n v="0"/>
    <n v="0"/>
    <s v="414938"/>
    <s v="Re-submission"/>
    <s v="OP"/>
    <d v="2024-12-30T00:00:00"/>
    <d v="2025-01-21T00:00:00"/>
    <x v="1"/>
    <s v="Submitted"/>
    <d v="2025-01-19T00:00:00"/>
    <m/>
  </r>
  <r>
    <s v="Nov"/>
    <x v="1"/>
    <x v="2"/>
    <x v="13"/>
    <x v="0"/>
    <n v="3273.72"/>
    <n v="2383.81"/>
    <n v="199.82"/>
    <n v="2583.63"/>
    <n v="690.08999999999969"/>
    <n v="0.21079689160954501"/>
    <m/>
    <m/>
    <n v="0"/>
    <n v="690.08999999999969"/>
    <n v="0.21079689160954501"/>
    <n v="0"/>
    <n v="0"/>
    <s v="414932"/>
    <s v="Re-submission"/>
    <s v="OP"/>
    <d v="2024-12-31T00:00:00"/>
    <d v="2025-01-22T00:00:00"/>
    <x v="2"/>
    <s v="Submitted"/>
    <d v="2025-01-22T00:00:00"/>
    <m/>
  </r>
  <r>
    <s v="Nov"/>
    <x v="4"/>
    <x v="3"/>
    <x v="13"/>
    <x v="0"/>
    <n v="424404.43"/>
    <m/>
    <m/>
    <n v="260585.86"/>
    <n v="163818.57"/>
    <n v="0.38599637143278642"/>
    <m/>
    <m/>
    <n v="0"/>
    <n v="163818.57"/>
    <n v="0.38599637143278642"/>
    <n v="0"/>
    <n v="0"/>
    <s v="0124MDB0002308081"/>
    <s v="Re-submission"/>
    <s v="IP-OP"/>
    <d v="2025-01-07T00:00:00"/>
    <d v="2025-01-22T00:00:00"/>
    <x v="7"/>
    <s v="Submitted"/>
    <d v="2025-01-22T00:00:00"/>
    <m/>
  </r>
  <r>
    <s v="Nov"/>
    <x v="3"/>
    <x v="2"/>
    <x v="13"/>
    <x v="0"/>
    <n v="583875.23"/>
    <n v="363303.78"/>
    <n v="43257.17"/>
    <n v="406560.95"/>
    <n v="177314.27999999997"/>
    <n v="0.30368522398184278"/>
    <n v="365694.43"/>
    <n v="43537.34"/>
    <n v="409231.77"/>
    <n v="174643.45999999996"/>
    <n v="0.29911092477754186"/>
    <n v="2670.820000000007"/>
    <n v="2670.820000000007"/>
    <s v="410839"/>
    <s v="Re-submission"/>
    <s v="OP"/>
    <d v="2025-01-01T00:00:00"/>
    <d v="2025-01-23T00:00:00"/>
    <x v="4"/>
    <s v="Submitted"/>
    <d v="2025-01-13T00:00:00"/>
    <m/>
  </r>
  <r>
    <s v="Nov"/>
    <x v="4"/>
    <x v="2"/>
    <x v="13"/>
    <x v="0"/>
    <n v="1417175.38"/>
    <n v="1175877.6399999999"/>
    <n v="172252.26"/>
    <n v="1348129.9"/>
    <n v="69045.479999999981"/>
    <n v="4.872049075535026E-2"/>
    <n v="1192992.02"/>
    <n v="174618.14"/>
    <n v="1367610.1600000001"/>
    <n v="49565.219999999739"/>
    <n v="3.4974655007060415E-2"/>
    <n v="19480.260000000242"/>
    <n v="19480.260000000242"/>
    <s v="410817"/>
    <s v="Re-submission"/>
    <s v="IP"/>
    <d v="2025-01-01T00:00:00"/>
    <d v="2025-01-23T00:00:00"/>
    <x v="7"/>
    <s v="Submitted"/>
    <d v="2025-01-23T00:00:00"/>
    <m/>
  </r>
  <r>
    <s v="Nov"/>
    <x v="3"/>
    <x v="2"/>
    <x v="13"/>
    <x v="0"/>
    <n v="22802.6"/>
    <n v="11383.2"/>
    <n v="1052.6300000000001"/>
    <n v="12435.830000000002"/>
    <n v="10366.769999999997"/>
    <n v="0.45463105084507893"/>
    <n v="14466.06"/>
    <n v="1515.07"/>
    <n v="15981.13"/>
    <n v="6821.4699999999993"/>
    <n v="0.29915316674414322"/>
    <n v="3545.2999999999975"/>
    <n v="3545.2999999999975"/>
    <s v="410852"/>
    <s v="Re-submission"/>
    <s v="OP"/>
    <d v="2025-01-01T00:00:00"/>
    <d v="2025-01-23T00:00:00"/>
    <x v="4"/>
    <s v="Submitted"/>
    <d v="2025-01-22T00:00:00"/>
    <m/>
  </r>
  <r>
    <s v="Dec"/>
    <x v="0"/>
    <x v="1"/>
    <x v="5"/>
    <x v="0"/>
    <n v="1121677.6200000001"/>
    <m/>
    <m/>
    <n v="886770.67"/>
    <n v="234906.95"/>
    <n v="0.20942465625729431"/>
    <m/>
    <m/>
    <n v="0"/>
    <n v="234906.95"/>
    <n v="0.20942465625729431"/>
    <n v="0"/>
    <n v="0"/>
    <s v="NM25MDB000390"/>
    <s v="Re-submission"/>
    <s v="IP-OP"/>
    <d v="2025-01-09T00:00:00"/>
    <d v="2025-01-23T00:00:00"/>
    <x v="7"/>
    <s v="Submitted"/>
    <d v="2025-01-23T00:00:00"/>
    <m/>
  </r>
  <r>
    <s v="Dec"/>
    <x v="1"/>
    <x v="1"/>
    <x v="5"/>
    <x v="0"/>
    <n v="2872336.74"/>
    <m/>
    <m/>
    <n v="2308627.37"/>
    <n v="563709.37"/>
    <n v="0.19625462507574928"/>
    <m/>
    <m/>
    <n v="0"/>
    <n v="563709.37"/>
    <n v="0.19625462507574928"/>
    <n v="0"/>
    <n v="0"/>
    <s v="NM25MDB000437"/>
    <s v="Re-submission"/>
    <s v="IP-OP"/>
    <d v="2025-01-09T00:00:00"/>
    <d v="2025-01-23T00:00:00"/>
    <x v="1"/>
    <s v="Submitted"/>
    <d v="2025-01-23T00:00:00"/>
    <m/>
  </r>
  <r>
    <s v="Dec"/>
    <x v="2"/>
    <x v="0"/>
    <x v="5"/>
    <x v="0"/>
    <n v="7069777.6300000073"/>
    <m/>
    <m/>
    <m/>
    <n v="228552.34360096976"/>
    <n v="3.2328080961291777E-2"/>
    <m/>
    <m/>
    <n v="0"/>
    <n v="222980.31087512989"/>
    <n v="3.1539932731254751E-2"/>
    <n v="5572.0327258398756"/>
    <n v="5572.0327258398756"/>
    <m/>
    <m/>
    <m/>
    <d v="2025-02-19T00:00:00"/>
    <d v="2025-03-06T00:00:00"/>
    <x v="6"/>
    <s v="Submitted"/>
    <d v="2025-03-04T00:00:00"/>
    <m/>
  </r>
  <r>
    <s v="Nov"/>
    <x v="2"/>
    <x v="0"/>
    <x v="13"/>
    <x v="0"/>
    <n v="7109613.4300000016"/>
    <m/>
    <m/>
    <m/>
    <n v="444584.01152340323"/>
    <n v="6.2532796740736876E-2"/>
    <m/>
    <m/>
    <n v="0"/>
    <n v="395932.16072616167"/>
    <n v="5.56896889858274E-2"/>
    <n v="48651.850797241554"/>
    <n v="48651.850797241554"/>
    <m/>
    <s v="Re-submission"/>
    <s v="IP"/>
    <d v="2025-01-08T00:00:00"/>
    <d v="2025-01-23T00:00:00"/>
    <x v="6"/>
    <s v="Submitted"/>
    <d v="2025-01-23T00:00:00"/>
    <m/>
  </r>
  <r>
    <s v="Nov"/>
    <x v="4"/>
    <x v="0"/>
    <x v="13"/>
    <x v="0"/>
    <n v="19325586.020000082"/>
    <m/>
    <m/>
    <m/>
    <n v="909647.09399457648"/>
    <n v="4.7069573623960546E-2"/>
    <m/>
    <m/>
    <n v="0"/>
    <n v="860332.09651957825"/>
    <n v="4.4517775327962583E-2"/>
    <n v="49314.997474998236"/>
    <n v="49314.997474998236"/>
    <m/>
    <s v="Re-submission"/>
    <s v="IP"/>
    <d v="2025-01-08T00:00:00"/>
    <d v="2025-01-23T00:00:00"/>
    <x v="1"/>
    <s v="Submitted"/>
    <d v="2025-01-22T00:00:00"/>
    <m/>
  </r>
  <r>
    <s v="Dec"/>
    <x v="4"/>
    <x v="4"/>
    <x v="5"/>
    <x v="0"/>
    <n v="8142.36"/>
    <m/>
    <m/>
    <m/>
    <n v="2616.38"/>
    <n v="0.32132944256947621"/>
    <m/>
    <m/>
    <n v="0"/>
    <n v="2616.38"/>
    <n v="0.32132944256947621"/>
    <n v="0"/>
    <n v="0"/>
    <s v="NB20241224-128466"/>
    <s v="Re-submission"/>
    <s v="OP"/>
    <d v="2025-01-08T00:00:00"/>
    <d v="2025-01-23T00:00:00"/>
    <x v="2"/>
    <s v="Submitted"/>
    <d v="2025-01-23T00:00:00"/>
    <m/>
  </r>
  <r>
    <s v="Nov"/>
    <x v="4"/>
    <x v="2"/>
    <x v="13"/>
    <x v="0"/>
    <n v="1748.99"/>
    <n v="525.86"/>
    <n v="76.900000000000006"/>
    <n v="602.76"/>
    <n v="1146.23"/>
    <n v="0.65536681170275413"/>
    <m/>
    <m/>
    <n v="0"/>
    <n v="1146.23"/>
    <n v="0.65536681170275413"/>
    <n v="0"/>
    <n v="0"/>
    <n v="410811"/>
    <s v="Re-submission"/>
    <s v="IP"/>
    <d v="2025-01-01T00:00:00"/>
    <d v="2025-01-23T00:00:00"/>
    <x v="4"/>
    <s v="Submitted"/>
    <d v="2025-01-23T00:00:00"/>
    <m/>
  </r>
  <r>
    <s v="Nov"/>
    <x v="3"/>
    <x v="2"/>
    <x v="13"/>
    <x v="0"/>
    <n v="70441.37"/>
    <n v="45255.32"/>
    <n v="4715.0600000000004"/>
    <n v="49970.38"/>
    <n v="20470.989999999998"/>
    <n v="0.29061033310397"/>
    <n v="47772.7"/>
    <n v="4933.18"/>
    <n v="52705.88"/>
    <n v="17735.489999999998"/>
    <n v="0.25177661933605211"/>
    <n v="2735.5"/>
    <n v="2735.5"/>
    <s v="410842"/>
    <s v="Re-submission"/>
    <s v="OP"/>
    <d v="2025-01-02T00:00:00"/>
    <d v="2025-01-24T00:00:00"/>
    <x v="2"/>
    <s v="Submitted"/>
    <d v="2025-01-26T00:00:00"/>
    <m/>
  </r>
  <r>
    <s v="Nov"/>
    <x v="2"/>
    <x v="2"/>
    <x v="13"/>
    <x v="0"/>
    <n v="9166.6299999999992"/>
    <n v="5811.06"/>
    <n v="523.09"/>
    <n v="6334.1500000000005"/>
    <n v="2832.4799999999987"/>
    <n v="0.30899905417803475"/>
    <n v="5811.06"/>
    <n v="523.09"/>
    <n v="6334.1500000000005"/>
    <n v="2832.4799999999987"/>
    <n v="0.30899905417803475"/>
    <n v="0"/>
    <n v="0"/>
    <s v="411728"/>
    <s v="Re-submission"/>
    <s v="OP"/>
    <d v="2025-01-05T00:00:00"/>
    <d v="2025-01-27T00:00:00"/>
    <x v="4"/>
    <s v="Submitted"/>
    <d v="2025-01-26T00:00:00"/>
    <m/>
  </r>
  <r>
    <s v="Nov"/>
    <x v="4"/>
    <x v="2"/>
    <x v="13"/>
    <x v="0"/>
    <n v="42733.75"/>
    <n v="11121.98"/>
    <n v="1602.9"/>
    <n v="12724.88"/>
    <n v="30008.870000000003"/>
    <n v="0.70222880042121283"/>
    <m/>
    <m/>
    <n v="0"/>
    <n v="30008.870000000003"/>
    <n v="0.70222880042121283"/>
    <n v="0"/>
    <n v="0"/>
    <s v="410820"/>
    <s v="Re-submission"/>
    <s v="IP"/>
    <d v="2025-01-05T00:00:00"/>
    <d v="2025-01-27T00:00:00"/>
    <x v="7"/>
    <s v="Not submitted"/>
    <s v="-"/>
    <m/>
  </r>
  <r>
    <s v="Nov"/>
    <x v="1"/>
    <x v="2"/>
    <x v="13"/>
    <x v="0"/>
    <n v="524876.68999999994"/>
    <n v="347760.58"/>
    <n v="30188.57"/>
    <n v="377949.15"/>
    <n v="146927.53999999992"/>
    <n v="0.27992772931105009"/>
    <n v="341989.45"/>
    <n v="29778.27"/>
    <n v="371767.72000000003"/>
    <n v="153108.96999999991"/>
    <n v="0.29170464780975497"/>
    <n v="-6181.429999999993"/>
    <n v="0"/>
    <n v="414935"/>
    <s v="Re-submission"/>
    <s v="OP"/>
    <d v="2025-01-06T00:00:00"/>
    <d v="2025-01-28T00:00:00"/>
    <x v="2"/>
    <s v="Submitted"/>
    <d v="2025-01-29T00:00:00"/>
    <m/>
  </r>
  <r>
    <s v="Nov"/>
    <x v="0"/>
    <x v="2"/>
    <x v="13"/>
    <x v="0"/>
    <n v="1680335.35"/>
    <n v="656526.03"/>
    <n v="97894.59"/>
    <n v="754420.62"/>
    <n v="925914.7300000001"/>
    <n v="0.55102972748862311"/>
    <n v="1254559.3999999999"/>
    <n v="183244.13"/>
    <n v="1437803.5299999998"/>
    <n v="242531.8200000003"/>
    <n v="0.14433536734200128"/>
    <n v="683382.9099999998"/>
    <n v="683382.9099999998"/>
    <s v="410784"/>
    <s v="Re-submission"/>
    <s v="IP"/>
    <d v="2025-01-06T00:00:00"/>
    <d v="2025-01-28T00:00:00"/>
    <x v="4"/>
    <s v="Submitted"/>
    <d v="2025-01-28T00:00:00"/>
    <m/>
  </r>
  <r>
    <s v="Nov"/>
    <x v="4"/>
    <x v="2"/>
    <x v="13"/>
    <x v="0"/>
    <n v="109184.39"/>
    <n v="75613"/>
    <n v="6314.15"/>
    <n v="81927.149999999994"/>
    <n v="27257.240000000005"/>
    <n v="0.24964411121406646"/>
    <n v="82487.7"/>
    <n v="7345.37"/>
    <n v="89833.069999999992"/>
    <n v="19351.320000000007"/>
    <n v="0.17723522565817337"/>
    <n v="7905.9199999999983"/>
    <n v="7905.9199999999983"/>
    <s v="410814"/>
    <s v="Re-submission"/>
    <s v="OP"/>
    <d v="2025-01-06T00:00:00"/>
    <d v="2025-01-28T00:00:00"/>
    <x v="4"/>
    <s v="Submitted"/>
    <d v="2025-01-28T00:00:00"/>
    <m/>
  </r>
  <r>
    <s v="Nov"/>
    <x v="0"/>
    <x v="2"/>
    <x v="13"/>
    <x v="0"/>
    <n v="12959.68"/>
    <n v="9235.7900000000009"/>
    <n v="1375.43"/>
    <n v="10611.220000000001"/>
    <n v="2348.4599999999991"/>
    <n v="0.18121280772364742"/>
    <m/>
    <m/>
    <n v="0"/>
    <n v="2348.4599999999991"/>
    <n v="0.18121280772364742"/>
    <n v="0"/>
    <n v="0"/>
    <n v="410779"/>
    <s v="Re-submission"/>
    <s v="IP"/>
    <d v="2025-01-06T00:00:00"/>
    <d v="2025-01-28T00:00:00"/>
    <x v="4"/>
    <s v="Not submitted"/>
    <s v="-"/>
    <m/>
  </r>
  <r>
    <s v="Nov"/>
    <x v="4"/>
    <x v="2"/>
    <x v="13"/>
    <x v="0"/>
    <n v="25731.08"/>
    <n v="18963.46"/>
    <n v="1029.6300000000001"/>
    <n v="19993.09"/>
    <n v="5737.9900000000016"/>
    <n v="0.22299841281438637"/>
    <m/>
    <m/>
    <n v="0"/>
    <n v="5737.9900000000016"/>
    <n v="0.22299841281438637"/>
    <n v="0"/>
    <n v="0"/>
    <s v="410810"/>
    <s v="Re-submission"/>
    <s v="OP"/>
    <d v="2025-01-07T00:00:00"/>
    <d v="2025-01-29T00:00:00"/>
    <x v="1"/>
    <s v="Submitted"/>
    <d v="2025-01-29T00:00:00"/>
    <m/>
  </r>
  <r>
    <s v="Dec"/>
    <x v="1"/>
    <x v="2"/>
    <x v="5"/>
    <x v="0"/>
    <n v="5692.79"/>
    <n v="3928.7"/>
    <n v="376.14"/>
    <n v="4304.84"/>
    <n v="1387.9499999999998"/>
    <n v="0.24380839623453524"/>
    <n v="3928.7"/>
    <n v="376.14"/>
    <n v="4304.84"/>
    <n v="1387.9499999999998"/>
    <n v="0.24380839623453524"/>
    <n v="0"/>
    <n v="0"/>
    <s v="417923"/>
    <s v="Re-submission"/>
    <s v="OP"/>
    <d v="2025-01-07T00:00:00"/>
    <d v="2025-01-29T00:00:00"/>
    <x v="4"/>
    <s v="Submitted"/>
    <d v="2025-01-26T00:00:00"/>
    <m/>
  </r>
  <r>
    <s v="Nov"/>
    <x v="2"/>
    <x v="2"/>
    <x v="13"/>
    <x v="0"/>
    <n v="19540.29"/>
    <n v="12973.88"/>
    <n v="708.66"/>
    <n v="13682.539999999999"/>
    <n v="5857.7500000000018"/>
    <n v="0.29977804832988669"/>
    <n v="15329.33"/>
    <n v="708.66"/>
    <n v="16037.99"/>
    <n v="3502.3000000000011"/>
    <n v="0.17923480153058122"/>
    <n v="2355.4500000000007"/>
    <n v="2355.4500000000007"/>
    <s v="411737"/>
    <s v="Re-submission"/>
    <s v="OP"/>
    <d v="2025-01-07T00:00:00"/>
    <d v="2025-01-29T00:00:00"/>
    <x v="7"/>
    <s v="Submitted"/>
    <d v="2025-01-29T00:00:00"/>
    <m/>
  </r>
  <r>
    <s v="Nov"/>
    <x v="4"/>
    <x v="2"/>
    <x v="13"/>
    <x v="0"/>
    <n v="66418.37"/>
    <n v="24678.79"/>
    <n v="2844.64"/>
    <n v="27523.43"/>
    <n v="38894.939999999995"/>
    <n v="0.5856051571274633"/>
    <n v="27792.720000000001"/>
    <n v="3299.03"/>
    <n v="31091.75"/>
    <n v="35326.619999999995"/>
    <n v="0.53188026143971912"/>
    <n v="3568.3199999999997"/>
    <n v="3568.3199999999997"/>
    <n v="410819"/>
    <s v="Re-submission"/>
    <s v="IP-OP"/>
    <d v="2025-01-07T00:00:00"/>
    <d v="2025-01-29T00:00:00"/>
    <x v="7"/>
    <s v="Submitted"/>
    <d v="2025-01-29T00:00:00"/>
    <m/>
  </r>
  <r>
    <s v="Nov"/>
    <x v="0"/>
    <x v="2"/>
    <x v="13"/>
    <x v="0"/>
    <n v="381831.82"/>
    <n v="123483.04"/>
    <n v="18121.900000000001"/>
    <n v="141604.94"/>
    <n v="240226.88"/>
    <n v="0.62914316570054329"/>
    <n v="290109.63"/>
    <n v="42644.54"/>
    <n v="332754.17"/>
    <n v="49077.650000000023"/>
    <n v="0.12853211133634704"/>
    <n v="191149.22999999998"/>
    <n v="191149.22999999998"/>
    <s v="410781"/>
    <s v="Re-submission"/>
    <s v="IP"/>
    <d v="2025-01-08T00:00:00"/>
    <d v="2025-01-30T00:00:00"/>
    <x v="2"/>
    <s v="Submitted"/>
    <d v="2025-02-01T00:00:00"/>
    <m/>
  </r>
  <r>
    <s v="Nov"/>
    <x v="2"/>
    <x v="2"/>
    <x v="13"/>
    <x v="0"/>
    <n v="766376.93"/>
    <n v="493204.33"/>
    <n v="56289.58"/>
    <n v="549493.91"/>
    <n v="216883.02000000002"/>
    <n v="0.28299784545967477"/>
    <n v="505054.63"/>
    <n v="57818.8"/>
    <n v="562873.43000000005"/>
    <n v="203503.5"/>
    <n v="0.28299784545967477"/>
    <n v="13379.520000000019"/>
    <n v="13379.520000000019"/>
    <n v="411729"/>
    <s v="Re-submission"/>
    <s v="IP-OP"/>
    <d v="2025-01-09T00:00:00"/>
    <d v="2025-01-31T00:00:00"/>
    <x v="7"/>
    <s v="Submitted"/>
    <d v="2025-02-02T00:00:00"/>
    <m/>
  </r>
  <r>
    <s v="Nov"/>
    <x v="0"/>
    <x v="2"/>
    <x v="13"/>
    <x v="0"/>
    <n v="31924.95"/>
    <n v="20248.09"/>
    <n v="2979.6"/>
    <n v="23227.69"/>
    <n v="8697.260000000002"/>
    <n v="0.27242830450791627"/>
    <n v="27048.09"/>
    <n v="3999.6"/>
    <n v="31047.69"/>
    <n v="877.26000000000204"/>
    <n v="2.7478821423369559E-2"/>
    <n v="7820"/>
    <n v="7820"/>
    <n v="410787"/>
    <s v="Re-submission"/>
    <s v="IP"/>
    <d v="2025-01-11T00:00:00"/>
    <d v="2025-02-02T00:00:00"/>
    <x v="2"/>
    <s v="Submitted"/>
    <d v="2025-02-01T00:00:00"/>
    <m/>
  </r>
  <r>
    <s v="Apr"/>
    <x v="2"/>
    <x v="0"/>
    <x v="8"/>
    <x v="0"/>
    <n v="11365557.09"/>
    <m/>
    <m/>
    <n v="10965871.574506227"/>
    <n v="399685.51549377292"/>
    <n v="3.5166381403814929E-2"/>
    <m/>
    <m/>
    <n v="0"/>
    <n v="399685.51549377292"/>
    <n v="3.5166381403814929E-2"/>
    <n v="0"/>
    <n v="0"/>
    <s v="-"/>
    <s v="Re-submission"/>
    <s v="IP"/>
    <m/>
    <s v="-"/>
    <x v="3"/>
    <s v="-"/>
    <s v="-"/>
    <e v="#REF!"/>
  </r>
  <r>
    <s v="Jan"/>
    <x v="3"/>
    <x v="0"/>
    <x v="0"/>
    <x v="0"/>
    <n v="12427340.5"/>
    <m/>
    <m/>
    <n v="11282932.25"/>
    <n v="1144408.25"/>
    <n v="9.2087945123898396E-2"/>
    <m/>
    <m/>
    <n v="0"/>
    <n v="1144408.25"/>
    <n v="9.2087945123898396E-2"/>
    <n v="0"/>
    <n v="0"/>
    <s v="-"/>
    <s v="Re-submission"/>
    <s v="IP"/>
    <m/>
    <s v="-"/>
    <x v="0"/>
    <s v="Submitted"/>
    <s v="-"/>
    <e v="#REF!"/>
  </r>
  <r>
    <s v="Jan"/>
    <x v="0"/>
    <x v="1"/>
    <x v="0"/>
    <x v="0"/>
    <n v="2026437.39"/>
    <m/>
    <m/>
    <n v="1574899.18"/>
    <n v="451538.20999999996"/>
    <n v="0.22282366690835684"/>
    <m/>
    <m/>
    <n v="0"/>
    <n v="451538.20999999996"/>
    <n v="0.22282366690835684"/>
    <n v="0"/>
    <n v="0"/>
    <m/>
    <s v="Re-submission"/>
    <s v="IP-OP"/>
    <m/>
    <s v="-"/>
    <x v="3"/>
    <s v="Not submitted"/>
    <s v="-"/>
    <e v="#REF!"/>
  </r>
  <r>
    <s v="feb"/>
    <x v="0"/>
    <x v="1"/>
    <x v="6"/>
    <x v="0"/>
    <n v="2198941.42"/>
    <m/>
    <m/>
    <n v="1534173.7799999998"/>
    <n v="664767.64000000013"/>
    <n v="0.3023125736564643"/>
    <m/>
    <m/>
    <n v="0"/>
    <n v="664767.64000000013"/>
    <n v="0.3023125736564643"/>
    <n v="0"/>
    <n v="0"/>
    <m/>
    <s v="Re-submission"/>
    <s v="IP-OP"/>
    <m/>
    <s v="-"/>
    <x v="3"/>
    <s v="Not submitted"/>
    <s v="-"/>
    <e v="#REF!"/>
  </r>
  <r>
    <s v="Mar"/>
    <x v="0"/>
    <x v="1"/>
    <x v="7"/>
    <x v="0"/>
    <n v="1979483.1"/>
    <m/>
    <m/>
    <n v="1143518.5900000001"/>
    <n v="835964.51"/>
    <n v="0.42231454767156129"/>
    <m/>
    <m/>
    <n v="0"/>
    <n v="835964.51"/>
    <n v="0.42231454767156129"/>
    <n v="0"/>
    <n v="0"/>
    <m/>
    <s v="Re-submission"/>
    <s v="IP-OP"/>
    <m/>
    <s v="-"/>
    <x v="3"/>
    <s v="Not submitted"/>
    <s v="-"/>
    <e v="#REF!"/>
  </r>
  <r>
    <s v="MAY"/>
    <x v="0"/>
    <x v="1"/>
    <x v="1"/>
    <x v="0"/>
    <n v="1708879.48"/>
    <m/>
    <m/>
    <n v="1232118.82"/>
    <n v="476760.65999999992"/>
    <n v="0.27899021878359725"/>
    <m/>
    <m/>
    <n v="0"/>
    <n v="476760.65999999992"/>
    <n v="0.27899021878359725"/>
    <n v="0"/>
    <n v="0"/>
    <m/>
    <s v="Re-submission"/>
    <s v="IP-OP"/>
    <m/>
    <s v="-"/>
    <x v="3"/>
    <s v="Not submitted"/>
    <s v="-"/>
    <e v="#REF!"/>
  </r>
  <r>
    <s v="Jan"/>
    <x v="4"/>
    <x v="1"/>
    <x v="0"/>
    <x v="0"/>
    <n v="2680580.39"/>
    <m/>
    <m/>
    <n v="1963602.26"/>
    <n v="716978.13000000012"/>
    <n v="0.26747122849764637"/>
    <m/>
    <m/>
    <n v="0"/>
    <n v="716978.13000000012"/>
    <n v="0.26747122849764637"/>
    <n v="0"/>
    <n v="0"/>
    <m/>
    <s v="Re-submission"/>
    <s v="IP-OP"/>
    <m/>
    <s v="-"/>
    <x v="3"/>
    <s v="Not submitted"/>
    <s v="-"/>
    <e v="#REF!"/>
  </r>
  <r>
    <s v="feb"/>
    <x v="4"/>
    <x v="1"/>
    <x v="6"/>
    <x v="0"/>
    <n v="2128601.34"/>
    <m/>
    <m/>
    <n v="1672001.81"/>
    <n v="456599.5299999998"/>
    <n v="0.21450683198386028"/>
    <m/>
    <m/>
    <n v="0"/>
    <n v="456599.5299999998"/>
    <n v="0.21450683198386028"/>
    <n v="0"/>
    <n v="0"/>
    <m/>
    <s v="Re-submission"/>
    <s v="IP-OP"/>
    <m/>
    <s v="-"/>
    <x v="3"/>
    <s v="Not submitted"/>
    <s v="-"/>
    <e v="#REF!"/>
  </r>
  <r>
    <s v="Mar"/>
    <x v="4"/>
    <x v="1"/>
    <x v="7"/>
    <x v="0"/>
    <n v="2289297.5499999998"/>
    <m/>
    <m/>
    <n v="1809394.92"/>
    <n v="479902.62999999989"/>
    <n v="0.2096287701876062"/>
    <m/>
    <m/>
    <n v="0"/>
    <n v="479902.62999999989"/>
    <n v="0.2096287701876062"/>
    <n v="0"/>
    <n v="0"/>
    <m/>
    <s v="Re-submission"/>
    <s v="IP-OP"/>
    <m/>
    <s v="-"/>
    <x v="3"/>
    <s v="Not submitted"/>
    <s v="-"/>
    <e v="#REF!"/>
  </r>
  <r>
    <s v="Apr"/>
    <x v="4"/>
    <x v="1"/>
    <x v="8"/>
    <x v="0"/>
    <n v="2219488.9"/>
    <m/>
    <m/>
    <n v="1714172.11"/>
    <n v="505316.7899999998"/>
    <n v="0.22767259164936568"/>
    <m/>
    <m/>
    <n v="0"/>
    <n v="505316.7899999998"/>
    <n v="0.22767259164936568"/>
    <n v="0"/>
    <n v="0"/>
    <m/>
    <s v="Re-submission"/>
    <s v="IP-OP"/>
    <m/>
    <s v="-"/>
    <x v="3"/>
    <s v="Not submitted"/>
    <s v="-"/>
    <e v="#REF!"/>
  </r>
  <r>
    <s v="MAY"/>
    <x v="4"/>
    <x v="1"/>
    <x v="1"/>
    <x v="0"/>
    <n v="2585425.2400000002"/>
    <m/>
    <m/>
    <n v="1968469.89"/>
    <n v="616955.35000000033"/>
    <n v="0.2386281917786183"/>
    <m/>
    <m/>
    <n v="0"/>
    <n v="616955.35000000033"/>
    <n v="0.2386281917786183"/>
    <n v="0"/>
    <n v="0"/>
    <m/>
    <s v="Re-submission"/>
    <s v="IP-OP"/>
    <m/>
    <s v="-"/>
    <x v="3"/>
    <s v="Not submitted"/>
    <s v="-"/>
    <e v="#REF!"/>
  </r>
  <r>
    <s v="Jan"/>
    <x v="2"/>
    <x v="1"/>
    <x v="0"/>
    <x v="0"/>
    <n v="1201455.5"/>
    <m/>
    <m/>
    <n v="799736.61"/>
    <n v="401718.89"/>
    <n v="0.33436019061879529"/>
    <m/>
    <m/>
    <n v="0"/>
    <n v="401718.89"/>
    <n v="0.33436019061879529"/>
    <n v="0"/>
    <n v="0"/>
    <m/>
    <s v="Re-submission"/>
    <s v="IP-OP"/>
    <m/>
    <s v="-"/>
    <x v="3"/>
    <s v="Not submitted"/>
    <s v="-"/>
    <e v="#REF!"/>
  </r>
  <r>
    <s v="feb"/>
    <x v="2"/>
    <x v="1"/>
    <x v="6"/>
    <x v="0"/>
    <n v="1129425.81"/>
    <m/>
    <m/>
    <n v="881004.43"/>
    <n v="248421.38"/>
    <n v="0.21995369487793093"/>
    <m/>
    <m/>
    <n v="0"/>
    <n v="248421.38"/>
    <n v="0.21995369487793093"/>
    <n v="0"/>
    <n v="0"/>
    <m/>
    <s v="Re-submission"/>
    <s v="IP-OP"/>
    <m/>
    <s v="-"/>
    <x v="3"/>
    <s v="Not submitted"/>
    <s v="-"/>
    <e v="#REF!"/>
  </r>
  <r>
    <s v="Mar"/>
    <x v="2"/>
    <x v="1"/>
    <x v="7"/>
    <x v="0"/>
    <n v="1273671.69"/>
    <m/>
    <m/>
    <n v="900022.36999999988"/>
    <n v="373649.32"/>
    <n v="0.29336392017946167"/>
    <m/>
    <m/>
    <n v="0"/>
    <n v="373649.32"/>
    <n v="0.29336392017946167"/>
    <n v="0"/>
    <n v="0"/>
    <m/>
    <s v="Re-submission"/>
    <s v="IP-OP"/>
    <m/>
    <s v="-"/>
    <x v="3"/>
    <s v="Not submitted"/>
    <s v="-"/>
    <e v="#REF!"/>
  </r>
  <r>
    <s v="July"/>
    <x v="2"/>
    <x v="1"/>
    <x v="11"/>
    <x v="0"/>
    <n v="1174777.44"/>
    <m/>
    <m/>
    <n v="975803.75"/>
    <n v="198973.69"/>
    <n v="0.16937139174208182"/>
    <m/>
    <m/>
    <n v="0"/>
    <n v="198973.69"/>
    <n v="0.16937139174208182"/>
    <n v="0"/>
    <n v="0"/>
    <m/>
    <s v="Re-submission"/>
    <s v="IP-OP"/>
    <m/>
    <s v="-"/>
    <x v="3"/>
    <s v="Not submitted"/>
    <s v="-"/>
    <e v="#REF!"/>
  </r>
  <r>
    <s v="Jan"/>
    <x v="1"/>
    <x v="1"/>
    <x v="0"/>
    <x v="0"/>
    <n v="5835526.6600000001"/>
    <m/>
    <m/>
    <n v="4049845.67"/>
    <n v="1785680.99"/>
    <n v="0.30600168485906631"/>
    <m/>
    <m/>
    <n v="0"/>
    <n v="1785680.99"/>
    <n v="0.30600168485906631"/>
    <n v="0"/>
    <n v="0"/>
    <m/>
    <s v="Re-submission"/>
    <s v="IP-OP"/>
    <m/>
    <s v="-"/>
    <x v="3"/>
    <s v="Not submitted"/>
    <s v="-"/>
    <e v="#REF!"/>
  </r>
  <r>
    <s v="feb"/>
    <x v="1"/>
    <x v="1"/>
    <x v="6"/>
    <x v="0"/>
    <n v="5440443.4000000004"/>
    <m/>
    <m/>
    <n v="4015685.6000000006"/>
    <n v="1424757.8"/>
    <n v="0.26188266199038113"/>
    <m/>
    <m/>
    <n v="0"/>
    <n v="1424757.8"/>
    <n v="0.26188266199038113"/>
    <n v="0"/>
    <n v="0"/>
    <m/>
    <s v="Re-submission"/>
    <s v="IP-OP"/>
    <m/>
    <s v="-"/>
    <x v="3"/>
    <s v="Not submitted"/>
    <s v="-"/>
    <e v="#REF!"/>
  </r>
  <r>
    <s v="Mar"/>
    <x v="1"/>
    <x v="1"/>
    <x v="7"/>
    <x v="0"/>
    <n v="5405477.0899999999"/>
    <m/>
    <m/>
    <n v="3859788.01"/>
    <n v="1545689.08"/>
    <n v="0.28594868764858644"/>
    <m/>
    <m/>
    <n v="0"/>
    <n v="1545689.08"/>
    <n v="0.28594868764858644"/>
    <n v="0"/>
    <n v="0"/>
    <m/>
    <s v="Re-submission"/>
    <s v="IP-OP"/>
    <m/>
    <s v="-"/>
    <x v="3"/>
    <s v="Not submitted"/>
    <s v="-"/>
    <e v="#REF!"/>
  </r>
  <r>
    <s v="MAY"/>
    <x v="1"/>
    <x v="1"/>
    <x v="1"/>
    <x v="0"/>
    <n v="5088249.12"/>
    <m/>
    <m/>
    <n v="4063567.1"/>
    <n v="1024682.02"/>
    <n v="0.20138204632559342"/>
    <m/>
    <m/>
    <n v="0"/>
    <n v="1024682.02"/>
    <n v="0.20138204632559342"/>
    <n v="0"/>
    <n v="0"/>
    <m/>
    <s v="Re-submission"/>
    <s v="IP-OP"/>
    <m/>
    <s v="-"/>
    <x v="3"/>
    <s v="Not submitted"/>
    <s v="-"/>
    <e v="#REF!"/>
  </r>
  <r>
    <s v="July"/>
    <x v="1"/>
    <x v="1"/>
    <x v="11"/>
    <x v="0"/>
    <n v="3910622.76"/>
    <m/>
    <m/>
    <n v="2928536.21"/>
    <n v="982086.54999999981"/>
    <n v="0.25113303181409397"/>
    <m/>
    <m/>
    <n v="0"/>
    <n v="982086.54999999981"/>
    <n v="0.25113303181409397"/>
    <n v="0"/>
    <n v="0"/>
    <m/>
    <s v="Re-submission"/>
    <s v="IP-OP"/>
    <m/>
    <s v="-"/>
    <x v="3"/>
    <s v="Not submitted"/>
    <s v="-"/>
    <e v="#REF!"/>
  </r>
  <r>
    <s v="Jan"/>
    <x v="3"/>
    <x v="1"/>
    <x v="0"/>
    <x v="0"/>
    <n v="1022327.73"/>
    <m/>
    <m/>
    <n v="704236.35"/>
    <n v="318091.38"/>
    <n v="0.31114423551829118"/>
    <m/>
    <m/>
    <n v="0"/>
    <n v="318091.38"/>
    <n v="0.31114423551829118"/>
    <n v="0"/>
    <n v="0"/>
    <m/>
    <s v="Re-submission"/>
    <s v="IP-OP"/>
    <m/>
    <s v="-"/>
    <x v="3"/>
    <s v="Not submitted"/>
    <s v="-"/>
    <e v="#REF!"/>
  </r>
  <r>
    <s v="feb"/>
    <x v="3"/>
    <x v="1"/>
    <x v="6"/>
    <x v="0"/>
    <n v="1102089.3600000001"/>
    <m/>
    <m/>
    <n v="726708.05"/>
    <n v="375381.31"/>
    <n v="0.3406087778580858"/>
    <m/>
    <m/>
    <n v="0"/>
    <n v="375381.31"/>
    <n v="0.3406087778580858"/>
    <n v="0"/>
    <n v="0"/>
    <m/>
    <s v="Re-submission"/>
    <s v="IP-OP"/>
    <m/>
    <s v="-"/>
    <x v="3"/>
    <s v="Not submitted"/>
    <s v="-"/>
    <e v="#REF!"/>
  </r>
  <r>
    <s v="Mar"/>
    <x v="3"/>
    <x v="1"/>
    <x v="7"/>
    <x v="0"/>
    <n v="952700.43"/>
    <m/>
    <m/>
    <n v="695715.43"/>
    <n v="256985"/>
    <n v="0.26974376404973388"/>
    <m/>
    <m/>
    <n v="0"/>
    <n v="256985"/>
    <n v="0.26974376404973388"/>
    <n v="0"/>
    <n v="0"/>
    <m/>
    <s v="Re-submission"/>
    <s v="IP-OP"/>
    <m/>
    <s v="-"/>
    <x v="3"/>
    <s v="Not submitted"/>
    <s v="-"/>
    <e v="#REF!"/>
  </r>
  <r>
    <s v="Apr"/>
    <x v="3"/>
    <x v="1"/>
    <x v="8"/>
    <x v="0"/>
    <n v="827247.58"/>
    <m/>
    <m/>
    <n v="567225.66999999993"/>
    <n v="260021.91"/>
    <n v="0.31432175359159109"/>
    <m/>
    <m/>
    <n v="0"/>
    <n v="260021.91"/>
    <n v="0.31432175359159109"/>
    <n v="0"/>
    <n v="0"/>
    <m/>
    <s v="Re-submission"/>
    <s v="IP-OP"/>
    <m/>
    <s v="-"/>
    <x v="3"/>
    <s v="Not submitted"/>
    <s v="-"/>
    <e v="#REF!"/>
  </r>
  <r>
    <s v="MAY"/>
    <x v="3"/>
    <x v="1"/>
    <x v="1"/>
    <x v="0"/>
    <n v="993131.53"/>
    <m/>
    <m/>
    <n v="754081.10000000009"/>
    <n v="239050.43"/>
    <n v="0.2407036961156595"/>
    <m/>
    <m/>
    <n v="0"/>
    <n v="239050.43"/>
    <n v="0.2407036961156595"/>
    <n v="0"/>
    <n v="0"/>
    <m/>
    <s v="Re-submission"/>
    <s v="IP-OP"/>
    <m/>
    <s v="-"/>
    <x v="3"/>
    <s v="Not submitted"/>
    <s v="-"/>
    <e v="#REF!"/>
  </r>
  <r>
    <s v="June"/>
    <x v="3"/>
    <x v="1"/>
    <x v="9"/>
    <x v="0"/>
    <n v="890877.86"/>
    <m/>
    <m/>
    <n v="679202.56"/>
    <n v="211675.3"/>
    <n v="0.23760305368908818"/>
    <m/>
    <m/>
    <n v="0"/>
    <n v="211675.3"/>
    <n v="0.23760305368908818"/>
    <n v="0"/>
    <n v="0"/>
    <m/>
    <s v="Re-submission"/>
    <s v="IP-OP"/>
    <m/>
    <s v="-"/>
    <x v="3"/>
    <s v="Not submitted"/>
    <s v="-"/>
    <e v="#REF!"/>
  </r>
  <r>
    <s v="July"/>
    <x v="3"/>
    <x v="1"/>
    <x v="11"/>
    <x v="0"/>
    <n v="700913.65"/>
    <m/>
    <m/>
    <n v="490200.41000000003"/>
    <n v="210713.24"/>
    <n v="0.30062653224116836"/>
    <m/>
    <m/>
    <n v="0"/>
    <n v="210713.24"/>
    <n v="0.30062653224116836"/>
    <n v="0"/>
    <n v="0"/>
    <m/>
    <s v="Re-submission"/>
    <s v="IP-OP"/>
    <m/>
    <s v="-"/>
    <x v="3"/>
    <s v="Not submitted"/>
    <s v="-"/>
    <e v="#REF!"/>
  </r>
  <r>
    <s v="Dec"/>
    <x v="1"/>
    <x v="4"/>
    <x v="5"/>
    <x v="0"/>
    <n v="118476.52"/>
    <m/>
    <m/>
    <n v="90732.700000000012"/>
    <n v="27743.82"/>
    <n v="0.23417146283499884"/>
    <m/>
    <m/>
    <n v="0"/>
    <n v="27743.82"/>
    <n v="0.23417146283499884"/>
    <n v="0"/>
    <n v="0"/>
    <s v="NB20250103-181"/>
    <s v="Re-submission"/>
    <s v="OP"/>
    <d v="2025-01-26T00:00:00"/>
    <d v="2025-02-10T00:00:00"/>
    <x v="7"/>
    <s v="Submitted"/>
    <d v="2025-02-10T00:00:00"/>
    <m/>
  </r>
  <r>
    <s v="AUG"/>
    <x v="2"/>
    <x v="1"/>
    <x v="2"/>
    <x v="0"/>
    <n v="879519.23"/>
    <m/>
    <m/>
    <n v="717754.98"/>
    <n v="161764.25"/>
    <n v="0.1839234942026225"/>
    <m/>
    <m/>
    <n v="0"/>
    <n v="161764.25"/>
    <n v="0.1839234942026225"/>
    <n v="0"/>
    <n v="0"/>
    <m/>
    <s v="Re-submission"/>
    <s v="IP-OP"/>
    <m/>
    <s v="-"/>
    <x v="3"/>
    <s v="Not submitted"/>
    <s v="-"/>
    <e v="#REF!"/>
  </r>
  <r>
    <s v="Jan"/>
    <x v="1"/>
    <x v="0"/>
    <x v="0"/>
    <x v="0"/>
    <n v="4175427.6000000024"/>
    <m/>
    <m/>
    <n v="4115892.4269065596"/>
    <n v="59535.173093442805"/>
    <n v="1.4258461359368983E-2"/>
    <m/>
    <m/>
    <n v="0"/>
    <n v="59535.173093442805"/>
    <n v="1.4258461359368983E-2"/>
    <n v="0"/>
    <n v="0"/>
    <s v="-"/>
    <s v="Re-submission"/>
    <s v="IP"/>
    <m/>
    <s v="-"/>
    <x v="0"/>
    <s v="Submitted"/>
    <s v="-"/>
    <e v="#REF!"/>
  </r>
  <r>
    <s v="feb"/>
    <x v="1"/>
    <x v="0"/>
    <x v="6"/>
    <x v="0"/>
    <n v="4061854.3099999996"/>
    <m/>
    <m/>
    <n v="3946671.7913160799"/>
    <n v="115182.51868391968"/>
    <n v="2.83571270393299E-2"/>
    <m/>
    <m/>
    <n v="0"/>
    <n v="115182.51868391968"/>
    <n v="2.83571270393299E-2"/>
    <n v="0"/>
    <n v="0"/>
    <s v="-"/>
    <s v="Re-submission"/>
    <s v="IP"/>
    <m/>
    <s v="-"/>
    <x v="0"/>
    <s v="Submitted"/>
    <s v="-"/>
    <m/>
  </r>
  <r>
    <s v="Mar"/>
    <x v="1"/>
    <x v="0"/>
    <x v="7"/>
    <x v="0"/>
    <n v="4131829.4200000046"/>
    <m/>
    <m/>
    <n v="4053630.9998221602"/>
    <n v="78198.420177844353"/>
    <n v="1.8925858797395431E-2"/>
    <m/>
    <m/>
    <n v="0"/>
    <n v="78198.420177844353"/>
    <n v="1.8925858797395431E-2"/>
    <n v="0"/>
    <n v="0"/>
    <s v="-"/>
    <s v="Re-submission"/>
    <s v="IP"/>
    <m/>
    <s v="-"/>
    <x v="0"/>
    <s v="Submitted"/>
    <s v="-"/>
    <e v="#REF!"/>
  </r>
  <r>
    <s v="Apr"/>
    <x v="1"/>
    <x v="0"/>
    <x v="8"/>
    <x v="0"/>
    <n v="3643113.0099999984"/>
    <m/>
    <m/>
    <n v="3602879.2099999986"/>
    <n v="40233.800000000003"/>
    <n v="1.1043796854383066E-2"/>
    <m/>
    <m/>
    <n v="0"/>
    <n v="40233.800000000003"/>
    <n v="1.1043796854383066E-2"/>
    <n v="0"/>
    <n v="0"/>
    <s v="-"/>
    <s v="Re-submission"/>
    <s v="IP"/>
    <m/>
    <s v="-"/>
    <x v="0"/>
    <s v="Submitted"/>
    <s v="-"/>
    <e v="#REF!"/>
  </r>
  <r>
    <s v="June"/>
    <x v="0"/>
    <x v="0"/>
    <x v="9"/>
    <x v="0"/>
    <n v="7636829.9100000225"/>
    <m/>
    <m/>
    <n v="7491092.5584231969"/>
    <n v="145737.3515768256"/>
    <n v="1.9083487951720688E-2"/>
    <m/>
    <m/>
    <m/>
    <n v="145737.3515768256"/>
    <n v="1.9083487951720688E-2"/>
    <m/>
    <n v="0"/>
    <m/>
    <s v="Re-submission"/>
    <s v="IP"/>
    <m/>
    <m/>
    <x v="0"/>
    <s v="Submitted"/>
    <s v="-"/>
    <m/>
  </r>
  <r>
    <s v="Dec"/>
    <x v="1"/>
    <x v="2"/>
    <x v="5"/>
    <x v="0"/>
    <n v="4782.33"/>
    <n v="2614.87"/>
    <n v="234.99"/>
    <n v="2849.8599999999997"/>
    <n v="1932.4700000000003"/>
    <n v="0.4040854562524962"/>
    <n v="3017.47"/>
    <n v="295.38"/>
    <n v="3312.85"/>
    <n v="1469.48"/>
    <n v="0.4040854562524962"/>
    <n v="462.99000000000024"/>
    <n v="462.99000000000024"/>
    <n v="417917"/>
    <s v="Re-submission"/>
    <s v="OP"/>
    <d v="2025-01-11T00:00:00"/>
    <d v="2025-02-02T00:00:00"/>
    <x v="1"/>
    <s v="Submitted"/>
    <d v="2025-02-03T00:00:00"/>
    <m/>
  </r>
  <r>
    <s v="Dec"/>
    <x v="1"/>
    <x v="2"/>
    <x v="5"/>
    <x v="0"/>
    <n v="195800.83"/>
    <n v="151946.22"/>
    <n v="21944.63"/>
    <n v="173890.85"/>
    <n v="21909.979999999981"/>
    <n v="0.11189932136651301"/>
    <n v="167778.72"/>
    <n v="24319.51"/>
    <n v="192098.23"/>
    <n v="3702.5999999999767"/>
    <n v="0.11189932136651301"/>
    <n v="18207.380000000005"/>
    <n v="18207.380000000005"/>
    <n v="417916"/>
    <s v="Re-submission"/>
    <s v="IP"/>
    <d v="2025-01-11T00:00:00"/>
    <d v="2025-02-02T00:00:00"/>
    <x v="4"/>
    <s v="Submitted"/>
    <d v="2025-01-26T00:00:00"/>
    <m/>
  </r>
  <r>
    <s v="Dec"/>
    <x v="4"/>
    <x v="1"/>
    <x v="5"/>
    <x v="0"/>
    <n v="1112347.57"/>
    <m/>
    <m/>
    <n v="866101.5"/>
    <n v="246246.07000000007"/>
    <n v="0.22"/>
    <m/>
    <m/>
    <n v="0"/>
    <n v="246246.07000000007"/>
    <n v="0.22"/>
    <n v="0"/>
    <n v="0"/>
    <s v="NM25MDB000689"/>
    <s v="Re-submission"/>
    <s v="IP-OP"/>
    <d v="2025-01-14T00:00:00"/>
    <d v="2025-01-29T00:00:00"/>
    <x v="1"/>
    <s v="Submitted"/>
    <d v="2025-01-29T00:00:00"/>
    <m/>
  </r>
  <r>
    <s v="Dec"/>
    <x v="3"/>
    <x v="1"/>
    <x v="5"/>
    <x v="0"/>
    <n v="542269.13"/>
    <m/>
    <m/>
    <n v="402599.32"/>
    <n v="139669.81"/>
    <n v="0.25756548229105353"/>
    <m/>
    <m/>
    <n v="0"/>
    <n v="139669.81"/>
    <n v="0.26"/>
    <m/>
    <n v="0"/>
    <s v="NM25MDB000617"/>
    <s v="Re-submission"/>
    <s v="IP-OP"/>
    <d v="2025-01-14T00:00:00"/>
    <d v="2025-01-29T00:00:00"/>
    <x v="2"/>
    <s v="Submitted"/>
    <d v="2025-01-29T00:00:00"/>
    <m/>
  </r>
  <r>
    <s v="Nov"/>
    <x v="0"/>
    <x v="2"/>
    <x v="13"/>
    <x v="0"/>
    <n v="41292.79"/>
    <n v="27403.62"/>
    <n v="2107.37"/>
    <n v="29510.989999999998"/>
    <n v="11781.800000000003"/>
    <n v="0.28532341844665865"/>
    <m/>
    <m/>
    <n v="0"/>
    <n v="11781.800000000003"/>
    <n v="0.28532341844665865"/>
    <n v="0"/>
    <n v="0"/>
    <s v="410780"/>
    <s v="Re-submission"/>
    <s v="OP"/>
    <d v="2025-01-13T00:00:00"/>
    <d v="2025-02-04T00:00:00"/>
    <x v="7"/>
    <s v="Not submitted"/>
    <s v="-"/>
    <m/>
  </r>
  <r>
    <s v="Nov"/>
    <x v="0"/>
    <x v="2"/>
    <x v="13"/>
    <x v="0"/>
    <n v="455580.25"/>
    <n v="292285.39"/>
    <n v="31374.55"/>
    <n v="323659.94"/>
    <n v="131920.31"/>
    <n v="0.28956547172534364"/>
    <m/>
    <m/>
    <n v="0"/>
    <n v="131920.31"/>
    <n v="0.28956547172534364"/>
    <n v="0"/>
    <n v="0"/>
    <s v="410783"/>
    <s v="Re-submission"/>
    <s v="IP-OP"/>
    <d v="2025-01-13T00:00:00"/>
    <d v="2025-02-04T00:00:00"/>
    <x v="7"/>
    <s v="Not submitted"/>
    <s v="-"/>
    <m/>
  </r>
  <r>
    <s v="Nov"/>
    <x v="1"/>
    <x v="3"/>
    <x v="13"/>
    <x v="0"/>
    <n v="984260.03"/>
    <m/>
    <m/>
    <m/>
    <n v="226776.53"/>
    <n v="0.23040306736828478"/>
    <m/>
    <m/>
    <n v="0"/>
    <n v="226776.53"/>
    <n v="0.23040306736828478"/>
    <n v="0"/>
    <n v="0"/>
    <s v="1124MDB0002309573"/>
    <s v="Re-submission"/>
    <s v="IP-OP"/>
    <d v="2025-01-13T00:00:00"/>
    <d v="2025-01-30T00:00:00"/>
    <x v="1"/>
    <s v="Submitted"/>
    <d v="2025-01-30T00:00:00"/>
    <m/>
  </r>
  <r>
    <s v="Nov"/>
    <x v="4"/>
    <x v="2"/>
    <x v="13"/>
    <x v="0"/>
    <n v="1251747.1499999999"/>
    <n v="812645.93"/>
    <n v="88562.32"/>
    <n v="901208.25"/>
    <n v="350538.89999999991"/>
    <n v="0.28003970290645352"/>
    <n v="828745.62"/>
    <n v="91088.93"/>
    <n v="919834.55"/>
    <n v="331912.59999999986"/>
    <n v="0.26515946131772689"/>
    <n v="18626.300000000047"/>
    <n v="18626.300000000047"/>
    <s v="410818"/>
    <s v="Re-submission"/>
    <s v="OP"/>
    <d v="2025-01-13T00:00:00"/>
    <d v="2025-02-04T00:00:00"/>
    <x v="4"/>
    <s v="Submitted"/>
    <d v="2025-01-30T00:00:00"/>
    <m/>
  </r>
  <r>
    <s v="Dec"/>
    <x v="2"/>
    <x v="1"/>
    <x v="5"/>
    <x v="0"/>
    <n v="715500.13"/>
    <m/>
    <m/>
    <n v="547285.08000000007"/>
    <n v="168215.05"/>
    <n v="0.23510135490820944"/>
    <m/>
    <m/>
    <n v="0"/>
    <n v="168215.05"/>
    <n v="0.23510135490820944"/>
    <n v="0"/>
    <n v="0"/>
    <s v="NM25MDB000941"/>
    <s v="Re-submission"/>
    <s v="IP-OP"/>
    <d v="2025-01-22T00:00:00"/>
    <d v="2025-02-05T00:00:00"/>
    <x v="7"/>
    <s v="Submitted"/>
    <d v="2025-02-05T00:00:00"/>
    <m/>
  </r>
  <r>
    <s v="Dec"/>
    <x v="1"/>
    <x v="2"/>
    <x v="5"/>
    <x v="0"/>
    <n v="290599.71999999997"/>
    <n v="195923.27"/>
    <n v="14648.69"/>
    <n v="210571.96"/>
    <n v="80027.75999999998"/>
    <n v="0.27538829011948113"/>
    <n v="196988.4"/>
    <n v="14777.68"/>
    <n v="211766.08"/>
    <n v="78833.639999999985"/>
    <n v="0.2712791326846426"/>
    <n v="1194.1199999999953"/>
    <n v="1194.1199999999953"/>
    <n v="417920"/>
    <s v="Re-submission"/>
    <s v="OP"/>
    <d v="2025-01-15T00:00:00"/>
    <d v="2025-02-06T00:00:00"/>
    <x v="1"/>
    <s v="Submitted"/>
    <d v="2025-02-08T00:00:00"/>
    <m/>
  </r>
  <r>
    <s v="Dec"/>
    <x v="3"/>
    <x v="2"/>
    <x v="5"/>
    <x v="0"/>
    <n v="3238.08"/>
    <n v="0"/>
    <n v="0"/>
    <n v="0"/>
    <n v="3238.08"/>
    <n v="1"/>
    <n v="2837.49"/>
    <n v="396"/>
    <n v="3233.49"/>
    <n v="4.5900000000001455"/>
    <n v="1.4175066706196714E-3"/>
    <n v="3233.49"/>
    <n v="3233.49"/>
    <s v="418091"/>
    <s v="Re-submission"/>
    <s v="IP"/>
    <d v="2025-01-15T00:00:00"/>
    <d v="2025-02-06T00:00:00"/>
    <x v="2"/>
    <s v="Submitted"/>
    <d v="2025-02-04T00:00:00"/>
    <m/>
  </r>
  <r>
    <s v="Dec"/>
    <x v="1"/>
    <x v="4"/>
    <x v="5"/>
    <x v="0"/>
    <n v="424622.66"/>
    <m/>
    <m/>
    <n v="139793.72999999998"/>
    <n v="284828.93"/>
    <n v="0.67078127672225507"/>
    <m/>
    <m/>
    <n v="0"/>
    <n v="284828.93"/>
    <n v="0.67078127672225507"/>
    <n v="0"/>
    <n v="0"/>
    <s v="NB20250105-320"/>
    <s v="Re-submission"/>
    <s v="IP-OP"/>
    <d v="2025-01-26T00:00:00"/>
    <d v="2025-02-10T00:00:00"/>
    <x v="1"/>
    <s v="Submitted"/>
    <d v="2025-02-10T00:00:00"/>
    <m/>
  </r>
  <r>
    <s v="Nov"/>
    <x v="0"/>
    <x v="2"/>
    <x v="13"/>
    <x v="0"/>
    <n v="1353708.96"/>
    <n v="933782.77"/>
    <n v="109260.39"/>
    <n v="1043043.16"/>
    <n v="310665.79999999993"/>
    <n v="0.2294923127346368"/>
    <n v="929555.14"/>
    <n v="108856.24"/>
    <n v="1038411.38"/>
    <n v="315297.57999999996"/>
    <n v="0.23291386059821895"/>
    <n v="-4631.7800000000279"/>
    <n v="0"/>
    <s v="410785"/>
    <s v="Re-submission"/>
    <s v="OP"/>
    <d v="2025-01-15T00:00:00"/>
    <d v="2025-02-06T00:00:00"/>
    <x v="4"/>
    <s v="Submitted"/>
    <d v="2025-02-05T00:00:00"/>
    <m/>
  </r>
  <r>
    <s v="Dec"/>
    <x v="0"/>
    <x v="2"/>
    <x v="5"/>
    <x v="0"/>
    <n v="94370.38"/>
    <n v="24901.26"/>
    <n v="3648"/>
    <n v="28549.26"/>
    <n v="65821.12000000001"/>
    <n v="0.69747647513976319"/>
    <n v="75681.72"/>
    <n v="11033.78"/>
    <n v="86715.5"/>
    <n v="7654.8800000000047"/>
    <n v="8.1115282146792297E-2"/>
    <n v="58166.240000000005"/>
    <n v="58166.240000000005"/>
    <s v="418501"/>
    <s v="Re-submission"/>
    <s v="IP"/>
    <d v="2025-01-15T00:00:00"/>
    <d v="2025-02-06T00:00:00"/>
    <x v="4"/>
    <s v="Submitted"/>
    <d v="2025-02-05T00:00:00"/>
    <m/>
  </r>
  <r>
    <s v="Dec"/>
    <x v="3"/>
    <x v="2"/>
    <x v="5"/>
    <x v="0"/>
    <n v="2673.99"/>
    <n v="1376.07"/>
    <n v="167.69"/>
    <n v="1543.76"/>
    <n v="1130.2299999999998"/>
    <n v="0.42267547746999795"/>
    <m/>
    <m/>
    <n v="0"/>
    <n v="1130.2299999999998"/>
    <n v="0.42267547746999795"/>
    <n v="0"/>
    <n v="0"/>
    <s v="418183"/>
    <s v="Re-submission"/>
    <s v="IP"/>
    <d v="2025-01-19T00:00:00"/>
    <d v="2025-02-10T00:00:00"/>
    <x v="1"/>
    <s v="Submitted"/>
    <d v="2025-02-03T00:00:00"/>
    <m/>
  </r>
  <r>
    <s v="Dec"/>
    <x v="1"/>
    <x v="4"/>
    <x v="5"/>
    <x v="0"/>
    <n v="77075.92"/>
    <m/>
    <m/>
    <n v="45343.53"/>
    <n v="31732.39"/>
    <n v="0.41170303254245944"/>
    <m/>
    <m/>
    <n v="0"/>
    <n v="31732.39"/>
    <n v="0.41170303254245944"/>
    <n v="0"/>
    <n v="0"/>
    <s v="NB20250106-450"/>
    <s v="Re-submission"/>
    <s v="IP-OP"/>
    <d v="2025-01-26T00:00:00"/>
    <d v="2025-02-10T00:00:00"/>
    <x v="7"/>
    <s v="Submitted"/>
    <d v="2025-02-10T00:00:00"/>
    <m/>
  </r>
  <r>
    <s v="Dec"/>
    <x v="3"/>
    <x v="2"/>
    <x v="5"/>
    <x v="0"/>
    <n v="190410.73"/>
    <n v="158269.01999999999"/>
    <n v="22400.45"/>
    <n v="180669.47"/>
    <n v="9741.2600000000093"/>
    <n v="5.1159196753250244E-2"/>
    <n v="159828.54"/>
    <n v="22634.38"/>
    <n v="182462.92"/>
    <n v="7947.8099999999977"/>
    <n v="4.1740347300805988E-2"/>
    <n v="1793.4500000000116"/>
    <n v="1793.4500000000116"/>
    <s v="418092"/>
    <s v="Re-submission"/>
    <s v="IP"/>
    <d v="2025-01-20T00:00:00"/>
    <d v="2025-02-11T00:00:00"/>
    <x v="4"/>
    <s v="Submitted"/>
    <d v="2025-02-03T00:00:00"/>
    <m/>
  </r>
  <r>
    <s v="Dec"/>
    <x v="0"/>
    <x v="2"/>
    <x v="5"/>
    <x v="0"/>
    <n v="29191.9"/>
    <n v="20829.45"/>
    <n v="3086.23"/>
    <n v="23915.68"/>
    <n v="5276.2200000000012"/>
    <n v="0.18074260325638281"/>
    <n v="21543.45"/>
    <n v="3193.33"/>
    <n v="24736.78"/>
    <n v="4455.1200000000026"/>
    <n v="0.15261493770532245"/>
    <n v="821.09999999999854"/>
    <n v="821.09999999999854"/>
    <s v="418499"/>
    <s v="Re-submission"/>
    <s v="IP"/>
    <d v="2025-01-20T00:00:00"/>
    <d v="2025-02-11T00:00:00"/>
    <x v="4"/>
    <s v=" Submitted "/>
    <d v="2025-02-11T00:00:00"/>
    <m/>
  </r>
  <r>
    <s v="Dec"/>
    <x v="1"/>
    <x v="4"/>
    <x v="5"/>
    <x v="0"/>
    <n v="113727.81"/>
    <m/>
    <m/>
    <n v="93506.08"/>
    <n v="20221.73"/>
    <n v="0.17780813681367821"/>
    <m/>
    <m/>
    <n v="0"/>
    <n v="20221.73"/>
    <n v="0.17780813681367821"/>
    <n v="0"/>
    <n v="0"/>
    <s v="NB20250104-226"/>
    <s v="Re-submission"/>
    <s v="OP"/>
    <d v="2025-01-27T00:00:00"/>
    <d v="2025-02-11T00:00:00"/>
    <x v="2"/>
    <s v="Submitted"/>
    <d v="2025-02-11T00:00:00"/>
    <m/>
  </r>
  <r>
    <s v="Nov"/>
    <x v="3"/>
    <x v="0"/>
    <x v="13"/>
    <x v="0"/>
    <n v="11033422.409999998"/>
    <m/>
    <m/>
    <m/>
    <n v="1922806.081323402"/>
    <n v="0.17427104753831338"/>
    <m/>
    <m/>
    <n v="0"/>
    <n v="1167672.97712796"/>
    <n v="0.1058305332414043"/>
    <n v="755133.10419544205"/>
    <n v="755133.10419544205"/>
    <m/>
    <s v="Re-submission"/>
    <s v="IP"/>
    <d v="2025-01-29T00:00:00"/>
    <d v="2025-02-13T00:00:00"/>
    <x v="1"/>
    <s v="Submitted"/>
    <d v="2025-02-13T00:00:00"/>
    <m/>
  </r>
  <r>
    <s v="Dec"/>
    <x v="4"/>
    <x v="4"/>
    <x v="5"/>
    <x v="0"/>
    <n v="232109.53"/>
    <m/>
    <m/>
    <n v="129723.67"/>
    <n v="102385.86"/>
    <n v="0.44111010866292305"/>
    <m/>
    <m/>
    <n v="0"/>
    <n v="102385.86"/>
    <n v="0.44111010866292305"/>
    <n v="0"/>
    <n v="0"/>
    <s v="NB20250107-716"/>
    <s v="Re-submission"/>
    <s v="IP-OP"/>
    <d v="2025-01-30T00:00:00"/>
    <d v="2025-02-13T00:00:00"/>
    <x v="7"/>
    <s v="Submitted"/>
    <d v="2025-02-13T00:00:00"/>
    <m/>
  </r>
  <r>
    <s v="Dec"/>
    <x v="0"/>
    <x v="2"/>
    <x v="5"/>
    <x v="0"/>
    <n v="688722.48"/>
    <n v="474160.08"/>
    <n v="69402.03"/>
    <n v="543562.11"/>
    <n v="145160.37"/>
    <n v="0.21076757941747451"/>
    <m/>
    <m/>
    <n v="0"/>
    <n v="145160.37"/>
    <n v="0.21076757941747451"/>
    <n v="0"/>
    <n v="0"/>
    <s v="418504"/>
    <s v="Re-submission"/>
    <s v="IP"/>
    <d v="2025-01-20T00:00:00"/>
    <d v="2025-02-11T00:00:00"/>
    <x v="7"/>
    <s v=" Submitted "/>
    <d v="2025-02-11T00:00:00"/>
    <m/>
  </r>
  <r>
    <s v="Dec"/>
    <x v="0"/>
    <x v="2"/>
    <x v="5"/>
    <x v="0"/>
    <n v="28602.94"/>
    <n v="21280.12"/>
    <n v="1292.1500000000001"/>
    <n v="22572.27"/>
    <n v="6030.6699999999983"/>
    <n v="0.21084091355643855"/>
    <n v="23065.119999999999"/>
    <n v="1559.9"/>
    <n v="24625.02"/>
    <n v="3977.9199999999983"/>
    <n v="0.13907381548889725"/>
    <n v="2052.75"/>
    <n v="2052.75"/>
    <s v="418500"/>
    <s v="Re-submission"/>
    <s v="OP"/>
    <d v="2025-01-22T00:00:00"/>
    <d v="2025-02-13T00:00:00"/>
    <x v="4"/>
    <s v=" Submitted "/>
    <d v="2025-02-11T00:00:00"/>
    <m/>
  </r>
  <r>
    <s v="Dec"/>
    <x v="0"/>
    <x v="2"/>
    <x v="5"/>
    <x v="0"/>
    <n v="261862.07"/>
    <n v="179175.59"/>
    <n v="18302.57"/>
    <n v="197478.16"/>
    <n v="64383.91"/>
    <n v="0.24586955262363885"/>
    <n v="171284.36"/>
    <n v="17575.95"/>
    <n v="188860.31"/>
    <n v="73001.760000000009"/>
    <n v="0.27877943529584109"/>
    <n v="-8617.8500000000058"/>
    <n v="0"/>
    <s v="418503"/>
    <s v="Re-submission"/>
    <s v="OP"/>
    <d v="2025-01-22T00:00:00"/>
    <d v="2025-02-13T00:00:00"/>
    <x v="4"/>
    <s v=" Submitted "/>
    <d v="2025-02-11T00:00:00"/>
    <m/>
  </r>
  <r>
    <s v="Dec"/>
    <x v="3"/>
    <x v="2"/>
    <x v="5"/>
    <x v="0"/>
    <n v="4279.38"/>
    <n v="1675.68"/>
    <n v="207.03"/>
    <n v="1882.71"/>
    <n v="2396.67"/>
    <n v="0.5600507550159135"/>
    <n v="1857.12"/>
    <n v="234.25"/>
    <n v="2091.37"/>
    <n v="2188.0100000000002"/>
    <n v="0.51129135528978498"/>
    <n v="208.65999999999985"/>
    <n v="208.65999999999985"/>
    <s v="418168"/>
    <s v="Re-submission"/>
    <s v="OP"/>
    <d v="2025-01-23T00:00:00"/>
    <d v="2025-02-14T00:00:00"/>
    <x v="4"/>
    <s v="Submitted"/>
    <d v="2025-02-05T00:00:00"/>
    <m/>
  </r>
  <r>
    <s v="Dec"/>
    <x v="0"/>
    <x v="2"/>
    <x v="5"/>
    <x v="0"/>
    <n v="664262.53"/>
    <n v="485341.28"/>
    <n v="56780.36"/>
    <n v="542121.64"/>
    <n v="122140.89000000001"/>
    <n v="0.18387442386672029"/>
    <n v="483852.01"/>
    <n v="56802.68"/>
    <n v="540654.69000000006"/>
    <n v="123607.83999999997"/>
    <n v="0.18608281276982455"/>
    <n v="-1466.9499999999534"/>
    <n v="0"/>
    <s v="418505"/>
    <s v="Re-submission"/>
    <s v="OP"/>
    <d v="2025-01-23T00:00:00"/>
    <d v="2025-02-14T00:00:00"/>
    <x v="1"/>
    <s v="Submitted"/>
    <d v="2025-02-24T00:00:00"/>
    <m/>
  </r>
  <r>
    <s v="Dec"/>
    <x v="4"/>
    <x v="4"/>
    <x v="5"/>
    <x v="0"/>
    <n v="70893.66"/>
    <m/>
    <m/>
    <n v="10459.050000000003"/>
    <n v="60434.61"/>
    <n v="0.85246847179282315"/>
    <m/>
    <m/>
    <n v="0"/>
    <n v="60434.61"/>
    <n v="0.85246847179282315"/>
    <n v="0"/>
    <n v="0"/>
    <s v="NB20250109-1012"/>
    <s v="Re-submission"/>
    <s v="IP-OP"/>
    <d v="2025-02-02T00:00:00"/>
    <d v="2025-02-16T00:00:00"/>
    <x v="4"/>
    <s v="Submitted"/>
    <d v="2025-02-13T00:00:00"/>
    <m/>
  </r>
  <r>
    <s v="Dec"/>
    <x v="0"/>
    <x v="2"/>
    <x v="5"/>
    <x v="0"/>
    <n v="17959.150000000001"/>
    <n v="12302.64"/>
    <n v="1016.32"/>
    <n v="13318.96"/>
    <n v="4640.1900000000023"/>
    <n v="0.25837470036165422"/>
    <n v="12391.89"/>
    <n v="1029.71"/>
    <n v="13421.599999999999"/>
    <n v="4537.5500000000029"/>
    <n v="0.25265950782748642"/>
    <n v="102.63999999999942"/>
    <n v="102.63999999999942"/>
    <s v="419525"/>
    <s v="Re-submission"/>
    <s v="OP"/>
    <d v="2025-01-23T00:00:00"/>
    <d v="2025-02-14T00:00:00"/>
    <x v="2"/>
    <s v="Submitted"/>
    <d v="2025-02-14T00:00:00"/>
    <m/>
  </r>
  <r>
    <s v="Dec"/>
    <x v="3"/>
    <x v="2"/>
    <x v="5"/>
    <x v="0"/>
    <n v="39205.85"/>
    <n v="26608.639999999999"/>
    <n v="2590.36"/>
    <n v="29199"/>
    <n v="10006.849999999999"/>
    <n v="0.255238695245735"/>
    <n v="26569.7"/>
    <n v="2723.92"/>
    <n v="29293.620000000003"/>
    <n v="9912.2299999999959"/>
    <n v="0.25282527990083103"/>
    <n v="94.620000000002619"/>
    <n v="94.620000000002619"/>
    <s v="418090"/>
    <s v="Re-submission"/>
    <s v="OP"/>
    <d v="2025-01-25T00:00:00"/>
    <d v="2025-02-16T00:00:00"/>
    <x v="2"/>
    <s v="Submitted"/>
    <d v="2025-02-16T00:00:00"/>
    <m/>
  </r>
  <r>
    <s v="Dec"/>
    <x v="3"/>
    <x v="2"/>
    <x v="5"/>
    <x v="0"/>
    <n v="21797.11"/>
    <n v="16968.55"/>
    <n v="862.93"/>
    <n v="17831.48"/>
    <n v="3965.630000000001"/>
    <n v="0.18193375176800966"/>
    <n v="17548.509999999998"/>
    <n v="946.77"/>
    <n v="18495.28"/>
    <n v="3301.8300000000017"/>
    <n v="0.15148017328902785"/>
    <n v="663.79999999999927"/>
    <n v="663.79999999999927"/>
    <s v="418184"/>
    <s v="Re-submission"/>
    <s v="OP"/>
    <d v="2025-01-26T00:00:00"/>
    <d v="2025-02-17T00:00:00"/>
    <x v="7"/>
    <s v="Submitted"/>
    <d v="2025-02-16T00:00:00"/>
    <m/>
  </r>
  <r>
    <s v="Dec"/>
    <x v="3"/>
    <x v="2"/>
    <x v="5"/>
    <x v="0"/>
    <n v="294432.56"/>
    <n v="182134.21"/>
    <n v="21807.13"/>
    <n v="203941.34"/>
    <n v="90491.22"/>
    <n v="0.30734107667983462"/>
    <n v="182134.21"/>
    <n v="21807.13"/>
    <n v="203941.34"/>
    <n v="90491.22"/>
    <n v="0.30734107667983462"/>
    <n v="0"/>
    <n v="0"/>
    <s v="418087"/>
    <s v="Re-submission"/>
    <s v="OP"/>
    <d v="2025-01-27T00:00:00"/>
    <d v="2025-02-18T00:00:00"/>
    <x v="4"/>
    <s v="Submitted"/>
    <d v="2025-02-16T00:00:00"/>
    <m/>
  </r>
  <r>
    <s v="Dec"/>
    <x v="4"/>
    <x v="4"/>
    <x v="5"/>
    <x v="0"/>
    <n v="38239.65"/>
    <m/>
    <m/>
    <n v="22119.340000000004"/>
    <n v="16120.31"/>
    <n v="0.42156008227062747"/>
    <m/>
    <m/>
    <n v="0"/>
    <n v="16120.31"/>
    <n v="0.42156008227062747"/>
    <n v="0"/>
    <n v="0"/>
    <s v="NB20250111-1212"/>
    <s v="Re-submission"/>
    <s v="IP-OP"/>
    <d v="2025-02-03T00:00:00"/>
    <d v="2025-02-17T00:00:00"/>
    <x v="2"/>
    <s v="Submitted"/>
    <d v="2025-02-17T00:00:00"/>
    <m/>
  </r>
  <r>
    <s v="Dec"/>
    <x v="3"/>
    <x v="2"/>
    <x v="5"/>
    <x v="0"/>
    <n v="22560.54"/>
    <n v="3340.35"/>
    <n v="420.38"/>
    <n v="3760.73"/>
    <n v="18799.810000000001"/>
    <n v="0.8333049652180311"/>
    <n v="18882.64"/>
    <n v="2625.75"/>
    <n v="21508.39"/>
    <n v="1052.1500000000015"/>
    <n v="4.6636738305022907E-2"/>
    <n v="17747.66"/>
    <n v="17747.66"/>
    <s v="422024"/>
    <s v="Re-submission"/>
    <s v="IP"/>
    <d v="2025-01-27T00:00:00"/>
    <d v="2025-02-18T00:00:00"/>
    <x v="1"/>
    <s v="Submitted"/>
    <d v="2025-02-19T00:00:00"/>
    <m/>
  </r>
  <r>
    <s v="Dec"/>
    <x v="3"/>
    <x v="2"/>
    <x v="5"/>
    <x v="0"/>
    <n v="379779.03"/>
    <n v="322071.51"/>
    <n v="46287.38"/>
    <n v="368358.89"/>
    <n v="11420.140000000014"/>
    <n v="3.0070485987601824E-2"/>
    <m/>
    <m/>
    <n v="0"/>
    <n v="11420.140000000014"/>
    <n v="3.0070485987601824E-2"/>
    <n v="0"/>
    <n v="0"/>
    <s v="422025"/>
    <s v="Re-submission"/>
    <s v="IP"/>
    <d v="2025-01-27T00:00:00"/>
    <d v="2025-02-18T00:00:00"/>
    <x v="2"/>
    <s v="Submitted"/>
    <d v="2025-02-18T00:00:00"/>
    <m/>
  </r>
  <r>
    <s v="Dec"/>
    <x v="0"/>
    <x v="2"/>
    <x v="5"/>
    <x v="0"/>
    <n v="15993"/>
    <n v="2489.37"/>
    <n v="365.52"/>
    <n v="2854.89"/>
    <n v="13138.11"/>
    <n v="0.8214912774338774"/>
    <n v="12974"/>
    <n v="1874.52"/>
    <n v="14848.52"/>
    <n v="1144.4799999999996"/>
    <n v="7.1561308072281601E-2"/>
    <n v="11993.630000000001"/>
    <n v="11993.630000000001"/>
    <n v="419524"/>
    <s v="Re-submission"/>
    <s v="IP"/>
    <d v="2025-01-27T00:00:00"/>
    <d v="2025-02-18T00:00:00"/>
    <x v="7"/>
    <s v="Submitted"/>
    <d v="2025-02-17T00:00:00"/>
    <m/>
  </r>
  <r>
    <s v="Dec"/>
    <x v="0"/>
    <x v="2"/>
    <x v="5"/>
    <x v="0"/>
    <n v="251024.4"/>
    <n v="203574.98"/>
    <n v="30345.59"/>
    <n v="233920.57"/>
    <n v="17103.829999999987"/>
    <n v="6.8136125412509657E-2"/>
    <n v="213825.58"/>
    <n v="31883.18"/>
    <n v="245708.75999999998"/>
    <n v="5315.640000000014"/>
    <n v="2.1175790082557766E-2"/>
    <n v="11788.189999999973"/>
    <n v="11788.189999999973"/>
    <s v="419526"/>
    <s v="Re-submission"/>
    <s v="IP"/>
    <d v="2025-01-27T00:00:00"/>
    <d v="2025-02-18T00:00:00"/>
    <x v="4"/>
    <s v="Submitted"/>
    <d v="2025-02-18T00:00:00"/>
    <m/>
  </r>
  <r>
    <s v="Dec"/>
    <x v="0"/>
    <x v="2"/>
    <x v="5"/>
    <x v="0"/>
    <n v="34504.019999999997"/>
    <n v="27472.63"/>
    <n v="4103.25"/>
    <n v="31575.88"/>
    <n v="2928.1399999999958"/>
    <n v="8.4863734718447187E-2"/>
    <m/>
    <m/>
    <n v="0"/>
    <n v="2928.1399999999958"/>
    <n v="8.4863734718447187E-2"/>
    <n v="0"/>
    <n v="0"/>
    <s v="419532"/>
    <s v="Re-submission"/>
    <s v="IP"/>
    <d v="2025-01-27T00:00:00"/>
    <d v="2025-02-18T00:00:00"/>
    <x v="1"/>
    <s v="Not submitted"/>
    <s v="-"/>
    <m/>
  </r>
  <r>
    <s v="Dec"/>
    <x v="4"/>
    <x v="2"/>
    <x v="5"/>
    <x v="0"/>
    <n v="139152.10999999999"/>
    <n v="114666.58"/>
    <n v="16829.59"/>
    <n v="131496.17000000001"/>
    <n v="7655.9399999999732"/>
    <n v="5.5018497383905816E-2"/>
    <n v="116570.58"/>
    <n v="17115.189999999999"/>
    <n v="133685.76999999999"/>
    <n v="5466.3399999999965"/>
    <n v="3.9283198795907567E-2"/>
    <n v="2189.5999999999767"/>
    <n v="2189.5999999999767"/>
    <s v="418584"/>
    <s v="Re-submission"/>
    <s v="IP"/>
    <d v="2025-01-28T00:00:00"/>
    <d v="2025-02-19T00:00:00"/>
    <x v="2"/>
    <s v="Submitted"/>
    <d v="2025-02-19T00:00:00"/>
    <m/>
  </r>
  <r>
    <s v="Dec"/>
    <x v="1"/>
    <x v="2"/>
    <x v="5"/>
    <x v="0"/>
    <n v="471246.55"/>
    <n v="374336.7"/>
    <n v="49346.03"/>
    <n v="423682.73"/>
    <n v="47563.820000000007"/>
    <n v="0.10093192194192192"/>
    <n v="406329.76"/>
    <n v="54144.98"/>
    <n v="460474.74"/>
    <n v="10771.809999999998"/>
    <n v="2.2858119597904743E-2"/>
    <n v="36792.010000000009"/>
    <n v="36792.010000000009"/>
    <n v="420835"/>
    <s v="Re-submission"/>
    <s v="IP"/>
    <d v="2025-01-28T00:00:00"/>
    <d v="2025-02-19T00:00:00"/>
    <x v="7"/>
    <s v="Submitted"/>
    <d v="2025-02-17T00:00:00"/>
    <m/>
  </r>
  <r>
    <s v="Dec"/>
    <x v="3"/>
    <x v="2"/>
    <x v="5"/>
    <x v="0"/>
    <n v="10348.879999999999"/>
    <n v="7778.63"/>
    <n v="1132.6300000000001"/>
    <n v="8911.26"/>
    <n v="1437.619999999999"/>
    <n v="0.13891551549539652"/>
    <m/>
    <m/>
    <n v="0"/>
    <n v="1437.619999999999"/>
    <n v="0.13891551549539652"/>
    <n v="0"/>
    <n v="0"/>
    <n v="422298"/>
    <s v="Re-submission"/>
    <s v="IP"/>
    <d v="2025-01-28T00:00:00"/>
    <d v="2025-02-19T00:00:00"/>
    <x v="7"/>
    <s v="Submitted"/>
    <d v="2025-02-17T00:00:00"/>
    <m/>
  </r>
  <r>
    <s v="Dec"/>
    <x v="4"/>
    <x v="2"/>
    <x v="5"/>
    <x v="0"/>
    <n v="89250.17"/>
    <n v="6461.02"/>
    <n v="907.5"/>
    <n v="7368.52"/>
    <n v="81881.649999999994"/>
    <n v="0.9174397090784252"/>
    <n v="7113.78"/>
    <n v="997.5"/>
    <n v="8111.28"/>
    <n v="81138.89"/>
    <n v="0.90911748403392401"/>
    <n v="742.75999999999476"/>
    <n v="742.75999999999476"/>
    <s v="418591"/>
    <s v="Re-submission"/>
    <s v="IP"/>
    <d v="2025-01-29T00:00:00"/>
    <d v="2025-02-20T00:00:00"/>
    <x v="4"/>
    <s v="Submitted"/>
    <d v="2025-02-18T00:00:00"/>
    <m/>
  </r>
  <r>
    <s v="Dec"/>
    <x v="4"/>
    <x v="2"/>
    <x v="5"/>
    <x v="0"/>
    <n v="1671891.79"/>
    <n v="1343378.01"/>
    <n v="196664.73"/>
    <n v="1540042.74"/>
    <n v="131849.05000000005"/>
    <n v="7.8862191194802173E-2"/>
    <n v="1358961.38"/>
    <n v="198991.8"/>
    <n v="1557953.18"/>
    <n v="113938.6100000001"/>
    <n v="6.8149512236076057E-2"/>
    <n v="17910.439999999944"/>
    <n v="17910.439999999944"/>
    <s v="418588"/>
    <s v="Re-submission"/>
    <s v="IP"/>
    <d v="2025-01-29T00:00:00"/>
    <d v="2025-02-20T00:00:00"/>
    <x v="1"/>
    <s v="Submitted"/>
    <d v="2025-02-23T00:00:00"/>
    <m/>
  </r>
  <r>
    <s v="Dec"/>
    <x v="1"/>
    <x v="2"/>
    <x v="5"/>
    <x v="0"/>
    <n v="4037.89"/>
    <n v="2436.59"/>
    <n v="175.53"/>
    <n v="2612.1200000000003"/>
    <n v="1425.7699999999995"/>
    <n v="0.35309778126694874"/>
    <m/>
    <m/>
    <n v="0"/>
    <n v="1425.7699999999995"/>
    <n v="0.35309778126694874"/>
    <n v="0"/>
    <n v="0"/>
    <n v="420836"/>
    <s v="Re-submission"/>
    <s v="OP"/>
    <d v="2025-01-29T00:00:00"/>
    <d v="2025-02-20T00:00:00"/>
    <x v="7"/>
    <s v="Submitted"/>
    <d v="2025-02-17T00:00:00"/>
    <m/>
  </r>
  <r>
    <s v="Dec"/>
    <x v="0"/>
    <x v="2"/>
    <x v="5"/>
    <x v="0"/>
    <n v="8329.14"/>
    <n v="4563.97"/>
    <n v="595.52"/>
    <n v="5159.49"/>
    <n v="3169.6499999999996"/>
    <n v="0.38054949250462833"/>
    <n v="5277.97"/>
    <n v="702.62"/>
    <n v="5980.59"/>
    <n v="2348.5499999999993"/>
    <n v="0.28196788624035607"/>
    <n v="821.10000000000036"/>
    <n v="821.10000000000036"/>
    <s v="419434"/>
    <s v="Re-submission"/>
    <s v="OP"/>
    <d v="2025-01-31T00:00:00"/>
    <d v="2025-02-22T00:00:00"/>
    <x v="2"/>
    <s v="Submitted"/>
    <d v="2025-02-22T00:00:00"/>
    <m/>
  </r>
  <r>
    <s v="Dec"/>
    <x v="0"/>
    <x v="2"/>
    <x v="5"/>
    <x v="0"/>
    <n v="306840.33"/>
    <n v="168736.74"/>
    <n v="20139.64"/>
    <n v="188876.38"/>
    <n v="117963.95000000001"/>
    <n v="0.38444734432400074"/>
    <n v="190447.47"/>
    <n v="23312.880000000001"/>
    <n v="213760.35"/>
    <n v="93079.98000000001"/>
    <n v="0.30334988884935693"/>
    <n v="24883.97"/>
    <n v="24883.97"/>
    <n v="419528"/>
    <s v="Re-submission"/>
    <s v="OP"/>
    <d v="2025-01-31T00:00:00"/>
    <d v="2025-02-22T00:00:00"/>
    <x v="7"/>
    <s v="Submitted"/>
    <d v="2025-02-19T00:00:00"/>
    <m/>
  </r>
  <r>
    <s v="Dec"/>
    <x v="0"/>
    <x v="2"/>
    <x v="5"/>
    <x v="0"/>
    <n v="753449.79"/>
    <n v="493716.01"/>
    <n v="56990.15"/>
    <n v="550706.16"/>
    <n v="202743.63"/>
    <n v="0.26908711461715318"/>
    <n v="495802.1"/>
    <n v="57551.43"/>
    <n v="553353.53"/>
    <n v="200096.26"/>
    <n v="0.26557344982470565"/>
    <n v="2647.3699999999953"/>
    <n v="2647.3699999999953"/>
    <s v="419530"/>
    <s v="Re-submission"/>
    <s v="OP"/>
    <d v="2025-01-31T00:00:00"/>
    <d v="2025-02-22T00:00:00"/>
    <x v="4"/>
    <s v="Submitted"/>
    <d v="2025-02-23T00:00:00"/>
    <m/>
  </r>
  <r>
    <s v="Dec"/>
    <x v="1"/>
    <x v="0"/>
    <x v="5"/>
    <x v="0"/>
    <n v="16114562.860000018"/>
    <m/>
    <m/>
    <m/>
    <n v="422023.51175265945"/>
    <n v="2.6188951907607564E-2"/>
    <m/>
    <m/>
    <n v="0"/>
    <n v="218671.57610705681"/>
    <n v="1.3569811232661422E-2"/>
    <n v="203351.93564560264"/>
    <n v="203351.93564560264"/>
    <m/>
    <s v="Re-submission"/>
    <s v="IP"/>
    <d v="2025-02-05T00:00:00"/>
    <d v="2025-02-20T00:00:00"/>
    <x v="14"/>
    <s v="Submitted"/>
    <d v="2025-02-09T00:00:00"/>
    <m/>
  </r>
  <r>
    <s v="Dec"/>
    <x v="1"/>
    <x v="2"/>
    <x v="5"/>
    <x v="0"/>
    <n v="12208.1"/>
    <n v="7752.64"/>
    <n v="835.2"/>
    <n v="8587.84"/>
    <n v="3620.26"/>
    <n v="0.29654573602771933"/>
    <n v="8155.24"/>
    <n v="895.59"/>
    <n v="9050.83"/>
    <n v="3157.2700000000004"/>
    <n v="0.2586209156215955"/>
    <n v="462.98999999999978"/>
    <n v="462.98999999999978"/>
    <s v="420842"/>
    <s v="Re-submission"/>
    <s v="OP"/>
    <d v="2025-02-02T00:00:00"/>
    <d v="2025-02-24T00:00:00"/>
    <x v="4"/>
    <s v="Submitted"/>
    <d v="2025-02-24T00:00:00"/>
    <m/>
  </r>
  <r>
    <s v="Dec"/>
    <x v="2"/>
    <x v="2"/>
    <x v="5"/>
    <x v="0"/>
    <n v="561227.93000000005"/>
    <n v="466841.66"/>
    <n v="68101.55"/>
    <n v="534943.21"/>
    <n v="26284.720000000099"/>
    <n v="4.6834304914226375E-2"/>
    <n v="469150.3"/>
    <n v="68447.850000000006"/>
    <n v="537598.15"/>
    <n v="23629.780000000028"/>
    <n v="4.2103713548254852E-2"/>
    <n v="2654.9400000000714"/>
    <n v="2654.9400000000714"/>
    <s v="418518"/>
    <s v="Re-submission"/>
    <s v="IP"/>
    <d v="2025-02-02T00:00:00"/>
    <d v="2025-02-24T00:00:00"/>
    <x v="7"/>
    <s v="Submitted"/>
    <d v="2025-02-19T00:00:00"/>
    <m/>
  </r>
  <r>
    <s v="Dec"/>
    <x v="2"/>
    <x v="2"/>
    <x v="5"/>
    <x v="0"/>
    <n v="3528.36"/>
    <n v="0"/>
    <n v="0"/>
    <n v="0"/>
    <n v="3528.36"/>
    <n v="1"/>
    <m/>
    <m/>
    <n v="0"/>
    <n v="3528.36"/>
    <n v="1"/>
    <n v="0"/>
    <n v="0"/>
    <s v="418516"/>
    <s v="Re-submission"/>
    <s v="IP"/>
    <d v="2025-02-02T00:00:00"/>
    <d v="2025-02-24T00:00:00"/>
    <x v="7"/>
    <s v="Not submitted"/>
    <s v="-"/>
    <m/>
  </r>
  <r>
    <s v="Dec"/>
    <x v="4"/>
    <x v="2"/>
    <x v="5"/>
    <x v="0"/>
    <n v="110248.94"/>
    <n v="77918"/>
    <n v="7537.13"/>
    <n v="85455.13"/>
    <n v="24793.809999999998"/>
    <n v="0.22488932773412604"/>
    <n v="81984.95"/>
    <n v="8147.19"/>
    <n v="90132.14"/>
    <n v="20116.800000000003"/>
    <n v="0.18246706045427741"/>
    <n v="4677.0099999999948"/>
    <n v="4677.0099999999948"/>
    <s v="418585"/>
    <s v="Re-submission"/>
    <s v="OP"/>
    <d v="2025-02-03T00:00:00"/>
    <d v="2025-02-25T00:00:00"/>
    <x v="7"/>
    <s v="Submitted"/>
    <d v="2025-02-26T00:00:00"/>
    <m/>
  </r>
  <r>
    <s v="Dec"/>
    <x v="3"/>
    <x v="2"/>
    <x v="5"/>
    <x v="0"/>
    <n v="51407.199999999997"/>
    <n v="31934.97"/>
    <n v="3220.08"/>
    <n v="35155.050000000003"/>
    <n v="16252.149999999994"/>
    <n v="0.31614540375667211"/>
    <n v="33920.550000000003"/>
    <n v="3517.91"/>
    <n v="37438.460000000006"/>
    <n v="13968.739999999991"/>
    <n v="0.27172730668077605"/>
    <n v="2283.4100000000035"/>
    <n v="2283.4100000000035"/>
    <s v="422023"/>
    <s v="Re-submission"/>
    <s v="OP"/>
    <d v="2025-02-03T00:00:00"/>
    <d v="2025-02-25T00:00:00"/>
    <x v="2"/>
    <s v="Submitted"/>
    <d v="2025-02-27T00:00:00"/>
    <m/>
  </r>
  <r>
    <s v="Dec"/>
    <x v="3"/>
    <x v="2"/>
    <x v="5"/>
    <x v="0"/>
    <n v="9074.89"/>
    <n v="3473.78"/>
    <n v="392.58"/>
    <n v="3866.36"/>
    <n v="5208.5299999999988"/>
    <n v="0.57394965669005349"/>
    <n v="3749.18"/>
    <n v="433.89"/>
    <n v="4183.07"/>
    <n v="4891.82"/>
    <n v="0.53905006011092149"/>
    <n v="316.70999999999913"/>
    <n v="316.70999999999913"/>
    <s v="422257"/>
    <s v="Re-submission"/>
    <s v="OP"/>
    <d v="2025-02-03T00:00:00"/>
    <d v="2025-02-25T00:00:00"/>
    <x v="2"/>
    <s v="Submitted"/>
    <d v="2025-02-26T00:00:00"/>
    <m/>
  </r>
  <r>
    <s v="Dec"/>
    <x v="1"/>
    <x v="2"/>
    <x v="5"/>
    <x v="0"/>
    <n v="1507.52"/>
    <n v="1052.51"/>
    <n v="95.19"/>
    <n v="1147.7"/>
    <n v="359.81999999999994"/>
    <n v="0.23868340055189977"/>
    <m/>
    <m/>
    <n v="0"/>
    <n v="359.81999999999994"/>
    <n v="0.23868340055189977"/>
    <n v="0"/>
    <n v="0"/>
    <s v="420841"/>
    <s v="Re-submission"/>
    <s v="OP"/>
    <d v="2025-02-03T00:00:00"/>
    <d v="2025-02-25T00:00:00"/>
    <x v="7"/>
    <s v="Submitted"/>
    <d v="2025-02-25T00:00:00"/>
    <m/>
  </r>
  <r>
    <s v="Dec"/>
    <x v="3"/>
    <x v="2"/>
    <x v="5"/>
    <x v="0"/>
    <n v="25773.79"/>
    <n v="17266.73"/>
    <n v="1791.73"/>
    <n v="19058.46"/>
    <n v="6715.3300000000017"/>
    <n v="0.2605487978291125"/>
    <n v="18067.55"/>
    <n v="1906.96"/>
    <n v="19974.509999999998"/>
    <n v="5799.2800000000025"/>
    <n v="0.22500687714146822"/>
    <n v="916.04999999999927"/>
    <n v="916.04999999999927"/>
    <s v="422299"/>
    <s v="Re-submission"/>
    <s v="OP"/>
    <d v="2025-02-04T00:00:00"/>
    <d v="2025-02-26T00:00:00"/>
    <x v="7"/>
    <s v="Submitted"/>
    <d v="2025-02-26T00:00:00"/>
    <m/>
  </r>
  <r>
    <s v="Dec"/>
    <x v="4"/>
    <x v="2"/>
    <x v="5"/>
    <x v="0"/>
    <n v="17160.12"/>
    <n v="12397.85"/>
    <n v="792.02"/>
    <n v="13189.87"/>
    <n v="3970.2499999999982"/>
    <n v="0.23136493217996135"/>
    <n v="12397.85"/>
    <n v="792.02"/>
    <n v="13189.87"/>
    <n v="3970.2499999999982"/>
    <n v="0.23136493217996135"/>
    <n v="0"/>
    <n v="0"/>
    <s v="418581"/>
    <s v="Re-submission"/>
    <s v="OP"/>
    <d v="2025-02-04T00:00:00"/>
    <d v="2025-02-26T00:00:00"/>
    <x v="7"/>
    <s v="Submitted"/>
    <d v="2025-02-26T00:00:00"/>
    <m/>
  </r>
  <r>
    <s v="Jan"/>
    <x v="0"/>
    <x v="1"/>
    <x v="0"/>
    <x v="1"/>
    <n v="1130476.3999999999"/>
    <m/>
    <m/>
    <n v="945255.38"/>
    <n v="185221.02"/>
    <n v="0.16384333189087363"/>
    <m/>
    <m/>
    <n v="0"/>
    <n v="185221.02"/>
    <n v="0.16384333189087363"/>
    <n v="0"/>
    <n v="0"/>
    <s v="NM25MDB001848"/>
    <s v="Re-submission"/>
    <s v="IP-OP"/>
    <d v="2025-02-11T00:00:00"/>
    <d v="2025-02-25T00:00:00"/>
    <x v="4"/>
    <s v="Submitted"/>
    <d v="2025-02-25T00:00:00"/>
    <m/>
  </r>
  <r>
    <s v="Dec"/>
    <x v="1"/>
    <x v="2"/>
    <x v="5"/>
    <x v="0"/>
    <n v="631878.38"/>
    <n v="435744.57"/>
    <n v="34990.39"/>
    <n v="470734.96"/>
    <n v="161143.41999999998"/>
    <n v="0.2550228415791026"/>
    <n v="436001.97"/>
    <n v="35021.279999999999"/>
    <n v="471023.25"/>
    <n v="160855.13"/>
    <n v="0.25456659871793685"/>
    <n v="288.28999999997905"/>
    <n v="288.28999999997905"/>
    <s v="420839"/>
    <s v="Re-submission"/>
    <s v="OP"/>
    <d v="2025-02-05T00:00:00"/>
    <d v="2025-02-27T00:00:00"/>
    <x v="1"/>
    <s v="Submitted"/>
    <d v="2025-03-04T00:00:00"/>
    <m/>
  </r>
  <r>
    <s v="Dec"/>
    <x v="3"/>
    <x v="2"/>
    <x v="5"/>
    <x v="0"/>
    <n v="442322.46"/>
    <n v="266394.81"/>
    <n v="31422.7"/>
    <n v="297817.51"/>
    <n v="144504.95000000001"/>
    <n v="0.32669593581117268"/>
    <n v="268351.59000000003"/>
    <n v="31656.74"/>
    <n v="300008.33"/>
    <n v="142314.13"/>
    <n v="0.32174294291996836"/>
    <n v="2190.820000000007"/>
    <n v="2190.820000000007"/>
    <s v="422020"/>
    <s v="Re-submission"/>
    <s v="OP"/>
    <d v="2025-02-05T00:00:00"/>
    <d v="2025-02-27T00:00:00"/>
    <x v="7"/>
    <s v="Submitted"/>
    <d v="2025-02-27T00:00:00"/>
    <m/>
  </r>
  <r>
    <s v="Dec"/>
    <x v="4"/>
    <x v="2"/>
    <x v="5"/>
    <x v="0"/>
    <n v="63210"/>
    <n v="27894.33"/>
    <n v="3112.37"/>
    <n v="31006.7"/>
    <n v="32203.3"/>
    <n v="0.50946527448188572"/>
    <n v="29810.04"/>
    <n v="3388.79"/>
    <n v="33198.83"/>
    <n v="30011.17"/>
    <n v="0.47478516057585823"/>
    <n v="2192.130000000001"/>
    <n v="2192.130000000001"/>
    <s v="418590"/>
    <s v="Re-submission"/>
    <s v="OP"/>
    <d v="2025-02-05T00:00:00"/>
    <d v="2025-02-27T00:00:00"/>
    <x v="7"/>
    <s v="Submitted"/>
    <d v="2025-02-27T00:00:00"/>
    <m/>
  </r>
  <r>
    <s v="Dec"/>
    <x v="4"/>
    <x v="2"/>
    <x v="5"/>
    <x v="0"/>
    <n v="1565871.7"/>
    <n v="1050836.24"/>
    <n v="109858.4"/>
    <n v="1160694.6399999999"/>
    <n v="405177.06000000006"/>
    <n v="0.25875495418941413"/>
    <n v="1056474.74"/>
    <n v="110618.35"/>
    <n v="1167093.0900000001"/>
    <n v="398778.60999999987"/>
    <n v="0.25466876373077046"/>
    <n v="6398.4500000001863"/>
    <n v="6398.4500000001863"/>
    <s v="418589"/>
    <s v="Re-submission"/>
    <s v="OP"/>
    <d v="2025-02-09T00:00:00"/>
    <d v="2025-03-03T00:00:00"/>
    <x v="2"/>
    <s v="Submitted"/>
    <d v="2025-03-06T00:00:00"/>
    <m/>
  </r>
  <r>
    <s v="Dec"/>
    <x v="4"/>
    <x v="3"/>
    <x v="5"/>
    <x v="0"/>
    <n v="751016"/>
    <m/>
    <m/>
    <m/>
    <n v="156686.34"/>
    <n v="0.20863249251680391"/>
    <m/>
    <m/>
    <n v="0"/>
    <n v="156686.34"/>
    <n v="0.20863249251680391"/>
    <n v="0"/>
    <n v="0"/>
    <s v="0124MDB0002327730"/>
    <s v="Re-submission"/>
    <s v="IP-OP"/>
    <d v="2025-02-06T00:00:00"/>
    <d v="2025-02-26T00:00:00"/>
    <x v="7"/>
    <s v="Submitted"/>
    <d v="2025-02-26T00:00:00"/>
    <m/>
  </r>
  <r>
    <s v="Dec"/>
    <x v="2"/>
    <x v="2"/>
    <x v="5"/>
    <x v="0"/>
    <n v="134.41"/>
    <s v="-"/>
    <n v="0"/>
    <n v="0"/>
    <n v="134.41"/>
    <n v="1"/>
    <m/>
    <m/>
    <n v="0"/>
    <n v="134.41"/>
    <n v="1"/>
    <n v="0"/>
    <n v="0"/>
    <s v="418517"/>
    <s v="Re-submission"/>
    <s v="OP"/>
    <d v="2025-02-10T00:00:00"/>
    <d v="2025-03-04T00:00:00"/>
    <x v="0"/>
    <s v="Submitted"/>
    <d v="2025-02-10T00:00:00"/>
    <m/>
  </r>
  <r>
    <s v="Dec"/>
    <x v="2"/>
    <x v="2"/>
    <x v="5"/>
    <x v="0"/>
    <n v="14360.3"/>
    <n v="8184.62"/>
    <n v="531.57000000000005"/>
    <n v="8716.19"/>
    <n v="5644.1099999999988"/>
    <n v="0.39303566081488539"/>
    <n v="9936.6200000000008"/>
    <n v="794.36"/>
    <n v="10730.980000000001"/>
    <n v="3629.3199999999979"/>
    <n v="0.25273288162503554"/>
    <n v="2014.7900000000009"/>
    <n v="2014.7900000000009"/>
    <s v="418514"/>
    <s v="Re-submission"/>
    <s v="OP"/>
    <d v="2025-02-10T00:00:00"/>
    <d v="2025-03-04T00:00:00"/>
    <x v="7"/>
    <s v="Submitted"/>
    <d v="2025-03-04T00:00:00"/>
    <m/>
  </r>
  <r>
    <s v="Mar"/>
    <x v="0"/>
    <x v="2"/>
    <x v="7"/>
    <x v="1"/>
    <n v="987833.79"/>
    <n v="381992.53"/>
    <n v="56053.2"/>
    <n v="438045.73000000004"/>
    <n v="549788.06000000006"/>
    <n v="0.55655927704194041"/>
    <n v="803547.65"/>
    <n v="118527.26"/>
    <n v="922074.91"/>
    <n v="65758.880000000005"/>
    <n v="6.6568769630769561E-2"/>
    <n v="484029.18000000005"/>
    <n v="484029.18000000005"/>
    <s v="448827"/>
    <m/>
    <s v="IP"/>
    <d v="2025-04-21T00:00:00"/>
    <d v="2025-05-06T00:00:00"/>
    <x v="7"/>
    <s v="Submitted"/>
    <d v="2025-05-06T00:00:00"/>
    <m/>
  </r>
  <r>
    <s v="Jan"/>
    <x v="1"/>
    <x v="0"/>
    <x v="0"/>
    <x v="1"/>
    <n v="16547643.920000011"/>
    <m/>
    <m/>
    <m/>
    <n v="276084.64450768195"/>
    <n v="1.6684226820592701E-2"/>
    <m/>
    <m/>
    <n v="0"/>
    <n v="133121.90212319995"/>
    <n v="8.0447647270379414E-3"/>
    <n v="142962.742384482"/>
    <n v="142962.742384482"/>
    <m/>
    <s v="Re-submission"/>
    <s v="IP-OP"/>
    <d v="2025-03-19T00:00:00"/>
    <d v="2025-04-03T00:00:00"/>
    <x v="1"/>
    <s v="Submitted"/>
    <d v="2025-03-26T00:00:00"/>
    <m/>
  </r>
  <r>
    <s v="Dec"/>
    <x v="2"/>
    <x v="2"/>
    <x v="5"/>
    <x v="0"/>
    <n v="4427.5"/>
    <s v="-"/>
    <n v="0"/>
    <n v="0"/>
    <n v="4427.5"/>
    <n v="1"/>
    <n v="3850"/>
    <n v="577.5"/>
    <n v="4427.5"/>
    <n v="0"/>
    <n v="0"/>
    <n v="4427.5"/>
    <n v="4427.5"/>
    <s v="418519"/>
    <s v="Re-submission"/>
    <s v="IP"/>
    <d v="2025-02-12T00:00:00"/>
    <d v="2025-03-06T00:00:00"/>
    <x v="7"/>
    <s v="Submitted"/>
    <d v="2025-03-05T00:00:00"/>
    <m/>
  </r>
  <r>
    <s v="feb"/>
    <x v="4"/>
    <x v="2"/>
    <x v="6"/>
    <x v="1"/>
    <n v="836661.09"/>
    <n v="624394.23"/>
    <n v="91316.13"/>
    <n v="715710.36"/>
    <n v="120950.72999999998"/>
    <n v="0.14456358906328484"/>
    <n v="724696.83"/>
    <n v="104372.38"/>
    <n v="829069.21"/>
    <n v="7591.8800000000047"/>
    <n v="9.0740206407830017E-3"/>
    <n v="113358.84999999998"/>
    <n v="113358.84999999998"/>
    <s v="434962"/>
    <s v="Re-submission"/>
    <s v="IP"/>
    <d v="2025-04-14T00:00:00"/>
    <d v="2025-04-29T00:00:00"/>
    <x v="4"/>
    <s v="Submitted"/>
    <d v="2025-04-21T00:00:00"/>
    <m/>
  </r>
  <r>
    <s v="Dec"/>
    <x v="2"/>
    <x v="2"/>
    <x v="5"/>
    <x v="0"/>
    <n v="18397.54"/>
    <n v="12502.18"/>
    <n v="1174.9000000000001"/>
    <n v="13677.08"/>
    <n v="4720.4600000000009"/>
    <n v="0.25658104290030082"/>
    <n v="13183.72"/>
    <n v="1269.56"/>
    <n v="14453.279999999999"/>
    <n v="3944.260000000002"/>
    <n v="0.2143906196154487"/>
    <n v="776.19999999999891"/>
    <n v="776.19999999999891"/>
    <s v="418464"/>
    <s v="Re-submission"/>
    <s v="OP"/>
    <d v="2025-02-13T00:00:00"/>
    <d v="2025-03-07T00:00:00"/>
    <x v="7"/>
    <s v="Submitted"/>
    <d v="2025-03-05T00:00:00"/>
    <m/>
  </r>
  <r>
    <s v="Dec"/>
    <x v="2"/>
    <x v="2"/>
    <x v="5"/>
    <x v="0"/>
    <n v="958716.38"/>
    <n v="647732.87"/>
    <n v="73512.12"/>
    <n v="721244.99"/>
    <n v="237471.39"/>
    <n v="0.24769722824595947"/>
    <n v="650053.97"/>
    <n v="73821.72"/>
    <n v="723875.69"/>
    <n v="234840.69000000006"/>
    <n v="0.24495324675687721"/>
    <n v="2630.6999999999534"/>
    <n v="2630.6999999999534"/>
    <s v="418515"/>
    <s v="Re-submission"/>
    <s v="OP"/>
    <d v="2025-02-13T00:00:00"/>
    <d v="2025-03-07T00:00:00"/>
    <x v="1"/>
    <s v="Submitted"/>
    <d v="2025-03-09T00:00:00"/>
    <m/>
  </r>
  <r>
    <s v="Jan"/>
    <x v="4"/>
    <x v="2"/>
    <x v="0"/>
    <x v="1"/>
    <n v="723605.99"/>
    <n v="537282.1"/>
    <n v="78682.95"/>
    <n v="615965.04999999993"/>
    <n v="107640.94000000006"/>
    <n v="0.14875628655312825"/>
    <n v="626975.48"/>
    <n v="91784.29"/>
    <n v="718759.77"/>
    <n v="4846.2199999999721"/>
    <n v="6.6973187991436782E-3"/>
    <n v="102794.72000000009"/>
    <n v="102794.72000000009"/>
    <s v="426678"/>
    <s v="Re-submission"/>
    <s v="IP"/>
    <d v="2025-03-16T00:00:00"/>
    <d v="2025-03-31T00:00:00"/>
    <x v="1"/>
    <s v="Submitted"/>
    <d v="2025-03-27T00:00:00"/>
    <m/>
  </r>
  <r>
    <s v="Jan"/>
    <x v="0"/>
    <x v="2"/>
    <x v="0"/>
    <x v="1"/>
    <n v="3670.76"/>
    <n v="2207.9299999999998"/>
    <n v="318.55"/>
    <n v="2526.48"/>
    <n v="1144.2800000000002"/>
    <n v="0.31172836142924087"/>
    <m/>
    <m/>
    <n v="0"/>
    <n v="1144.2800000000002"/>
    <n v="0.31172836142924087"/>
    <n v="0"/>
    <n v="0"/>
    <s v="426321"/>
    <s v="Re-submission"/>
    <s v="IP"/>
    <d v="2025-02-18T00:00:00"/>
    <d v="2025-03-12T00:00:00"/>
    <x v="0"/>
    <s v="Submitted"/>
    <s v="-"/>
    <m/>
  </r>
  <r>
    <s v="Jan"/>
    <x v="0"/>
    <x v="2"/>
    <x v="0"/>
    <x v="1"/>
    <n v="481611.34"/>
    <n v="364846.67"/>
    <n v="53462.91"/>
    <n v="418309.57999999996"/>
    <n v="63301.760000000068"/>
    <n v="0.13143743666833108"/>
    <n v="418456.98"/>
    <n v="61441.8"/>
    <n v="479898.77999999997"/>
    <n v="1712.5600000000559"/>
    <n v="3.5558963374908402E-3"/>
    <n v="61589.200000000012"/>
    <n v="61589.200000000012"/>
    <n v="432291"/>
    <s v="Re-submission"/>
    <s v="IP"/>
    <d v="2025-03-16T00:00:00"/>
    <d v="2025-03-31T00:00:00"/>
    <x v="1"/>
    <s v="Submitted"/>
    <d v="2025-03-27T00:00:00"/>
    <m/>
  </r>
  <r>
    <s v="Oct"/>
    <x v="1"/>
    <x v="3"/>
    <x v="4"/>
    <x v="0"/>
    <n v="938581.14"/>
    <m/>
    <m/>
    <n v="670798.43999999994"/>
    <n v="267782.7"/>
    <n v="0.28530586071652791"/>
    <m/>
    <m/>
    <n v="0"/>
    <n v="267782.7"/>
    <n v="0.28530586071652791"/>
    <n v="0"/>
    <n v="0"/>
    <s v="1325MDB0002394734"/>
    <s v="Re-submission"/>
    <s v="IP-OP"/>
    <d v="2025-02-13T00:00:00"/>
    <d v="2025-03-06T00:00:00"/>
    <x v="1"/>
    <s v="Submitted"/>
    <d v="2025-03-06T00:00:00"/>
    <m/>
  </r>
  <r>
    <s v="Dec"/>
    <x v="1"/>
    <x v="3"/>
    <x v="5"/>
    <x v="0"/>
    <n v="824666.84"/>
    <m/>
    <m/>
    <n v="647801.84"/>
    <n v="176865"/>
    <n v="0.21446842703169683"/>
    <m/>
    <m/>
    <n v="0"/>
    <n v="176865"/>
    <n v="0.21446842703169683"/>
    <n v="0"/>
    <n v="0"/>
    <s v="0125MDB0002341057"/>
    <s v="Re-submission"/>
    <s v="IP-OP"/>
    <d v="2025-02-13T00:00:00"/>
    <d v="2025-03-06T00:00:00"/>
    <x v="2"/>
    <s v="Submitted"/>
    <d v="2025-03-10T00:00:00"/>
    <m/>
  </r>
  <r>
    <s v="Jan"/>
    <x v="0"/>
    <x v="2"/>
    <x v="0"/>
    <x v="1"/>
    <n v="4906.76"/>
    <n v="3592.38"/>
    <n v="241.19"/>
    <n v="3833.57"/>
    <n v="1073.19"/>
    <n v="0.21871662767284319"/>
    <m/>
    <m/>
    <n v="0"/>
    <n v="1073.19"/>
    <n v="0.21871662767284319"/>
    <n v="0"/>
    <n v="0"/>
    <s v="426322"/>
    <s v="Re-submission"/>
    <s v="OP"/>
    <d v="2025-02-22T00:00:00"/>
    <d v="2025-03-16T00:00:00"/>
    <x v="1"/>
    <s v="Submitted"/>
    <d v="2025-03-16T00:00:00"/>
    <m/>
  </r>
  <r>
    <s v="Jan"/>
    <x v="0"/>
    <x v="2"/>
    <x v="0"/>
    <x v="1"/>
    <n v="2672.6"/>
    <n v="535.5"/>
    <n v="80.33"/>
    <n v="615.83000000000004"/>
    <n v="2056.77"/>
    <n v="0.76957644241562528"/>
    <m/>
    <m/>
    <n v="0"/>
    <n v="2056.77"/>
    <n v="0.76957644241562528"/>
    <n v="0"/>
    <n v="0"/>
    <s v="426325"/>
    <s v="Re-submission"/>
    <s v="OP"/>
    <d v="2025-02-23T00:00:00"/>
    <d v="2025-03-17T00:00:00"/>
    <x v="2"/>
    <s v="Submitted"/>
    <d v="2025-03-17T00:00:00"/>
    <m/>
  </r>
  <r>
    <s v="Jan"/>
    <x v="0"/>
    <x v="2"/>
    <x v="0"/>
    <x v="1"/>
    <n v="56890.32"/>
    <s v="-"/>
    <s v="-"/>
    <s v="-"/>
    <n v="56890.32"/>
    <n v="1"/>
    <n v="50099.57"/>
    <n v="6790.75"/>
    <n v="56890.32"/>
    <n v="0"/>
    <n v="0"/>
    <n v="56890.32"/>
    <n v="56890.32"/>
    <n v="432300"/>
    <s v="Re-submission"/>
    <s v="IP"/>
    <d v="2025-03-09T00:00:00"/>
    <d v="2025-03-24T00:00:00"/>
    <x v="7"/>
    <s v="Submitted"/>
    <d v="2025-03-19T00:00:00"/>
    <m/>
  </r>
  <r>
    <s v="feb"/>
    <x v="4"/>
    <x v="2"/>
    <x v="6"/>
    <x v="1"/>
    <n v="63565.94"/>
    <n v="6943.23"/>
    <n v="948.75"/>
    <n v="7891.98"/>
    <n v="55673.960000000006"/>
    <n v="0.87584577526895702"/>
    <n v="54642.55"/>
    <n v="7963.6"/>
    <n v="62606.15"/>
    <n v="959.79000000000087"/>
    <n v="1.5099123838961571E-2"/>
    <n v="54714.170000000006"/>
    <n v="54714.170000000006"/>
    <s v="434965"/>
    <s v="Re-submission"/>
    <s v="IP"/>
    <d v="2025-04-14T00:00:00"/>
    <d v="2025-04-29T00:00:00"/>
    <x v="7"/>
    <s v="Submitted"/>
    <d v="2025-04-27T00:00:00"/>
    <m/>
  </r>
  <r>
    <s v="feb"/>
    <x v="0"/>
    <x v="2"/>
    <x v="6"/>
    <x v="1"/>
    <n v="803712.79"/>
    <n v="612425.68000000005"/>
    <n v="88463.86"/>
    <n v="700889.54"/>
    <n v="102823.25"/>
    <n v="0.12793531629626051"/>
    <n v="659437.78"/>
    <n v="95277.46"/>
    <n v="754715.24"/>
    <n v="48997.550000000047"/>
    <n v="6.0964004318010225E-2"/>
    <n v="53825.699999999953"/>
    <n v="53825.699999999953"/>
    <n v="440595"/>
    <s v="Re-submission"/>
    <s v="IP"/>
    <d v="2025-04-03T00:00:00"/>
    <d v="2025-04-18T00:00:00"/>
    <x v="4"/>
    <s v="Submitted"/>
    <d v="2025-04-09T00:00:00"/>
    <m/>
  </r>
  <r>
    <s v="Jan"/>
    <x v="3"/>
    <x v="1"/>
    <x v="0"/>
    <x v="1"/>
    <n v="947828.82"/>
    <m/>
    <m/>
    <n v="670041.67000000004"/>
    <n v="272207.27"/>
    <n v="0.28719032831265884"/>
    <m/>
    <m/>
    <n v="0"/>
    <n v="272207.27"/>
    <n v="0.28719032831265884"/>
    <n v="0"/>
    <n v="0"/>
    <s v="NM25MDB002199"/>
    <s v="Re-submission"/>
    <s v="IP-OP"/>
    <d v="2025-02-25T00:00:00"/>
    <d v="2025-03-11T00:00:00"/>
    <x v="1"/>
    <s v="Submitted"/>
    <d v="2025-03-11T00:00:00"/>
    <m/>
  </r>
  <r>
    <s v="Jan"/>
    <x v="0"/>
    <x v="0"/>
    <x v="0"/>
    <x v="1"/>
    <n v="17879852.259999979"/>
    <m/>
    <m/>
    <m/>
    <n v="271701.57099741697"/>
    <n v="1.5195962866273555E-2"/>
    <m/>
    <m/>
    <n v="0"/>
    <n v="224406.46339360005"/>
    <n v="1.2550800763361581E-2"/>
    <n v="47295.107603816927"/>
    <n v="47295.107603816927"/>
    <m/>
    <s v="Re-submission"/>
    <s v="IP"/>
    <d v="2025-03-19T00:00:00"/>
    <d v="2025-04-03T00:00:00"/>
    <x v="1"/>
    <s v="Submitted"/>
    <d v="2025-03-26T00:00:00"/>
    <m/>
  </r>
  <r>
    <s v="Dec"/>
    <x v="4"/>
    <x v="0"/>
    <x v="5"/>
    <x v="0"/>
    <n v="19971512.780000128"/>
    <m/>
    <m/>
    <m/>
    <n v="1611304.011376787"/>
    <n v="8.0680118182653596E-2"/>
    <m/>
    <m/>
    <n v="0"/>
    <n v="1322989.5551151522"/>
    <n v="6.6243832887813103E-2"/>
    <n v="288314.45626163483"/>
    <n v="288314.45626163483"/>
    <m/>
    <s v="Re-submission"/>
    <s v="IP"/>
    <d v="2025-02-26T00:00:00"/>
    <d v="2025-03-13T00:00:00"/>
    <x v="1"/>
    <s v="Submitted"/>
    <d v="2025-03-13T00:00:00"/>
    <m/>
  </r>
  <r>
    <s v="Jan"/>
    <x v="4"/>
    <x v="0"/>
    <x v="0"/>
    <x v="1"/>
    <n v="18292352.559999999"/>
    <m/>
    <m/>
    <m/>
    <n v="478421.21673026681"/>
    <n v="2.6154165526878891E-2"/>
    <m/>
    <m/>
    <n v="0"/>
    <n v="432219.16930884437"/>
    <n v="2.3628407985858565E-2"/>
    <n v="46202.047421422438"/>
    <n v="46202.047421422438"/>
    <m/>
    <s v="Re-submission"/>
    <s v="IP"/>
    <d v="2025-03-26T00:00:00"/>
    <d v="2025-04-10T00:00:00"/>
    <x v="1"/>
    <s v="Submitted"/>
    <d v="2025-04-06T00:00:00"/>
    <m/>
  </r>
  <r>
    <s v="Dec"/>
    <x v="3"/>
    <x v="0"/>
    <x v="5"/>
    <x v="0"/>
    <n v="13029472.600000046"/>
    <m/>
    <m/>
    <m/>
    <n v="1418188.079295354"/>
    <n v="0.10884462655037541"/>
    <m/>
    <m/>
    <n v="0"/>
    <n v="1016068.1163459141"/>
    <n v="7.7982290422554057E-2"/>
    <n v="402119.96294943988"/>
    <n v="402119.96294943988"/>
    <m/>
    <s v="Re-submission"/>
    <s v="IP"/>
    <d v="2025-03-05T00:00:00"/>
    <d v="2025-03-20T00:00:00"/>
    <x v="1"/>
    <s v="Submitted"/>
    <d v="2025-03-20T00:00:00"/>
    <m/>
  </r>
  <r>
    <s v="Jan"/>
    <x v="1"/>
    <x v="2"/>
    <x v="0"/>
    <x v="1"/>
    <n v="299628.52"/>
    <n v="199853.57"/>
    <n v="29050.22"/>
    <n v="228903.79"/>
    <n v="70724.73000000001"/>
    <n v="0.23604138217550188"/>
    <n v="239331"/>
    <n v="34804.04"/>
    <n v="274135.03999999998"/>
    <n v="25493.48000000004"/>
    <n v="8.5083622880759269E-2"/>
    <n v="45231.249999999971"/>
    <n v="45231.249999999971"/>
    <s v="426530"/>
    <s v="Re-submission"/>
    <s v="OP"/>
    <d v="2025-02-26T00:00:00"/>
    <d v="2025-03-20T00:00:00"/>
    <x v="2"/>
    <s v="Submitted"/>
    <d v="2025-03-23T00:00:00"/>
    <m/>
  </r>
  <r>
    <s v="Jan"/>
    <x v="0"/>
    <x v="1"/>
    <x v="0"/>
    <x v="1"/>
    <n v="241813.42"/>
    <m/>
    <m/>
    <n v="124261.06"/>
    <n v="117552.36000000002"/>
    <n v="0.48612835466286364"/>
    <m/>
    <m/>
    <n v="0"/>
    <n v="117552.36000000002"/>
    <n v="0.48612835466286364"/>
    <n v="0"/>
    <n v="0"/>
    <s v="NM25MDB002755"/>
    <s v="Re-submission"/>
    <s v="IP-OP"/>
    <d v="2025-03-03T00:00:00"/>
    <d v="2025-03-17T00:00:00"/>
    <x v="2"/>
    <s v="Submitted"/>
    <d v="2025-03-17T00:00:00"/>
    <m/>
  </r>
  <r>
    <s v="Jan"/>
    <x v="3"/>
    <x v="2"/>
    <x v="0"/>
    <x v="1"/>
    <n v="29821.18"/>
    <n v="25313.62"/>
    <n v="3631.95"/>
    <n v="28945.57"/>
    <n v="875.61000000000058"/>
    <n v="2.9362017197173303E-2"/>
    <m/>
    <m/>
    <n v="0"/>
    <n v="875.61000000000058"/>
    <n v="2.9362017197173303E-2"/>
    <n v="0"/>
    <n v="0"/>
    <s v="426161"/>
    <s v="Re-submission"/>
    <s v="IP"/>
    <d v="2025-03-06T00:00:00"/>
    <d v="2025-03-28T00:00:00"/>
    <x v="0"/>
    <s v="Submitted"/>
    <d v="2025-03-13T00:00:00"/>
    <m/>
  </r>
  <r>
    <s v="Jan"/>
    <x v="4"/>
    <x v="1"/>
    <x v="0"/>
    <x v="1"/>
    <n v="1508403.47"/>
    <m/>
    <m/>
    <n v="1254348.25"/>
    <n v="254055.22"/>
    <n v="0.16842656825762939"/>
    <m/>
    <m/>
    <n v="0"/>
    <n v="254055.22"/>
    <n v="0.16842656825762939"/>
    <n v="0"/>
    <n v="0"/>
    <s v="NM25MDB002594"/>
    <s v="Re-submission"/>
    <s v="IP-OP"/>
    <d v="2025-03-04T00:00:00"/>
    <d v="2025-03-18T00:00:00"/>
    <x v="7"/>
    <s v="Submitted"/>
    <d v="2025-03-16T00:00:00"/>
    <m/>
  </r>
  <r>
    <s v="Jan"/>
    <x v="1"/>
    <x v="2"/>
    <x v="0"/>
    <x v="1"/>
    <n v="14723.71"/>
    <n v="8450.02"/>
    <n v="730.17"/>
    <n v="9180.19"/>
    <n v="5543.5199999999986"/>
    <n v="0.37650293302435317"/>
    <n v="8720.02"/>
    <n v="770.67"/>
    <n v="9490.69"/>
    <n v="5233.0199999999986"/>
    <n v="0.35541449811222842"/>
    <n v="310.5"/>
    <n v="310.5"/>
    <s v="426537"/>
    <s v="Re-submission"/>
    <s v="OP"/>
    <d v="2025-03-02T00:00:00"/>
    <d v="2025-03-24T00:00:00"/>
    <x v="2"/>
    <s v="Submitted"/>
    <d v="2025-03-23T00:00:00"/>
    <m/>
  </r>
  <r>
    <s v="Jan"/>
    <x v="0"/>
    <x v="2"/>
    <x v="0"/>
    <x v="1"/>
    <n v="242520.8"/>
    <n v="127520.12"/>
    <n v="18726.8"/>
    <n v="146246.91999999998"/>
    <n v="96273.88"/>
    <n v="0.39697164119531192"/>
    <n v="157017.67000000001"/>
    <n v="23088.47"/>
    <n v="180106.14"/>
    <n v="62414.659999999974"/>
    <n v="0.25735796682181478"/>
    <n v="33859.22000000003"/>
    <n v="33859.22000000003"/>
    <s v="426326"/>
    <s v="Re-submission"/>
    <s v="IP"/>
    <d v="2025-02-12T00:00:00"/>
    <d v="2025-03-06T00:00:00"/>
    <x v="1"/>
    <s v="Submitted"/>
    <d v="2025-03-06T00:00:00"/>
    <m/>
  </r>
  <r>
    <s v="feb"/>
    <x v="2"/>
    <x v="2"/>
    <x v="6"/>
    <x v="1"/>
    <n v="262061.39"/>
    <n v="191731.51"/>
    <n v="27372.799999999999"/>
    <n v="219104.31"/>
    <n v="42957.080000000016"/>
    <n v="0.16391991204808926"/>
    <n v="213192.65"/>
    <n v="29877.34"/>
    <n v="243069.99"/>
    <n v="18991.400000000023"/>
    <n v="7.2469279049462501E-2"/>
    <n v="23965.679999999993"/>
    <n v="23965.679999999993"/>
    <s v="434839"/>
    <s v="Re-submission"/>
    <s v="IP"/>
    <d v="2025-04-09T00:00:00"/>
    <d v="2025-04-24T00:00:00"/>
    <x v="4"/>
    <s v="Submitted"/>
    <d v="2025-04-13T00:00:00"/>
    <m/>
  </r>
  <r>
    <s v="Jan"/>
    <x v="1"/>
    <x v="2"/>
    <x v="0"/>
    <x v="1"/>
    <n v="11276.74"/>
    <n v="7279.94"/>
    <n v="477.32"/>
    <n v="7757.2599999999993"/>
    <n v="3519.4800000000005"/>
    <n v="0.31210083765343533"/>
    <n v="7436.16"/>
    <n v="477.32"/>
    <n v="7913.48"/>
    <n v="3363.26"/>
    <n v="0.29824754317293828"/>
    <n v="156.22000000000025"/>
    <n v="156.22000000000025"/>
    <s v="426531"/>
    <s v="Re-submission"/>
    <s v="OP"/>
    <d v="2025-03-06T00:00:00"/>
    <d v="2025-03-21T00:00:00"/>
    <x v="7"/>
    <s v="Submitted"/>
    <d v="2025-03-20T00:00:00"/>
    <m/>
  </r>
  <r>
    <s v="Jan"/>
    <x v="2"/>
    <x v="1"/>
    <x v="0"/>
    <x v="1"/>
    <n v="956451.74"/>
    <m/>
    <m/>
    <n v="731321.43"/>
    <n v="225130.30999999994"/>
    <n v="0.23538073128498876"/>
    <m/>
    <m/>
    <n v="0"/>
    <n v="225130.30999999994"/>
    <n v="0.23538073128498876"/>
    <n v="0"/>
    <n v="0"/>
    <s v="NM25MDB002937"/>
    <s v="Re-submission"/>
    <s v="IP-OP"/>
    <d v="2025-03-09T00:00:00"/>
    <d v="2025-03-24T00:00:00"/>
    <x v="1"/>
    <s v="Submitted"/>
    <d v="2025-03-24T00:00:00"/>
    <m/>
  </r>
  <r>
    <s v="Mar"/>
    <x v="4"/>
    <x v="2"/>
    <x v="7"/>
    <x v="1"/>
    <n v="17583.509999999998"/>
    <n v="2903.5"/>
    <n v="420.75"/>
    <n v="3324.25"/>
    <n v="14259.259999999998"/>
    <n v="0.81094502747176189"/>
    <n v="14626.4"/>
    <n v="2110.8000000000002"/>
    <n v="16737.2"/>
    <n v="846.30999999999767"/>
    <n v="4.8130890817589762E-2"/>
    <n v="13412.95"/>
    <n v="13412.95"/>
    <s v="443324"/>
    <s v="Re-submission"/>
    <s v="IP"/>
    <d v="2025-04-17T00:00:00"/>
    <d v="2025-05-02T00:00:00"/>
    <x v="7"/>
    <s v="Submitted"/>
    <d v="2025-05-01T00:00:00"/>
    <m/>
  </r>
  <r>
    <s v="Jan"/>
    <x v="1"/>
    <x v="1"/>
    <x v="0"/>
    <x v="1"/>
    <n v="2521503.4700000002"/>
    <m/>
    <m/>
    <s v="2,095,350.12 "/>
    <n v="426153.35"/>
    <n v="0.16900763971583982"/>
    <m/>
    <m/>
    <n v="0"/>
    <n v="426153.35"/>
    <n v="0.16900763971583982"/>
    <n v="0"/>
    <n v="0"/>
    <s v="NM25MDB002189"/>
    <s v="Re-submission"/>
    <s v="IP-OP"/>
    <d v="2025-02-13T00:00:00"/>
    <d v="2025-02-27T00:00:00"/>
    <x v="2"/>
    <s v="Submitted"/>
    <d v="2025-02-27T00:00:00"/>
    <m/>
  </r>
  <r>
    <s v="Jan"/>
    <x v="3"/>
    <x v="2"/>
    <x v="0"/>
    <x v="1"/>
    <n v="753897.78"/>
    <n v="449076.92"/>
    <n v="51869.599999999999"/>
    <n v="500946.51999999996"/>
    <n v="252951.26000000007"/>
    <n v="0.3355246118379604"/>
    <n v="455593.64"/>
    <n v="52754.41"/>
    <n v="508348.05000000005"/>
    <n v="245549.72999999998"/>
    <n v="0.32570692806656093"/>
    <n v="7401.5300000000861"/>
    <n v="7401.5300000000861"/>
    <s v="426157"/>
    <s v="Re-submission"/>
    <s v="OP"/>
    <d v="2025-03-08T00:00:00"/>
    <d v="2025-03-23T00:00:00"/>
    <x v="7"/>
    <s v="Submitted"/>
    <d v="2025-03-24T00:00:00"/>
    <m/>
  </r>
  <r>
    <s v="feb"/>
    <x v="4"/>
    <x v="1"/>
    <x v="6"/>
    <x v="1"/>
    <n v="722090.16"/>
    <m/>
    <m/>
    <n v="576383.96"/>
    <n v="145706.20000000007"/>
    <n v="0.20178394343443215"/>
    <m/>
    <m/>
    <n v="0"/>
    <n v="145706.20000000007"/>
    <n v="0.20178394343443215"/>
    <n v="0"/>
    <n v="0"/>
    <s v="NM25MDB003223"/>
    <s v="Re-submission"/>
    <s v="IP-OP"/>
    <d v="2025-03-13T00:00:00"/>
    <d v="2025-03-27T00:00:00"/>
    <x v="4"/>
    <s v="Submitted"/>
    <d v="2025-03-27T00:00:00"/>
    <m/>
  </r>
  <r>
    <s v="Jan"/>
    <x v="3"/>
    <x v="2"/>
    <x v="0"/>
    <x v="1"/>
    <n v="84106.29"/>
    <n v="55474.2"/>
    <n v="5246.94"/>
    <n v="60721.14"/>
    <n v="23385.149999999994"/>
    <n v="0.27804281938960801"/>
    <n v="59720.2"/>
    <n v="5870.69"/>
    <n v="65590.89"/>
    <n v="18515.399999999994"/>
    <n v="0.22014286921941267"/>
    <n v="4869.75"/>
    <n v="4869.75"/>
    <s v="426160"/>
    <s v="Re-submission"/>
    <s v="OP"/>
    <d v="2025-03-10T00:00:00"/>
    <d v="2025-03-25T00:00:00"/>
    <x v="4"/>
    <s v="Submitted"/>
    <d v="2025-03-27T00:00:00"/>
    <m/>
  </r>
  <r>
    <s v="Jan"/>
    <x v="4"/>
    <x v="2"/>
    <x v="0"/>
    <x v="1"/>
    <n v="6443.09"/>
    <n v="5145.6899999999996"/>
    <n v="750"/>
    <n v="5895.69"/>
    <n v="547.40000000000055"/>
    <n v="8.4959235397922508E-2"/>
    <m/>
    <m/>
    <n v="0"/>
    <n v="547.40000000000055"/>
    <n v="8.4959235397922508E-2"/>
    <n v="0"/>
    <n v="0"/>
    <n v="426681"/>
    <s v="Re-submission"/>
    <s v="IP"/>
    <d v="2025-03-15T00:00:00"/>
    <d v="2025-03-30T00:00:00"/>
    <x v="1"/>
    <s v="Submitted"/>
    <d v="2025-03-23T00:00:00"/>
    <m/>
  </r>
  <r>
    <s v="feb"/>
    <x v="1"/>
    <x v="0"/>
    <x v="6"/>
    <x v="1"/>
    <n v="13041822.440000009"/>
    <m/>
    <m/>
    <s v=" "/>
    <n v="216707.19647752121"/>
    <n v="1.6616327777386999E-2"/>
    <m/>
    <m/>
    <n v="0"/>
    <n v="211947.12"/>
    <n v="1.6251342247226595E-2"/>
    <n v="4760.0764775212156"/>
    <n v="4760.0764775212156"/>
    <m/>
    <m/>
    <s v="IP"/>
    <d v="2025-04-30T00:00:00"/>
    <d v="2025-05-15T00:00:00"/>
    <x v="7"/>
    <s v="Submitted"/>
    <d v="2025-05-14T00:00:00"/>
    <m/>
  </r>
  <r>
    <s v="Jan"/>
    <x v="2"/>
    <x v="2"/>
    <x v="0"/>
    <x v="1"/>
    <n v="7103.21"/>
    <n v="3850"/>
    <n v="577.5"/>
    <n v="4427.5"/>
    <n v="2675.71"/>
    <n v="0.37669025694017211"/>
    <n v="3850"/>
    <n v="577.5"/>
    <n v="4427.5"/>
    <n v="2675.71"/>
    <n v="0.37669025694017211"/>
    <n v="0"/>
    <n v="0"/>
    <n v="426557"/>
    <s v="Re-submission"/>
    <s v="IP"/>
    <d v="2025-03-16T00:00:00"/>
    <d v="2025-03-31T00:00:00"/>
    <x v="1"/>
    <s v="Submitted"/>
    <d v="2025-04-06T00:00:00"/>
    <m/>
  </r>
  <r>
    <s v="Jan"/>
    <x v="0"/>
    <x v="2"/>
    <x v="0"/>
    <x v="1"/>
    <n v="5629.25"/>
    <m/>
    <m/>
    <m/>
    <n v="5629.25"/>
    <n v="1"/>
    <n v="4085.32"/>
    <n v="600.75"/>
    <n v="4686.07"/>
    <n v="943.18000000000029"/>
    <n v="0.16754985122352006"/>
    <n v="4686.07"/>
    <n v="4686.07"/>
    <s v="426329"/>
    <s v="Re-submission"/>
    <s v="IP"/>
    <d v="2025-02-16T00:00:00"/>
    <d v="2025-03-10T00:00:00"/>
    <x v="7"/>
    <s v="Submitted"/>
    <d v="2025-03-10T00:00:00"/>
    <m/>
  </r>
  <r>
    <s v="Jan"/>
    <x v="4"/>
    <x v="2"/>
    <x v="0"/>
    <x v="1"/>
    <n v="684800.43"/>
    <n v="455874.44"/>
    <n v="47259.31"/>
    <n v="503133.75"/>
    <n v="181666.68000000005"/>
    <n v="0.26528412080582375"/>
    <n v="459825.94"/>
    <n v="47822.12"/>
    <n v="507648.06"/>
    <n v="177152.37000000005"/>
    <n v="0.25869196665078037"/>
    <n v="4514.3099999999977"/>
    <n v="4514.3099999999977"/>
    <n v="426679"/>
    <s v="Re-submission"/>
    <s v="OP"/>
    <d v="2025-03-18T00:00:00"/>
    <d v="2025-04-02T00:00:00"/>
    <x v="2"/>
    <s v="Submitted"/>
    <d v="2025-04-02T00:00:00"/>
    <m/>
  </r>
  <r>
    <s v="Jan"/>
    <x v="2"/>
    <x v="2"/>
    <x v="0"/>
    <x v="1"/>
    <n v="13806.3"/>
    <n v="11005.5"/>
    <n v="1650.8"/>
    <n v="12656.3"/>
    <n v="1150"/>
    <n v="8.3295307214822228E-2"/>
    <m/>
    <m/>
    <n v="0"/>
    <n v="1150"/>
    <n v="8.3295307214822228E-2"/>
    <n v="0"/>
    <n v="0"/>
    <n v="426560"/>
    <s v="Re-submission"/>
    <s v="IP"/>
    <d v="2025-03-16T00:00:00"/>
    <d v="2025-04-07T00:00:00"/>
    <x v="0"/>
    <s v="Not submitted"/>
    <s v="-"/>
    <m/>
  </r>
  <r>
    <s v="Jan"/>
    <x v="0"/>
    <x v="2"/>
    <x v="0"/>
    <x v="1"/>
    <n v="449129.38"/>
    <n v="316668.18"/>
    <n v="37245.81"/>
    <n v="353913.99"/>
    <n v="95215.390000000014"/>
    <n v="0.21199991414500652"/>
    <n v="315396.8"/>
    <n v="37280.050000000003"/>
    <n v="352676.85"/>
    <n v="96452.530000000028"/>
    <n v="0.21475444336329105"/>
    <n v="-1237.140000000014"/>
    <n v="0"/>
    <n v="432298"/>
    <s v="Re-submission"/>
    <s v="OP"/>
    <d v="2025-03-17T00:00:00"/>
    <d v="2025-04-01T00:00:00"/>
    <x v="4"/>
    <s v="Submitted"/>
    <d v="2025-03-25T00:00:00"/>
    <m/>
  </r>
  <r>
    <s v="feb"/>
    <x v="0"/>
    <x v="2"/>
    <x v="6"/>
    <x v="1"/>
    <n v="25491.06"/>
    <n v="13045.14"/>
    <n v="1941.03"/>
    <n v="14986.17"/>
    <n v="10504.890000000001"/>
    <n v="0.41210094833247424"/>
    <n v="16496.14"/>
    <n v="2458.69"/>
    <n v="18954.829999999998"/>
    <n v="6536.2300000000032"/>
    <n v="0.25641264035312783"/>
    <n v="3968.659999999998"/>
    <n v="3968.659999999998"/>
    <s v="440590"/>
    <s v="Re-submission"/>
    <s v="IP"/>
    <d v="2025-04-03T00:00:00"/>
    <d v="2025-04-18T00:00:00"/>
    <x v="4"/>
    <s v="Submitted"/>
    <d v="2025-04-09T00:00:00"/>
    <m/>
  </r>
  <r>
    <s v="Jan"/>
    <x v="0"/>
    <x v="2"/>
    <x v="0"/>
    <x v="1"/>
    <n v="40014.61"/>
    <n v="31008.18"/>
    <n v="4219.28"/>
    <n v="35227.46"/>
    <n v="4787.1500000000015"/>
    <n v="0.11963505329678338"/>
    <n v="33745.18"/>
    <n v="4870.82"/>
    <n v="38616"/>
    <n v="1398.6100000000006"/>
    <n v="3.4952483605363155E-2"/>
    <n v="3388.5400000000009"/>
    <n v="3388.5400000000009"/>
    <s v="426323"/>
    <s v="Re-submission"/>
    <s v="IP"/>
    <d v="2025-02-18T00:00:00"/>
    <d v="2025-03-12T00:00:00"/>
    <x v="1"/>
    <s v="Submitted"/>
    <d v="2025-03-09T00:00:00"/>
    <m/>
  </r>
  <r>
    <s v="Jan"/>
    <x v="2"/>
    <x v="2"/>
    <x v="0"/>
    <x v="1"/>
    <n v="347700.6"/>
    <n v="301504.14"/>
    <n v="40653.96"/>
    <n v="342158.10000000003"/>
    <n v="5542.4999999999418"/>
    <n v="1.5940438411667802E-2"/>
    <n v="304172.61"/>
    <n v="41028.18"/>
    <n v="345200.79"/>
    <n v="2499.8099999999977"/>
    <n v="7.189547559020599E-3"/>
    <n v="3042.6899999999441"/>
    <n v="3042.6899999999441"/>
    <n v="426556"/>
    <s v="Re-submission"/>
    <s v="IP"/>
    <d v="2025-03-16T00:00:00"/>
    <d v="2025-03-31T00:00:00"/>
    <x v="1"/>
    <s v="Submitted"/>
    <d v="2025-03-24T00:00:00"/>
    <m/>
  </r>
  <r>
    <s v="Jan"/>
    <x v="4"/>
    <x v="2"/>
    <x v="0"/>
    <x v="1"/>
    <n v="49061.94"/>
    <n v="20931.189999999999"/>
    <n v="1910.35"/>
    <n v="22841.539999999997"/>
    <n v="26220.400000000005"/>
    <n v="0.53443463507558009"/>
    <n v="23314.69"/>
    <n v="2254.48"/>
    <n v="25569.17"/>
    <n v="23492.770000000004"/>
    <n v="0.47883899413679937"/>
    <n v="2727.630000000001"/>
    <n v="2727.630000000001"/>
    <n v="426680"/>
    <s v="Re-submission"/>
    <s v="OP"/>
    <d v="2025-03-17T00:00:00"/>
    <d v="2025-04-01T00:00:00"/>
    <x v="4"/>
    <s v="Submitted"/>
    <d v="2025-03-26T00:00:00"/>
    <m/>
  </r>
  <r>
    <s v="Jan"/>
    <x v="1"/>
    <x v="3"/>
    <x v="0"/>
    <x v="1"/>
    <n v="839486.3"/>
    <m/>
    <m/>
    <n v="658681.57000000007"/>
    <n v="180804.73"/>
    <n v="0.21537543852710878"/>
    <m/>
    <m/>
    <n v="0"/>
    <n v="180804.73"/>
    <n v="0.21537543852710878"/>
    <n v="0"/>
    <n v="0"/>
    <s v="0125MDB0002449170"/>
    <s v="Re-submission"/>
    <s v="IP-OP"/>
    <d v="2025-02-27T00:00:00"/>
    <d v="2025-03-20T00:00:00"/>
    <x v="2"/>
    <s v="Submitted"/>
    <d v="2025-03-20T00:00:00"/>
    <m/>
  </r>
  <r>
    <s v="Aug-OS"/>
    <x v="0"/>
    <x v="0"/>
    <x v="14"/>
    <x v="0"/>
    <n v="2828155.0999999996"/>
    <m/>
    <m/>
    <m/>
    <n v="2123239.2917815996"/>
    <n v="0.75075065429813237"/>
    <m/>
    <m/>
    <n v="0"/>
    <n v="1902401.7672815998"/>
    <n v="0.67266528885972343"/>
    <n v="220837.52449999982"/>
    <n v="220837.52449999982"/>
    <m/>
    <m/>
    <s v="IP"/>
    <d v="2024-05-07T00:00:00"/>
    <d v="2024-05-22T00:00:00"/>
    <x v="1"/>
    <s v="Submitted"/>
    <d v="2025-05-21T00:00:00"/>
    <m/>
  </r>
  <r>
    <s v="Jan"/>
    <x v="2"/>
    <x v="2"/>
    <x v="0"/>
    <x v="1"/>
    <n v="674060.08"/>
    <n v="471157.52"/>
    <n v="41009.379999999997"/>
    <n v="512166.9"/>
    <n v="161893.17999999993"/>
    <n v="0.24017618726212053"/>
    <n v="473375"/>
    <n v="41308.19"/>
    <n v="514683.19"/>
    <n v="159376.88999999996"/>
    <n v="0.2364431520703614"/>
    <n v="2516.289999999979"/>
    <n v="2516.289999999979"/>
    <n v="426553"/>
    <s v="Re-submission"/>
    <s v="OP"/>
    <d v="2025-03-18T00:00:00"/>
    <d v="2025-04-09T00:00:00"/>
    <x v="2"/>
    <s v="Submitted"/>
    <d v="2025-04-17T00:00:00"/>
    <m/>
  </r>
  <r>
    <s v="Mar"/>
    <x v="4"/>
    <x v="2"/>
    <x v="7"/>
    <x v="1"/>
    <n v="487381.21"/>
    <n v="362098.77"/>
    <n v="36165.96"/>
    <n v="398264.73000000004"/>
    <n v="89116.479999999981"/>
    <n v="0.18284759069804923"/>
    <n v="364082.12"/>
    <n v="36618.43"/>
    <n v="400700.55"/>
    <n v="86680.660000000033"/>
    <n v="0.17784981903590422"/>
    <n v="2435.8199999999488"/>
    <n v="2435.8199999999488"/>
    <s v="443322"/>
    <m/>
    <s v="OP"/>
    <d v="2025-04-25T00:00:00"/>
    <d v="2025-05-10T00:00:00"/>
    <x v="7"/>
    <s v="Submitted"/>
    <d v="2025-05-07T00:00:00"/>
    <m/>
  </r>
  <r>
    <s v="feb"/>
    <x v="2"/>
    <x v="1"/>
    <x v="6"/>
    <x v="1"/>
    <n v="930311.64"/>
    <m/>
    <m/>
    <n v="662803.41"/>
    <n v="267508.23"/>
    <n v="0.2875469020252181"/>
    <m/>
    <m/>
    <n v="0"/>
    <n v="267508.23"/>
    <n v="0.2875469020252181"/>
    <n v="0"/>
    <n v="0"/>
    <s v="NM25MDB003599"/>
    <s v="Re-submission"/>
    <s v="IP-OP"/>
    <d v="2025-03-23T00:00:00"/>
    <d v="2025-04-06T00:00:00"/>
    <x v="1"/>
    <s v="Submitted"/>
    <d v="2025-04-06T00:00:00"/>
    <m/>
  </r>
  <r>
    <s v="feb"/>
    <x v="0"/>
    <x v="1"/>
    <x v="6"/>
    <x v="1"/>
    <n v="1403982.27"/>
    <m/>
    <m/>
    <n v="1138139.6200000001"/>
    <n v="265842.64999999991"/>
    <n v="0.18934900794722992"/>
    <m/>
    <m/>
    <n v="0"/>
    <n v="265842.64999999991"/>
    <n v="0.18934900794722992"/>
    <m/>
    <m/>
    <s v="NM25MDB003609"/>
    <s v="Re-submission"/>
    <s v="IP-OP"/>
    <d v="2025-03-23T00:00:00"/>
    <d v="2025-04-06T00:00:00"/>
    <x v="2"/>
    <s v="Submitted"/>
    <d v="2025-04-07T00:00:00"/>
    <m/>
  </r>
  <r>
    <s v="feb"/>
    <x v="3"/>
    <x v="1"/>
    <x v="6"/>
    <x v="1"/>
    <n v="942932.25"/>
    <m/>
    <m/>
    <n v="721990.84"/>
    <n v="220941.41000000003"/>
    <n v="0.23431313331366069"/>
    <m/>
    <m/>
    <n v="0"/>
    <n v="220941.41000000003"/>
    <n v="0.23431313331366069"/>
    <m/>
    <n v="0"/>
    <s v="NM25MDB003685"/>
    <s v="Re-submission"/>
    <s v="IP-OP"/>
    <d v="2025-03-23T00:00:00"/>
    <d v="2025-04-06T00:00:00"/>
    <x v="7"/>
    <s v="Submitted"/>
    <d v="2025-04-07T00:00:00"/>
    <m/>
  </r>
  <r>
    <s v="Jan"/>
    <x v="3"/>
    <x v="2"/>
    <x v="0"/>
    <x v="0"/>
    <n v="397290.17"/>
    <m/>
    <m/>
    <n v="319354.95999999996"/>
    <n v="77935.210000000006"/>
    <n v="0.19616697287023238"/>
    <m/>
    <m/>
    <n v="0"/>
    <n v="77935.210000000006"/>
    <n v="0.19616697287023238"/>
    <n v="0"/>
    <n v="0"/>
    <n v="352095"/>
    <s v="Re-submission"/>
    <s v="OP"/>
    <s v="-"/>
    <s v="-"/>
    <x v="3"/>
    <s v="Not submitted"/>
    <s v="-"/>
    <e v="#REF!"/>
  </r>
  <r>
    <s v="Jan"/>
    <x v="3"/>
    <x v="2"/>
    <x v="0"/>
    <x v="0"/>
    <n v="285623.73"/>
    <m/>
    <m/>
    <n v="258141.45"/>
    <n v="27482.27999999997"/>
    <n v="9.6218475964864589E-2"/>
    <n v="204371.77"/>
    <n v="29855.7"/>
    <n v="234227.47"/>
    <n v="51396.25999999998"/>
    <n v="0.17994394233280261"/>
    <n v="-23913.98000000001"/>
    <n v="0"/>
    <n v="349792"/>
    <s v="Re-submission"/>
    <s v="IP"/>
    <s v="-"/>
    <s v="-"/>
    <x v="3"/>
    <s v="Not submitted"/>
    <s v="-"/>
    <e v="#REF!"/>
  </r>
  <r>
    <s v="Jan"/>
    <x v="3"/>
    <x v="2"/>
    <x v="0"/>
    <x v="0"/>
    <n v="155152.53"/>
    <m/>
    <m/>
    <n v="142908.97"/>
    <n v="12243.56"/>
    <n v="7.8913054140979849E-2"/>
    <m/>
    <m/>
    <n v="0"/>
    <n v="12243.56"/>
    <n v="7.8913054140979849E-2"/>
    <n v="0"/>
    <n v="0"/>
    <n v="352094"/>
    <s v="Re-submission"/>
    <s v="IP"/>
    <s v="-"/>
    <s v="-"/>
    <x v="3"/>
    <s v="Not submitted"/>
    <s v="-"/>
    <e v="#REF!"/>
  </r>
  <r>
    <s v="Jan"/>
    <x v="3"/>
    <x v="2"/>
    <x v="0"/>
    <x v="0"/>
    <n v="34823.93"/>
    <m/>
    <m/>
    <n v="34481.759999999995"/>
    <n v="342.17000000000553"/>
    <n v="9.8257146737891314E-3"/>
    <n v="21028.44"/>
    <n v="3103.32"/>
    <n v="24131.759999999998"/>
    <n v="10692.170000000002"/>
    <n v="0.30703513359922335"/>
    <n v="-10349.999999999996"/>
    <n v="0"/>
    <n v="352093"/>
    <s v="Re-submission"/>
    <s v="IP"/>
    <s v="-"/>
    <s v="-"/>
    <x v="3"/>
    <s v="Not submitted"/>
    <s v="-"/>
    <e v="#REF!"/>
  </r>
  <r>
    <s v="Jan"/>
    <x v="3"/>
    <x v="2"/>
    <x v="0"/>
    <x v="0"/>
    <n v="51010.31"/>
    <m/>
    <m/>
    <n v="27556.559999999998"/>
    <n v="23453.75"/>
    <n v="0.45978450238785062"/>
    <n v="43191.06"/>
    <n v="6385.73"/>
    <n v="49576.789999999994"/>
    <n v="1433.5200000000041"/>
    <n v="2.8102554169931612E-2"/>
    <n v="22020.229999999996"/>
    <n v="22020.229999999996"/>
    <n v="349793"/>
    <s v="Re-submission"/>
    <s v="IP"/>
    <s v="-"/>
    <s v="-"/>
    <x v="3"/>
    <s v="Not submitted"/>
    <s v="-"/>
    <e v="#REF!"/>
  </r>
  <r>
    <s v="Jan"/>
    <x v="3"/>
    <x v="2"/>
    <x v="0"/>
    <x v="0"/>
    <n v="31890.36"/>
    <m/>
    <m/>
    <n v="23980.78"/>
    <n v="7909.58"/>
    <n v="0.24802416780494169"/>
    <m/>
    <m/>
    <n v="0"/>
    <n v="7909.58"/>
    <n v="0.24802416780494169"/>
    <n v="0"/>
    <n v="0"/>
    <n v="352098"/>
    <s v="Re-submission"/>
    <s v="OP"/>
    <s v="-"/>
    <s v="-"/>
    <x v="3"/>
    <s v="Not submitted"/>
    <s v="-"/>
    <e v="#REF!"/>
  </r>
  <r>
    <s v="Jan"/>
    <x v="3"/>
    <x v="2"/>
    <x v="0"/>
    <x v="0"/>
    <n v="314646.90999999997"/>
    <m/>
    <m/>
    <n v="249975.52999999997"/>
    <n v="64671.38"/>
    <n v="0.20553635819910007"/>
    <m/>
    <m/>
    <n v="0"/>
    <n v="64671.38"/>
    <n v="0.20553635819910007"/>
    <n v="0"/>
    <n v="0"/>
    <n v="349795"/>
    <s v="Re-submission"/>
    <s v="OP"/>
    <s v="-"/>
    <s v="-"/>
    <x v="3"/>
    <s v="Not submitted"/>
    <s v="-"/>
    <e v="#REF!"/>
  </r>
  <r>
    <s v="Jan"/>
    <x v="3"/>
    <x v="2"/>
    <x v="0"/>
    <x v="0"/>
    <n v="48623.55"/>
    <m/>
    <m/>
    <n v="43272.76"/>
    <n v="5350.79"/>
    <n v="0.11004523528208038"/>
    <m/>
    <m/>
    <n v="0"/>
    <n v="5350.79"/>
    <n v="0.11004523528208038"/>
    <n v="0"/>
    <n v="0"/>
    <n v="349791"/>
    <s v="Re-submission"/>
    <s v="OP"/>
    <s v="-"/>
    <s v="-"/>
    <x v="3"/>
    <s v="Not submitted"/>
    <s v="-"/>
    <e v="#REF!"/>
  </r>
  <r>
    <s v="feb"/>
    <x v="4"/>
    <x v="1"/>
    <x v="6"/>
    <x v="1"/>
    <n v="858969.33"/>
    <m/>
    <m/>
    <n v="705134.3"/>
    <n v="153835.02999999991"/>
    <n v="0.17909257598289327"/>
    <m/>
    <m/>
    <n v="0"/>
    <n v="153835.02999999991"/>
    <n v="0.17909257598289327"/>
    <m/>
    <n v="0"/>
    <s v="NM25MDB003951"/>
    <s v="Re-submission"/>
    <s v="IP-OP"/>
    <d v="2025-03-25T00:00:00"/>
    <d v="2025-04-07T00:00:00"/>
    <x v="4"/>
    <s v="Submitted"/>
    <d v="2025-04-07T00:00:00"/>
    <m/>
  </r>
  <r>
    <s v="Jan"/>
    <x v="1"/>
    <x v="2"/>
    <x v="0"/>
    <x v="1"/>
    <n v="389733.14"/>
    <n v="280801.53000000003"/>
    <n v="22641.42"/>
    <n v="303442.95"/>
    <n v="86290.19"/>
    <n v="0.22140839755120645"/>
    <n v="281865.18"/>
    <n v="22729.7"/>
    <n v="304594.88"/>
    <n v="85138.260000000009"/>
    <n v="0.21845270843531553"/>
    <n v="1151.929999999993"/>
    <n v="1151.929999999993"/>
    <s v="426534"/>
    <s v="Re-submission"/>
    <s v="OP"/>
    <d v="2025-03-11T00:00:00"/>
    <d v="2025-03-26T00:00:00"/>
    <x v="4"/>
    <s v="Submitted"/>
    <d v="2025-03-25T00:00:00"/>
    <m/>
  </r>
  <r>
    <s v="Jan"/>
    <x v="2"/>
    <x v="2"/>
    <x v="0"/>
    <x v="1"/>
    <n v="23925.62"/>
    <n v="16799.490000000002"/>
    <n v="1966.4"/>
    <n v="18765.890000000003"/>
    <n v="5159.7299999999959"/>
    <n v="0.21565710731843088"/>
    <m/>
    <m/>
    <n v="0"/>
    <n v="5159.7299999999959"/>
    <n v="0.21565710731843088"/>
    <n v="0"/>
    <n v="0"/>
    <n v="426551"/>
    <s v="Re-submission"/>
    <s v="OP"/>
    <d v="2025-03-18T00:00:00"/>
    <d v="2025-04-09T00:00:00"/>
    <x v="2"/>
    <s v="Not submitted"/>
    <d v="2025-04-09T00:00:00"/>
    <m/>
  </r>
  <r>
    <s v="feb"/>
    <x v="0"/>
    <x v="2"/>
    <x v="6"/>
    <x v="1"/>
    <n v="17720.39"/>
    <n v="9485.17"/>
    <n v="1094.42"/>
    <n v="10579.59"/>
    <n v="7140.7999999999993"/>
    <n v="0.40297081497641979"/>
    <n v="11475.17"/>
    <n v="1392.92"/>
    <n v="12868.09"/>
    <n v="4852.2999999999993"/>
    <n v="0.27382580180233052"/>
    <n v="2288.5"/>
    <n v="2288.5"/>
    <n v="440599"/>
    <s v="Re-submission"/>
    <s v="OP"/>
    <d v="2025-04-09T00:00:00"/>
    <d v="2025-04-24T00:00:00"/>
    <x v="4"/>
    <s v="Submitted"/>
    <d v="2025-04-14T00:00:00"/>
    <m/>
  </r>
  <r>
    <s v="Jan"/>
    <x v="2"/>
    <x v="2"/>
    <x v="0"/>
    <x v="1"/>
    <n v="925.16"/>
    <n v="732.59"/>
    <n v="109.36"/>
    <n v="841.95"/>
    <n v="83.209999999999923"/>
    <n v="8.9941199360110607E-2"/>
    <m/>
    <m/>
    <n v="0"/>
    <n v="83.209999999999923"/>
    <n v="8.9941199360110607E-2"/>
    <n v="0"/>
    <n v="0"/>
    <n v="426555"/>
    <s v="Re-submission"/>
    <s v="OP"/>
    <d v="2025-03-18T00:00:00"/>
    <d v="2025-04-09T00:00:00"/>
    <x v="2"/>
    <s v="Not submitted"/>
    <d v="2025-04-09T00:00:00"/>
    <m/>
  </r>
  <r>
    <s v="Jan"/>
    <x v="2"/>
    <x v="0"/>
    <x v="0"/>
    <x v="1"/>
    <n v="11614001.949999986"/>
    <m/>
    <m/>
    <m/>
    <n v="943774.00319613889"/>
    <n v="8.1261739687941079E-2"/>
    <m/>
    <m/>
    <n v="0"/>
    <n v="925108.43767069839"/>
    <n v="7.9654579158280531E-2"/>
    <n v="18665.565525440499"/>
    <n v="18665.565525440499"/>
    <m/>
    <s v="Re-submission"/>
    <s v="IP"/>
    <d v="2025-03-26T00:00:00"/>
    <d v="2025-04-10T00:00:00"/>
    <x v="1"/>
    <s v="Submitted"/>
    <d v="2025-04-06T00:00:00"/>
    <m/>
  </r>
  <r>
    <s v="Jan"/>
    <x v="3"/>
    <x v="2"/>
    <x v="0"/>
    <x v="1"/>
    <n v="571649.91"/>
    <n v="180580.13"/>
    <n v="25970.87"/>
    <n v="206551"/>
    <n v="365098.91000000003"/>
    <n v="0.63867570625524983"/>
    <n v="182534.66"/>
    <n v="26264.05"/>
    <n v="208798.71"/>
    <n v="362851.20000000007"/>
    <n v="0.63474373677413864"/>
    <n v="2247.7099999999627"/>
    <n v="2247.7099999999627"/>
    <s v="426162"/>
    <s v="Re-submission"/>
    <s v="IP"/>
    <d v="2025-02-24T00:00:00"/>
    <d v="2025-03-18T00:00:00"/>
    <x v="2"/>
    <s v="Submitted"/>
    <d v="2025-03-17T00:00:00"/>
    <m/>
  </r>
  <r>
    <s v="feb"/>
    <x v="0"/>
    <x v="2"/>
    <x v="6"/>
    <x v="1"/>
    <n v="36929.51"/>
    <n v="26279.24"/>
    <n v="1862.12"/>
    <n v="28141.360000000001"/>
    <n v="8788.1500000000015"/>
    <n v="0.23797093435574967"/>
    <n v="28188.240000000002"/>
    <n v="2148.48"/>
    <n v="30336.720000000001"/>
    <n v="6592.7900000000009"/>
    <n v="0.17852362514422748"/>
    <n v="2195.3600000000006"/>
    <n v="2195.3600000000006"/>
    <s v="440591"/>
    <s v="Re-submission"/>
    <s v="OP"/>
    <d v="2025-04-09T00:00:00"/>
    <d v="2025-04-24T00:00:00"/>
    <x v="2"/>
    <s v="Submitted"/>
    <d v="2025-04-24T00:00:00"/>
    <m/>
  </r>
  <r>
    <s v="Jan"/>
    <x v="3"/>
    <x v="2"/>
    <x v="0"/>
    <x v="1"/>
    <n v="4694.2700000000004"/>
    <n v="2203.15"/>
    <n v="318.13"/>
    <n v="2521.2800000000002"/>
    <n v="2172.9900000000002"/>
    <n v="0.46290264513971291"/>
    <n v="4112.1400000000003"/>
    <n v="582.13"/>
    <n v="4694.2700000000004"/>
    <n v="0"/>
    <n v="0"/>
    <n v="2172.9900000000002"/>
    <n v="2172.9900000000002"/>
    <s v="426185"/>
    <s v="Re-submission"/>
    <s v="IP"/>
    <d v="2025-03-06T00:00:00"/>
    <d v="2025-03-21T00:00:00"/>
    <x v="7"/>
    <s v="Submitted"/>
    <d v="2025-03-20T00:00:00"/>
    <m/>
  </r>
  <r>
    <s v="feb"/>
    <x v="3"/>
    <x v="2"/>
    <x v="6"/>
    <x v="1"/>
    <n v="514780.94"/>
    <n v="384510.25"/>
    <n v="54157.01"/>
    <n v="438667.26"/>
    <n v="76113.679999999993"/>
    <n v="0.14785644550087654"/>
    <n v="386069.77"/>
    <n v="54390.94"/>
    <n v="440460.71"/>
    <n v="74320.229999999981"/>
    <n v="0.14437253640354281"/>
    <n v="1793.4500000000116"/>
    <n v="1793.4500000000116"/>
    <s v="434346"/>
    <s v="Re-submission"/>
    <s v="IP"/>
    <d v="2025-04-13T00:00:00"/>
    <d v="2025-04-28T00:00:00"/>
    <x v="2"/>
    <s v="Submitted"/>
    <d v="2025-04-28T00:00:00"/>
    <m/>
  </r>
  <r>
    <s v="feb"/>
    <x v="4"/>
    <x v="2"/>
    <x v="6"/>
    <x v="1"/>
    <n v="607973.24"/>
    <n v="432582.23"/>
    <n v="43820.11"/>
    <n v="476402.33999999997"/>
    <n v="131570.90000000002"/>
    <n v="0.21640903142381732"/>
    <n v="434071.82"/>
    <n v="44043.72"/>
    <n v="478115.54000000004"/>
    <n v="129857.69999999995"/>
    <n v="0.213591144241809"/>
    <n v="1713.2000000000698"/>
    <n v="1713.2000000000698"/>
    <s v="434963"/>
    <s v="Re-submission"/>
    <s v="OP"/>
    <d v="2025-04-15T00:00:00"/>
    <d v="2025-04-30T00:00:00"/>
    <x v="1"/>
    <s v="Submitted"/>
    <d v="2025-05-01T00:00:00"/>
    <m/>
  </r>
  <r>
    <s v="feb"/>
    <x v="4"/>
    <x v="2"/>
    <x v="6"/>
    <x v="1"/>
    <n v="3620.09"/>
    <n v="1660.74"/>
    <n v="246.88"/>
    <n v="1907.62"/>
    <n v="1712.4700000000003"/>
    <n v="0.47304625023134789"/>
    <m/>
    <m/>
    <n v="0"/>
    <n v="1712.4700000000003"/>
    <n v="0.47304625023134789"/>
    <n v="0"/>
    <n v="0"/>
    <n v="434956"/>
    <s v="Re-submission"/>
    <s v="IP"/>
    <d v="2025-04-09T00:00:00"/>
    <d v="2025-04-24T00:00:00"/>
    <x v="2"/>
    <s v="Submitted"/>
    <d v="2025-04-24T00:00:00"/>
    <m/>
  </r>
  <r>
    <s v="Jan"/>
    <x v="0"/>
    <x v="2"/>
    <x v="0"/>
    <x v="1"/>
    <n v="8265.6200000000008"/>
    <n v="3982.94"/>
    <n v="297.61"/>
    <n v="4280.55"/>
    <n v="3985.0700000000006"/>
    <n v="0.48212596272269959"/>
    <n v="5050.6899999999996"/>
    <n v="457.77"/>
    <n v="5508.4599999999991"/>
    <n v="2757.1600000000017"/>
    <n v="0.33356965357710633"/>
    <n v="1227.9099999999989"/>
    <n v="1227.9099999999989"/>
    <s v="426330"/>
    <s v="Re-submission"/>
    <s v="OP"/>
    <d v="2025-02-23T00:00:00"/>
    <d v="2025-03-17T00:00:00"/>
    <x v="1"/>
    <s v="Submitted"/>
    <d v="2025-03-09T00:00:00"/>
    <m/>
  </r>
  <r>
    <s v="Jan"/>
    <x v="0"/>
    <x v="2"/>
    <x v="0"/>
    <x v="1"/>
    <n v="17744.169999999998"/>
    <n v="10707.54"/>
    <n v="1096.95"/>
    <n v="11804.490000000002"/>
    <n v="5939.6799999999967"/>
    <n v="0.33473980467950865"/>
    <n v="11710.13"/>
    <n v="1247.33"/>
    <n v="12957.46"/>
    <n v="4786.7099999999991"/>
    <n v="0.26976240646927974"/>
    <n v="1152.9699999999975"/>
    <n v="1152.9699999999975"/>
    <n v="432287"/>
    <s v="Re-submission"/>
    <s v="OP"/>
    <d v="2025-03-17T00:00:00"/>
    <d v="2025-04-01T00:00:00"/>
    <x v="4"/>
    <s v="Submitted"/>
    <d v="2025-03-25T00:00:00"/>
    <m/>
  </r>
  <r>
    <s v="Mar"/>
    <x v="0"/>
    <x v="1"/>
    <x v="7"/>
    <x v="1"/>
    <n v="1249576.8600000001"/>
    <m/>
    <m/>
    <n v="987101.61"/>
    <n v="262475.25000000012"/>
    <n v="0.2100513048873201"/>
    <m/>
    <m/>
    <n v="0"/>
    <n v="262475.25000000012"/>
    <n v="0.2100513048873201"/>
    <n v="0"/>
    <n v="0"/>
    <s v="NM25MDB004705"/>
    <s v="Re-submission"/>
    <s v="IP-OP"/>
    <d v="2025-04-10T00:00:00"/>
    <d v="2025-04-25T00:00:00"/>
    <x v="1"/>
    <s v="Submitted"/>
    <d v="2025-04-24T00:00:00"/>
    <m/>
  </r>
  <r>
    <s v="feb"/>
    <x v="1"/>
    <x v="2"/>
    <x v="6"/>
    <x v="1"/>
    <n v="298938.28000000003"/>
    <n v="259413.68"/>
    <n v="35591.550000000003"/>
    <n v="295005.23"/>
    <n v="3933.0500000000466"/>
    <n v="1.3156729208450809E-2"/>
    <n v="261460.73"/>
    <n v="35879.129999999997"/>
    <n v="297339.86"/>
    <n v="1598.4200000000419"/>
    <n v="5.3469900208164764E-3"/>
    <n v="2334.6300000000047"/>
    <n v="2334.6300000000047"/>
    <s v="434410"/>
    <s v="Re-submission"/>
    <s v="IP"/>
    <d v="2025-04-06T00:00:00"/>
    <d v="2025-04-21T00:00:00"/>
    <x v="7"/>
    <s v="Submitted"/>
    <d v="2025-04-15T00:00:00"/>
    <m/>
  </r>
  <r>
    <s v="feb"/>
    <x v="4"/>
    <x v="2"/>
    <x v="6"/>
    <x v="1"/>
    <n v="13413.17"/>
    <n v="8558.98"/>
    <n v="751.88"/>
    <n v="9310.8599999999988"/>
    <n v="4102.3100000000013"/>
    <n v="0.30584194489445832"/>
    <n v="9655.1200000000008"/>
    <n v="773.87"/>
    <n v="10428.990000000002"/>
    <n v="2984.1799999999985"/>
    <n v="0.22248133737214978"/>
    <n v="1118.1300000000028"/>
    <n v="1118.1300000000028"/>
    <s v="434955"/>
    <s v="Re-submission"/>
    <s v="OP"/>
    <d v="2025-04-15T00:00:00"/>
    <d v="2025-04-30T00:00:00"/>
    <x v="7"/>
    <s v="Submitted"/>
    <d v="2025-04-27T00:00:00"/>
    <m/>
  </r>
  <r>
    <s v="feb"/>
    <x v="3"/>
    <x v="2"/>
    <x v="6"/>
    <x v="1"/>
    <n v="21499.62"/>
    <n v="15027.4"/>
    <n v="1225.7"/>
    <n v="16253.1"/>
    <n v="5246.5199999999986"/>
    <n v="0.24402849910835628"/>
    <n v="16040.74"/>
    <n v="1300.4000000000001"/>
    <n v="17341.14"/>
    <n v="4158.4799999999996"/>
    <n v="0.1934210930239697"/>
    <n v="1088.0399999999991"/>
    <n v="1088.0399999999991"/>
    <s v="434356"/>
    <s v="Re-submission"/>
    <s v="OP"/>
    <d v="2025-04-15T00:00:00"/>
    <d v="2025-04-30T00:00:00"/>
    <x v="7"/>
    <s v="Submitted"/>
    <d v="2025-04-30T00:00:00"/>
    <m/>
  </r>
  <r>
    <s v="feb"/>
    <x v="1"/>
    <x v="1"/>
    <x v="6"/>
    <x v="1"/>
    <n v="2505989.17"/>
    <m/>
    <m/>
    <n v="2058671.46"/>
    <n v="447317.70999999996"/>
    <n v="0.17849945855911259"/>
    <m/>
    <m/>
    <n v="0"/>
    <n v="447317.70999999996"/>
    <n v="0.17849945855911259"/>
    <n v="0"/>
    <n v="0"/>
    <s v="NM25MDB003607"/>
    <s v="Re-submission"/>
    <s v="IP-OP"/>
    <d v="2025-03-20T00:00:00"/>
    <d v="2025-04-04T00:00:00"/>
    <x v="2"/>
    <s v="Not submitted"/>
    <d v="2025-04-04T00:00:00"/>
    <m/>
  </r>
  <r>
    <s v="feb"/>
    <x v="2"/>
    <x v="2"/>
    <x v="6"/>
    <x v="1"/>
    <n v="14504.74"/>
    <n v="10269.51"/>
    <n v="915.17"/>
    <n v="11184.68"/>
    <n v="3320.0599999999995"/>
    <n v="0.22889483024170026"/>
    <n v="11211.27"/>
    <n v="1053.43"/>
    <n v="12264.7"/>
    <n v="2240.0399999999991"/>
    <n v="0.15443503296163869"/>
    <n v="1080.0200000000004"/>
    <n v="1080.0200000000004"/>
    <s v="434834"/>
    <s v="Re-submission"/>
    <s v="OP"/>
    <d v="2025-04-14T00:00:00"/>
    <d v="2025-04-29T00:00:00"/>
    <x v="4"/>
    <s v="Submitted"/>
    <d v="2025-04-21T00:00:00"/>
    <m/>
  </r>
  <r>
    <s v="feb"/>
    <x v="1"/>
    <x v="2"/>
    <x v="6"/>
    <x v="1"/>
    <n v="306233.46999999997"/>
    <n v="209442.06"/>
    <n v="15880.76"/>
    <n v="225322.82"/>
    <n v="80910.649999999965"/>
    <n v="0.26421230181011884"/>
    <n v="224326.86"/>
    <n v="17788.86"/>
    <n v="242115.71999999997"/>
    <n v="64117.75"/>
    <n v="0.20937538277576256"/>
    <n v="16792.899999999965"/>
    <n v="16792.899999999965"/>
    <s v="434414"/>
    <s v="Re-submission"/>
    <s v="OP"/>
    <d v="2025-04-10T00:00:00"/>
    <d v="2025-04-25T00:00:00"/>
    <x v="7"/>
    <s v="Submitted"/>
    <d v="2025-04-15T00:00:00"/>
    <m/>
  </r>
  <r>
    <s v="Mar"/>
    <x v="4"/>
    <x v="2"/>
    <x v="7"/>
    <x v="1"/>
    <n v="50368.06"/>
    <n v="30463.91"/>
    <n v="2818.63"/>
    <n v="33282.54"/>
    <n v="17085.519999999997"/>
    <n v="0.33921338244911553"/>
    <n v="31194.01"/>
    <n v="2928.16"/>
    <n v="34122.17"/>
    <n v="16245.89"/>
    <n v="0.32254349284050249"/>
    <n v="839.62999999999738"/>
    <n v="839.62999999999738"/>
    <s v="443323"/>
    <m/>
    <s v="OP"/>
    <d v="2025-04-28T00:00:00"/>
    <d v="2025-05-13T00:00:00"/>
    <x v="7"/>
    <s v="Submitted"/>
    <d v="2025-05-11T00:00:00"/>
    <m/>
  </r>
  <r>
    <s v="feb"/>
    <x v="2"/>
    <x v="2"/>
    <x v="6"/>
    <x v="1"/>
    <n v="11897.16"/>
    <n v="8767.98"/>
    <n v="832.97"/>
    <n v="9600.9499999999989"/>
    <n v="2296.2100000000009"/>
    <n v="0.19300488519949308"/>
    <n v="8767.98"/>
    <n v="832.97"/>
    <n v="9600.9499999999989"/>
    <n v="2296.2100000000009"/>
    <n v="0.19300488519949308"/>
    <n v="0"/>
    <n v="0"/>
    <s v="434835"/>
    <s v="Re-submission"/>
    <s v="OP"/>
    <d v="2025-04-14T00:00:00"/>
    <d v="2025-04-29T00:00:00"/>
    <x v="4"/>
    <s v="Submitted"/>
    <d v="2025-04-21T00:00:00"/>
    <m/>
  </r>
  <r>
    <s v="feb"/>
    <x v="2"/>
    <x v="2"/>
    <x v="6"/>
    <x v="1"/>
    <n v="547099.14"/>
    <n v="387997.35"/>
    <n v="40287.94"/>
    <n v="428285.29"/>
    <n v="118813.85000000003"/>
    <n v="0.21717060275400915"/>
    <n v="385972.91"/>
    <n v="40116.68"/>
    <n v="426089.58999999997"/>
    <n v="121009.55000000005"/>
    <n v="0.22118395214439571"/>
    <n v="-2195.7000000000116"/>
    <n v="0"/>
    <s v="434836"/>
    <s v="Re-submission"/>
    <s v="OP"/>
    <d v="2025-04-14T00:00:00"/>
    <d v="2025-04-29T00:00:00"/>
    <x v="4"/>
    <s v="Submitted"/>
    <d v="2025-04-30T00:00:00"/>
    <m/>
  </r>
  <r>
    <s v="Jan"/>
    <x v="0"/>
    <x v="2"/>
    <x v="0"/>
    <x v="1"/>
    <n v="389249.68"/>
    <n v="280827.38"/>
    <n v="30447.84"/>
    <n v="311275.22000000003"/>
    <n v="77974.459999999963"/>
    <n v="0.20031990777744496"/>
    <n v="281363.40000000002"/>
    <n v="30702.1"/>
    <n v="312065.5"/>
    <n v="77184.179999999993"/>
    <n v="0.1982896427814661"/>
    <n v="790.27999999996973"/>
    <n v="790.27999999996973"/>
    <n v="426327"/>
    <s v="Re-submission"/>
    <s v="OP"/>
    <d v="2025-02-25T00:00:00"/>
    <d v="2025-03-19T00:00:00"/>
    <x v="7"/>
    <s v="Submitted"/>
    <d v="2025-03-19T00:00:00"/>
    <m/>
  </r>
  <r>
    <s v="feb"/>
    <x v="4"/>
    <x v="2"/>
    <x v="6"/>
    <x v="1"/>
    <n v="60378.92"/>
    <n v="36617.71"/>
    <n v="2952.76"/>
    <n v="39570.47"/>
    <n v="20808.449999999997"/>
    <n v="0.34463104010472523"/>
    <n v="35876.61"/>
    <n v="3010.18"/>
    <n v="38886.79"/>
    <n v="21492.129999999997"/>
    <n v="0.35595419725957334"/>
    <n v="-683.68000000000029"/>
    <n v="683.68000000000029"/>
    <s v="434964"/>
    <s v="Re-submission"/>
    <s v="OP"/>
    <d v="2025-04-15T00:00:00"/>
    <d v="2025-04-30T00:00:00"/>
    <x v="1"/>
    <s v="Submitted"/>
    <d v="2025-05-01T00:00:00"/>
    <m/>
  </r>
  <r>
    <s v="feb"/>
    <x v="1"/>
    <x v="2"/>
    <x v="6"/>
    <x v="1"/>
    <n v="5633.38"/>
    <n v="3111.23"/>
    <n v="171.89"/>
    <n v="3283.12"/>
    <n v="2350.2600000000002"/>
    <n v="0.41720246104470143"/>
    <n v="3962.65"/>
    <n v="239.39"/>
    <n v="4202.04"/>
    <n v="1431.3400000000001"/>
    <n v="0.25408191884800957"/>
    <n v="918.92000000000007"/>
    <n v="918.92000000000007"/>
    <s v="434411"/>
    <s v="Re-submission"/>
    <s v="OP"/>
    <d v="2025-04-10T00:00:00"/>
    <d v="2025-04-25T00:00:00"/>
    <x v="7"/>
    <s v="Submitted"/>
    <d v="2025-04-15T00:00:00"/>
    <m/>
  </r>
  <r>
    <s v="Mar"/>
    <x v="0"/>
    <x v="2"/>
    <x v="7"/>
    <x v="1"/>
    <n v="7477.75"/>
    <n v="5691.84"/>
    <n v="829.5"/>
    <n v="6521.34"/>
    <n v="956.40999999999985"/>
    <n v="0.12790077229113034"/>
    <n v="6208.44"/>
    <n v="906.99"/>
    <n v="7115.4299999999994"/>
    <n v="362.32000000000062"/>
    <n v="4.8453077463140731E-2"/>
    <n v="594.08999999999924"/>
    <n v="594.08999999999924"/>
    <s v="448830"/>
    <s v="Re-submission"/>
    <s v="IP"/>
    <d v="2025-04-17T00:00:00"/>
    <d v="2025-05-02T00:00:00"/>
    <x v="7"/>
    <s v="Submitted"/>
    <d v="2025-05-01T00:00:00"/>
    <m/>
  </r>
  <r>
    <s v="feb"/>
    <x v="3"/>
    <x v="2"/>
    <x v="6"/>
    <x v="1"/>
    <n v="7458.74"/>
    <n v="6342.16"/>
    <n v="924"/>
    <n v="7266.16"/>
    <n v="192.57999999999993"/>
    <n v="2.5819374317914277E-2"/>
    <m/>
    <m/>
    <n v="0"/>
    <n v="192.57999999999993"/>
    <n v="2.5819374317914277E-2"/>
    <n v="0"/>
    <n v="0"/>
    <n v="434342"/>
    <s v="Re-submission"/>
    <s v="IP"/>
    <d v="2025-04-13T00:00:00"/>
    <d v="2025-04-28T00:00:00"/>
    <x v="7"/>
    <s v="Submitted"/>
    <d v="2025-04-20T00:00:00"/>
    <m/>
  </r>
  <r>
    <s v="feb"/>
    <x v="0"/>
    <x v="2"/>
    <x v="6"/>
    <x v="1"/>
    <n v="852561.83"/>
    <n v="634383.18999999994"/>
    <n v="68506.38"/>
    <n v="702889.57"/>
    <n v="149672.26"/>
    <n v="0.17555590073742805"/>
    <n v="634829.5"/>
    <n v="68578.59"/>
    <n v="703408.09"/>
    <n v="149153.74"/>
    <n v="0.17494771024407696"/>
    <n v="518.52000000001863"/>
    <n v="518.52000000001863"/>
    <s v="440596"/>
    <s v="Re-submission"/>
    <s v="OP"/>
    <d v="2025-04-09T00:00:00"/>
    <d v="2025-04-24T00:00:00"/>
    <x v="7"/>
    <s v="Submitted"/>
    <d v="2025-04-23T00:00:00"/>
    <m/>
  </r>
  <r>
    <s v="feb"/>
    <x v="3"/>
    <x v="2"/>
    <x v="6"/>
    <x v="1"/>
    <n v="100429.46"/>
    <n v="81035.78"/>
    <n v="8445.5400000000009"/>
    <n v="89481.32"/>
    <n v="10948.14"/>
    <n v="0.10901323177481985"/>
    <n v="67772.3"/>
    <n v="6381.74"/>
    <n v="74154.040000000008"/>
    <n v="26275.42"/>
    <n v="0.26163060122000054"/>
    <n v="-15327.279999999999"/>
    <n v="0"/>
    <s v="434345"/>
    <s v="Re-submission"/>
    <s v="OP"/>
    <d v="2025-04-15T00:00:00"/>
    <d v="2025-04-30T00:00:00"/>
    <x v="1"/>
    <s v="Submitted"/>
    <d v="2025-05-01T00:00:00"/>
    <m/>
  </r>
  <r>
    <s v="feb"/>
    <x v="3"/>
    <x v="2"/>
    <x v="6"/>
    <x v="1"/>
    <n v="18483.75"/>
    <n v="12760.53"/>
    <n v="1106.6500000000001"/>
    <n v="13867.18"/>
    <n v="4616.57"/>
    <n v="0.24976371136809358"/>
    <n v="9935.66"/>
    <n v="635.44000000000005"/>
    <n v="10571.1"/>
    <n v="7912.65"/>
    <n v="0.42808683302901196"/>
    <n v="-3296.08"/>
    <n v="0"/>
    <s v="434354"/>
    <s v="Re-submission"/>
    <s v="OP"/>
    <d v="2025-04-15T00:00:00"/>
    <d v="2025-04-30T00:00:00"/>
    <x v="2"/>
    <s v="Submitted"/>
    <d v="2025-04-30T00:00:00"/>
    <m/>
  </r>
  <r>
    <s v="Mar"/>
    <x v="3"/>
    <x v="2"/>
    <x v="7"/>
    <x v="1"/>
    <n v="26708.54"/>
    <n v="19976.240000000002"/>
    <n v="2817.64"/>
    <n v="22793.88"/>
    <n v="3914.66"/>
    <n v="0.14656959908703357"/>
    <n v="20338.580000000002"/>
    <n v="2871.99"/>
    <n v="23210.57"/>
    <n v="3497.9700000000012"/>
    <n v="0.13096822214917031"/>
    <n v="416.68999999999869"/>
    <n v="416.68999999999869"/>
    <n v="442581"/>
    <m/>
    <s v="IP"/>
    <d v="2025-05-01T00:00:00"/>
    <d v="2025-05-16T00:00:00"/>
    <x v="4"/>
    <s v="Submitted"/>
    <d v="2025-05-20T00:00:00"/>
    <m/>
  </r>
  <r>
    <s v="Mar"/>
    <x v="0"/>
    <x v="2"/>
    <x v="7"/>
    <x v="1"/>
    <n v="13340.18"/>
    <n v="6804.28"/>
    <n v="626.51"/>
    <n v="7430.79"/>
    <n v="5909.39"/>
    <n v="0.44297678142273944"/>
    <n v="7101.78"/>
    <n v="671.14"/>
    <n v="7772.92"/>
    <n v="5567.26"/>
    <n v="0.41733020094181639"/>
    <n v="342.13000000000011"/>
    <n v="342.13000000000011"/>
    <s v="448831"/>
    <m/>
    <s v="OP"/>
    <d v="2025-04-27T00:00:00"/>
    <d v="2025-05-12T00:00:00"/>
    <x v="7"/>
    <s v="Submitted"/>
    <d v="2025-05-12T00:00:00"/>
    <m/>
  </r>
  <r>
    <s v="Jan"/>
    <x v="4"/>
    <x v="2"/>
    <x v="0"/>
    <x v="1"/>
    <n v="10032.68"/>
    <n v="9918.2099999999991"/>
    <n v="528.23"/>
    <n v="6558.7"/>
    <n v="3473.9800000000005"/>
    <n v="0.34626640140022408"/>
    <n v="6367.79"/>
    <n v="530.03"/>
    <n v="6897.82"/>
    <n v="3134.8600000000006"/>
    <n v="0.31246486482176256"/>
    <n v="339.11999999999989"/>
    <n v="339.11999999999989"/>
    <s v="426671"/>
    <s v="Re-submission"/>
    <s v="OP"/>
    <d v="2025-03-18T00:00:00"/>
    <d v="2025-04-02T00:00:00"/>
    <x v="2"/>
    <s v="Submitted"/>
    <d v="2025-04-02T00:00:00"/>
    <m/>
  </r>
  <r>
    <s v="feb"/>
    <x v="1"/>
    <x v="2"/>
    <x v="6"/>
    <x v="1"/>
    <n v="9647.82"/>
    <n v="7885.13"/>
    <n v="729.66"/>
    <n v="8614.7900000000009"/>
    <n v="1033.0299999999988"/>
    <n v="0.1070739296545747"/>
    <n v="7542.74"/>
    <n v="700.23"/>
    <n v="8242.9699999999993"/>
    <n v="1404.8500000000004"/>
    <n v="0.1456132058848528"/>
    <n v="-371.82000000000153"/>
    <n v="0"/>
    <s v="434417"/>
    <s v="Re-submission"/>
    <s v="OP"/>
    <d v="2025-04-11T00:00:00"/>
    <d v="2025-04-26T00:00:00"/>
    <x v="4"/>
    <s v="Submitted"/>
    <d v="2025-04-14T00:00:00"/>
    <m/>
  </r>
  <r>
    <s v="Sep"/>
    <x v="3"/>
    <x v="2"/>
    <x v="12"/>
    <x v="0"/>
    <n v="3367989.0299999989"/>
    <m/>
    <m/>
    <m/>
    <n v="2301442.1910655992"/>
    <n v="0.68332829191715028"/>
    <m/>
    <m/>
    <n v="0"/>
    <n v="2301442.1910655992"/>
    <n v="0.68332829191715028"/>
    <n v="0"/>
    <n v="0"/>
    <m/>
    <s v="Re-submission"/>
    <s v="IP"/>
    <d v="2025-04-16T00:00:00"/>
    <d v="2025-05-01T00:00:00"/>
    <x v="1"/>
    <s v="Submitted"/>
    <d v="2025-04-28T00:00:00"/>
    <m/>
  </r>
  <r>
    <s v="Mar"/>
    <x v="0"/>
    <x v="2"/>
    <x v="7"/>
    <x v="1"/>
    <n v="2502.54"/>
    <n v="1326.96"/>
    <n v="142.4"/>
    <n v="1469.3600000000001"/>
    <n v="1033.1799999999998"/>
    <n v="0.41285254181751335"/>
    <m/>
    <m/>
    <n v="0"/>
    <n v="1033.1799999999998"/>
    <n v="0.41285254181751335"/>
    <n v="0"/>
    <n v="0"/>
    <s v="448823"/>
    <s v="Re-submission"/>
    <s v="OP"/>
    <d v="2025-04-21T00:00:00"/>
    <d v="2025-05-06T00:00:00"/>
    <x v="1"/>
    <s v="Submitted"/>
    <d v="2025-05-07T00:00:00"/>
    <m/>
  </r>
  <r>
    <s v="Mar"/>
    <x v="4"/>
    <x v="2"/>
    <x v="7"/>
    <x v="1"/>
    <n v="2418.29"/>
    <n v="1814.3"/>
    <n v="78.13"/>
    <n v="1892.4299999999998"/>
    <n v="525.86000000000013"/>
    <n v="0.21745117417679441"/>
    <m/>
    <m/>
    <n v="0"/>
    <n v="525.86000000000013"/>
    <n v="0.21745117417679441"/>
    <n v="0"/>
    <n v="0"/>
    <s v="443314"/>
    <s v="Re-submission"/>
    <s v="OP"/>
    <d v="2025-04-21T00:00:00"/>
    <d v="2025-05-06T00:00:00"/>
    <x v="1"/>
    <s v="Submitted"/>
    <d v="2025-05-07T00:00:00"/>
    <m/>
  </r>
  <r>
    <s v="Jan"/>
    <x v="0"/>
    <x v="2"/>
    <x v="0"/>
    <x v="1"/>
    <n v="7482.62"/>
    <n v="3331.17"/>
    <n v="455.59"/>
    <n v="3786.76"/>
    <n v="3695.8599999999997"/>
    <n v="0.49392592434200849"/>
    <n v="3598.92"/>
    <n v="495.75"/>
    <n v="4094.67"/>
    <n v="3387.95"/>
    <n v="0.45277589935076212"/>
    <n v="307.90999999999985"/>
    <n v="307.90999999999985"/>
    <s v="432301"/>
    <s v="Re-submission"/>
    <s v="OP"/>
    <d v="2025-03-24T00:00:00"/>
    <d v="2025-04-08T00:00:00"/>
    <x v="4"/>
    <s v="Submitted"/>
    <d v="2025-04-09T00:00:00"/>
    <m/>
  </r>
  <r>
    <s v="Mar"/>
    <x v="4"/>
    <x v="2"/>
    <x v="7"/>
    <x v="1"/>
    <n v="574006"/>
    <n v="483485.3"/>
    <n v="70798.52"/>
    <n v="554283.81999999995"/>
    <n v="19722.180000000051"/>
    <n v="3.4358839454639939E-2"/>
    <n v="483485.3"/>
    <s v="https://provider.bupa.com.sa/(S(m0bingpkrd1l1xx3zfyee2rq))/Provider/BatchStatmentsDetail.aspx"/>
    <e v="#VALUE!"/>
    <n v="19722.180000000051"/>
    <n v="3.4358839454639939E-2"/>
    <n v="0"/>
    <n v="0"/>
    <s v="443321"/>
    <m/>
    <s v="IP"/>
    <d v="2025-04-21T00:00:00"/>
    <d v="2025-05-06T00:00:00"/>
    <x v="7"/>
    <s v="Submitted"/>
    <d v="2025-05-04T00:00:00"/>
    <m/>
  </r>
  <r>
    <s v="Mar"/>
    <x v="4"/>
    <x v="1"/>
    <x v="7"/>
    <x v="1"/>
    <n v="1327710.2"/>
    <m/>
    <m/>
    <n v="1076422.51"/>
    <n v="251287.68999999994"/>
    <n v="0.18926395986112027"/>
    <m/>
    <m/>
    <n v="0"/>
    <n v="251287.68999999994"/>
    <n v="0.18926395986112027"/>
    <n v="0"/>
    <n v="0"/>
    <s v="NM25MDB004979"/>
    <s v="Re-submission"/>
    <s v="IP-OP"/>
    <d v="2025-04-22T00:00:00"/>
    <d v="2025-05-07T00:00:00"/>
    <x v="4"/>
    <s v="Submitted"/>
    <d v="2025-05-06T00:00:00"/>
    <m/>
  </r>
  <r>
    <s v="Jan"/>
    <x v="2"/>
    <x v="2"/>
    <x v="0"/>
    <x v="1"/>
    <n v="4195.71"/>
    <n v="2441.04"/>
    <n v="158.96"/>
    <n v="2600"/>
    <n v="1595.71"/>
    <n v="0.38031942150434611"/>
    <n v="2631.9"/>
    <n v="187.59"/>
    <n v="2819.4900000000002"/>
    <n v="1376.2199999999998"/>
    <n v="0.32800646374511105"/>
    <n v="219.49000000000024"/>
    <n v="219.49000000000024"/>
    <s v="426552"/>
    <s v="Re-submission"/>
    <s v="OP"/>
    <d v="2025-03-17T00:00:00"/>
    <d v="2025-04-01T00:00:00"/>
    <x v="4"/>
    <s v="Submitted"/>
    <d v="2025-03-25T00:00:00"/>
    <m/>
  </r>
  <r>
    <s v="feb"/>
    <x v="1"/>
    <x v="2"/>
    <x v="6"/>
    <x v="1"/>
    <n v="641.92999999999995"/>
    <n v="283.69"/>
    <n v="24"/>
    <n v="307.69"/>
    <n v="334.23999999999995"/>
    <n v="0.52067982490302678"/>
    <m/>
    <m/>
    <n v="0"/>
    <n v="334.23999999999995"/>
    <n v="0.52067982490302678"/>
    <n v="0"/>
    <n v="0"/>
    <s v="434416"/>
    <s v="Re-submission"/>
    <s v="OP"/>
    <d v="2025-04-13T00:00:00"/>
    <d v="2025-05-05T00:00:00"/>
    <x v="7"/>
    <s v="Submitted"/>
    <d v="2025-04-15T00:00:00"/>
    <m/>
  </r>
  <r>
    <s v="Mar"/>
    <x v="1"/>
    <x v="2"/>
    <x v="7"/>
    <x v="1"/>
    <n v="205600.31"/>
    <n v="126277.29"/>
    <n v="18219.88"/>
    <n v="144497.16999999998"/>
    <n v="61103.140000000014"/>
    <n v="0.29719381259687794"/>
    <n v="126802.29"/>
    <n v="18298.63"/>
    <n v="145100.91999999998"/>
    <n v="60499.390000000014"/>
    <n v="0.29425728978716043"/>
    <n v="603.75"/>
    <n v="603.75"/>
    <s v="449449"/>
    <m/>
    <s v="IP"/>
    <d v="2025-04-26T00:00:00"/>
    <d v="2025-05-11T00:00:00"/>
    <x v="7"/>
    <s v="Submitted"/>
    <d v="2025-05-07T00:00:00"/>
    <m/>
  </r>
  <r>
    <s v="Jan"/>
    <x v="3"/>
    <x v="2"/>
    <x v="0"/>
    <x v="1"/>
    <n v="24320.7"/>
    <n v="14738.25"/>
    <n v="1018.66"/>
    <n v="15756.91"/>
    <n v="8563.7900000000009"/>
    <n v="0.35211938801103587"/>
    <n v="14865.15"/>
    <n v="1037.7"/>
    <n v="15902.85"/>
    <n v="8417.85"/>
    <n v="0.34611873835868212"/>
    <n v="145.94000000000051"/>
    <n v="145.94000000000051"/>
    <s v="426227"/>
    <s v="Re-submission"/>
    <s v="OP"/>
    <d v="2025-03-05T00:00:00"/>
    <d v="2025-03-20T00:00:00"/>
    <x v="7"/>
    <s v="Submitted"/>
    <d v="2025-03-20T00:00:00"/>
    <m/>
  </r>
  <r>
    <s v="Jan"/>
    <x v="3"/>
    <x v="2"/>
    <x v="0"/>
    <x v="1"/>
    <n v="17352.43"/>
    <n v="9911.7199999999993"/>
    <n v="846.9"/>
    <n v="10758.619999999999"/>
    <n v="6593.8100000000013"/>
    <n v="0.37999346489223707"/>
    <n v="10008.92"/>
    <n v="858.57"/>
    <n v="10867.49"/>
    <n v="6484.9400000000005"/>
    <n v="0.37371941566685474"/>
    <n v="108.8700000000008"/>
    <n v="108.8700000000008"/>
    <s v="426243"/>
    <s v="Re-submission"/>
    <s v="OP"/>
    <d v="2025-03-06T00:00:00"/>
    <d v="2025-03-21T00:00:00"/>
    <x v="1"/>
    <s v="Submitted"/>
    <d v="2025-03-20T00:00:00"/>
    <m/>
  </r>
  <r>
    <s v="Sep-OU"/>
    <x v="2"/>
    <x v="0"/>
    <x v="15"/>
    <x v="0"/>
    <n v="8914613.1699999999"/>
    <m/>
    <m/>
    <m/>
    <n v="6144675.0860056011"/>
    <n v="0.68928118010594519"/>
    <m/>
    <m/>
    <n v="0"/>
    <n v="4144772.2343094544"/>
    <n v="0.46494134465168885"/>
    <n v="1999902.8516961467"/>
    <n v="1999902.8516961467"/>
    <m/>
    <m/>
    <s v="IP"/>
    <d v="2025-04-30T00:00:00"/>
    <d v="2025-05-15T00:00:00"/>
    <x v="1"/>
    <s v="Submitted"/>
    <d v="2024-05-15T00:00:00"/>
    <m/>
  </r>
  <r>
    <s v="Mar"/>
    <x v="1"/>
    <x v="2"/>
    <x v="7"/>
    <x v="1"/>
    <n v="2559.41"/>
    <n v="1562.34"/>
    <n v="139.05000000000001"/>
    <n v="1701.3899999999999"/>
    <n v="858.02"/>
    <n v="0.3352413251491555"/>
    <n v="1702.14"/>
    <n v="160.02000000000001"/>
    <n v="1862.16"/>
    <n v="697.24999999999977"/>
    <n v="0.27242606694511617"/>
    <n v="160.77000000000021"/>
    <n v="160.77000000000021"/>
    <s v="442605"/>
    <m/>
    <s v="OP"/>
    <d v="2025-04-28T00:00:00"/>
    <d v="2025-05-13T00:00:00"/>
    <x v="7"/>
    <s v="Submitted"/>
    <d v="2025-05-11T00:00:00"/>
    <m/>
  </r>
  <r>
    <s v="Mar"/>
    <x v="1"/>
    <x v="2"/>
    <x v="7"/>
    <x v="1"/>
    <n v="226552.39"/>
    <n v="162959.32"/>
    <n v="13644.18"/>
    <n v="176603.5"/>
    <n v="49948.890000000014"/>
    <n v="0.2204739045127708"/>
    <n v="162528.01"/>
    <n v="13643.7"/>
    <n v="176171.71000000002"/>
    <n v="50380.679999999993"/>
    <n v="0.22237982128548717"/>
    <n v="-431.78999999997905"/>
    <n v="0"/>
    <s v="442608"/>
    <m/>
    <s v="OP"/>
    <d v="2025-05-03T00:00:00"/>
    <d v="2025-05-18T00:00:00"/>
    <x v="4"/>
    <s v="Submitted"/>
    <d v="2025-05-15T00:00:00"/>
    <m/>
  </r>
  <r>
    <s v="Mar"/>
    <x v="2"/>
    <x v="1"/>
    <x v="7"/>
    <x v="1"/>
    <n v="675973.23"/>
    <m/>
    <m/>
    <n v="529616.77"/>
    <n v="146356.45999999996"/>
    <n v="0.21651221306500551"/>
    <m/>
    <m/>
    <n v="0"/>
    <n v="146356.45999999996"/>
    <n v="0.21651221306500551"/>
    <n v="0"/>
    <n v="0"/>
    <s v="NM25MDB005597"/>
    <m/>
    <s v="IP-OP"/>
    <d v="2025-04-30T00:00:00"/>
    <d v="2025-05-15T00:00:00"/>
    <x v="4"/>
    <s v="Submitted"/>
    <d v="2025-05-15T00:00:00"/>
    <m/>
  </r>
  <r>
    <s v="Mar"/>
    <x v="3"/>
    <x v="2"/>
    <x v="7"/>
    <x v="1"/>
    <n v="4666.2"/>
    <n v="3409.28"/>
    <n v="354.27"/>
    <n v="3763.55"/>
    <n v="902.64999999999964"/>
    <n v="0.19344434443444336"/>
    <m/>
    <m/>
    <n v="0"/>
    <n v="902.64999999999964"/>
    <n v="0.19344434443444336"/>
    <n v="0"/>
    <n v="0"/>
    <n v="442622"/>
    <m/>
    <s v="OP"/>
    <d v="2025-04-30T00:00:00"/>
    <d v="2025-05-15T00:00:00"/>
    <x v="4"/>
    <s v="Submitted"/>
    <d v="2025-05-18T00:00:00"/>
    <m/>
  </r>
  <r>
    <s v="Mar"/>
    <x v="1"/>
    <x v="2"/>
    <x v="7"/>
    <x v="1"/>
    <n v="6830.35"/>
    <n v="4872.93"/>
    <n v="502.71"/>
    <n v="5375.64"/>
    <n v="1454.71"/>
    <n v="0.21297737304823325"/>
    <n v="4960.53"/>
    <n v="515.85"/>
    <n v="5476.38"/>
    <n v="1353.9700000000003"/>
    <n v="0.19822849487947181"/>
    <n v="100.73999999999978"/>
    <n v="100.73999999999978"/>
    <n v="442611"/>
    <m/>
    <s v="OP"/>
    <d v="2025-05-04T00:00:00"/>
    <d v="2025-05-19T00:00:00"/>
    <x v="7"/>
    <s v="Submitted"/>
    <d v="2025-05-18T00:00:00"/>
    <m/>
  </r>
  <r>
    <s v="Mar"/>
    <x v="3"/>
    <x v="2"/>
    <x v="7"/>
    <x v="1"/>
    <n v="1336.81"/>
    <n v="912.94"/>
    <n v="132"/>
    <n v="1044.94"/>
    <n v="291.86999999999989"/>
    <n v="0.21833319619093208"/>
    <m/>
    <m/>
    <n v="0"/>
    <n v="291.86999999999989"/>
    <n v="0.21833319619093208"/>
    <n v="0"/>
    <n v="0"/>
    <s v="442619"/>
    <m/>
    <s v="IP"/>
    <d v="2025-05-01T00:00:00"/>
    <d v="2025-05-16T00:00:00"/>
    <x v="7"/>
    <s v="Submitted"/>
    <d v="2025-05-15T00:00:00"/>
    <m/>
  </r>
  <r>
    <s v="feb"/>
    <x v="1"/>
    <x v="3"/>
    <x v="6"/>
    <x v="1"/>
    <n v="592442.85"/>
    <m/>
    <m/>
    <n v="478268.76"/>
    <n v="114174.09"/>
    <n v="0.19271747477414911"/>
    <m/>
    <m/>
    <n v="0"/>
    <n v="114174.09"/>
    <n v="0.19271747477414911"/>
    <n v="0"/>
    <n v="0"/>
    <s v="0125MDB0002525343"/>
    <m/>
    <s v="IP-OP"/>
    <d v="2025-04-24T00:00:00"/>
    <d v="2025-05-15T00:00:00"/>
    <x v="7"/>
    <s v="Submitted"/>
    <d v="2025-05-14T00:00:00"/>
    <m/>
  </r>
  <r>
    <s v="feb"/>
    <x v="3"/>
    <x v="2"/>
    <x v="6"/>
    <x v="1"/>
    <n v="755212.88"/>
    <n v="463338.98"/>
    <n v="51966.09"/>
    <n v="515305.06999999995"/>
    <n v="239907.81000000006"/>
    <n v="0.31766911867287018"/>
    <n v="463441.2"/>
    <n v="51927.83"/>
    <n v="515369.03"/>
    <n v="239843.84999999998"/>
    <n v="0.3175844273206781"/>
    <n v="63.960000000079162"/>
    <n v="63.960000000079162"/>
    <s v="434357"/>
    <s v="Re-submission"/>
    <s v="OP"/>
    <d v="2025-04-15T00:00:00"/>
    <d v="2025-04-30T00:00:00"/>
    <x v="2"/>
    <s v="Submitted"/>
    <d v="2025-04-30T00:00:00"/>
    <m/>
  </r>
  <r>
    <s v="Mar"/>
    <x v="2"/>
    <x v="2"/>
    <x v="7"/>
    <x v="1"/>
    <n v="6175.25"/>
    <n v="2157.71"/>
    <n v="258.39"/>
    <n v="2416.1"/>
    <n v="3759.15"/>
    <n v="0.60874458523946395"/>
    <m/>
    <m/>
    <n v="0"/>
    <n v="3759.15"/>
    <n v="0.60874458523946395"/>
    <n v="0"/>
    <n v="0"/>
    <n v="443217"/>
    <m/>
    <s v="OP"/>
    <d v="2025-05-04T00:00:00"/>
    <d v="2025-05-19T00:00:00"/>
    <x v="7"/>
    <s v="Submitted"/>
    <d v="2025-05-19T00:00:00"/>
    <m/>
  </r>
  <r>
    <s v="Mar"/>
    <x v="3"/>
    <x v="2"/>
    <x v="7"/>
    <x v="1"/>
    <n v="401870.22"/>
    <n v="268307.88"/>
    <n v="38808.65"/>
    <n v="307116.53000000003"/>
    <n v="94753.689999999944"/>
    <n v="0.23578181533331818"/>
    <n v="316378.96999999997"/>
    <n v="45278.53"/>
    <n v="361657.5"/>
    <n v="40212.719999999972"/>
    <n v="0.10006394601719922"/>
    <n v="54540.969999999972"/>
    <n v="54540.969999999972"/>
    <s v="442592"/>
    <m/>
    <s v="IP"/>
    <d v="2025-05-05T00:00:00"/>
    <d v="2025-05-20T00:00:00"/>
    <x v="7"/>
    <s v="Submitted"/>
    <d v="2025-05-20T00:00:00"/>
    <m/>
  </r>
  <r>
    <s v="Mar"/>
    <x v="3"/>
    <x v="2"/>
    <x v="7"/>
    <x v="1"/>
    <n v="13381.39"/>
    <n v="11179.58"/>
    <n v="1050.46"/>
    <n v="12230.04"/>
    <n v="1151.3499999999985"/>
    <n v="8.6041136234725882E-2"/>
    <m/>
    <m/>
    <n v="0"/>
    <n v="1151.3499999999985"/>
    <n v="8.6041136234725882E-2"/>
    <n v="0"/>
    <n v="0"/>
    <s v="442620"/>
    <m/>
    <s v="OP"/>
    <d v="2025-05-06T00:00:00"/>
    <d v="2025-05-21T00:00:00"/>
    <x v="0"/>
    <s v="Ready to work"/>
    <d v="2025-05-21T00:00:00"/>
    <m/>
  </r>
  <r>
    <s v="feb"/>
    <x v="2"/>
    <x v="0"/>
    <x v="6"/>
    <x v="1"/>
    <n v="9508065.170000013"/>
    <m/>
    <m/>
    <m/>
    <n v="242569.31604640745"/>
    <n v="2.5511953453134263E-2"/>
    <m/>
    <m/>
    <n v="0"/>
    <n v="242569.31604640745"/>
    <n v="2.5511953453134263E-2"/>
    <n v="0"/>
    <n v="0"/>
    <m/>
    <m/>
    <s v="IP"/>
    <d v="2025-05-07T00:00:00"/>
    <d v="2025-05-22T00:00:00"/>
    <x v="1"/>
    <s v="Submitted"/>
    <d v="2025-05-21T00:00:00"/>
    <m/>
  </r>
  <r>
    <s v="Apr"/>
    <x v="1"/>
    <x v="1"/>
    <x v="8"/>
    <x v="1"/>
    <n v="2355040.7000000002"/>
    <m/>
    <m/>
    <n v="1965767.35"/>
    <n v="389273.35000000009"/>
    <n v="0.1652936826102411"/>
    <m/>
    <m/>
    <n v="0"/>
    <n v="389273.35000000009"/>
    <n v="0.1652936826102411"/>
    <n v="0"/>
    <n v="0"/>
    <s v="NM25MDB006054"/>
    <m/>
    <s v="IP-OP"/>
    <d v="2025-05-08T00:00:00"/>
    <d v="2025-05-23T00:00:00"/>
    <x v="2"/>
    <s v="Submitted"/>
    <d v="2025-05-23T00:00:00"/>
    <m/>
  </r>
  <r>
    <s v="Mar"/>
    <x v="2"/>
    <x v="2"/>
    <x v="7"/>
    <x v="1"/>
    <n v="427005.81"/>
    <n v="267082.40999999997"/>
    <n v="37312.269999999997"/>
    <n v="304394.68"/>
    <n v="122611.13"/>
    <n v="0.2871415965042724"/>
    <n v="347148.58"/>
    <n v="49292.71"/>
    <n v="396441.29000000004"/>
    <n v="30564.51999999996"/>
    <n v="7.1578698191483534E-2"/>
    <n v="92046.610000000044"/>
    <n v="92046.610000000044"/>
    <s v="443222"/>
    <m/>
    <s v="IP"/>
    <d v="2025-05-08T00:00:00"/>
    <d v="2025-05-23T00:00:00"/>
    <x v="4"/>
    <s v="Submitted"/>
    <d v="2025-05-28T00:00:00"/>
    <m/>
  </r>
  <r>
    <s v="Mar"/>
    <x v="3"/>
    <x v="2"/>
    <x v="7"/>
    <x v="1"/>
    <n v="100151.92"/>
    <n v="66095.56"/>
    <n v="7010.58"/>
    <n v="73106.14"/>
    <n v="27045.78"/>
    <n v="0.27004754377150231"/>
    <n v="68870.47"/>
    <n v="7430.44"/>
    <n v="76300.91"/>
    <n v="23851.009999999995"/>
    <n v="0.23814830509489979"/>
    <n v="3194.7700000000041"/>
    <n v="3194.7700000000041"/>
    <s v="442591"/>
    <m/>
    <s v="OP"/>
    <d v="2025-05-09T00:00:00"/>
    <d v="2025-05-24T00:00:00"/>
    <x v="4"/>
    <s v="Submitted"/>
    <d v="2025-05-21T00:00:00"/>
    <m/>
  </r>
  <r>
    <s v="Mar"/>
    <x v="2"/>
    <x v="2"/>
    <x v="7"/>
    <x v="1"/>
    <n v="4122.24"/>
    <m/>
    <m/>
    <m/>
    <n v="4122.24"/>
    <n v="1"/>
    <m/>
    <m/>
    <n v="0"/>
    <n v="4122.24"/>
    <n v="1"/>
    <n v="0"/>
    <n v="0"/>
    <s v="443220"/>
    <m/>
    <s v="IP"/>
    <d v="2025-05-10T00:00:00"/>
    <d v="2025-05-25T00:00:00"/>
    <x v="7"/>
    <s v="Submitted"/>
    <d v="2025-05-25T00:00:00"/>
    <m/>
  </r>
  <r>
    <s v="Mar"/>
    <x v="3"/>
    <x v="2"/>
    <x v="7"/>
    <x v="1"/>
    <n v="687901.62"/>
    <n v="415708.06"/>
    <n v="48084.43"/>
    <n v="463792.49"/>
    <n v="224109.13"/>
    <n v="0.32578660012459343"/>
    <n v="420962.29"/>
    <n v="48924.78"/>
    <n v="469887.06999999995"/>
    <n v="218014.55000000005"/>
    <n v="0.31692693208078221"/>
    <n v="6094.5799999999581"/>
    <n v="6094.5799999999581"/>
    <n v="442623"/>
    <m/>
    <s v="OP"/>
    <d v="2025-05-10T00:00:00"/>
    <d v="2025-05-25T00:00:00"/>
    <x v="2"/>
    <s v="Submitted"/>
    <d v="2025-05-26T00:00:00"/>
    <m/>
  </r>
  <r>
    <s v="feb"/>
    <x v="4"/>
    <x v="0"/>
    <x v="6"/>
    <x v="1"/>
    <n v="15649402.340000048"/>
    <m/>
    <m/>
    <m/>
    <n v="1439476.5887254216"/>
    <n v="9.1982847488437519E-2"/>
    <m/>
    <m/>
    <n v="0"/>
    <n v="973548.99064845964"/>
    <n v="6.2209978981756862E-2"/>
    <n v="465927.59807696193"/>
    <n v="465927.59807696193"/>
    <m/>
    <m/>
    <m/>
    <d v="2025-05-14T00:00:00"/>
    <d v="2025-05-29T00:00:00"/>
    <x v="1"/>
    <s v="Submitted"/>
    <d v="2025-05-29T00:00:00"/>
    <m/>
  </r>
  <r>
    <s v="Mar"/>
    <x v="2"/>
    <x v="2"/>
    <x v="7"/>
    <x v="1"/>
    <n v="4489.93"/>
    <n v="2512.6799999999998"/>
    <n v="365.43"/>
    <n v="2878.1099999999997"/>
    <n v="1611.8200000000006"/>
    <n v="0.35898555211328476"/>
    <n v="2512.6799999999998"/>
    <n v="365.43"/>
    <n v="2878.1099999999997"/>
    <n v="1611.8200000000006"/>
    <n v="0.35898555211328476"/>
    <n v="0"/>
    <n v="0"/>
    <n v="443226"/>
    <m/>
    <s v="IP"/>
    <d v="2025-05-14T00:00:00"/>
    <d v="2025-05-29T00:00:00"/>
    <x v="7"/>
    <s v="Submitted"/>
    <d v="2025-05-26T00:00:00"/>
    <m/>
  </r>
  <r>
    <s v="Apr"/>
    <x v="4"/>
    <x v="1"/>
    <x v="8"/>
    <x v="1"/>
    <n v="1963893.11"/>
    <m/>
    <m/>
    <n v="1629897.65"/>
    <n v="333995.4600000002"/>
    <n v="0.17006804408005696"/>
    <m/>
    <m/>
    <n v="0"/>
    <n v="333995.4600000002"/>
    <n v="0.17006804408005696"/>
    <n v="0"/>
    <n v="0"/>
    <s v="NM25MDB006158"/>
    <m/>
    <s v="IP-OP"/>
    <d v="2025-05-14T00:00:00"/>
    <d v="2025-05-29T00:00:00"/>
    <x v="7"/>
    <s v="Submitted"/>
    <d v="2025-05-28T00:00:00"/>
    <m/>
  </r>
  <r>
    <s v="Mar"/>
    <x v="2"/>
    <x v="2"/>
    <x v="7"/>
    <x v="1"/>
    <n v="1695.5"/>
    <n v="950.82"/>
    <n v="135.68"/>
    <n v="1086.5"/>
    <n v="609"/>
    <n v="0.35918608080212328"/>
    <m/>
    <m/>
    <n v="0"/>
    <n v="609"/>
    <n v="0.35918608080212328"/>
    <n v="0"/>
    <n v="0"/>
    <n v="443221"/>
    <m/>
    <s v="OP"/>
    <d v="2025-05-15T00:00:00"/>
    <d v="2025-05-30T00:00:00"/>
    <x v="7"/>
    <s v="Submitted"/>
    <d v="2025-05-26T00:00:00"/>
    <m/>
  </r>
  <r>
    <s v="Mar"/>
    <x v="2"/>
    <x v="2"/>
    <x v="7"/>
    <x v="1"/>
    <n v="54298.09"/>
    <n v="45894.400000000001"/>
    <n v="6132.75"/>
    <n v="52027.15"/>
    <n v="2270.9399999999951"/>
    <n v="4.182357058968364E-2"/>
    <n v="46291.3"/>
    <n v="6192.29"/>
    <n v="52483.590000000004"/>
    <n v="1814.4999999999927"/>
    <n v="3.3417381716373318E-2"/>
    <n v="456.44000000000233"/>
    <n v="456.44000000000233"/>
    <n v="443223"/>
    <m/>
    <s v="IP"/>
    <d v="2025-05-15T00:00:00"/>
    <d v="2025-05-30T00:00:00"/>
    <x v="7"/>
    <s v="Submitted"/>
    <d v="2025-05-26T00:00:00"/>
    <m/>
  </r>
  <r>
    <s v="Apr"/>
    <x v="0"/>
    <x v="1"/>
    <x v="8"/>
    <x v="1"/>
    <n v="1575815.81"/>
    <m/>
    <m/>
    <n v="1241600.53"/>
    <n v="334215.28000000003"/>
    <n v="0.21209032037824269"/>
    <m/>
    <m/>
    <n v="0"/>
    <n v="334215.28000000003"/>
    <n v="0.21209032037824269"/>
    <n v="0"/>
    <n v="0"/>
    <s v="NM25MDB006203"/>
    <m/>
    <s v="IP-OP"/>
    <d v="2025-05-15T00:00:00"/>
    <d v="2025-05-30T00:00:00"/>
    <x v="4"/>
    <s v="Submitted"/>
    <d v="2025-05-29T00:00:00"/>
    <m/>
  </r>
  <r>
    <s v="Mar"/>
    <x v="2"/>
    <x v="2"/>
    <x v="7"/>
    <x v="1"/>
    <n v="410276.44"/>
    <n v="293997.75"/>
    <n v="25975.7"/>
    <n v="319973.45"/>
    <n v="90302.989999999991"/>
    <n v="0.22010279215642992"/>
    <n v="293116.96999999997"/>
    <n v="26219.51"/>
    <n v="319336.48"/>
    <n v="90939.960000000021"/>
    <n v="0.22165533073261537"/>
    <n v="-636.97000000003027"/>
    <n v="0"/>
    <s v="443219"/>
    <m/>
    <s v="OP"/>
    <d v="2025-05-19T00:00:00"/>
    <d v="2025-06-03T00:00:00"/>
    <x v="4"/>
    <s v="Submitted"/>
    <d v="2025-06-12T00:00:00"/>
    <m/>
  </r>
  <r>
    <s v="Apr"/>
    <x v="1"/>
    <x v="2"/>
    <x v="8"/>
    <x v="1"/>
    <n v="200344.19"/>
    <n v="117923.4"/>
    <n v="17193.87"/>
    <n v="135117.26999999999"/>
    <n v="65226.920000000013"/>
    <n v="0.32557430290341843"/>
    <n v="122185.76"/>
    <n v="17833.05"/>
    <n v="140018.81"/>
    <n v="60325.380000000005"/>
    <n v="0.30110870697073872"/>
    <n v="4901.5400000000081"/>
    <n v="4901.5400000000081"/>
    <s v="450747"/>
    <m/>
    <s v="IP"/>
    <d v="2025-05-19T00:00:00"/>
    <d v="2025-06-03T00:00:00"/>
    <x v="4"/>
    <s v="Submitted"/>
    <d v="2025-06-11T00:00:00"/>
    <m/>
  </r>
  <r>
    <s v="Apr"/>
    <x v="1"/>
    <x v="2"/>
    <x v="8"/>
    <x v="1"/>
    <n v="135111.56"/>
    <n v="89893.85"/>
    <n v="8156.49"/>
    <n v="98050.340000000011"/>
    <n v="37061.219999999987"/>
    <n v="0.27430088143457143"/>
    <n v="90518.56"/>
    <n v="8248.1"/>
    <n v="98766.66"/>
    <n v="36344.899999999994"/>
    <n v="0.26899918852243282"/>
    <n v="716.31999999999243"/>
    <n v="716.31999999999243"/>
    <s v="450751"/>
    <m/>
    <s v="OP"/>
    <d v="2025-05-19T00:00:00"/>
    <d v="2025-06-03T00:00:00"/>
    <x v="7"/>
    <s v="Submitted"/>
    <d v="2025-06-04T00:00:00"/>
    <m/>
  </r>
  <r>
    <s v="feb"/>
    <x v="0"/>
    <x v="0"/>
    <x v="6"/>
    <x v="1"/>
    <n v="14480867.649999989"/>
    <m/>
    <m/>
    <m/>
    <n v="281263.07938087918"/>
    <n v="1.9423081971257392E-2"/>
    <m/>
    <m/>
    <n v="0"/>
    <n v="207487.58"/>
    <n v="1.4328394196738628E-2"/>
    <n v="73775.499380879191"/>
    <n v="73775.499380879191"/>
    <m/>
    <m/>
    <s v="IP"/>
    <d v="2025-05-21T00:00:00"/>
    <d v="2025-06-05T00:00:00"/>
    <x v="7"/>
    <s v="Submitted"/>
    <d v="2025-06-04T00:00:00"/>
    <m/>
  </r>
  <r>
    <s v="Sep-OU"/>
    <x v="3"/>
    <x v="0"/>
    <x v="15"/>
    <x v="0"/>
    <n v="3367989.0299999989"/>
    <m/>
    <m/>
    <m/>
    <n v="2301442.1910655992"/>
    <n v="0.68332829191715028"/>
    <m/>
    <m/>
    <n v="0"/>
    <n v="1978643.4125655987"/>
    <n v="0.5874851120181942"/>
    <n v="322798.77850000048"/>
    <n v="322798.77850000048"/>
    <m/>
    <m/>
    <s v="IP"/>
    <d v="2025-04-16T00:00:00"/>
    <d v="2025-05-01T00:00:00"/>
    <x v="1"/>
    <s v="Submitted"/>
    <d v="2025-04-28T00:00:00"/>
    <m/>
  </r>
  <r>
    <s v="Jan"/>
    <x v="3"/>
    <x v="0"/>
    <x v="0"/>
    <x v="1"/>
    <n v="14681043.470000084"/>
    <m/>
    <m/>
    <m/>
    <n v="514573.85720488802"/>
    <n v="3.5050223661307986E-2"/>
    <m/>
    <m/>
    <n v="0"/>
    <n v="483113.18"/>
    <n v="3.2907278081916694E-2"/>
    <n v="31460.677204888023"/>
    <n v="31460.677204888023"/>
    <m/>
    <m/>
    <s v="IP"/>
    <d v="2025-05-21T00:00:00"/>
    <d v="2025-06-05T00:00:00"/>
    <x v="1"/>
    <s v="Submitted"/>
    <d v="2025-06-04T00:00:00"/>
    <m/>
  </r>
  <r>
    <s v="feb"/>
    <x v="3"/>
    <x v="0"/>
    <x v="6"/>
    <x v="1"/>
    <n v="8678175.4899999965"/>
    <m/>
    <m/>
    <m/>
    <n v="146809.3173582349"/>
    <n v="1.6917071742488462E-2"/>
    <m/>
    <m/>
    <n v="0"/>
    <n v="142512.82"/>
    <n v="1.6421979500670373E-2"/>
    <n v="4296.4973582348903"/>
    <n v="4296.4973582348903"/>
    <m/>
    <m/>
    <s v="IP"/>
    <d v="2025-05-21T00:00:00"/>
    <d v="2025-06-05T00:00:00"/>
    <x v="1"/>
    <s v="Submitted"/>
    <d v="2025-06-04T00:00:00"/>
    <m/>
  </r>
  <r>
    <s v="Apr"/>
    <x v="0"/>
    <x v="2"/>
    <x v="8"/>
    <x v="1"/>
    <n v="40679.269999999997"/>
    <n v="12338.74"/>
    <n v="1817.64"/>
    <n v="14156.38"/>
    <n v="26522.89"/>
    <n v="0.65200014651197036"/>
    <n v="35431.08"/>
    <n v="5248.19"/>
    <n v="40679.270000000004"/>
    <n v="0"/>
    <n v="0"/>
    <n v="26522.89"/>
    <n v="26522.89"/>
    <s v="455580"/>
    <m/>
    <s v="IP"/>
    <d v="2025-05-21T00:00:00"/>
    <d v="2025-06-05T00:00:00"/>
    <x v="4"/>
    <s v="Submitted"/>
    <d v="2025-06-04T00:00:00"/>
    <m/>
  </r>
  <r>
    <s v="Mar"/>
    <x v="2"/>
    <x v="2"/>
    <x v="7"/>
    <x v="1"/>
    <n v="13125.01"/>
    <n v="8579.4699999999993"/>
    <n v="635.61"/>
    <n v="9215.08"/>
    <n v="3909.9300000000003"/>
    <n v="0.29789920160060834"/>
    <n v="8735.5300000000007"/>
    <n v="659.02"/>
    <n v="9394.5500000000011"/>
    <n v="3730.4599999999991"/>
    <n v="0.2842253072569087"/>
    <n v="179.47000000000116"/>
    <n v="179.47000000000116"/>
    <s v="443218"/>
    <m/>
    <s v="OP"/>
    <d v="2025-05-22T00:00:00"/>
    <d v="2025-06-06T00:00:00"/>
    <x v="7"/>
    <s v="Submitted"/>
    <d v="2025-06-03T00:00:00"/>
    <m/>
  </r>
  <r>
    <s v="Apr"/>
    <x v="0"/>
    <x v="2"/>
    <x v="8"/>
    <x v="1"/>
    <n v="6184.82"/>
    <n v="4564"/>
    <n v="684.6"/>
    <n v="5248.6"/>
    <n v="936.21999999999935"/>
    <n v="0.1513738475816595"/>
    <m/>
    <m/>
    <n v="0"/>
    <n v="936.21999999999935"/>
    <n v="0.1513738475816595"/>
    <n v="0"/>
    <n v="0"/>
    <s v="455574"/>
    <m/>
    <s v="IP"/>
    <d v="2025-05-22T00:00:00"/>
    <d v="2025-06-06T00:00:00"/>
    <x v="2"/>
    <s v="Submitted"/>
    <d v="2025-06-03T00:00:00"/>
    <m/>
  </r>
  <r>
    <s v="Apr"/>
    <x v="4"/>
    <x v="2"/>
    <x v="8"/>
    <x v="1"/>
    <n v="19767.73"/>
    <n v="17014.89"/>
    <n v="2479.14"/>
    <n v="19494.03"/>
    <n v="273.70000000000073"/>
    <n v="1.3845798177130138E-2"/>
    <m/>
    <m/>
    <n v="0"/>
    <n v="273.70000000000073"/>
    <n v="1.3845798177130138E-2"/>
    <n v="0"/>
    <n v="0"/>
    <s v="451342"/>
    <m/>
    <s v="IP"/>
    <d v="2025-05-22T00:00:00"/>
    <d v="2025-06-06T00:00:00"/>
    <x v="2"/>
    <s v="Submitted"/>
    <d v="2025-06-03T00:00:00"/>
    <m/>
  </r>
  <r>
    <s v="Apr"/>
    <x v="0"/>
    <x v="2"/>
    <x v="8"/>
    <x v="1"/>
    <n v="596912.18000000005"/>
    <n v="335822.8"/>
    <n v="49204.67"/>
    <n v="385027.47"/>
    <n v="211884.71000000008"/>
    <n v="0.35496797870668356"/>
    <n v="501473.44"/>
    <n v="73908.3"/>
    <n v="575381.74"/>
    <n v="21530.440000000061"/>
    <n v="3.606969454032595E-2"/>
    <n v="190354.27000000002"/>
    <n v="190354.27000000002"/>
    <s v="455577"/>
    <m/>
    <s v="IP"/>
    <d v="2025-05-25T00:00:00"/>
    <d v="2025-06-09T00:00:00"/>
    <x v="7"/>
    <s v="Submitted"/>
    <d v="2025-06-03T00:00:00"/>
    <m/>
  </r>
  <r>
    <s v="Apr"/>
    <x v="1"/>
    <x v="2"/>
    <x v="8"/>
    <x v="1"/>
    <n v="487.92"/>
    <n v="196.68"/>
    <n v="18"/>
    <n v="214.68"/>
    <n v="273.24"/>
    <n v="0.56000983767830792"/>
    <n v="196.68"/>
    <n v="18"/>
    <n v="214.68"/>
    <n v="273.24"/>
    <n v="0.56000983767830792"/>
    <n v="0"/>
    <n v="0"/>
    <n v="450753"/>
    <m/>
    <s v="OP"/>
    <d v="2025-05-26T00:00:00"/>
    <d v="2025-06-10T00:00:00"/>
    <x v="2"/>
    <s v="Submitted"/>
    <d v="2025-06-04T00:00:00"/>
    <m/>
  </r>
  <r>
    <s v="Apr"/>
    <x v="1"/>
    <x v="2"/>
    <x v="8"/>
    <x v="1"/>
    <n v="15951.79"/>
    <n v="9571.4699999999993"/>
    <n v="993.9"/>
    <n v="10565.369999999999"/>
    <n v="5386.4200000000019"/>
    <n v="0.33766868796542593"/>
    <n v="9617.67"/>
    <n v="1000.83"/>
    <n v="10618.5"/>
    <n v="5333.2900000000009"/>
    <n v="0.33433802726841316"/>
    <n v="53.130000000001019"/>
    <n v="53.130000000001019"/>
    <n v="450754"/>
    <m/>
    <s v="OP"/>
    <d v="2025-05-26T00:00:00"/>
    <d v="2025-06-10T00:00:00"/>
    <x v="7"/>
    <s v="Submitted"/>
    <d v="2025-06-04T00:00:00"/>
    <m/>
  </r>
  <r>
    <s v="Apr"/>
    <x v="0"/>
    <x v="2"/>
    <x v="8"/>
    <x v="1"/>
    <n v="577100.96"/>
    <n v="390297.57"/>
    <n v="42526.15"/>
    <n v="432823.72000000003"/>
    <n v="144277.23999999993"/>
    <n v="0.25000346559811637"/>
    <n v="391380.47"/>
    <n v="42684.66"/>
    <n v="434065.13"/>
    <n v="143035.82999999996"/>
    <n v="0.24785235151922111"/>
    <n v="1241.4099999999744"/>
    <n v="1241.4099999999744"/>
    <n v="455578"/>
    <m/>
    <s v="OP"/>
    <d v="2025-05-27T00:00:00"/>
    <d v="2025-06-11T00:00:00"/>
    <x v="2"/>
    <s v="Submitted"/>
    <d v="2025-06-04T00:00:00"/>
    <m/>
  </r>
  <r>
    <s v="Apr"/>
    <x v="4"/>
    <x v="2"/>
    <x v="8"/>
    <x v="1"/>
    <n v="997.92"/>
    <n v="645.94000000000005"/>
    <n v="96.89"/>
    <n v="742.83"/>
    <n v="255.08999999999992"/>
    <n v="0.25562169312169303"/>
    <m/>
    <m/>
    <n v="0"/>
    <n v="255.08999999999992"/>
    <n v="0.25562169312169303"/>
    <n v="0"/>
    <n v="0"/>
    <s v="451336"/>
    <m/>
    <s v="OP"/>
    <d v="2025-05-29T00:00:00"/>
    <d v="2025-06-13T00:00:00"/>
    <x v="7"/>
    <s v="Submitted"/>
    <d v="2025-06-03T00:00:00"/>
    <m/>
  </r>
  <r>
    <s v="Apr"/>
    <x v="4"/>
    <x v="2"/>
    <x v="8"/>
    <x v="1"/>
    <n v="484102.38"/>
    <n v="359393.59"/>
    <n v="52978.26"/>
    <n v="412371.85000000003"/>
    <n v="71730.52999999997"/>
    <n v="0.14817223166719398"/>
    <n v="403453.48"/>
    <n v="59499.42"/>
    <n v="462952.89999999997"/>
    <n v="21149.48000000004"/>
    <n v="4.3688031444918819E-2"/>
    <n v="50581.04999999993"/>
    <n v="50581.04999999993"/>
    <n v="451339"/>
    <m/>
    <s v="IP"/>
    <d v="2025-05-29T00:00:00"/>
    <d v="2025-06-13T00:00:00"/>
    <x v="7"/>
    <s v="Submitted"/>
    <d v="2025-06-15T00:00:00"/>
    <m/>
  </r>
  <r>
    <s v="Apr"/>
    <x v="2"/>
    <x v="1"/>
    <x v="8"/>
    <x v="1"/>
    <n v="822985.12"/>
    <m/>
    <m/>
    <n v="641486.86"/>
    <n v="181498.26"/>
    <n v="0.22053650253117579"/>
    <m/>
    <m/>
    <n v="0"/>
    <n v="181498.26"/>
    <n v="0.22053650253117579"/>
    <n v="0"/>
    <n v="0"/>
    <s v="NM25MDB007574"/>
    <m/>
    <s v="IP-OP"/>
    <d v="2025-05-30T00:00:00"/>
    <d v="2025-06-14T00:00:00"/>
    <x v="1"/>
    <s v="Submitted"/>
    <d v="2025-06-14T00:00:00"/>
    <m/>
  </r>
  <r>
    <s v="Apr"/>
    <x v="4"/>
    <x v="2"/>
    <x v="8"/>
    <x v="1"/>
    <n v="76219.89"/>
    <n v="36325.97"/>
    <n v="3130.83"/>
    <n v="39456.800000000003"/>
    <n v="36763.089999999997"/>
    <n v="0.48232934998987792"/>
    <n v="40162.120000000003"/>
    <n v="3642.85"/>
    <n v="43804.97"/>
    <n v="32414.92"/>
    <n v="0.4252816423639551"/>
    <n v="4348.1699999999983"/>
    <n v="4348.1699999999983"/>
    <s v="451341"/>
    <m/>
    <s v="OP"/>
    <d v="2025-05-31T00:00:00"/>
    <d v="2025-06-15T00:00:00"/>
    <x v="4"/>
    <s v="Submitted"/>
    <d v="2025-06-15T00:00:00"/>
    <m/>
  </r>
  <r>
    <s v="Apr"/>
    <x v="0"/>
    <x v="2"/>
    <x v="8"/>
    <x v="1"/>
    <n v="24214.74"/>
    <n v="12741.21"/>
    <n v="1550.71"/>
    <n v="14291.919999999998"/>
    <n v="9922.8200000000033"/>
    <n v="0.40978428841276027"/>
    <n v="16468.71"/>
    <n v="2109.84"/>
    <n v="18578.55"/>
    <n v="5636.1900000000023"/>
    <n v="0.23275864205025543"/>
    <n v="4286.630000000001"/>
    <n v="4286.630000000001"/>
    <n v="455581"/>
    <m/>
    <s v="OP"/>
    <d v="2025-06-01T00:00:00"/>
    <d v="2025-06-16T00:00:00"/>
    <x v="7"/>
    <s v="Submitted"/>
    <d v="2025-06-12T00:00:00"/>
    <m/>
  </r>
  <r>
    <s v="Apr"/>
    <x v="2"/>
    <x v="2"/>
    <x v="8"/>
    <x v="1"/>
    <n v="397811.63"/>
    <n v="270217.75"/>
    <n v="32758.04"/>
    <n v="302975.78999999998"/>
    <n v="94835.840000000026"/>
    <n v="0.23839383479060183"/>
    <n v="283543.76"/>
    <n v="34706.54"/>
    <n v="318250.3"/>
    <n v="79561.330000000016"/>
    <n v="0.19999749630245856"/>
    <n v="15274.510000000009"/>
    <n v="15274.510000000009"/>
    <s v="451191"/>
    <m/>
    <s v="IP"/>
    <d v="2025-06-01T00:00:00"/>
    <d v="2025-06-16T00:00:00"/>
    <x v="7"/>
    <s v="Submitted"/>
    <d v="2025-06-12T00:00:00"/>
    <m/>
  </r>
  <r>
    <s v="Apr"/>
    <x v="3"/>
    <x v="1"/>
    <x v="8"/>
    <x v="1"/>
    <n v="1095578.7"/>
    <m/>
    <m/>
    <n v="835847.97"/>
    <n v="259730.72999999998"/>
    <n v="0.2370717229168475"/>
    <m/>
    <m/>
    <n v="0"/>
    <n v="259730.72999999998"/>
    <n v="0.2370717229168475"/>
    <n v="0"/>
    <n v="0"/>
    <s v="NM25MDB007905"/>
    <m/>
    <s v="IP-OP"/>
    <d v="2025-06-04T00:00:00"/>
    <d v="2025-06-19T00:00:00"/>
    <x v="2"/>
    <s v="Submitted"/>
    <d v="2025-06-19T00:00:00"/>
    <m/>
  </r>
  <r>
    <s v="MAY"/>
    <x v="4"/>
    <x v="1"/>
    <x v="1"/>
    <x v="1"/>
    <n v="481771.52000000002"/>
    <m/>
    <m/>
    <n v="440699.69"/>
    <n v="41071.830000000016"/>
    <n v="8.5251676977501731E-2"/>
    <m/>
    <m/>
    <n v="0"/>
    <n v="41071.830000000016"/>
    <n v="8.5251676977501731E-2"/>
    <n v="0"/>
    <n v="0"/>
    <s v="NM25MDB008027"/>
    <m/>
    <s v="IP-OP"/>
    <d v="2025-06-11T00:00:00"/>
    <d v="2025-06-26T00:00:00"/>
    <x v="7"/>
    <s v="Submitted"/>
    <d v="2025-06-23T00:00:00"/>
    <m/>
  </r>
  <r>
    <s v="Apr"/>
    <x v="2"/>
    <x v="2"/>
    <x v="8"/>
    <x v="1"/>
    <n v="4956.53"/>
    <n v="0"/>
    <n v="0"/>
    <n v="0"/>
    <n v="4956.53"/>
    <n v="1"/>
    <m/>
    <m/>
    <n v="0"/>
    <n v="4956.53"/>
    <n v="1"/>
    <n v="0"/>
    <n v="0"/>
    <n v="451192"/>
    <m/>
    <s v="IP"/>
    <d v="2025-06-05T00:00:00"/>
    <d v="2025-06-20T00:00:00"/>
    <x v="0"/>
    <s v="Ready to work"/>
    <d v="2025-06-20T00:00:00"/>
    <m/>
  </r>
  <r>
    <s v="Apr"/>
    <x v="3"/>
    <x v="2"/>
    <x v="8"/>
    <x v="1"/>
    <n v="482728.35"/>
    <n v="365666.95"/>
    <n v="52785.95"/>
    <n v="418452.9"/>
    <n v="64275.449999999953"/>
    <n v="0.13315035257407185"/>
    <n v="401312.48"/>
    <n v="58037.8"/>
    <n v="459350.27999999997"/>
    <n v="23378.070000000007"/>
    <n v="4.8429038816551813E-2"/>
    <n v="40897.379999999946"/>
    <n v="40897.379999999946"/>
    <s v="450684"/>
    <m/>
    <s v="IP"/>
    <d v="2025-06-10T00:00:00"/>
    <d v="2025-06-25T00:00:00"/>
    <x v="4"/>
    <s v="Submitted"/>
    <d v="2025-06-22T00:00:00"/>
    <m/>
  </r>
  <r>
    <s v="Apr"/>
    <x v="3"/>
    <x v="2"/>
    <x v="8"/>
    <x v="1"/>
    <n v="86551.01"/>
    <n v="26024.57"/>
    <n v="3854.03"/>
    <n v="29878.6"/>
    <n v="56672.409999999996"/>
    <n v="0.65478623530794156"/>
    <n v="26024.57"/>
    <n v="3854.03"/>
    <n v="29878.6"/>
    <n v="56672.409999999996"/>
    <n v="0.65478623530794156"/>
    <n v="0"/>
    <n v="0"/>
    <n v="450680"/>
    <m/>
    <s v="IP"/>
    <d v="2025-06-11T00:00:00"/>
    <d v="2025-06-26T00:00:00"/>
    <x v="4"/>
    <s v="Submitted"/>
    <d v="2025-06-22T00:00:00"/>
    <m/>
  </r>
  <r>
    <s v="Apr"/>
    <x v="3"/>
    <x v="2"/>
    <x v="8"/>
    <x v="1"/>
    <n v="4328.4399999999996"/>
    <n v="1719.18"/>
    <n v="243.91"/>
    <n v="1963.0900000000001"/>
    <n v="2365.3499999999995"/>
    <n v="0.54646708744951988"/>
    <n v="1719.18"/>
    <n v="243.91"/>
    <n v="1963.0900000000001"/>
    <n v="2365.3499999999995"/>
    <n v="0.54646708744951988"/>
    <n v="0"/>
    <n v="0"/>
    <n v="450694"/>
    <m/>
    <s v="IP"/>
    <d v="2025-06-13T00:00:00"/>
    <d v="2025-06-28T00:00:00"/>
    <x v="4"/>
    <s v="Submitted"/>
    <d v="2025-06-19T00:00:00"/>
    <m/>
  </r>
  <r>
    <s v="Apr"/>
    <x v="2"/>
    <x v="2"/>
    <x v="8"/>
    <x v="1"/>
    <n v="384986.49"/>
    <n v="263438.12"/>
    <n v="27678.42"/>
    <n v="291116.53999999998"/>
    <n v="93869.950000000012"/>
    <n v="0.24382660804538886"/>
    <n v="265065.68"/>
    <n v="27910.92"/>
    <n v="292976.59999999998"/>
    <n v="92009.890000000014"/>
    <n v="0.23899511382853986"/>
    <n v="1860.0599999999977"/>
    <n v="1860.0599999999977"/>
    <n v="451188"/>
    <m/>
    <s v="OP"/>
    <d v="2024-06-15T00:00:00"/>
    <d v="2024-06-30T00:00:00"/>
    <x v="7"/>
    <s v="Submitted"/>
    <d v="2024-06-29T00:00:00"/>
    <m/>
  </r>
  <r>
    <s v="Apr"/>
    <x v="3"/>
    <x v="2"/>
    <x v="8"/>
    <x v="1"/>
    <n v="777802.38"/>
    <n v="483088.67"/>
    <n v="56232.35"/>
    <n v="539321.02"/>
    <n v="238481.36"/>
    <n v="0.30660919294178551"/>
    <n v="487769.57"/>
    <n v="56833.41"/>
    <n v="544602.98"/>
    <n v="233199.40000000002"/>
    <n v="0.29981831631834299"/>
    <n v="5281.9599999999627"/>
    <n v="5281.9599999999627"/>
    <n v="450698"/>
    <m/>
    <s v="OP"/>
    <d v="2025-06-17T00:00:00"/>
    <d v="2025-07-02T00:00:00"/>
    <x v="4"/>
    <s v="Submitted"/>
    <d v="2025-06-26T00:00:00"/>
    <m/>
  </r>
  <r>
    <s v="Apr"/>
    <x v="2"/>
    <x v="2"/>
    <x v="8"/>
    <x v="1"/>
    <n v="14870.29"/>
    <n v="7844.23"/>
    <n v="676.47"/>
    <n v="8520.6999999999989"/>
    <n v="6349.590000000002"/>
    <n v="0.42699839747577228"/>
    <n v="8392.8700000000008"/>
    <n v="758.76"/>
    <n v="9151.630000000001"/>
    <n v="5718.66"/>
    <n v="0.38456950066205836"/>
    <n v="630.93000000000211"/>
    <n v="630.93000000000211"/>
    <n v="451187"/>
    <m/>
    <s v="OP"/>
    <d v="2025-06-20T00:00:00"/>
    <d v="2025-07-05T00:00:00"/>
    <x v="4"/>
    <s v="Submitted"/>
    <d v="2025-07-06T00:00:00"/>
    <m/>
  </r>
  <r>
    <s v="MAY"/>
    <x v="0"/>
    <x v="2"/>
    <x v="1"/>
    <x v="1"/>
    <n v="96180.6"/>
    <n v="81730.44"/>
    <n v="12236.82"/>
    <n v="93967.260000000009"/>
    <n v="2213.3399999999965"/>
    <n v="2.3012333048452561E-2"/>
    <n v="81730.44"/>
    <n v="12236.82"/>
    <n v="93967.260000000009"/>
    <n v="2213.3399999999965"/>
    <n v="2.3012333048452561E-2"/>
    <n v="0"/>
    <n v="0"/>
    <s v="463897"/>
    <m/>
    <s v="IP"/>
    <d v="2025-06-21T00:00:00"/>
    <d v="2025-07-06T00:00:00"/>
    <x v="7"/>
    <s v="Submitted"/>
    <d v="2025-07-06T00:00:00"/>
    <m/>
  </r>
  <r>
    <s v="MAY"/>
    <x v="0"/>
    <x v="2"/>
    <x v="1"/>
    <x v="1"/>
    <n v="480679.88"/>
    <n v="315817.14"/>
    <n v="35610.22"/>
    <n v="351427.36"/>
    <n v="129252.52000000002"/>
    <n v="0.2688952156682739"/>
    <n v="321225.14"/>
    <n v="36389.5"/>
    <n v="357614.64"/>
    <n v="123065.24"/>
    <n v="0.25602328102436905"/>
    <n v="6187.2800000000134"/>
    <n v="6187.2800000000134"/>
    <s v="463895"/>
    <m/>
    <s v="OP"/>
    <d v="2025-06-23T00:00:00"/>
    <d v="2025-07-08T00:00:00"/>
    <x v="1"/>
    <s v="Submitted"/>
    <d v="2025-07-08T00:00:00"/>
    <m/>
  </r>
  <r>
    <s v="MAY"/>
    <x v="0"/>
    <x v="2"/>
    <x v="1"/>
    <x v="1"/>
    <n v="19723.46"/>
    <n v="11242.75"/>
    <n v="1196.5"/>
    <n v="12439.25"/>
    <n v="7284.2099999999991"/>
    <n v="0.36931704680618915"/>
    <n v="11873.45"/>
    <n v="1291.0999999999999"/>
    <n v="13164.550000000001"/>
    <n v="6558.91"/>
    <n v="0.33254358008179091"/>
    <n v="725.29999999999927"/>
    <n v="725.29999999999927"/>
    <s v="463898"/>
    <m/>
    <s v="OP"/>
    <d v="2025-06-23T00:00:00"/>
    <d v="2025-07-08T00:00:00"/>
    <x v="2"/>
    <s v="Submitted"/>
    <d v="2025-07-08T00:00:00"/>
    <m/>
  </r>
  <r>
    <s v="MAY"/>
    <x v="0"/>
    <x v="2"/>
    <x v="1"/>
    <x v="1"/>
    <n v="579444.65"/>
    <n v="408428.95"/>
    <n v="60183.88"/>
    <n v="468612.83"/>
    <n v="110831.82"/>
    <n v="0.19127248823507129"/>
    <n v="495338.98"/>
    <n v="72917.16"/>
    <n v="568256.14"/>
    <n v="11188.510000000009"/>
    <n v="1.9309022872158729E-2"/>
    <n v="99643.31"/>
    <n v="99643.31"/>
    <n v="463894"/>
    <m/>
    <s v="IP"/>
    <d v="2025-06-23T00:00:00"/>
    <d v="2025-07-08T00:00:00"/>
    <x v="7"/>
    <s v="Submitted"/>
    <d v="2025-07-06T00:00:00"/>
    <m/>
  </r>
  <r>
    <s v="Apr"/>
    <x v="3"/>
    <x v="2"/>
    <x v="8"/>
    <x v="1"/>
    <n v="103370.86"/>
    <n v="57618.51"/>
    <n v="6034.15"/>
    <n v="63652.66"/>
    <n v="39718.199999999997"/>
    <n v="0.38423013990596572"/>
    <n v="63110.85"/>
    <n v="6858.05"/>
    <n v="69968.899999999994"/>
    <n v="33401.960000000006"/>
    <n v="0.32312742682028578"/>
    <n v="6316.2399999999907"/>
    <n v="6316.2399999999907"/>
    <s v="450683"/>
    <m/>
    <s v="OP"/>
    <d v="2025-06-24T00:00:00"/>
    <d v="2025-07-09T00:00:00"/>
    <x v="7"/>
    <s v="Submitted"/>
    <d v="2025-07-09T00:00:00"/>
    <m/>
  </r>
  <r>
    <s v="Jan"/>
    <x v="5"/>
    <x v="0"/>
    <x v="0"/>
    <x v="1"/>
    <n v="5713781.3600000096"/>
    <m/>
    <m/>
    <n v="5489528.3526368001"/>
    <n v="224253.0073632095"/>
    <n v="3.9247740372622367E-2"/>
    <m/>
    <m/>
    <n v="0"/>
    <n v="224253.0073632095"/>
    <n v="3.9247740372622367E-2"/>
    <n v="0"/>
    <n v="0"/>
    <m/>
    <m/>
    <s v="IP"/>
    <d v="2025-05-14T00:00:00"/>
    <d v="2025-05-29T00:00:00"/>
    <x v="0"/>
    <s v="Not submitted"/>
    <s v="-"/>
    <m/>
  </r>
  <r>
    <s v="MAY"/>
    <x v="1"/>
    <x v="2"/>
    <x v="1"/>
    <x v="1"/>
    <n v="151576.49"/>
    <n v="68106.240000000005"/>
    <n v="8501.11"/>
    <n v="76607.350000000006"/>
    <n v="74969.139999999985"/>
    <n v="0.49459609468460436"/>
    <n v="92953.24"/>
    <n v="12228.16"/>
    <n v="105181.40000000001"/>
    <n v="46395.089999999982"/>
    <n v="0.30608368091911869"/>
    <n v="28574.050000000003"/>
    <n v="28574.050000000003"/>
    <n v="458902"/>
    <m/>
    <s v="IP"/>
    <d v="2025-06-30T00:00:00"/>
    <d v="2025-07-15T00:00:00"/>
    <x v="4"/>
    <s v="Submitted"/>
    <d v="2025-07-10T00:00:00"/>
    <m/>
  </r>
  <r>
    <s v="MAY"/>
    <x v="1"/>
    <x v="2"/>
    <x v="1"/>
    <x v="1"/>
    <n v="100714.66"/>
    <n v="71579.64"/>
    <n v="8249.76"/>
    <n v="79829.399999999994"/>
    <n v="20885.260000000009"/>
    <n v="0.20737060523264447"/>
    <n v="66089.81"/>
    <n v="7596.8"/>
    <n v="73686.61"/>
    <n v="27028.050000000003"/>
    <n v="0.26836261970203745"/>
    <n v="-6142.7899999999936"/>
    <n v="0"/>
    <n v="458906"/>
    <m/>
    <s v="OP"/>
    <d v="2025-06-30T00:00:00"/>
    <d v="2025-07-15T00:00:00"/>
    <x v="2"/>
    <s v="Submitted"/>
    <d v="2025-07-15T00:00:00"/>
    <m/>
  </r>
  <r>
    <s v="MAY"/>
    <x v="1"/>
    <x v="2"/>
    <x v="1"/>
    <x v="1"/>
    <n v="2209.89"/>
    <n v="1507.39"/>
    <n v="202.74"/>
    <n v="1710.13"/>
    <n v="499.75999999999976"/>
    <n v="0.22614700279199407"/>
    <m/>
    <m/>
    <n v="0"/>
    <n v="499.75999999999976"/>
    <n v="0.22614700279199407"/>
    <n v="0"/>
    <n v="0"/>
    <n v="458908"/>
    <m/>
    <s v="OP"/>
    <d v="2025-07-05T00:00:00"/>
    <d v="2025-07-20T00:00:00"/>
    <x v="7"/>
    <s v="Submitted"/>
    <d v="2025-07-17T00:00:00"/>
    <m/>
  </r>
  <r>
    <s v="MAY"/>
    <x v="2"/>
    <x v="1"/>
    <x v="1"/>
    <x v="1"/>
    <n v="923396.72"/>
    <m/>
    <m/>
    <n v="739997.08"/>
    <n v="183399.64"/>
    <n v="0.19861413412861162"/>
    <m/>
    <m/>
    <n v="0"/>
    <n v="183399.64"/>
    <n v="0.19861413412861162"/>
    <n v="0"/>
    <n v="0"/>
    <s v="NM25MDB008858"/>
    <m/>
    <s v="IP-OP"/>
    <d v="2025-07-09T00:00:00"/>
    <d v="2025-07-23T00:00:00"/>
    <x v="4"/>
    <s v="Submitted"/>
    <d v="2025-07-23T00:00:00"/>
    <m/>
  </r>
  <r>
    <s v="MAY"/>
    <x v="4"/>
    <x v="1"/>
    <x v="1"/>
    <x v="1"/>
    <n v="1027590.12"/>
    <m/>
    <m/>
    <n v="865566.38"/>
    <n v="162023.74"/>
    <n v="0.15767350896678531"/>
    <m/>
    <m/>
    <n v="0"/>
    <n v="162023.74"/>
    <n v="0.15767350896678531"/>
    <n v="0"/>
    <n v="0"/>
    <s v="NM25MDB009153"/>
    <m/>
    <s v="IP-OP"/>
    <d v="2025-07-10T00:00:00"/>
    <d v="2025-07-24T00:00:00"/>
    <x v="2"/>
    <s v="Submitted"/>
    <d v="2025-07-24T00:00:00"/>
    <m/>
  </r>
  <r>
    <s v="MAY"/>
    <x v="1"/>
    <x v="1"/>
    <x v="1"/>
    <x v="1"/>
    <n v="2693465.37"/>
    <m/>
    <m/>
    <n v="2352540.67"/>
    <n v="340924.70000000019"/>
    <n v="0.12657474783126696"/>
    <m/>
    <m/>
    <n v="0"/>
    <n v="340924.70000000019"/>
    <n v="0.12657474783126696"/>
    <n v="0"/>
    <n v="0"/>
    <s v="NM25MDB009124"/>
    <m/>
    <s v="IP-OP"/>
    <d v="2025-07-10T00:00:00"/>
    <d v="2025-07-24T00:00:00"/>
    <x v="1"/>
    <s v="Submitted"/>
    <d v="2025-07-22T00:00:00"/>
    <m/>
  </r>
  <r>
    <s v="MAY"/>
    <x v="3"/>
    <x v="1"/>
    <x v="1"/>
    <x v="1"/>
    <n v="1341753.28"/>
    <m/>
    <m/>
    <n v="1059381"/>
    <n v="282372.28000000003"/>
    <n v="0.21045022524558316"/>
    <m/>
    <m/>
    <n v="0"/>
    <n v="282372.28000000003"/>
    <n v="0.21045022524558316"/>
    <n v="0"/>
    <n v="0"/>
    <s v="NM25MDB009214"/>
    <m/>
    <s v="IP-OP"/>
    <d v="2025-07-10T00:00:00"/>
    <d v="2025-07-24T00:00:00"/>
    <x v="7"/>
    <s v="Submitted"/>
    <d v="2025-07-22T00:00:00"/>
    <m/>
  </r>
  <r>
    <s v="MAY"/>
    <x v="1"/>
    <x v="2"/>
    <x v="1"/>
    <x v="1"/>
    <n v="11695.99"/>
    <n v="8326.75"/>
    <n v="853.86"/>
    <n v="9180.61"/>
    <n v="2515.3799999999992"/>
    <n v="0.21506345337162561"/>
    <n v="8985.49"/>
    <n v="853.86"/>
    <n v="9839.35"/>
    <n v="1856.6399999999994"/>
    <n v="0.15874158579136946"/>
    <n v="658.73999999999978"/>
    <n v="658.73999999999978"/>
    <s v="458909"/>
    <m/>
    <s v="OP"/>
    <d v="2025-07-11T00:00:00"/>
    <d v="2025-07-25T00:00:00"/>
    <x v="7"/>
    <s v="Submitted"/>
    <d v="2025-07-24T00:00:00"/>
    <m/>
  </r>
  <r>
    <s v="MAY"/>
    <x v="4"/>
    <x v="2"/>
    <x v="1"/>
    <x v="1"/>
    <n v="67533.94"/>
    <n v="34901.89"/>
    <n v="3135.18"/>
    <n v="38037.07"/>
    <n v="29496.870000000003"/>
    <n v="0.43677105171118408"/>
    <n v="40871.279999999999"/>
    <n v="4005.99"/>
    <n v="44877.27"/>
    <n v="22656.670000000006"/>
    <n v="0.33548568319869987"/>
    <n v="6840.1999999999971"/>
    <n v="6840.1999999999971"/>
    <s v="459586"/>
    <m/>
    <s v="OP"/>
    <d v="2025-07-12T00:00:00"/>
    <d v="2025-07-26T00:00:00"/>
    <x v="7"/>
    <s v="Submitted"/>
    <d v="2025-07-27T00:00:00"/>
    <m/>
  </r>
  <r>
    <s v="MAY"/>
    <x v="0"/>
    <x v="1"/>
    <x v="1"/>
    <x v="1"/>
    <n v="1583190.96"/>
    <m/>
    <m/>
    <n v="1290870.6599999999"/>
    <n v="292320.30000000005"/>
    <n v="0.18463995019274243"/>
    <m/>
    <m/>
    <n v="0"/>
    <n v="292320.30000000005"/>
    <n v="0.18463995019274243"/>
    <n v="0"/>
    <n v="0"/>
    <s v="NM25MDB009000"/>
    <m/>
    <s v="IP-OP"/>
    <d v="2025-07-13T00:00:00"/>
    <d v="2025-07-27T00:00:00"/>
    <x v="7"/>
    <s v="Submitted"/>
    <d v="2025-07-27T00:00:00"/>
    <m/>
  </r>
  <r>
    <s v="MAY"/>
    <x v="2"/>
    <x v="2"/>
    <x v="1"/>
    <x v="1"/>
    <n v="294810.26"/>
    <n v="188941.71"/>
    <n v="24980.07"/>
    <n v="213921.78"/>
    <n v="80888.48000000001"/>
    <n v="0.27437471138216157"/>
    <n v="223074.72"/>
    <n v="29773.57"/>
    <n v="252848.29"/>
    <n v="41961.97"/>
    <n v="0.14233551437456757"/>
    <n v="38926.510000000009"/>
    <n v="38926.510000000009"/>
    <s v="459445"/>
    <m/>
    <s v="IP"/>
    <d v="2025-07-13T00:00:00"/>
    <d v="2025-07-27T00:00:00"/>
    <x v="4"/>
    <s v="Submitted"/>
    <d v="2025-07-27T00:00:00"/>
    <m/>
  </r>
  <r>
    <s v="MAY"/>
    <x v="4"/>
    <x v="2"/>
    <x v="1"/>
    <x v="1"/>
    <n v="474250.73"/>
    <n v="308411.82"/>
    <n v="45013.11"/>
    <n v="353424.93"/>
    <n v="120825.79999999999"/>
    <n v="0.25477198527454031"/>
    <m/>
    <m/>
    <n v="0"/>
    <n v="120004.69999999995"/>
    <n v="0.25304062262592608"/>
    <n v="821.10000000003492"/>
    <n v="821.10000000003492"/>
    <s v="459584"/>
    <m/>
    <s v="IP"/>
    <d v="2025-07-13T00:00:00"/>
    <d v="2025-07-27T00:00:00"/>
    <x v="1"/>
    <s v="Not submitted"/>
    <d v="2025-07-27T00:00:00"/>
    <m/>
  </r>
  <r>
    <s v="MAY"/>
    <x v="2"/>
    <x v="2"/>
    <x v="1"/>
    <x v="1"/>
    <n v="5763.8"/>
    <n v="2045.83"/>
    <n v="215.97"/>
    <n v="2261.7999999999997"/>
    <n v="3502.0000000000005"/>
    <n v="0.60758527360421954"/>
    <n v="2126.83"/>
    <n v="228.11"/>
    <n v="2354.94"/>
    <n v="3408.86"/>
    <n v="0.59142579548214724"/>
    <n v="93.140000000000327"/>
    <n v="93.140000000000327"/>
    <n v="459441"/>
    <m/>
    <s v="OP"/>
    <d v="2025-07-14T00:00:00"/>
    <d v="2025-07-28T00:00:00"/>
    <x v="2"/>
    <s v="Submitted"/>
    <d v="2025-07-28T00:00:00"/>
    <m/>
  </r>
  <r>
    <s v="MAY"/>
    <x v="4"/>
    <x v="2"/>
    <x v="1"/>
    <x v="1"/>
    <n v="25355.89"/>
    <n v="21993.439999999999"/>
    <n v="3212.4"/>
    <n v="25205.84"/>
    <n v="150.04999999999927"/>
    <n v="5.9177571759460729E-3"/>
    <m/>
    <m/>
    <n v="0"/>
    <n v="150.04999999999927"/>
    <n v="5.9177571759460729E-3"/>
    <n v="0"/>
    <n v="0"/>
    <s v="459587"/>
    <m/>
    <s v="IP"/>
    <d v="2025-07-16T00:00:00"/>
    <d v="2025-07-31T00:00:00"/>
    <x v="2"/>
    <s v="Submitted"/>
    <d v="2025-07-31T00:00:00"/>
    <m/>
  </r>
  <r>
    <s v="MAY"/>
    <x v="3"/>
    <x v="2"/>
    <x v="1"/>
    <x v="1"/>
    <n v="584624.56000000006"/>
    <n v="55738.37"/>
    <n v="8170.47"/>
    <n v="63908.840000000004"/>
    <n v="520715.72000000003"/>
    <n v="0.89068396305485353"/>
    <m/>
    <m/>
    <n v="0"/>
    <n v="520715.72000000003"/>
    <n v="0.89068396305485353"/>
    <n v="0"/>
    <n v="0"/>
    <s v="458890"/>
    <m/>
    <s v="IP"/>
    <d v="2025-07-17T00:00:00"/>
    <d v="2025-08-01T00:00:00"/>
    <x v="2"/>
    <s v="Submitted"/>
    <d v="2025-07-30T00:00:00"/>
    <m/>
  </r>
  <r>
    <s v="Mar"/>
    <x v="4"/>
    <x v="5"/>
    <x v="7"/>
    <x v="1"/>
    <n v="26214.36"/>
    <m/>
    <m/>
    <m/>
    <n v="15616.85"/>
    <n v="0.59573645894845417"/>
    <m/>
    <m/>
    <n v="0"/>
    <n v="15616.85"/>
    <n v="0.59573645894845417"/>
    <n v="0"/>
    <n v="0"/>
    <n v="5047433"/>
    <m/>
    <s v="IP-OP"/>
    <d v="2025-07-16T00:00:00"/>
    <d v="2025-07-31T00:00:00"/>
    <x v="1"/>
    <s v="Submitted"/>
    <d v="2025-07-23T00:00:00"/>
    <m/>
  </r>
  <r>
    <s v="MAY"/>
    <x v="4"/>
    <x v="5"/>
    <x v="1"/>
    <x v="1"/>
    <n v="17690.05"/>
    <m/>
    <m/>
    <m/>
    <n v="3797.87"/>
    <n v="0.21468961365287267"/>
    <m/>
    <m/>
    <n v="0"/>
    <n v="3797.87"/>
    <n v="0.21468961365287267"/>
    <n v="0"/>
    <n v="0"/>
    <n v="5049736"/>
    <m/>
    <s v="IP-OP"/>
    <d v="2025-07-16T00:00:00"/>
    <d v="2025-07-31T00:00:00"/>
    <x v="1"/>
    <s v="Submitted"/>
    <d v="2025-07-23T00:00:00"/>
    <m/>
  </r>
  <r>
    <s v="June"/>
    <x v="4"/>
    <x v="1"/>
    <x v="9"/>
    <x v="1"/>
    <n v="1351334.81"/>
    <m/>
    <m/>
    <n v="1097802.04"/>
    <n v="253532.77000000002"/>
    <n v="0.18761654633909713"/>
    <m/>
    <m/>
    <n v="0"/>
    <n v="253532.77000000002"/>
    <n v="0.18761654633909713"/>
    <n v="0"/>
    <n v="0"/>
    <s v="NM25MDB009960"/>
    <m/>
    <s v="IP-OP"/>
    <d v="2025-07-20T00:00:00"/>
    <d v="2025-08-03T00:00:00"/>
    <x v="4"/>
    <s v="Submitted"/>
    <d v="2025-08-03T00:00:00"/>
    <m/>
  </r>
  <r>
    <s v="June"/>
    <x v="1"/>
    <x v="1"/>
    <x v="9"/>
    <x v="1"/>
    <n v="2137468.2400000002"/>
    <m/>
    <m/>
    <n v="1844086.06"/>
    <n v="293382.18000000017"/>
    <n v="0.13725686048088376"/>
    <m/>
    <m/>
    <n v="0"/>
    <n v="293382.18000000017"/>
    <n v="0.13725686048088376"/>
    <n v="0"/>
    <n v="0"/>
    <s v="NM25MDB009975"/>
    <m/>
    <s v="IP-OP"/>
    <d v="2025-07-20T00:00:00"/>
    <d v="2025-08-03T00:00:00"/>
    <x v="1"/>
    <s v="Submitted"/>
    <d v="2025-07-31T00:00:00"/>
    <m/>
  </r>
  <r>
    <s v="June"/>
    <x v="1"/>
    <x v="2"/>
    <x v="9"/>
    <x v="1"/>
    <n v="302185.21999999997"/>
    <n v="215263.13"/>
    <n v="30479.53"/>
    <n v="245742.66"/>
    <n v="56442.559999999969"/>
    <n v="0.1867813389417258"/>
    <n v="260408.13"/>
    <n v="37251.279999999999"/>
    <n v="297659.41000000003"/>
    <n v="4525.8099999999395"/>
    <n v="1.497694030171277E-2"/>
    <n v="51916.750000000029"/>
    <n v="51916.750000000029"/>
    <s v="467215"/>
    <m/>
    <s v="IP"/>
    <d v="2025-07-20T00:00:00"/>
    <d v="2025-08-04T00:00:00"/>
    <x v="1"/>
    <s v="Submitted"/>
    <d v="2025-07-29T00:00:00"/>
    <m/>
  </r>
  <r>
    <s v="MAY"/>
    <x v="2"/>
    <x v="2"/>
    <x v="1"/>
    <x v="1"/>
    <n v="374289.11"/>
    <n v="248375.18"/>
    <n v="25720.15"/>
    <n v="274095.33"/>
    <n v="100193.77999999997"/>
    <n v="0.2676908767129238"/>
    <m/>
    <m/>
    <n v="0"/>
    <n v="95628.27999999997"/>
    <n v="0.25549308661424847"/>
    <n v="4565.5"/>
    <n v="4565.5"/>
    <s v="459442"/>
    <m/>
    <s v="OP"/>
    <d v="2025-07-20T00:00:00"/>
    <d v="2025-08-04T00:00:00"/>
    <x v="1"/>
    <s v="Submitted"/>
    <d v="2025-08-03T00:00:00"/>
    <m/>
  </r>
  <r>
    <s v="MAY"/>
    <x v="3"/>
    <x v="2"/>
    <x v="1"/>
    <x v="1"/>
    <n v="48224.15"/>
    <n v="19410.330000000002"/>
    <n v="2819.93"/>
    <n v="22230.260000000002"/>
    <n v="25993.89"/>
    <n v="0.53902225337305065"/>
    <m/>
    <m/>
    <n v="0"/>
    <n v="25528.14"/>
    <n v="0.52936422933322824"/>
    <n v="465.75"/>
    <n v="465.75"/>
    <s v="458886"/>
    <m/>
    <s v="IP"/>
    <d v="2025-07-21T00:00:00"/>
    <d v="2025-08-05T00:00:00"/>
    <x v="1"/>
    <s v="Submitted"/>
    <d v="2025-08-03T00:00:00"/>
    <m/>
  </r>
  <r>
    <s v="MAY"/>
    <x v="4"/>
    <x v="2"/>
    <x v="1"/>
    <x v="1"/>
    <n v="468299.33"/>
    <n v="327790.71000000002"/>
    <n v="32536.73"/>
    <n v="360327.44"/>
    <n v="107971.89000000001"/>
    <n v="0.23056170078227534"/>
    <m/>
    <m/>
    <n v="0"/>
    <n v="107971.89000000001"/>
    <n v="0.23056170078227534"/>
    <n v="0"/>
    <n v="0"/>
    <s v="459585"/>
    <m/>
    <s v="OP"/>
    <d v="2025-07-21T00:00:00"/>
    <d v="2025-08-05T00:00:00"/>
    <x v="1"/>
    <s v="Submitted"/>
    <d v="2025-08-05T00:00:00"/>
    <m/>
  </r>
  <r>
    <s v="June"/>
    <x v="0"/>
    <x v="2"/>
    <x v="9"/>
    <x v="1"/>
    <n v="422609.46"/>
    <n v="289566.46999999997"/>
    <n v="42252.51"/>
    <n v="331818.98"/>
    <n v="90790.48000000004"/>
    <n v="0.21483305177314307"/>
    <m/>
    <m/>
    <n v="0"/>
    <n v="4856.25"/>
    <n v="1.1491105759913656E-2"/>
    <n v="85934.23000000004"/>
    <n v="85934.23000000004"/>
    <s v="471463"/>
    <m/>
    <s v="IP"/>
    <d v="2025-07-22T00:00:00"/>
    <d v="2025-08-06T00:00:00"/>
    <x v="7"/>
    <s v="Submitted"/>
    <d v="2025-08-03T00:00:00"/>
    <m/>
  </r>
  <r>
    <s v="June"/>
    <x v="0"/>
    <x v="1"/>
    <x v="9"/>
    <x v="1"/>
    <n v="1419624.96"/>
    <m/>
    <m/>
    <n v="1167537.52"/>
    <n v="252087.43999999994"/>
    <n v="0.17757326554754288"/>
    <m/>
    <m/>
    <n v="0"/>
    <n v="252087.43999999994"/>
    <n v="0.17757326554754288"/>
    <n v="0"/>
    <n v="0"/>
    <s v="NM25MDB010067"/>
    <m/>
    <s v="IP-OP"/>
    <d v="2025-07-24T00:00:00"/>
    <d v="2025-08-07T00:00:00"/>
    <x v="7"/>
    <s v="Submitted"/>
    <d v="2025-08-06T00:00:00"/>
    <m/>
  </r>
  <r>
    <s v="June"/>
    <x v="2"/>
    <x v="1"/>
    <x v="9"/>
    <x v="1"/>
    <n v="918365.18"/>
    <m/>
    <m/>
    <n v="655269.37"/>
    <n v="263095.81000000006"/>
    <n v="0.28648278019425782"/>
    <m/>
    <m/>
    <n v="0"/>
    <n v="263095.81000000006"/>
    <n v="0.28648278019425782"/>
    <n v="0"/>
    <n v="0"/>
    <s v="NM25MDB010014"/>
    <m/>
    <s v="IP-OP"/>
    <d v="2025-07-24T00:00:00"/>
    <d v="2025-08-07T00:00:00"/>
    <x v="1"/>
    <s v="Submitted"/>
    <d v="2025-08-07T00:00:00"/>
    <m/>
  </r>
  <r>
    <s v="Mar"/>
    <x v="4"/>
    <x v="0"/>
    <x v="7"/>
    <x v="1"/>
    <n v="14518806.080000032"/>
    <m/>
    <m/>
    <m/>
    <n v="1147729.8538486343"/>
    <n v="7.9051255834986109E-2"/>
    <m/>
    <m/>
    <n v="0"/>
    <n v="957661.21724959277"/>
    <n v="6.5960052911567688E-2"/>
    <n v="190068.63659904152"/>
    <n v="190068.63659904152"/>
    <m/>
    <m/>
    <s v="IP"/>
    <d v="2025-07-24T00:00:00"/>
    <d v="2025-08-08T00:00:00"/>
    <x v="1"/>
    <s v="Submitted"/>
    <d v="2025-08-07T00:00:00"/>
    <m/>
  </r>
  <r>
    <s v="Mar"/>
    <x v="1"/>
    <x v="0"/>
    <x v="7"/>
    <x v="1"/>
    <n v="11267326.220000021"/>
    <m/>
    <m/>
    <m/>
    <n v="101469.7712838687"/>
    <n v="9.005665523711846E-3"/>
    <m/>
    <m/>
    <n v="0"/>
    <n v="91519.186460096462"/>
    <n v="8.122529220610096E-3"/>
    <n v="9950.5848237722385"/>
    <n v="9950.5848237722385"/>
    <m/>
    <m/>
    <s v="IP"/>
    <d v="2025-07-24T00:00:00"/>
    <d v="2025-08-08T00:00:00"/>
    <x v="4"/>
    <s v="Submitted"/>
    <d v="2025-08-07T00:00:00"/>
    <m/>
  </r>
  <r>
    <s v="Mar"/>
    <x v="0"/>
    <x v="0"/>
    <x v="7"/>
    <x v="1"/>
    <n v="13644303.670000002"/>
    <m/>
    <m/>
    <m/>
    <n v="214407.43753671087"/>
    <n v="1.5714062272604846E-2"/>
    <m/>
    <m/>
    <n v="0"/>
    <n v="186600.09065470845"/>
    <n v="1.3676043510009948E-2"/>
    <n v="27807.346882002428"/>
    <n v="27807.346882002428"/>
    <m/>
    <m/>
    <s v="IP"/>
    <d v="2025-07-24T00:00:00"/>
    <d v="2025-08-08T00:00:00"/>
    <x v="7"/>
    <s v="Submitted"/>
    <d v="2025-08-07T00:00:00"/>
    <m/>
  </r>
  <r>
    <s v="Mar"/>
    <x v="3"/>
    <x v="0"/>
    <x v="7"/>
    <x v="1"/>
    <n v="7279199.7000000011"/>
    <m/>
    <m/>
    <m/>
    <n v="188206.78926924895"/>
    <n v="2.5855423264352664E-2"/>
    <m/>
    <m/>
    <n v="0"/>
    <n v="185968.93926924933"/>
    <n v="2.5547992490060314E-2"/>
    <n v="2237.8499999996275"/>
    <n v="2237.8499999996275"/>
    <m/>
    <m/>
    <s v="IP"/>
    <d v="2025-07-24T00:00:00"/>
    <d v="2025-08-08T00:00:00"/>
    <x v="2"/>
    <s v="Submitted"/>
    <d v="2025-08-07T00:00:00"/>
    <m/>
  </r>
  <r>
    <s v="feb"/>
    <x v="5"/>
    <x v="0"/>
    <x v="6"/>
    <x v="1"/>
    <n v="5298292.060000007"/>
    <m/>
    <m/>
    <m/>
    <n v="299906.15077320673"/>
    <n v="5.660430708178181E-2"/>
    <m/>
    <m/>
    <n v="0"/>
    <n v="236695.08977320604"/>
    <n v="4.4673847174292187E-2"/>
    <n v="63211.061000000685"/>
    <n v="63211.061000000685"/>
    <m/>
    <m/>
    <s v="IP"/>
    <d v="2025-07-24T00:00:00"/>
    <d v="2025-08-08T00:00:00"/>
    <x v="1"/>
    <s v="Submitted"/>
    <d v="2025-08-07T00:00:00"/>
    <m/>
  </r>
  <r>
    <s v="June"/>
    <x v="4"/>
    <x v="2"/>
    <x v="9"/>
    <x v="1"/>
    <n v="40228.160000000003"/>
    <n v="34212.31"/>
    <n v="5098.1899999999996"/>
    <n v="39310.5"/>
    <n v="917.66000000000349"/>
    <n v="2.2811383866425991E-2"/>
    <m/>
    <m/>
    <n v="0"/>
    <n v="917.66000000000349"/>
    <n v="2.2811383866425991E-2"/>
    <n v="0"/>
    <n v="0"/>
    <s v="467742"/>
    <m/>
    <s v="IP"/>
    <d v="2025-07-24T00:00:00"/>
    <d v="2025-08-08T00:00:00"/>
    <x v="0"/>
    <s v="Ready to work"/>
    <d v="2025-08-08T00:00:00"/>
    <m/>
  </r>
  <r>
    <s v="June"/>
    <x v="0"/>
    <x v="2"/>
    <x v="9"/>
    <x v="1"/>
    <n v="330532.67"/>
    <n v="208980.79"/>
    <n v="24512.67"/>
    <n v="233493.46000000002"/>
    <n v="97039.209999999963"/>
    <n v="0.29358432254215588"/>
    <m/>
    <m/>
    <n v="0"/>
    <n v="93710.149999999965"/>
    <n v="0.28351251935247418"/>
    <n v="3329.0599999999977"/>
    <n v="3329.0599999999977"/>
    <n v="471464"/>
    <m/>
    <s v="OP"/>
    <d v="2025-07-26T00:00:00"/>
    <d v="2025-08-10T00:00:00"/>
    <x v="4"/>
    <s v="Submitted"/>
    <d v="2025-08-10T00:00:00"/>
    <m/>
  </r>
  <r>
    <s v="June"/>
    <x v="0"/>
    <x v="2"/>
    <x v="9"/>
    <x v="1"/>
    <n v="15974.62"/>
    <n v="6242.66"/>
    <n v="793.2"/>
    <n v="7035.86"/>
    <n v="8938.760000000002"/>
    <n v="0.55956010221213415"/>
    <m/>
    <m/>
    <n v="0"/>
    <n v="6800.4800000000014"/>
    <n v="0.42570527499245686"/>
    <n v="2138.2800000000007"/>
    <n v="2138.2800000000007"/>
    <n v="471467"/>
    <m/>
    <s v="OP"/>
    <d v="2025-07-27T00:00:00"/>
    <d v="2025-08-11T00:00:00"/>
    <x v="7"/>
    <s v="Submitted"/>
    <d v="2025-08-10T00:00:00"/>
    <m/>
  </r>
  <r>
    <s v="MAY"/>
    <x v="3"/>
    <x v="2"/>
    <x v="1"/>
    <x v="1"/>
    <n v="14028.46"/>
    <n v="6169.6"/>
    <n v="466.04"/>
    <n v="6635.64"/>
    <n v="7392.8199999999988"/>
    <n v="0.52698728156903885"/>
    <m/>
    <m/>
    <n v="0"/>
    <n v="6440.7899999999991"/>
    <n v="0.45912309690443565"/>
    <n v="952.02999999999975"/>
    <n v="952.02999999999975"/>
    <n v="458894"/>
    <m/>
    <s v="OP"/>
    <d v="2025-07-28T00:00:00"/>
    <d v="2025-08-12T00:00:00"/>
    <x v="7"/>
    <s v="Submitted"/>
    <d v="2025-08-12T00:00:00"/>
    <m/>
  </r>
  <r>
    <s v="MAY"/>
    <x v="3"/>
    <x v="2"/>
    <x v="1"/>
    <x v="1"/>
    <n v="787945.67"/>
    <n v="485040.32"/>
    <n v="57539.43"/>
    <n v="542579.75"/>
    <n v="245365.92000000004"/>
    <n v="0.31139954103688394"/>
    <m/>
    <m/>
    <n v="0"/>
    <n v="241090.34999999998"/>
    <n v="0.30597331666280997"/>
    <n v="4275.5700000000652"/>
    <n v="4275.5700000000652"/>
    <s v="458897"/>
    <m/>
    <s v="OP"/>
    <d v="2025-07-28T00:00:00"/>
    <d v="2025-08-12T00:00:00"/>
    <x v="4"/>
    <s v="Submitted"/>
    <d v="2025-08-13T00:00:00"/>
    <m/>
  </r>
  <r>
    <s v="June"/>
    <x v="3"/>
    <x v="1"/>
    <x v="9"/>
    <x v="1"/>
    <n v="1181583.6100000001"/>
    <m/>
    <m/>
    <n v="958065.59"/>
    <n v="223518.02000000014"/>
    <n v="0.18916817913545714"/>
    <m/>
    <m/>
    <n v="0"/>
    <n v="223518.02000000014"/>
    <n v="0.18916817913545714"/>
    <n v="0"/>
    <n v="0"/>
    <s v="NM25MDB010579"/>
    <m/>
    <s v="IP-OP"/>
    <d v="2025-07-30T00:00:00"/>
    <d v="2025-08-13T00:00:00"/>
    <x v="2"/>
    <s v="Submitted"/>
    <d v="2025-08-13T00:00:00"/>
    <m/>
  </r>
  <r>
    <s v="Mar"/>
    <x v="2"/>
    <x v="0"/>
    <x v="7"/>
    <x v="1"/>
    <n v="8946037.6600000039"/>
    <m/>
    <m/>
    <m/>
    <n v="300271.56468727998"/>
    <n v="3.3564755269237245E-2"/>
    <m/>
    <m/>
    <n v="0"/>
    <n v="291774.7646872811"/>
    <n v="3.2614971652967645E-2"/>
    <n v="8496.7999999988824"/>
    <n v="8496.7999999988824"/>
    <m/>
    <m/>
    <s v="IP"/>
    <d v="2025-07-30T00:00:00"/>
    <d v="2025-08-14T00:00:00"/>
    <x v="1"/>
    <s v="Submitted"/>
    <d v="2025-08-10T00:00:00"/>
    <m/>
  </r>
  <r>
    <s v="Mar"/>
    <x v="5"/>
    <x v="0"/>
    <x v="7"/>
    <x v="1"/>
    <n v="5082034.0899999971"/>
    <m/>
    <m/>
    <m/>
    <n v="287657.88809119631"/>
    <n v="5.660290407284467E-2"/>
    <m/>
    <m/>
    <n v="0"/>
    <n v="273518.72359119542"/>
    <n v="5.3820717993490592E-2"/>
    <n v="14139.164500000887"/>
    <n v="14139.164500000887"/>
    <m/>
    <m/>
    <s v="IP"/>
    <d v="2025-07-30T00:00:00"/>
    <d v="2025-08-14T00:00:00"/>
    <x v="1"/>
    <s v="Submitted"/>
    <d v="2025-08-10T00:00:00"/>
    <m/>
  </r>
  <r>
    <s v="June"/>
    <x v="1"/>
    <x v="2"/>
    <x v="9"/>
    <x v="1"/>
    <n v="68989.66"/>
    <n v="51616.01"/>
    <n v="4654.41"/>
    <n v="56270.42"/>
    <n v="12719.240000000005"/>
    <n v="0.18436443954065007"/>
    <m/>
    <m/>
    <n v="0"/>
    <n v="12617.12000000001"/>
    <n v="0.18288421772190222"/>
    <n v="102.11999999999534"/>
    <n v="102.11999999999534"/>
    <s v="467217"/>
    <m/>
    <s v="OP"/>
    <d v="2025-07-30T00:00:00"/>
    <d v="2025-08-14T00:00:00"/>
    <x v="4"/>
    <s v="Not submitted"/>
    <d v="2025-08-14T00:00:00"/>
    <m/>
  </r>
  <r>
    <s v="June"/>
    <x v="1"/>
    <x v="2"/>
    <x v="9"/>
    <x v="1"/>
    <n v="415.62"/>
    <n v="300.38"/>
    <n v="20.88"/>
    <n v="321.26"/>
    <n v="94.360000000000014"/>
    <n v="0.22703431018719025"/>
    <m/>
    <m/>
    <n v="0"/>
    <n v="94.360000000000014"/>
    <n v="0.22703431018719025"/>
    <n v="0"/>
    <n v="0"/>
    <s v="467219"/>
    <m/>
    <s v="OP"/>
    <d v="2025-07-31T00:00:00"/>
    <d v="2025-08-15T00:00:00"/>
    <x v="0"/>
    <s v="Ready to work"/>
    <d v="2025-08-14T00:00:00"/>
    <m/>
  </r>
  <r>
    <s v="MAY"/>
    <x v="3"/>
    <x v="2"/>
    <x v="1"/>
    <x v="1"/>
    <n v="119614.45"/>
    <n v="84698.51"/>
    <n v="7764.12"/>
    <n v="92462.62999999999"/>
    <n v="27151.820000000007"/>
    <n v="0.22699448101797071"/>
    <m/>
    <m/>
    <n v="0"/>
    <n v="36593.179999999993"/>
    <n v="0.30592608167324259"/>
    <n v="-9441.359999999986"/>
    <n v="0"/>
    <n v="458889"/>
    <m/>
    <s v="OP"/>
    <d v="2025-07-31T00:00:00"/>
    <d v="2025-08-15T00:00:00"/>
    <x v="7"/>
    <s v="Submitted"/>
    <d v="2025-08-12T00:00:00"/>
    <m/>
  </r>
  <r>
    <s v="June"/>
    <x v="4"/>
    <x v="2"/>
    <x v="9"/>
    <x v="1"/>
    <n v="368837.43"/>
    <n v="253048.18"/>
    <n v="27592.05"/>
    <n v="280640.23"/>
    <n v="88197.200000000012"/>
    <n v="0.23912215200067957"/>
    <m/>
    <m/>
    <n v="0"/>
    <n v="88197.200000000012"/>
    <n v="0.23912215200067957"/>
    <n v="0"/>
    <n v="0"/>
    <n v="467740"/>
    <m/>
    <s v="OP"/>
    <d v="2025-08-02T00:00:00"/>
    <d v="2025-08-17T00:00:00"/>
    <x v="1"/>
    <s v="Submitted"/>
    <d v="2025-08-17T00:00:00"/>
    <m/>
  </r>
  <r>
    <s v="June"/>
    <x v="4"/>
    <x v="2"/>
    <x v="9"/>
    <x v="1"/>
    <n v="336703.9"/>
    <n v="232015.98"/>
    <n v="33998.79"/>
    <n v="266014.77"/>
    <n v="70689.13"/>
    <n v="0.20994449425741726"/>
    <n v="266093.78000000003"/>
    <n v="39039.019999999997"/>
    <n v="305132.80000000005"/>
    <n v="31571.099999999977"/>
    <n v="9.3765174683156247E-2"/>
    <n v="39118.030000000028"/>
    <n v="39118.030000000028"/>
    <n v="467739"/>
    <m/>
    <s v="IP"/>
    <d v="2025-08-03T00:00:00"/>
    <d v="2025-08-18T00:00:00"/>
    <x v="7"/>
    <s v="Submitted"/>
    <d v="2025-08-13T00:00:00"/>
    <m/>
  </r>
  <r>
    <s v="June"/>
    <x v="1"/>
    <x v="2"/>
    <x v="9"/>
    <x v="1"/>
    <n v="10929.32"/>
    <n v="7376.19"/>
    <n v="752.58"/>
    <n v="8128.7699999999995"/>
    <n v="2800.55"/>
    <n v="0.25624192538968577"/>
    <m/>
    <m/>
    <n v="0"/>
    <n v="2483.1499999999996"/>
    <n v="0.22720077735851815"/>
    <n v="317.40000000000055"/>
    <n v="317.40000000000055"/>
    <n v="467220"/>
    <m/>
    <s v="OP"/>
    <d v="2025-08-04T00:00:00"/>
    <d v="2025-08-19T00:00:00"/>
    <x v="1"/>
    <s v="Submitted"/>
    <d v="2025-08-11T00:00:00"/>
    <m/>
  </r>
  <r>
    <s v="June"/>
    <x v="2"/>
    <x v="2"/>
    <x v="9"/>
    <x v="1"/>
    <n v="58953.4"/>
    <n v="33494.89"/>
    <n v="5024.22"/>
    <n v="38519.11"/>
    <n v="20434.29"/>
    <n v="0.34661766751366335"/>
    <n v="36191.65"/>
    <n v="5428.74"/>
    <n v="41620.39"/>
    <n v="17333.010000000002"/>
    <n v="0.29401205019557825"/>
    <n v="3101.2799999999988"/>
    <n v="3101.2799999999988"/>
    <n v="467689"/>
    <m/>
    <s v="IP"/>
    <d v="2025-08-04T00:00:00"/>
    <d v="2025-08-19T00:00:00"/>
    <x v="7"/>
    <s v="Submitted"/>
    <d v="2025-08-17T00:00:00"/>
    <m/>
  </r>
  <r>
    <s v="June"/>
    <x v="4"/>
    <x v="2"/>
    <x v="9"/>
    <x v="1"/>
    <n v="66239.77"/>
    <n v="36381.58"/>
    <n v="3479.61"/>
    <n v="39861.19"/>
    <n v="26378.58"/>
    <n v="0.39822873781113671"/>
    <n v="38003.480000000003"/>
    <n v="3722.89"/>
    <n v="41726.370000000003"/>
    <n v="24513.4"/>
    <n v="0.37007072941225488"/>
    <n v="1865.1800000000003"/>
    <n v="1865.1800000000003"/>
    <s v="467741"/>
    <m/>
    <s v="OP"/>
    <d v="2025-08-04T00:00:00"/>
    <d v="2025-08-19T00:00:00"/>
    <x v="4"/>
    <s v="Submitted"/>
    <d v="2025-08-18T00:00:00"/>
    <m/>
  </r>
  <r>
    <s v="Apr"/>
    <x v="4"/>
    <x v="2"/>
    <x v="8"/>
    <x v="1"/>
    <n v="503751.95"/>
    <n v="339004.79"/>
    <n v="34020.68"/>
    <n v="373025.47"/>
    <n v="130726.48000000004"/>
    <n v="0.25950565551160654"/>
    <n v="340927.29"/>
    <n v="34306.18"/>
    <n v="375233.47"/>
    <n v="128518.48000000004"/>
    <n v="0.25512254592761385"/>
    <n v="2208"/>
    <n v="2208"/>
    <s v="451340"/>
    <m/>
    <s v="OP"/>
    <d v="2025-08-05T00:00:00"/>
    <d v="2025-08-20T00:00:00"/>
    <x v="1"/>
    <s v="Submitted"/>
    <d v="2025-08-20T00:00:00"/>
    <m/>
  </r>
  <r>
    <s v="June"/>
    <x v="2"/>
    <x v="2"/>
    <x v="9"/>
    <x v="1"/>
    <n v="5065.04"/>
    <n v="4688.79"/>
    <n v="376.25"/>
    <n v="2767.14"/>
    <n v="2297.9"/>
    <n v="0.45367854942902724"/>
    <n v="2994.85"/>
    <n v="251.77"/>
    <n v="3246.62"/>
    <n v="1818.42"/>
    <n v="0.3590139465828503"/>
    <n v="479.48"/>
    <n v="479.48"/>
    <s v="467684"/>
    <m/>
    <s v="OP"/>
    <d v="2025-08-12T00:00:00"/>
    <d v="2025-08-27T00:00:00"/>
    <x v="2"/>
    <s v="Submitted"/>
    <d v="2025-08-21T00:00:00"/>
    <m/>
  </r>
  <r>
    <s v="June"/>
    <x v="2"/>
    <x v="2"/>
    <x v="9"/>
    <x v="1"/>
    <n v="267.64999999999998"/>
    <n v="232.74"/>
    <n v="34.909999999999997"/>
    <n v="0"/>
    <n v="267.64999999999998"/>
    <n v="1"/>
    <m/>
    <m/>
    <n v="0"/>
    <n v="0"/>
    <n v="0"/>
    <n v="267.64999999999998"/>
    <n v="267.64999999999998"/>
    <n v="467687"/>
    <m/>
    <s v="OP"/>
    <d v="2025-08-14T00:00:00"/>
    <d v="2025-08-29T00:00:00"/>
    <x v="2"/>
    <s v="Submitted"/>
    <d v="2025-08-21T00:00:00"/>
    <m/>
  </r>
  <r>
    <s v="June"/>
    <x v="3"/>
    <x v="2"/>
    <x v="9"/>
    <x v="1"/>
    <n v="50642.65"/>
    <n v="44127.839999999997"/>
    <s v="6,514.81_x000a_"/>
    <n v="22413.39"/>
    <n v="28229.260000000002"/>
    <n v="0.55742067210147972"/>
    <n v="43346.46"/>
    <n v="6429.03"/>
    <n v="49775.49"/>
    <n v="867.16000000000349"/>
    <n v="1.7123116582564369E-2"/>
    <n v="27362.1"/>
    <n v="27362.1"/>
    <n v="467188"/>
    <m/>
    <s v="IP"/>
    <d v="2025-08-12T00:00:00"/>
    <d v="2025-08-27T00:00:00"/>
    <x v="1"/>
    <s v="Submitted"/>
    <d v="2025-08-18T00:00:00"/>
    <m/>
  </r>
  <r>
    <s v="June"/>
    <x v="2"/>
    <x v="2"/>
    <x v="9"/>
    <x v="1"/>
    <n v="286142.38"/>
    <n v="262279.31"/>
    <n v="23863.07"/>
    <n v="200827.83000000002"/>
    <n v="85314.549999999988"/>
    <n v="0.29815419163005491"/>
    <n v="185442.3"/>
    <n v="18545.39"/>
    <n v="203987.69"/>
    <n v="82154.69"/>
    <n v="0.29815419163005491"/>
    <n v="3159.859999999986"/>
    <n v="3159.859999999986"/>
    <n v="467685"/>
    <m/>
    <s v="OP"/>
    <s v="17-Aug"/>
    <s v="1-Sep"/>
    <x v="4"/>
    <s v="Submitted"/>
    <d v="2025-08-26T00:00:00"/>
    <m/>
  </r>
  <r>
    <s v="June"/>
    <x v="2"/>
    <x v="2"/>
    <x v="9"/>
    <x v="1"/>
    <n v="449190.13"/>
    <n v="397973.14"/>
    <n v="51216.99"/>
    <n v="288570.61"/>
    <n v="160619.52000000002"/>
    <n v="0.35757579980664317"/>
    <n v="276736.34999999998"/>
    <n v="40611.160000000003"/>
    <n v="317347.51"/>
    <n v="131842.62"/>
    <n v="0.29351183651341584"/>
    <n v="28776.900000000023"/>
    <n v="28776.900000000023"/>
    <n v="467688"/>
    <m/>
    <s v="IP"/>
    <d v="2025-08-17T00:00:00"/>
    <s v="1-Sep"/>
    <x v="4"/>
    <s v="Submitted"/>
    <d v="2025-08-21T00:00:00"/>
    <m/>
  </r>
  <r>
    <s v="June"/>
    <x v="3"/>
    <x v="2"/>
    <x v="9"/>
    <x v="1"/>
    <n v="558038.31999999995"/>
    <n v="487028.2"/>
    <n v="71010.12"/>
    <n v="33665.24"/>
    <n v="524373.07999999996"/>
    <n v="0.93967217161717498"/>
    <n v="279445.28999999998"/>
    <n v="40532.269999999997"/>
    <n v="319977.56"/>
    <n v="238060.75999999995"/>
    <n v="0.42660288992340162"/>
    <n v="286312.32000000001"/>
    <n v="286312.32000000001"/>
    <n v="467195"/>
    <m/>
    <s v="IP"/>
    <d v="2025-08-16T00:00:00"/>
    <d v="2025-08-31T00:00:00"/>
    <x v="2"/>
    <s v="Submitted"/>
    <d v="2025-08-31T00:00:00"/>
    <m/>
  </r>
  <r>
    <s v="June"/>
    <x v="3"/>
    <x v="2"/>
    <x v="9"/>
    <x v="1"/>
    <n v="542567.35"/>
    <n v="494266.7"/>
    <n v="48300.65"/>
    <n v="359930.68999999994"/>
    <n v="182636.66000000003"/>
    <n v="0.33661564780851638"/>
    <n v="327755.57"/>
    <n v="37203.370000000003"/>
    <n v="364958.94"/>
    <n v="177608.40999999997"/>
    <n v="0.32734813475230307"/>
    <n v="5028.2500000000582"/>
    <n v="5028.2500000000582"/>
    <s v="467197"/>
    <m/>
    <s v="OP"/>
    <d v="2025-08-18T00:00:00"/>
    <d v="2025-09-02T00:00:00"/>
    <x v="2"/>
    <s v="Submitted"/>
    <d v="2025-08-31T00:00:00"/>
    <m/>
  </r>
  <r>
    <s v="June"/>
    <x v="3"/>
    <x v="2"/>
    <x v="9"/>
    <x v="1"/>
    <n v="86389.65"/>
    <n v="78663.070000000007"/>
    <n v="7726.58"/>
    <n v="66590.66"/>
    <n v="19798.989999999991"/>
    <n v="0.22918243099723162"/>
    <n v="56040.07"/>
    <n v="5605.44"/>
    <n v="61645.51"/>
    <n v="24744.139999999992"/>
    <n v="0.28642482056588947"/>
    <n v="-4945.1500000000015"/>
    <n v="0"/>
    <n v="467189"/>
    <m/>
    <s v="OP"/>
    <d v="2025-08-20T00:00:00"/>
    <d v="2025-09-04T00:00:00"/>
    <x v="4"/>
    <s v="Submitted"/>
    <d v="2025-09-03T00:00:00"/>
    <m/>
  </r>
  <r>
    <s v="June"/>
    <x v="3"/>
    <x v="2"/>
    <x v="9"/>
    <x v="1"/>
    <n v="30808.05"/>
    <n v="28379.34"/>
    <n v="2428.71"/>
    <n v="15383.46"/>
    <n v="15424.59"/>
    <n v="0.50066752033965145"/>
    <n v="17141.37"/>
    <n v="1612.89"/>
    <n v="18754.259999999998"/>
    <n v="12053.79"/>
    <n v="0.39125455846767326"/>
    <n v="3370.7999999999993"/>
    <n v="3370.7999999999993"/>
    <n v="467196"/>
    <m/>
    <s v="OP"/>
    <d v="2025-08-20T00:00:00"/>
    <d v="2025-09-04T00:00:00"/>
    <x v="1"/>
    <s v="Submitted"/>
    <d v="2025-09-04T00:00:00"/>
    <m/>
  </r>
  <r>
    <s v="July"/>
    <x v="0"/>
    <x v="1"/>
    <x v="11"/>
    <x v="1"/>
    <n v="1644018.87"/>
    <m/>
    <m/>
    <n v="1291994.1499999999"/>
    <n v="352024.7200000002"/>
    <n v="0.21412450089456708"/>
    <m/>
    <m/>
    <n v="0"/>
    <n v="352024.7200000002"/>
    <n v="0.21412450089456708"/>
    <n v="0"/>
    <n v="0"/>
    <m/>
    <m/>
    <s v="IP-OP"/>
    <d v="2025-08-21T00:00:00"/>
    <d v="2025-09-05T00:00:00"/>
    <x v="1"/>
    <s v="Submitted"/>
    <d v="2025-09-04T00:00:00"/>
    <m/>
  </r>
  <r>
    <s v="July "/>
    <x v="4"/>
    <x v="1"/>
    <x v="16"/>
    <x v="1"/>
    <n v="2137847.83"/>
    <m/>
    <m/>
    <n v="1755754.67"/>
    <n v="382093.16000000015"/>
    <n v="0.17872794996826324"/>
    <m/>
    <m/>
    <n v="0"/>
    <n v="382093.16000000015"/>
    <n v="0.17872794996826324"/>
    <n v="0"/>
    <n v="0"/>
    <m/>
    <m/>
    <s v="IP-OP"/>
    <d v="2025-08-24T00:00:00"/>
    <d v="2025-09-07T00:00:00"/>
    <x v="2"/>
    <s v="Submitted"/>
    <d v="2025-09-07T00:00:00"/>
    <m/>
  </r>
  <r>
    <s v="Apr"/>
    <x v="3"/>
    <x v="2"/>
    <x v="8"/>
    <x v="1"/>
    <n v="27286.560000000001"/>
    <n v="25036.73"/>
    <n v="2249.83"/>
    <n v="14751.83"/>
    <n v="12534.730000000001"/>
    <n v="0.45937377228936155"/>
    <n v="14205.34"/>
    <n v="1318.23"/>
    <n v="15523.57"/>
    <n v="11762.990000000002"/>
    <n v="0.43109098398625556"/>
    <n v="771.73999999999978"/>
    <n v="771.73999999999978"/>
    <s v="450695"/>
    <m/>
    <s v="OP"/>
    <d v="2025-08-24T00:00:00"/>
    <d v="2025-09-08T00:00:00"/>
    <x v="7"/>
    <s v="Submitted"/>
    <d v="2025-09-07T00:00:00"/>
    <m/>
  </r>
  <r>
    <s v="MAY"/>
    <x v="5"/>
    <x v="1"/>
    <x v="1"/>
    <x v="1"/>
    <n v="62623.35"/>
    <m/>
    <m/>
    <m/>
    <n v="17214.71"/>
    <n v="0.2748928315077363"/>
    <m/>
    <m/>
    <n v="0"/>
    <n v="17214.71"/>
    <n v="0.2748928315077363"/>
    <n v="0"/>
    <n v="0"/>
    <s v="NM25MDB009241"/>
    <m/>
    <s v="IP-OP"/>
    <d v="2025-07-14T00:00:00"/>
    <d v="2025-07-29T00:00:00"/>
    <x v="0"/>
    <s v="Not submitted"/>
    <d v="2025-08-25T00:00:00"/>
    <m/>
  </r>
  <r>
    <s v="June"/>
    <x v="5"/>
    <x v="1"/>
    <x v="9"/>
    <x v="1"/>
    <n v="160973.07"/>
    <m/>
    <m/>
    <m/>
    <n v="21101.119999999995"/>
    <n v="0.13108478331189183"/>
    <m/>
    <m/>
    <n v="0"/>
    <n v="21101.119999999995"/>
    <n v="0.13108478331189183"/>
    <n v="0"/>
    <n v="0"/>
    <s v="NM25MDB010084"/>
    <m/>
    <s v="IP-OP"/>
    <d v="2025-07-30T00:00:00"/>
    <d v="2025-08-14T00:00:00"/>
    <x v="0"/>
    <s v="Not submitted"/>
    <d v="2025-08-25T00:00:00"/>
    <m/>
  </r>
  <r>
    <s v="July"/>
    <x v="5"/>
    <x v="1"/>
    <x v="11"/>
    <x v="1"/>
    <n v="361037.22"/>
    <m/>
    <m/>
    <m/>
    <n v="32819.5"/>
    <n v="9.0903370018193694E-2"/>
    <m/>
    <m/>
    <n v="0"/>
    <n v="32819.5"/>
    <n v="9.0903370018193694E-2"/>
    <n v="0"/>
    <n v="0"/>
    <m/>
    <m/>
    <s v="IP-OP"/>
    <d v="2025-08-25T00:00:00"/>
    <d v="2025-09-09T00:00:00"/>
    <x v="1"/>
    <s v="Not submitted"/>
    <d v="2025-09-10T00:00:00"/>
    <m/>
  </r>
  <r>
    <s v="July"/>
    <x v="2"/>
    <x v="1"/>
    <x v="11"/>
    <x v="1"/>
    <n v="1025649.05"/>
    <m/>
    <m/>
    <n v="858902.6"/>
    <n v="166746.45000000001"/>
    <n v="0.16257651679197677"/>
    <m/>
    <m/>
    <n v="0"/>
    <n v="166746.45000000001"/>
    <n v="0.16257651679197677"/>
    <m/>
    <n v="0"/>
    <m/>
    <m/>
    <s v="IP-OP"/>
    <d v="2025-08-25T00:00:00"/>
    <d v="2025-09-09T00:00:00"/>
    <x v="4"/>
    <s v="Submitted"/>
    <d v="2025-09-03T00:00:00"/>
    <m/>
  </r>
  <r>
    <s v="July"/>
    <x v="0"/>
    <x v="2"/>
    <x v="11"/>
    <x v="1"/>
    <n v="713386.25"/>
    <n v="506357.66"/>
    <n v="74850.070000000007"/>
    <n v="581207.73"/>
    <n v="132178.52000000002"/>
    <n v="0.18528324592743414"/>
    <n v="549335.28"/>
    <n v="81186.789999999994"/>
    <n v="630522.07000000007"/>
    <n v="82864.179999999935"/>
    <n v="0.11615612159611982"/>
    <n v="49314.340000000084"/>
    <n v="49314.340000000084"/>
    <n v="479493"/>
    <m/>
    <s v="IP"/>
    <d v="2025-08-25T00:00:00"/>
    <d v="2025-09-09T00:00:00"/>
    <x v="7"/>
    <s v="Submitted"/>
    <d v="2025-09-08T00:00:00"/>
    <m/>
  </r>
  <r>
    <s v="July"/>
    <x v="4"/>
    <x v="2"/>
    <x v="11"/>
    <x v="1"/>
    <n v="107922.49"/>
    <n v="3730.1"/>
    <n v="549.9"/>
    <n v="4280"/>
    <n v="103642.49"/>
    <n v="0.96034190834551725"/>
    <n v="92008.84"/>
    <n v="13678.16"/>
    <n v="105687"/>
    <n v="2235.4900000000052"/>
    <n v="2.0713847502962589E-2"/>
    <n v="101407"/>
    <n v="101407"/>
    <n v="475739"/>
    <m/>
    <s v="IP"/>
    <d v="2025-08-27T00:00:00"/>
    <d v="2025-09-11T00:00:00"/>
    <x v="7"/>
    <s v="Submitted"/>
    <d v="2025-09-10T00:00:00"/>
    <m/>
  </r>
  <r>
    <s v="Dec"/>
    <x v="5"/>
    <x v="0"/>
    <x v="5"/>
    <x v="0"/>
    <n v="2700377.5299999984"/>
    <m/>
    <m/>
    <m/>
    <n v="95363.254220950883"/>
    <n v="3.5314785862905228E-2"/>
    <m/>
    <m/>
    <n v="0"/>
    <n v="95363.254220950883"/>
    <n v="3.5314785862905228E-2"/>
    <n v="0"/>
    <n v="0"/>
    <m/>
    <m/>
    <s v="IP"/>
    <d v="2025-02-08T00:00:00"/>
    <d v="2025-02-23T00:00:00"/>
    <x v="0"/>
    <s v="Not submitted"/>
    <d v="2025-02-23T00:00:00"/>
    <m/>
  </r>
  <r>
    <s v="July"/>
    <x v="1"/>
    <x v="1"/>
    <x v="11"/>
    <x v="1"/>
    <n v="2627341.29"/>
    <m/>
    <m/>
    <n v="2143672.0699999998"/>
    <n v="483669.2200000002"/>
    <n v="0.18409074673355444"/>
    <m/>
    <m/>
    <n v="0"/>
    <n v="483669.2200000002"/>
    <n v="0.18409074673355444"/>
    <n v="0"/>
    <n v="0"/>
    <m/>
    <m/>
    <s v="IP-OP"/>
    <d v="2025-08-28T00:00:00"/>
    <d v="2025-09-12T00:00:00"/>
    <x v="7"/>
    <s v="Submitted"/>
    <d v="2025-09-11T00:00:00"/>
    <m/>
  </r>
  <r>
    <s v="July"/>
    <x v="0"/>
    <x v="2"/>
    <x v="11"/>
    <x v="1"/>
    <n v="152758.18"/>
    <n v="93443.62"/>
    <n v="13625.79"/>
    <n v="107069.41"/>
    <n v="45688.76999999999"/>
    <n v="0.29909213372403359"/>
    <m/>
    <m/>
    <n v="0"/>
    <n v="43722.949999999983"/>
    <n v="0.28622329750197328"/>
    <n v="1965.820000000007"/>
    <n v="1965.820000000007"/>
    <n v="479491"/>
    <m/>
    <s v="IP"/>
    <d v="2025-08-29T00:00:00"/>
    <d v="2025-09-13T00:00:00"/>
    <x v="4"/>
    <s v="Submitted"/>
    <d v="2025-09-09T00:00:00"/>
    <m/>
  </r>
  <r>
    <s v="July "/>
    <x v="3"/>
    <x v="1"/>
    <x v="16"/>
    <x v="1"/>
    <n v="1213786.05"/>
    <m/>
    <m/>
    <n v="839858.2"/>
    <n v="373927.85000000009"/>
    <n v="0.30806734844250361"/>
    <m/>
    <m/>
    <n v="0"/>
    <n v="373927.85000000009"/>
    <n v="0.30806734844250361"/>
    <n v="0"/>
    <n v="0"/>
    <m/>
    <m/>
    <s v="IP-OP"/>
    <d v="2025-08-30T00:00:00"/>
    <d v="2025-09-14T00:00:00"/>
    <x v="4"/>
    <s v="Submitted"/>
    <d v="2025-09-11T00:00:00"/>
    <m/>
  </r>
  <r>
    <s v="July"/>
    <x v="3"/>
    <x v="2"/>
    <x v="11"/>
    <x v="1"/>
    <n v="3154.18"/>
    <n v="2758.18"/>
    <n v="396"/>
    <n v="3154.18"/>
    <n v="0"/>
    <n v="0"/>
    <m/>
    <m/>
    <n v="0"/>
    <n v="0"/>
    <n v="0"/>
    <n v="0"/>
    <n v="0"/>
    <n v="483748"/>
    <m/>
    <s v="IP"/>
    <d v="2025-09-02T00:00:00"/>
    <d v="2025-09-17T00:00:00"/>
    <x v="0"/>
    <s v="Ready to work"/>
    <s v="-"/>
    <m/>
  </r>
  <r>
    <s v="July"/>
    <x v="0"/>
    <x v="2"/>
    <x v="11"/>
    <x v="1"/>
    <n v="51254.400000000001"/>
    <n v="32675.88"/>
    <n v="4824.47"/>
    <n v="37500.35"/>
    <n v="13754.050000000003"/>
    <n v="0.26834866860211032"/>
    <m/>
    <m/>
    <n v="0"/>
    <n v="1661.0600000000049"/>
    <n v="3.2408144471499131E-2"/>
    <n v="12092.989999999998"/>
    <n v="12092.989999999998"/>
    <n v="479496"/>
    <m/>
    <s v="IP"/>
    <d v="2025-08-30T00:00:00"/>
    <d v="2025-09-14T00:00:00"/>
    <x v="2"/>
    <s v="Submitted"/>
    <d v="2025-09-17T00:00:00"/>
    <m/>
  </r>
  <r>
    <s v="July"/>
    <x v="4"/>
    <x v="2"/>
    <x v="11"/>
    <x v="1"/>
    <n v="42110.06"/>
    <n v="12454.75"/>
    <n v="1823.1"/>
    <n v="14277.85"/>
    <n v="27832.21"/>
    <n v="0.66093968994582297"/>
    <m/>
    <m/>
    <n v="0"/>
    <n v="922.47999999999593"/>
    <n v="2.190640431288856E-2"/>
    <n v="26909.730000000003"/>
    <n v="26909.730000000003"/>
    <n v="475746"/>
    <m/>
    <s v="IP"/>
    <d v="2025-08-30T00:00:00"/>
    <d v="2025-09-14T00:00:00"/>
    <x v="4"/>
    <s v="Submitted"/>
    <d v="2025-09-14T00:00:00"/>
    <m/>
  </r>
  <r>
    <s v="July"/>
    <x v="1"/>
    <x v="2"/>
    <x v="11"/>
    <x v="1"/>
    <n v="209044.77"/>
    <n v="171185.92000000001"/>
    <n v="24640.720000000001"/>
    <n v="195826.64"/>
    <n v="13218.129999999976"/>
    <n v="6.3231096381889756E-2"/>
    <n v="178196.32"/>
    <n v="25692.28"/>
    <n v="203888.6"/>
    <n v="5156.1699999999837"/>
    <n v="2.4665386271084343E-2"/>
    <n v="8061.9599999999919"/>
    <n v="8061.9599999999919"/>
    <n v="475195"/>
    <m/>
    <s v="IP"/>
    <d v="2025-09-02T00:00:00"/>
    <d v="2025-09-17T00:00:00"/>
    <x v="4"/>
    <s v="Submitted"/>
    <d v="2025-09-10T00:00:00"/>
    <m/>
  </r>
  <r>
    <s v="July"/>
    <x v="0"/>
    <x v="2"/>
    <x v="11"/>
    <x v="1"/>
    <n v="536728.32999999996"/>
    <n v="361567.95"/>
    <n v="41901.839999999997"/>
    <n v="403469.79000000004"/>
    <n v="133258.53999999992"/>
    <n v="0.24827931106226483"/>
    <m/>
    <m/>
    <n v="0"/>
    <n v="132325.86999999994"/>
    <n v="0.24654161631453281"/>
    <n v="932.6699999999837"/>
    <n v="932.6699999999837"/>
    <s v="479494"/>
    <m/>
    <s v="OP"/>
    <d v="2025-09-03T00:00:00"/>
    <d v="2025-09-18T00:00:00"/>
    <x v="2"/>
    <s v="Submitted"/>
    <d v="2025-09-17T00:00:00"/>
    <m/>
  </r>
  <r>
    <s v="July"/>
    <x v="0"/>
    <x v="2"/>
    <x v="11"/>
    <x v="1"/>
    <n v="32853.589999999997"/>
    <n v="17850.63"/>
    <n v="2149.35"/>
    <n v="19999.98"/>
    <n v="12853.609999999997"/>
    <n v="0.39123913094428947"/>
    <m/>
    <m/>
    <n v="0"/>
    <n v="11271.759999999995"/>
    <n v="0.34309066376003339"/>
    <n v="1581.8500000000022"/>
    <n v="1581.8500000000022"/>
    <n v="479497"/>
    <m/>
    <s v="OP"/>
    <d v="2025-09-03T00:00:00"/>
    <d v="2025-09-18T00:00:00"/>
    <x v="2"/>
    <s v="Submitted"/>
    <d v="2025-09-17T00:00:00"/>
    <m/>
  </r>
  <r>
    <s v="July"/>
    <x v="4"/>
    <x v="2"/>
    <x v="11"/>
    <x v="1"/>
    <n v="730839.95"/>
    <n v="580336.19999999995"/>
    <n v="85413.23"/>
    <n v="665749.42999999993"/>
    <n v="65090.520000000019"/>
    <n v="8.9062618976973026E-2"/>
    <m/>
    <m/>
    <n v="0"/>
    <n v="14580.609999999986"/>
    <n v="1.9950483002468579E-2"/>
    <n v="50509.910000000033"/>
    <n v="50509.910000000033"/>
    <n v="475743"/>
    <m/>
    <s v="IP"/>
    <d v="2025-09-03T00:00:00"/>
    <d v="2025-09-18T00:00:00"/>
    <x v="1"/>
    <s v="Ready to work"/>
    <d v="2025-09-17T00:00:00"/>
    <m/>
  </r>
  <r>
    <s v="July"/>
    <x v="4"/>
    <x v="2"/>
    <x v="11"/>
    <x v="1"/>
    <n v="95217.02"/>
    <n v="53981.66"/>
    <n v="6166.03"/>
    <n v="60147.69"/>
    <n v="35069.33"/>
    <n v="0.36830946820221849"/>
    <m/>
    <m/>
    <n v="0"/>
    <n v="30780.93"/>
    <n v="0.3232713017063546"/>
    <n v="4288.4000000000015"/>
    <n v="4288.4000000000015"/>
    <n v="475745"/>
    <m/>
    <s v="OP"/>
    <d v="2025-09-03T00:00:00"/>
    <d v="2025-09-18T00:00:00"/>
    <x v="1"/>
    <s v="Ready to work"/>
    <d v="2025-09-18T00:00:00"/>
    <m/>
  </r>
  <r>
    <s v="July"/>
    <x v="1"/>
    <x v="2"/>
    <x v="11"/>
    <x v="1"/>
    <n v="85691.98"/>
    <n v="64300.639999999999"/>
    <n v="6375.34"/>
    <n v="70675.98"/>
    <n v="15016"/>
    <n v="0.17523226794386126"/>
    <m/>
    <m/>
    <n v="0"/>
    <n v="14751.399999999994"/>
    <n v="0.17214446439445086"/>
    <n v="264.60000000000582"/>
    <n v="264.60000000000582"/>
    <s v="475197"/>
    <m/>
    <s v="OP"/>
    <d v="2025-09-05T00:00:00"/>
    <d v="2025-09-20T00:00:00"/>
    <x v="1"/>
    <s v="Submitted"/>
    <d v="2025-09-20T00:00:00"/>
    <m/>
  </r>
  <r>
    <s v="July"/>
    <x v="4"/>
    <x v="2"/>
    <x v="11"/>
    <x v="1"/>
    <n v="593993.54"/>
    <n v="422336.78"/>
    <n v="43325.16"/>
    <n v="465661.94000000006"/>
    <n v="128331.59999999998"/>
    <n v="0.2160488142682494"/>
    <m/>
    <m/>
    <n v="0"/>
    <n v="124186.81000000006"/>
    <n v="0.20907097743857628"/>
    <n v="4144.7899999999208"/>
    <n v="4144.7899999999208"/>
    <n v="475744"/>
    <m/>
    <s v="OP"/>
    <d v="2025-09-05T00:00:00"/>
    <d v="2025-09-20T00:00:00"/>
    <x v="1"/>
    <s v="Ready to work"/>
    <d v="2025-09-17T00:00:00"/>
    <m/>
  </r>
  <r>
    <s v="July"/>
    <x v="2"/>
    <x v="2"/>
    <x v="11"/>
    <x v="1"/>
    <n v="214436.28"/>
    <n v="158009.45000000001"/>
    <n v="21413.51"/>
    <n v="179422.96000000002"/>
    <n v="35013.319999999978"/>
    <n v="0.16328076573609643"/>
    <m/>
    <m/>
    <n v="0"/>
    <n v="2151.4100000000035"/>
    <n v="1.003286384188349E-2"/>
    <n v="32861.909999999974"/>
    <n v="32861.909999999974"/>
    <n v="475485"/>
    <m/>
    <s v="IP"/>
    <d v="2025-09-05T00:00:00"/>
    <d v="2025-09-20T00:00:00"/>
    <x v="7"/>
    <s v="Submitted"/>
    <d v="2025-09-18T00:00:00"/>
    <m/>
  </r>
  <r>
    <s v="July"/>
    <x v="1"/>
    <x v="2"/>
    <x v="11"/>
    <x v="1"/>
    <n v="5093"/>
    <n v="3671.4"/>
    <n v="375.45"/>
    <n v="4046.85"/>
    <n v="1046.1500000000001"/>
    <n v="0.20540938543098372"/>
    <m/>
    <m/>
    <n v="0"/>
    <n v="1046.1500000000001"/>
    <n v="0.20540938543098372"/>
    <n v="0"/>
    <n v="0"/>
    <n v="475200"/>
    <m/>
    <s v="OP"/>
    <d v="2025-09-06T00:00:00"/>
    <d v="2025-09-21T00:00:00"/>
    <x v="7"/>
    <s v="Ready to work"/>
    <d v="2025-09-18T00:00:00"/>
    <m/>
  </r>
  <r>
    <s v="July"/>
    <x v="3"/>
    <x v="2"/>
    <x v="11"/>
    <x v="1"/>
    <n v="47638.87"/>
    <n v="19182.18"/>
    <n v="2763.24"/>
    <n v="21945.42"/>
    <n v="25693.450000000004"/>
    <n v="0.53933793979580125"/>
    <m/>
    <m/>
    <n v="0"/>
    <n v="2164.4500000000044"/>
    <n v="4.5434536965297548E-2"/>
    <n v="23529"/>
    <n v="23529"/>
    <n v="475208"/>
    <m/>
    <s v="IP"/>
    <d v="2025-09-07T00:00:00"/>
    <d v="2025-09-22T00:00:00"/>
    <x v="7"/>
    <s v="Submitted"/>
    <d v="2025-09-22T00:00:00"/>
    <m/>
  </r>
  <r>
    <s v="July"/>
    <x v="3"/>
    <x v="2"/>
    <x v="11"/>
    <x v="1"/>
    <n v="620931.92000000004"/>
    <n v="248460.33"/>
    <n v="35748.46"/>
    <n v="284208.78999999998"/>
    <n v="336723.13000000006"/>
    <n v="0.54228671317138932"/>
    <m/>
    <m/>
    <n v="0"/>
    <n v="156834.76000000007"/>
    <n v="0.25257963868245015"/>
    <n v="179888.37"/>
    <n v="179888.37"/>
    <n v="475220"/>
    <m/>
    <s v="IP"/>
    <d v="2025-09-07T00:00:00"/>
    <d v="2025-09-22T00:00:00"/>
    <x v="7"/>
    <s v="Submitted"/>
    <d v="2025-09-22T00:00:00"/>
    <m/>
  </r>
  <r>
    <s v="July"/>
    <x v="0"/>
    <x v="2"/>
    <x v="11"/>
    <x v="1"/>
    <n v="152088.24"/>
    <n v="135642.54"/>
    <n v="16445.7"/>
    <n v="105381.89"/>
    <n v="46706.349999999991"/>
    <n v="0.30710033859291153"/>
    <m/>
    <m/>
    <n v="0"/>
    <n v="38738.389999999985"/>
    <n v="0.25470996311088873"/>
    <n v="7967.9600000000064"/>
    <n v="7967.9600000000064"/>
    <n v="479492"/>
    <m/>
    <s v="OP"/>
    <d v="2025-09-09T00:00:00"/>
    <d v="2025-09-24T00:00:00"/>
    <x v="4"/>
    <s v="Submitted"/>
    <d v="2025-09-18T00:00:00"/>
    <m/>
  </r>
  <r>
    <s v="July"/>
    <x v="4"/>
    <x v="2"/>
    <x v="11"/>
    <x v="1"/>
    <n v="98807.76"/>
    <n v="88360.4"/>
    <n v="10447.36"/>
    <n v="70319.19"/>
    <n v="28488.569999999992"/>
    <n v="0.28832320457421556"/>
    <m/>
    <m/>
    <n v="0"/>
    <n v="28488.569999999992"/>
    <n v="0.28832320457421556"/>
    <n v="0"/>
    <n v="0"/>
    <n v="475740"/>
    <m/>
    <s v="OP"/>
    <d v="2025-09-09T00:00:00"/>
    <d v="2025-09-24T00:00:00"/>
    <x v="2"/>
    <s v="Passed Due"/>
    <m/>
    <s v="Bupa\Khamis\2025\July\475740\khamis-bupa-late-docs-july-fadil.png"/>
  </r>
  <r>
    <s v="AUG"/>
    <x v="1"/>
    <x v="1"/>
    <x v="2"/>
    <x v="1"/>
    <n v="2517829.9300000002"/>
    <m/>
    <m/>
    <n v="2010300.01"/>
    <n v="507529.92000000016"/>
    <n v="0.20157434541259905"/>
    <m/>
    <m/>
    <n v="0"/>
    <n v="507529.92000000016"/>
    <n v="0.20157434541259905"/>
    <n v="0"/>
    <n v="0"/>
    <s v="NM25MDB047185"/>
    <m/>
    <s v="IP-OP"/>
    <d v="2025-09-16T00:00:00"/>
    <d v="2025-09-30T00:00:00"/>
    <x v="4"/>
    <s v="Submitted"/>
    <d v="2025-09-28T00:00:00"/>
    <m/>
  </r>
  <r>
    <s v="July"/>
    <x v="3"/>
    <x v="2"/>
    <x v="11"/>
    <x v="1"/>
    <n v="15898.51"/>
    <n v="10870.26"/>
    <n v="741.8"/>
    <n v="11612.06"/>
    <n v="4286.4500000000007"/>
    <n v="0.26961331596482946"/>
    <m/>
    <m/>
    <n v="0"/>
    <n v="4286.4500000000007"/>
    <n v="0.26961331596482946"/>
    <n v="0"/>
    <n v="0"/>
    <s v="475221"/>
    <m/>
    <s v="OP"/>
    <d v="2025-09-17T00:00:00"/>
    <d v="2025-10-02T00:00:00"/>
    <x v="7"/>
    <s v="Submitted"/>
    <d v="2025-09-30T00:00:00"/>
    <m/>
  </r>
  <r>
    <s v="July"/>
    <x v="2"/>
    <x v="2"/>
    <x v="11"/>
    <x v="1"/>
    <n v="285898.76"/>
    <n v="193725.74"/>
    <n v="20755.439999999999"/>
    <n v="214481.18"/>
    <n v="71417.580000000016"/>
    <n v="0.24980024397447548"/>
    <m/>
    <m/>
    <n v="0"/>
    <n v="70270.180000000022"/>
    <n v="0.24578693520741404"/>
    <n v="1147.3999999999942"/>
    <n v="1147.3999999999942"/>
    <n v="475482"/>
    <m/>
    <s v="OP"/>
    <d v="2025-09-17T00:00:00"/>
    <d v="2025-10-02T00:00:00"/>
    <x v="7"/>
    <s v="Submitted"/>
    <d v="2025-09-30T00:00:00"/>
    <m/>
  </r>
  <r>
    <s v="July"/>
    <x v="3"/>
    <x v="2"/>
    <x v="11"/>
    <x v="1"/>
    <n v="114655.86"/>
    <n v="70241.600000000006"/>
    <n v="7299.95"/>
    <n v="77541.55"/>
    <n v="37114.31"/>
    <n v="0.32370181515362578"/>
    <m/>
    <m/>
    <n v="0"/>
    <n v="32913.849999999991"/>
    <n v="0.28706644387822822"/>
    <n v="4200.4600000000064"/>
    <n v="4200.4600000000064"/>
    <n v="475209"/>
    <m/>
    <s v="OP"/>
    <d v="2025-09-18T00:00:00"/>
    <d v="2025-10-03T00:00:00"/>
    <x v="15"/>
    <s v="Submitted"/>
    <d v="2025-10-03T00:00:00"/>
    <m/>
  </r>
  <r>
    <s v="July"/>
    <x v="3"/>
    <x v="2"/>
    <x v="11"/>
    <x v="1"/>
    <n v="691654.91"/>
    <n v="457830.16"/>
    <n v="50611.54"/>
    <n v="508441.69999999995"/>
    <n v="183213.21000000008"/>
    <n v="0.2648910711846173"/>
    <m/>
    <m/>
    <n v="0"/>
    <n v="183213.21000000008"/>
    <n v="0.2648910711846173"/>
    <n v="0"/>
    <n v="0"/>
    <n v="475222"/>
    <m/>
    <s v="OP"/>
    <d v="2025-09-18T00:00:00"/>
    <d v="2025-10-03T00:00:00"/>
    <x v="15"/>
    <s v="Submitted"/>
    <d v="2025-10-03T00:00:00"/>
    <m/>
  </r>
  <r>
    <s v="AUG"/>
    <x v="1"/>
    <x v="2"/>
    <x v="2"/>
    <x v="1"/>
    <n v="184383.67"/>
    <n v="151318"/>
    <n v="21776.68"/>
    <n v="173094.68"/>
    <n v="11288.99000000002"/>
    <n v="6.1225541285733272E-2"/>
    <m/>
    <m/>
    <n v="0"/>
    <n v="11288.99000000002"/>
    <n v="6.1225541285733272E-2"/>
    <n v="0"/>
    <n v="0"/>
    <n v="483733"/>
    <m/>
    <s v="IP"/>
    <d v="2025-09-20T00:00:00"/>
    <d v="2025-10-05T00:00:00"/>
    <x v="7"/>
    <s v="Under processing"/>
    <d v="2025-10-02T00:00:00"/>
    <m/>
  </r>
  <r>
    <s v="AUG"/>
    <x v="1"/>
    <x v="2"/>
    <x v="2"/>
    <x v="1"/>
    <n v="29046.26"/>
    <n v="11891.06"/>
    <n v="1706.1"/>
    <n v="13597.16"/>
    <n v="15449.099999999999"/>
    <n v="0.53187914726370966"/>
    <m/>
    <m/>
    <n v="0"/>
    <n v="0"/>
    <n v="0"/>
    <n v="15449.099999999999"/>
    <n v="15449.099999999999"/>
    <n v="483734"/>
    <m/>
    <s v="IP"/>
    <d v="2025-09-21T00:00:00"/>
    <d v="2025-10-06T00:00:00"/>
    <x v="7"/>
    <s v="Submitted"/>
    <d v="2025-10-02T00:00:00"/>
    <m/>
  </r>
  <r>
    <s v="July"/>
    <x v="2"/>
    <x v="2"/>
    <x v="11"/>
    <x v="1"/>
    <n v="15324.97"/>
    <n v="6935.7"/>
    <n v="577.73"/>
    <n v="7513.43"/>
    <n v="7811.5399999999991"/>
    <n v="0.50972628331409453"/>
    <m/>
    <m/>
    <n v="0"/>
    <n v="4678.4799999999996"/>
    <n v="0.30528477380379865"/>
    <n v="3133.0599999999995"/>
    <n v="3133.0599999999995"/>
    <n v="475481"/>
    <m/>
    <s v="OP"/>
    <d v="2025-09-21T00:00:00"/>
    <d v="2025-10-06T00:00:00"/>
    <x v="7"/>
    <s v="Submitted"/>
    <d v="2025-10-02T00:00:00"/>
    <m/>
  </r>
  <r>
    <s v="AUG"/>
    <x v="0"/>
    <x v="2"/>
    <x v="2"/>
    <x v="1"/>
    <n v="815473.4"/>
    <n v="516782.08000000002"/>
    <n v="75832.490000000005"/>
    <n v="592614.57000000007"/>
    <n v="222858.82999999996"/>
    <n v="0.27328767560045486"/>
    <m/>
    <m/>
    <n v="0"/>
    <n v="222858.82999999996"/>
    <n v="0.27328767560045486"/>
    <n v="0"/>
    <n v="0"/>
    <s v="488433"/>
    <m/>
    <s v="IP"/>
    <d v="2025-09-22T00:00:00"/>
    <d v="2025-10-07T00:00:00"/>
    <x v="16"/>
    <s v="Submitted"/>
    <d v="2025-10-07T00:00:00"/>
    <m/>
  </r>
  <r>
    <s v="AUG"/>
    <x v="4"/>
    <x v="2"/>
    <x v="2"/>
    <x v="1"/>
    <n v="511283.95"/>
    <n v="286861.01"/>
    <n v="41779.5"/>
    <n v="328640.51"/>
    <n v="182643.44"/>
    <n v="0.35722506055588094"/>
    <m/>
    <m/>
    <n v="0"/>
    <n v="182643.44"/>
    <n v="0.35722506055588094"/>
    <n v="0"/>
    <n v="0"/>
    <n v="484603"/>
    <m/>
    <s v="IP"/>
    <d v="2025-09-22T00:00:00"/>
    <d v="2025-10-07T00:00:00"/>
    <x v="16"/>
    <s v="Submitted"/>
    <d v="2025-10-07T00:00:00"/>
    <m/>
  </r>
  <r>
    <s v="AUG"/>
    <x v="4"/>
    <x v="2"/>
    <x v="2"/>
    <x v="1"/>
    <n v="320684.32"/>
    <n v="213500.91"/>
    <n v="25369.119999999999"/>
    <n v="238870.03"/>
    <n v="81814.290000000008"/>
    <n v="0.25512407341899351"/>
    <m/>
    <m/>
    <n v="0"/>
    <n v="81814.290000000008"/>
    <n v="0.25512407341899351"/>
    <n v="0"/>
    <n v="0"/>
    <n v="484599"/>
    <m/>
    <s v="IP"/>
    <d v="2025-09-23T00:00:00"/>
    <d v="2025-10-08T00:00:00"/>
    <x v="16"/>
    <s v="Submitted"/>
    <d v="2025-10-08T00:00:00"/>
    <m/>
  </r>
  <r>
    <s v="AUG"/>
    <x v="1"/>
    <x v="4"/>
    <x v="2"/>
    <x v="1"/>
    <n v="398869.42"/>
    <m/>
    <m/>
    <m/>
    <n v="330823.56"/>
    <n v="0.82940316658018054"/>
    <m/>
    <m/>
    <n v="0"/>
    <n v="330823.56"/>
    <n v="0.82940316658018054"/>
    <n v="0"/>
    <n v="0"/>
    <s v="NB-00035859"/>
    <m/>
    <s v="IP"/>
    <d v="2025-09-30T00:00:00"/>
    <d v="2025-10-15T00:00:00"/>
    <x v="16"/>
    <s v="Under processing"/>
    <m/>
    <m/>
  </r>
  <r>
    <s v="AUG"/>
    <x v="1"/>
    <x v="4"/>
    <x v="2"/>
    <x v="1"/>
    <n v="2826.74"/>
    <m/>
    <m/>
    <m/>
    <n v="1398.1"/>
    <n v="0.49459801750426285"/>
    <m/>
    <m/>
    <n v="0"/>
    <n v="1398.1"/>
    <n v="0.49459801750426285"/>
    <n v="0"/>
    <n v="0"/>
    <s v="NB-00036122"/>
    <m/>
    <s v="OP"/>
    <d v="2025-10-02T00:00:00"/>
    <d v="2025-10-17T00:00:00"/>
    <x v="16"/>
    <s v="Under processing"/>
    <m/>
    <m/>
  </r>
  <r>
    <s v="AUG"/>
    <x v="1"/>
    <x v="4"/>
    <x v="2"/>
    <x v="1"/>
    <n v="47062.87"/>
    <m/>
    <m/>
    <m/>
    <n v="47062.87"/>
    <n v="1"/>
    <m/>
    <m/>
    <n v="0"/>
    <n v="47062.87"/>
    <n v="1"/>
    <n v="0"/>
    <n v="0"/>
    <s v="NB-00036120"/>
    <m/>
    <s v="IP"/>
    <d v="2025-09-30T00:00:00"/>
    <d v="2025-10-15T00:00:00"/>
    <x v="16"/>
    <s v="Under processing"/>
    <m/>
    <m/>
  </r>
  <r>
    <s v="AUG"/>
    <x v="1"/>
    <x v="4"/>
    <x v="2"/>
    <x v="1"/>
    <n v="391903.63"/>
    <m/>
    <m/>
    <m/>
    <n v="137453.25"/>
    <n v="0.35073227058396983"/>
    <m/>
    <m/>
    <n v="0"/>
    <n v="137453.25"/>
    <n v="0.35073227058396983"/>
    <n v="0"/>
    <n v="0"/>
    <s v="NB-00035760"/>
    <m/>
    <s v="OP"/>
    <d v="2025-09-30T00:00:00"/>
    <d v="2025-10-15T00:00:00"/>
    <x v="16"/>
    <s v="Under processing"/>
    <m/>
    <m/>
  </r>
  <r>
    <s v="AUG"/>
    <x v="0"/>
    <x v="1"/>
    <x v="2"/>
    <x v="1"/>
    <n v="1673415.38"/>
    <m/>
    <m/>
    <m/>
    <n v="464807.16999999993"/>
    <n v="0.27775959009053686"/>
    <m/>
    <m/>
    <n v="0"/>
    <n v="464807.16999999993"/>
    <n v="0.27775959009053686"/>
    <n v="0"/>
    <n v="0"/>
    <s v="NM25MDB050005"/>
    <m/>
    <s v="IP-OP"/>
    <d v="2025-10-02T00:00:00"/>
    <d v="2025-10-17T00:00:00"/>
    <x v="15"/>
    <s v="Under processing"/>
    <m/>
    <m/>
  </r>
  <r>
    <s v="AUG"/>
    <x v="2"/>
    <x v="1"/>
    <x v="2"/>
    <x v="1"/>
    <n v="1084648.6299999999"/>
    <m/>
    <m/>
    <m/>
    <n v="328776.33999999985"/>
    <n v="0.30311783088685584"/>
    <m/>
    <m/>
    <n v="0"/>
    <n v="328776.33999999985"/>
    <n v="0.30311783088685584"/>
    <n v="0"/>
    <n v="0"/>
    <s v="NM25MDB050990"/>
    <m/>
    <s v="IP-OP"/>
    <d v="2025-10-05T00:00:00"/>
    <d v="2025-10-20T00:00:00"/>
    <x v="7"/>
    <s v="Submitted"/>
    <d v="2025-10-19T00:00:00"/>
    <m/>
  </r>
  <r>
    <s v="AUG"/>
    <x v="0"/>
    <x v="2"/>
    <x v="2"/>
    <x v="1"/>
    <n v="213367.34"/>
    <n v="161981.29"/>
    <n v="22954.17"/>
    <n v="184935.46000000002"/>
    <n v="28431.879999999976"/>
    <n v="0.13325319610770783"/>
    <m/>
    <m/>
    <m/>
    <n v="28431.879999999976"/>
    <n v="0.13325319610770783"/>
    <m/>
    <m/>
    <n v="488431"/>
    <m/>
    <s v="IP"/>
    <d v="2025-09-25T00:00:00"/>
    <d v="2025-10-10T00:00:00"/>
    <x v="4"/>
    <s v="Submitted"/>
    <d v="2025-10-12T00:00:00"/>
    <m/>
  </r>
  <r>
    <s v="AUG"/>
    <x v="4"/>
    <x v="2"/>
    <x v="2"/>
    <x v="1"/>
    <n v="35997.21"/>
    <n v="21056.05"/>
    <n v="3074.25"/>
    <n v="24130.3"/>
    <n v="11866.91"/>
    <n v="0.32966193768905977"/>
    <m/>
    <m/>
    <n v="0"/>
    <n v="7027.68"/>
    <n v="0.19522846353925763"/>
    <n v="4839.2299999999996"/>
    <n v="4839.2299999999996"/>
    <n v="484606"/>
    <m/>
    <s v="IP"/>
    <d v="2025-09-24T00:00:00"/>
    <d v="2025-10-09T00:00:00"/>
    <x v="4"/>
    <s v="Submitted"/>
    <d v="2025-10-01T00:00:00"/>
    <m/>
  </r>
  <r>
    <s v="AUG"/>
    <x v="3"/>
    <x v="2"/>
    <x v="2"/>
    <x v="1"/>
    <n v="48373.97"/>
    <n v="38323.81"/>
    <n v="5650.84"/>
    <n v="43974.649999999994"/>
    <n v="4399.320000000007"/>
    <n v="9.0943951881559584E-2"/>
    <m/>
    <m/>
    <n v="0"/>
    <n v="4399.320000000007"/>
    <n v="9.0943951881559584E-2"/>
    <n v="0"/>
    <n v="0"/>
    <s v="487193"/>
    <m/>
    <s v="IP"/>
    <d v="2025-09-30T00:00:00"/>
    <d v="2025-10-15T00:00:00"/>
    <x v="4"/>
    <s v="Submitted"/>
    <d v="2025-10-05T00:00:00"/>
    <m/>
  </r>
  <r>
    <s v="AUG"/>
    <x v="0"/>
    <x v="2"/>
    <x v="2"/>
    <x v="1"/>
    <n v="13448.54"/>
    <n v="11715.14"/>
    <n v="1733.4"/>
    <n v="13448.539999999999"/>
    <s v="-"/>
    <n v="0"/>
    <m/>
    <m/>
    <n v="0"/>
    <s v="-"/>
    <n v="0"/>
    <e v="#VALUE!"/>
    <s v="0"/>
    <n v="488436"/>
    <m/>
    <s v="IP"/>
    <d v="2025-09-23T00:00:00"/>
    <d v="2025-10-08T00:00:00"/>
    <x v="0"/>
    <s v="Ready to work"/>
    <s v="-"/>
    <m/>
  </r>
  <r>
    <s v="AUG"/>
    <x v="4"/>
    <x v="1"/>
    <x v="2"/>
    <x v="1"/>
    <n v="1873562.92"/>
    <m/>
    <m/>
    <n v="1430366.7"/>
    <n v="443196.22"/>
    <n v="0.23655262135525185"/>
    <m/>
    <m/>
    <n v="0"/>
    <n v="443196.22"/>
    <n v="0.23655262135525185"/>
    <n v="0"/>
    <n v="0"/>
    <s v="NM25MDB046853"/>
    <m/>
    <s v="IP-OP"/>
    <d v="2025-09-22T00:00:00"/>
    <d v="2025-10-06T00:00:00"/>
    <x v="0"/>
    <s v="Ready to work"/>
    <s v="-"/>
    <m/>
  </r>
  <r>
    <s v="AUG"/>
    <x v="3"/>
    <x v="1"/>
    <x v="2"/>
    <x v="1"/>
    <n v="1140214.26"/>
    <m/>
    <m/>
    <n v="791120.24"/>
    <n v="349094.02"/>
    <n v="0.30616528160242445"/>
    <m/>
    <m/>
    <n v="0"/>
    <n v="349094.02"/>
    <n v="0.30616528160242445"/>
    <n v="0"/>
    <n v="0"/>
    <s v="NM25MDB049980"/>
    <m/>
    <s v="IP-OP"/>
    <d v="2025-10-07T00:00:00"/>
    <d v="2025-10-21T00:00:00"/>
    <x v="4"/>
    <s v="Submitted"/>
    <d v="2025-10-20T00:00:00"/>
    <m/>
  </r>
  <r>
    <s v="AUG"/>
    <x v="1"/>
    <x v="2"/>
    <x v="2"/>
    <x v="1"/>
    <n v="458.78"/>
    <n v="449.03"/>
    <n v="9.75"/>
    <n v="412.18"/>
    <n v="46.599999999999966"/>
    <n v="0.10157373904703773"/>
    <m/>
    <m/>
    <n v="0"/>
    <n v="46.599999999999966"/>
    <n v="0.10157373904703773"/>
    <n v="0"/>
    <n v="0"/>
    <n v="483737"/>
    <m/>
    <s v="OP"/>
    <d v="2025-10-01T00:00:00"/>
    <d v="2025-10-16T00:00:00"/>
    <x v="0"/>
    <s v="Ready to work"/>
    <m/>
    <m/>
  </r>
  <r>
    <s v="AUG"/>
    <x v="1"/>
    <x v="2"/>
    <x v="2"/>
    <x v="1"/>
    <n v="74424.63"/>
    <n v="67712.28"/>
    <n v="6712.35"/>
    <n v="63508.439999999995"/>
    <n v="10916.19000000001"/>
    <n v="0.14667442753830295"/>
    <m/>
    <m/>
    <n v="0"/>
    <n v="10916.19000000001"/>
    <n v="0.14667442753830295"/>
    <n v="0"/>
    <n v="0"/>
    <n v="483735"/>
    <m/>
    <s v="OP"/>
    <d v="2025-10-06T00:00:00"/>
    <d v="2025-10-21T00:00:00"/>
    <x v="2"/>
    <s v="Ready to work"/>
    <m/>
    <m/>
  </r>
  <r>
    <s v="AUG"/>
    <x v="1"/>
    <x v="2"/>
    <x v="2"/>
    <x v="1"/>
    <n v="15757.33"/>
    <n v="14341.33"/>
    <n v="1416"/>
    <n v="12625.75"/>
    <n v="3131.58"/>
    <n v="0.1987379841635607"/>
    <m/>
    <m/>
    <n v="0"/>
    <n v="3131.58"/>
    <n v="0.1987379841635607"/>
    <n v="0"/>
    <n v="0"/>
    <n v="483738"/>
    <m/>
    <s v="OP"/>
    <d v="2025-10-06T00:00:00"/>
    <d v="2025-10-21T00:00:00"/>
    <x v="4"/>
    <s v="Submitted"/>
    <d v="2025-10-15T00:00:00"/>
    <m/>
  </r>
  <r>
    <s v="AUG"/>
    <x v="0"/>
    <x v="2"/>
    <x v="2"/>
    <x v="1"/>
    <n v="13448.54"/>
    <n v="11715.14"/>
    <n v="1733.4"/>
    <n v="13448.539999999999"/>
    <n v="0"/>
    <n v="0"/>
    <m/>
    <m/>
    <n v="0"/>
    <m/>
    <n v="0"/>
    <n v="0"/>
    <n v="0"/>
    <n v="488436"/>
    <m/>
    <s v="IP"/>
    <d v="2025-09-23T00:00:00"/>
    <d v="2025-10-08T00:00:00"/>
    <x v="0"/>
    <s v="Submitted"/>
    <d v="2025-10-15T00:00:00"/>
    <m/>
  </r>
  <r>
    <s v="AUG"/>
    <x v="0"/>
    <x v="2"/>
    <x v="2"/>
    <x v="1"/>
    <n v="27033.29"/>
    <n v="14571.23"/>
    <n v="1386.9"/>
    <n v="15958.13"/>
    <n v="11075.160000000002"/>
    <n v="0.40968598346705121"/>
    <m/>
    <m/>
    <n v="0"/>
    <n v="11075.160000000002"/>
    <n v="0.40968598346705121"/>
    <n v="0"/>
    <n v="0"/>
    <n v="488437"/>
    <m/>
    <s v="OP"/>
    <d v="2025-10-05T00:00:00"/>
    <d v="2025-10-20T00:00:00"/>
    <x v="4"/>
    <s v="Submitted"/>
    <d v="2025-10-20T00:00:00"/>
    <m/>
  </r>
  <r>
    <s v="AUG"/>
    <x v="0"/>
    <x v="2"/>
    <x v="2"/>
    <x v="1"/>
    <n v="647353.93999999994"/>
    <n v="437384.49"/>
    <n v="48584.03"/>
    <n v="485968.52"/>
    <n v="161385.41999999993"/>
    <n v="0.24930012784042055"/>
    <m/>
    <m/>
    <n v="0"/>
    <n v="161385.41999999993"/>
    <n v="0.24930012784042055"/>
    <n v="0"/>
    <n v="0"/>
    <n v="488434"/>
    <m/>
    <s v="OP"/>
    <d v="2025-10-09T00:00:00"/>
    <d v="2025-10-24T00:00:00"/>
    <x v="2"/>
    <s v="Ready to work"/>
    <m/>
    <m/>
  </r>
  <r>
    <s v="AUG"/>
    <x v="0"/>
    <x v="2"/>
    <x v="2"/>
    <x v="1"/>
    <n v="270729.36"/>
    <n v="170722.04"/>
    <n v="19341.97"/>
    <n v="190064.01"/>
    <n v="80665.349999999977"/>
    <n v="0.29795567795085093"/>
    <m/>
    <m/>
    <n v="0"/>
    <n v="80665.349999999977"/>
    <n v="0.29795567795085093"/>
    <n v="0"/>
    <n v="0"/>
    <n v="488432"/>
    <m/>
    <s v="OP"/>
    <d v="2025-10-13T00:00:00"/>
    <d v="2025-10-28T00:00:00"/>
    <x v="4"/>
    <s v="Submitted"/>
    <d v="2025-10-20T00:00:00"/>
    <m/>
  </r>
  <r>
    <s v="AUG"/>
    <x v="4"/>
    <x v="2"/>
    <x v="2"/>
    <x v="1"/>
    <n v="107891.36"/>
    <n v="67981.56"/>
    <n v="7351.65"/>
    <n v="75333.209999999992"/>
    <n v="32558.150000000009"/>
    <n v="0.30176790801413578"/>
    <m/>
    <m/>
    <n v="0"/>
    <n v="32558.150000000009"/>
    <n v="0.30176790801413578"/>
    <n v="0"/>
    <n v="0"/>
    <n v="484600"/>
    <m/>
    <s v="OP"/>
    <d v="2025-10-13T00:00:00"/>
    <d v="2025-10-28T00:00:00"/>
    <x v="2"/>
    <s v="Ready to work"/>
    <m/>
    <m/>
  </r>
  <r>
    <s v="AUG"/>
    <x v="4"/>
    <x v="2"/>
    <x v="2"/>
    <x v="1"/>
    <n v="655042.47"/>
    <n v="531455.67000000004"/>
    <n v="60441.05"/>
    <n v="591896.72000000009"/>
    <n v="63145.749999999884"/>
    <n v="9.639947467833633E-2"/>
    <m/>
    <m/>
    <n v="0"/>
    <n v="63145.749999999884"/>
    <n v="9.639947467833633E-2"/>
    <n v="0"/>
    <n v="0"/>
    <n v="484604"/>
    <m/>
    <s v="OP"/>
    <d v="2025-10-13T00:00:00"/>
    <d v="2025-10-28T00:00:00"/>
    <x v="4"/>
    <s v="Under processing"/>
    <m/>
    <m/>
  </r>
  <r>
    <s v="AUG"/>
    <x v="4"/>
    <x v="2"/>
    <x v="2"/>
    <x v="1"/>
    <n v="112060.51"/>
    <n v="62581.11"/>
    <n v="6430.19"/>
    <n v="69011.3"/>
    <n v="43049.209999999992"/>
    <n v="0.38416039691413145"/>
    <m/>
    <m/>
    <n v="0"/>
    <n v="43049.209999999992"/>
    <n v="0.38416039691413145"/>
    <n v="0"/>
    <n v="0"/>
    <n v="484605"/>
    <m/>
    <s v="OP"/>
    <d v="2025-10-13T00:00:00"/>
    <d v="2025-10-28T00:00:00"/>
    <x v="2"/>
    <s v="Ready to work"/>
    <m/>
    <m/>
  </r>
  <r>
    <s v="AUG"/>
    <x v="3"/>
    <x v="2"/>
    <x v="2"/>
    <x v="1"/>
    <n v="7747.92"/>
    <n v="2363.36"/>
    <n v="283.88"/>
    <n v="2647.2400000000002"/>
    <n v="5100.68"/>
    <n v="0.65832894505880291"/>
    <m/>
    <m/>
    <n v="0"/>
    <n v="5100.68"/>
    <n v="0.65832894505880291"/>
    <n v="0"/>
    <n v="0"/>
    <n v="487280"/>
    <m/>
    <s v="IP"/>
    <d v="2025-10-05T00:00:00"/>
    <d v="2025-10-20T00:00:00"/>
    <x v="2"/>
    <s v="Ready to work"/>
    <m/>
    <m/>
  </r>
  <r>
    <s v="AUG"/>
    <x v="2"/>
    <x v="2"/>
    <x v="2"/>
    <x v="1"/>
    <n v="363514.3"/>
    <n v="258070.35"/>
    <n v="35551.68"/>
    <n v="293622.03000000003"/>
    <n v="69892.26999999996"/>
    <n v="0.19226828215561248"/>
    <m/>
    <m/>
    <n v="0"/>
    <n v="69892.26999999996"/>
    <n v="0.19226828215561248"/>
    <n v="0"/>
    <n v="0"/>
    <s v="484264"/>
    <m/>
    <s v="IP"/>
    <d v="2025-10-07T00:00:00"/>
    <d v="2025-10-22T00:00:00"/>
    <x v="4"/>
    <s v="Under processing"/>
    <m/>
    <m/>
  </r>
  <r>
    <s v="April"/>
    <x v="3"/>
    <x v="0"/>
    <x v="17"/>
    <x v="1"/>
    <n v="5946886.9800000004"/>
    <m/>
    <m/>
    <m/>
    <n v="531757.49"/>
    <n v="8.9417789809753526E-2"/>
    <m/>
    <m/>
    <n v="0"/>
    <n v="531757.49"/>
    <n v="8.9417789809753526E-2"/>
    <n v="0"/>
    <n v="0"/>
    <m/>
    <m/>
    <s v="IP"/>
    <s v="-"/>
    <s v="-"/>
    <x v="0"/>
    <s v="Submitted"/>
    <d v="2025-10-14T00:00:00"/>
    <m/>
  </r>
  <r>
    <s v="April"/>
    <x v="2"/>
    <x v="0"/>
    <x v="17"/>
    <x v="1"/>
    <n v="7371080.3099999996"/>
    <m/>
    <m/>
    <m/>
    <n v="661500.15"/>
    <n v="8.9742632311653664E-2"/>
    <m/>
    <m/>
    <n v="0"/>
    <n v="661500.15"/>
    <n v="8.9742632311653664E-2"/>
    <n v="0"/>
    <n v="0"/>
    <m/>
    <m/>
    <s v="IP"/>
    <s v="-"/>
    <s v="-"/>
    <x v="0"/>
    <s v="Submitted"/>
    <d v="2025-10-14T00:00:00"/>
    <m/>
  </r>
  <r>
    <s v="April"/>
    <x v="0"/>
    <x v="0"/>
    <x v="17"/>
    <x v="1"/>
    <n v="13320319.319999782"/>
    <m/>
    <m/>
    <m/>
    <n v="405033.52999999997"/>
    <n v="3.0407193721839889E-2"/>
    <m/>
    <m/>
    <n v="0"/>
    <n v="405033.52999999997"/>
    <n v="3.0407193721839889E-2"/>
    <n v="0"/>
    <n v="0"/>
    <m/>
    <m/>
    <s v="IP"/>
    <s v="-"/>
    <s v="-"/>
    <x v="0"/>
    <s v="Under processing"/>
    <m/>
    <m/>
  </r>
  <r>
    <s v="April"/>
    <x v="5"/>
    <x v="0"/>
    <x v="17"/>
    <x v="1"/>
    <n v="5056516.9499999564"/>
    <m/>
    <m/>
    <m/>
    <n v="373769.45"/>
    <n v="7.3918361926978857E-2"/>
    <m/>
    <m/>
    <n v="0"/>
    <n v="373769.45"/>
    <n v="7.3918361926978857E-2"/>
    <n v="0"/>
    <n v="0"/>
    <m/>
    <m/>
    <s v="IP"/>
    <s v="-"/>
    <s v="-"/>
    <x v="0"/>
    <s v="Under processing"/>
    <m/>
    <m/>
  </r>
  <r>
    <s v="MAY"/>
    <x v="3"/>
    <x v="0"/>
    <x v="1"/>
    <x v="1"/>
    <n v="6257467.7900000121"/>
    <m/>
    <m/>
    <m/>
    <n v="139006.59000000005"/>
    <n v="2.2214511470941153E-2"/>
    <m/>
    <m/>
    <n v="0"/>
    <n v="139006.59000000005"/>
    <n v="2.2214511470941153E-2"/>
    <n v="0"/>
    <n v="0"/>
    <m/>
    <m/>
    <s v="IP"/>
    <s v="-"/>
    <s v="-"/>
    <x v="0"/>
    <s v="Under processing"/>
    <m/>
    <m/>
  </r>
  <r>
    <s v="MAY"/>
    <x v="0"/>
    <x v="0"/>
    <x v="1"/>
    <x v="1"/>
    <n v="14832217.640000371"/>
    <m/>
    <m/>
    <m/>
    <n v="365008.27"/>
    <n v="2.4609150085259327E-2"/>
    <m/>
    <m/>
    <n v="0"/>
    <n v="365008.27"/>
    <n v="2.4609150085259327E-2"/>
    <n v="0"/>
    <n v="0"/>
    <m/>
    <m/>
    <s v="IP"/>
    <s v="-"/>
    <s v="-"/>
    <x v="0"/>
    <s v="Under processing"/>
    <m/>
    <m/>
  </r>
  <r>
    <s v="MAY"/>
    <x v="5"/>
    <x v="0"/>
    <x v="1"/>
    <x v="1"/>
    <n v="6550673.6600000001"/>
    <m/>
    <m/>
    <m/>
    <n v="264345.71000000002"/>
    <n v="4.0353973304174645E-2"/>
    <m/>
    <m/>
    <n v="0"/>
    <n v="264345.71000000002"/>
    <n v="4.0353973304174645E-2"/>
    <n v="0"/>
    <n v="0"/>
    <m/>
    <m/>
    <s v="IP"/>
    <s v="-"/>
    <s v="-"/>
    <x v="0"/>
    <s v="Under processing"/>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location ref="A3:A4" firstHeaderRow="1" firstDataRow="1" firstDataCol="0"/>
  <pivotFields count="42">
    <pivotField compact="0" outline="0" subtotalTop="0" showAll="0" defaultSubtotal="0"/>
    <pivotField compact="0" outline="0" showAll="0" defaultSubtotal="0"/>
    <pivotField compact="0" outline="0" subtotalTop="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43" outline="0" subtotalTop="0" showAll="0" defaultSubtotal="0"/>
    <pivotField compact="0" outline="0" subtotalTop="0" showAll="0" defaultSubtotal="0"/>
    <pivotField compact="0" numFmtId="1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43" outline="0" subtotalTop="0" showAll="0" defaultSubtotal="0"/>
    <pivotField compact="0" outline="0" subtotalTop="0" showAll="0" defaultSubtotal="0"/>
    <pivotField compact="0" outline="0" subtotalTop="0" showAll="0" defaultSubtotal="0"/>
    <pivotField compact="0" outline="0" multipleItemSelectionAllowed="1"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ubtotalTop="0" showAll="0" defaultSubtotal="0"/>
    <pivotField compact="0"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Items count="1">
    <i/>
  </colItems>
  <dataFields count="1">
    <dataField name="Sum of Recovery Amount" fld="17" baseField="19" baseItem="0" numFmtId="4"/>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38">
  <location ref="A29:K52" firstHeaderRow="1" firstDataRow="2" firstDataCol="4"/>
  <pivotFields count="42">
    <pivotField compact="0" outline="0" subtotalTop="0" showAll="0" defaultSubtotal="0"/>
    <pivotField axis="axisRow" compact="0" outline="0" subtotalTop="0" showAll="0" sortType="ascending" defaultSubtotal="0">
      <items count="31">
        <item h="1" m="1" x="23"/>
        <item h="1" m="1" x="7"/>
        <item h="1" m="1" x="12"/>
        <item h="1" m="1" x="11"/>
        <item h="1" m="1" x="30"/>
        <item h="1" m="1" x="27"/>
        <item h="1" m="1" x="20"/>
        <item h="1" m="1" x="16"/>
        <item h="1" m="1" x="24"/>
        <item h="1" m="1" x="10"/>
        <item h="1" x="5"/>
        <item h="1" m="1" x="28"/>
        <item h="1" m="1" x="18"/>
        <item h="1" m="1" x="17"/>
        <item h="1" x="0"/>
        <item h="1" m="1" x="22"/>
        <item h="1" x="4"/>
        <item h="1" x="2"/>
        <item h="1" x="1"/>
        <item h="1" m="1" x="9"/>
        <item h="1" m="1" x="26"/>
        <item h="1" m="1" x="21"/>
        <item h="1" m="1" x="14"/>
        <item h="1" m="1" x="15"/>
        <item h="1" m="1" x="25"/>
        <item h="1" m="1" x="19"/>
        <item h="1" m="1" x="29"/>
        <item h="1" m="1" x="6"/>
        <item h="1" m="1" x="13"/>
        <item x="3"/>
        <item h="1" m="1" x="8"/>
      </items>
    </pivotField>
    <pivotField axis="axisRow" compact="0" outline="0" subtotalTop="0" showAll="0" defaultSubtotal="0">
      <items count="23">
        <item m="1" x="16"/>
        <item m="1" x="9"/>
        <item x="2"/>
        <item m="1" x="15"/>
        <item m="1" x="13"/>
        <item m="1" x="11"/>
        <item m="1" x="19"/>
        <item x="3"/>
        <item m="1" x="17"/>
        <item x="0"/>
        <item x="1"/>
        <item m="1" x="22"/>
        <item m="1" x="20"/>
        <item m="1" x="21"/>
        <item m="1" x="7"/>
        <item m="1" x="12"/>
        <item m="1" x="18"/>
        <item m="1" x="8"/>
        <item x="5"/>
        <item m="1" x="10"/>
        <item m="1" x="14"/>
        <item m="1" x="6"/>
        <item x="4"/>
      </items>
    </pivotField>
    <pivotField axis="axisRow" compact="0" outline="0" subtotalTop="0" showAll="0" defaultSubtotal="0">
      <items count="19">
        <item m="1" x="18"/>
        <item x="0"/>
        <item x="6"/>
        <item x="7"/>
        <item x="8"/>
        <item x="1"/>
        <item x="9"/>
        <item x="11"/>
        <item x="2"/>
        <item x="12"/>
        <item x="3"/>
        <item x="4"/>
        <item x="13"/>
        <item x="5"/>
        <item x="14"/>
        <item x="15"/>
        <item x="16"/>
        <item x="10"/>
        <item x="17"/>
      </items>
    </pivotField>
    <pivotField axis="axisRow" compact="0" outline="0" subtotalTop="0" showAll="0" defaultSubtotal="0">
      <items count="7">
        <item h="1" m="1" x="2"/>
        <item h="1" m="1" x="5"/>
        <item h="1" m="1" x="6"/>
        <item h="1" m="1" x="3"/>
        <item h="1" m="1" x="4"/>
        <item h="1" x="0"/>
        <item x="1"/>
      </items>
    </pivotField>
    <pivotField dataField="1" compact="0" outline="0" subtotalTop="0" showAll="0" defaultSubtotal="0"/>
    <pivotField compact="0" outline="0" subtotalTop="0" showAll="0" defaultSubtotal="0"/>
    <pivotField compact="0" outline="0" subtotalTop="0" showAll="0" defaultSubtotal="0"/>
    <pivotField compact="0" numFmtId="43" outline="0" subtotalTop="0" showAll="0" defaultSubtotal="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outline="0" subtotalTop="0" showAll="0" defaultSubtotal="0"/>
    <pivotField dataField="1" compact="0" outline="0" subtotalTop="0" showAll="0" defaultSubtotal="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7">
        <item x="3"/>
        <item x="15"/>
        <item x="16"/>
        <item x="5"/>
        <item x="6"/>
        <item x="2"/>
        <item x="9"/>
        <item x="1"/>
        <item x="8"/>
        <item x="7"/>
        <item x="14"/>
        <item x="4"/>
        <item x="13"/>
        <item x="11"/>
        <item x="12"/>
        <item x="10"/>
        <item x="0"/>
      </items>
    </pivotField>
    <pivotField compact="0" outline="0" showAll="0" defaultSubtotal="0"/>
    <pivotField compact="0" outline="0" subtotalTop="0" showAll="0" defaultSubtotal="0"/>
    <pivotField compact="0"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dataField="1" compact="0" outline="0" subtotalTop="0" dragToRow="0" dragToCol="0" dragToPage="0" showAll="0" defaultSubtotal="0"/>
  </pivotFields>
  <rowFields count="4">
    <field x="1"/>
    <field x="2"/>
    <field x="3"/>
    <field x="4"/>
  </rowFields>
  <rowItems count="22">
    <i>
      <x v="29"/>
      <x v="2"/>
      <x v="1"/>
      <x v="6"/>
    </i>
    <i r="2">
      <x v="2"/>
      <x v="6"/>
    </i>
    <i r="2">
      <x v="3"/>
      <x v="6"/>
    </i>
    <i r="2">
      <x v="4"/>
      <x v="6"/>
    </i>
    <i r="2">
      <x v="5"/>
      <x v="6"/>
    </i>
    <i r="2">
      <x v="6"/>
      <x v="6"/>
    </i>
    <i r="2">
      <x v="7"/>
      <x v="6"/>
    </i>
    <i r="2">
      <x v="8"/>
      <x v="6"/>
    </i>
    <i r="1">
      <x v="9"/>
      <x v="1"/>
      <x v="6"/>
    </i>
    <i r="2">
      <x v="2"/>
      <x v="6"/>
    </i>
    <i r="2">
      <x v="3"/>
      <x v="6"/>
    </i>
    <i r="2">
      <x v="5"/>
      <x v="6"/>
    </i>
    <i r="2">
      <x v="18"/>
      <x v="6"/>
    </i>
    <i r="1">
      <x v="10"/>
      <x v="1"/>
      <x v="6"/>
    </i>
    <i r="2">
      <x v="2"/>
      <x v="6"/>
    </i>
    <i r="2">
      <x v="3"/>
      <x v="6"/>
    </i>
    <i r="2">
      <x v="4"/>
      <x v="6"/>
    </i>
    <i r="2">
      <x v="5"/>
      <x v="6"/>
    </i>
    <i r="2">
      <x v="6"/>
      <x v="6"/>
    </i>
    <i r="2">
      <x v="8"/>
      <x v="6"/>
    </i>
    <i r="2">
      <x v="16"/>
      <x v="6"/>
    </i>
    <i t="grand">
      <x/>
    </i>
  </rowItems>
  <colFields count="1">
    <field x="-2"/>
  </colFields>
  <colItems count="7">
    <i>
      <x/>
    </i>
    <i i="1">
      <x v="1"/>
    </i>
    <i i="2">
      <x v="2"/>
    </i>
    <i i="3">
      <x v="3"/>
    </i>
    <i i="4">
      <x v="4"/>
    </i>
    <i i="5">
      <x v="5"/>
    </i>
    <i i="6">
      <x v="6"/>
    </i>
  </colItems>
  <dataFields count="7">
    <dataField name="Sum of Billing Amount" fld="5" baseField="3" baseItem="7" numFmtId="43"/>
    <dataField name="Sum of  Initial Rejected Amount" fld="9" baseField="3" baseItem="7" numFmtId="43"/>
    <dataField name="Sum of Initial Rejection %" fld="40" baseField="0" baseItem="0" numFmtId="165"/>
    <dataField name="Sum of Final Rejection" fld="14" baseField="3" baseItem="7" numFmtId="43"/>
    <dataField name="Sum of Recovery Amount" fld="17" baseField="3" baseItem="7" numFmtId="43"/>
    <dataField name="Sum of Final Rejection%" fld="41" baseField="0" baseItem="0" numFmtId="165"/>
    <dataField name="Sum of Column1" fld="16" baseField="0" baseItem="0" numFmtId="43"/>
  </dataFields>
  <formats count="37">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dataOnly="0" labelOnly="1" grandRow="1" outline="0"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field="3" type="button" dataOnly="0" labelOnly="1" outline="0" axis="axisRow" fieldPosition="2"/>
    </format>
    <format dxfId="26">
      <pivotArea dataOnly="0" labelOnly="1" outline="0" fieldPosition="0">
        <references count="1">
          <reference field="1" count="0"/>
        </references>
      </pivotArea>
    </format>
    <format dxfId="25">
      <pivotArea dataOnly="0" labelOnly="1" grandRow="1" outline="0" fieldPosition="0"/>
    </format>
    <format dxfId="24">
      <pivotArea field="3" type="button" dataOnly="0" labelOnly="1" outline="0" axis="axisRow" fieldPosition="2"/>
    </format>
    <format dxfId="23">
      <pivotArea outline="0" fieldPosition="0">
        <references count="1">
          <reference field="4294967294" count="1" selected="0">
            <x v="0"/>
          </reference>
        </references>
      </pivotArea>
    </format>
    <format dxfId="22">
      <pivotArea outline="0" fieldPosition="0">
        <references count="1">
          <reference field="4294967294" count="1" selected="0">
            <x v="1"/>
          </reference>
        </references>
      </pivotArea>
    </format>
    <format dxfId="21">
      <pivotArea outline="0" fieldPosition="0">
        <references count="1">
          <reference field="4294967294" count="1" selected="0">
            <x v="3"/>
          </reference>
        </references>
      </pivotArea>
    </format>
    <format dxfId="20">
      <pivotArea outline="0" fieldPosition="0">
        <references count="1">
          <reference field="4294967294" count="1" selected="0">
            <x v="4"/>
          </reference>
        </references>
      </pivotArea>
    </format>
    <format dxfId="19">
      <pivotArea outline="0" fieldPosition="0">
        <references count="1">
          <reference field="4294967294" count="1" selected="0">
            <x v="5"/>
          </reference>
        </references>
      </pivotArea>
    </format>
    <format dxfId="18">
      <pivotArea outline="0" fieldPosition="0">
        <references count="1">
          <reference field="4294967294" count="1" selected="0">
            <x v="6"/>
          </reference>
        </references>
      </pivotArea>
    </format>
    <format dxfId="17">
      <pivotArea outline="0" fieldPosition="0">
        <references count="2">
          <reference field="4294967294" count="1" selected="0">
            <x v="5"/>
          </reference>
          <reference field="1" count="0" selected="0" defaultSubtotal="1"/>
        </references>
      </pivotArea>
    </format>
    <format dxfId="16">
      <pivotArea dataOnly="0" labelOnly="1" outline="0" fieldPosition="0">
        <references count="1">
          <reference field="4294967294" count="1">
            <x v="2"/>
          </reference>
        </references>
      </pivotArea>
    </format>
    <format dxfId="15">
      <pivotArea outline="0" fieldPosition="0">
        <references count="1">
          <reference field="4294967294" count="1" selected="0">
            <x v="2"/>
          </reference>
        </references>
      </pivotArea>
    </format>
    <format dxfId="14">
      <pivotArea outline="0" fieldPosition="0">
        <references count="2">
          <reference field="4294967294" count="1" selected="0">
            <x v="5"/>
          </reference>
          <reference field="1" count="1" selected="0">
            <x v="5"/>
          </reference>
        </references>
      </pivotArea>
    </format>
    <format dxfId="13">
      <pivotArea outline="0" fieldPosition="0">
        <references count="3">
          <reference field="4294967294" count="1" selected="0">
            <x v="2"/>
          </reference>
          <reference field="1" count="0" selected="0"/>
          <reference field="3" count="1" selected="0">
            <x v="1"/>
          </reference>
        </references>
      </pivotArea>
    </format>
    <format dxfId="12">
      <pivotArea outline="0" fieldPosition="0">
        <references count="3">
          <reference field="4294967294" count="1" selected="0">
            <x v="5"/>
          </reference>
          <reference field="1" count="0" selected="0"/>
          <reference field="3" count="1" selected="0">
            <x v="1"/>
          </reference>
        </references>
      </pivotArea>
    </format>
    <format dxfId="11">
      <pivotArea field="1" grandRow="1" outline="0" axis="axisRow" fieldPosition="0">
        <references count="1">
          <reference field="4294967294" count="1" selected="0">
            <x v="2"/>
          </reference>
        </references>
      </pivotArea>
    </format>
    <format dxfId="10">
      <pivotArea field="1" grandRow="1" outline="0" axis="axisRow" fieldPosition="0">
        <references count="1">
          <reference field="4294967294" count="1" selected="0">
            <x v="5"/>
          </reference>
        </references>
      </pivotArea>
    </format>
    <format>
      <pivotArea outline="0" fieldPosition="0">
        <references count="5">
          <reference field="4294967294" count="1" selected="0">
            <x v="5"/>
          </reference>
          <reference field="1" count="0" selected="0"/>
          <reference field="2" count="0" selected="0"/>
          <reference field="3" count="1" selected="0">
            <x v="2"/>
          </reference>
          <reference field="4" count="0" selected="0"/>
        </references>
      </pivotArea>
    </format>
    <format dxfId="9">
      <pivotArea outline="0" fieldPosition="0">
        <references count="5">
          <reference field="4294967294" count="1" selected="0">
            <x v="5"/>
          </reference>
          <reference field="1" count="0" selected="0"/>
          <reference field="2" count="0" selected="0"/>
          <reference field="3" count="1" selected="0">
            <x v="2"/>
          </reference>
          <reference field="4" count="0" selected="0"/>
        </references>
      </pivotArea>
    </format>
    <format dxfId="8">
      <pivotArea outline="0" fieldPosition="0">
        <references count="5">
          <reference field="4294967294" count="1" selected="0">
            <x v="5"/>
          </reference>
          <reference field="1" count="0" selected="0"/>
          <reference field="2" count="0" selected="0"/>
          <reference field="3" count="1" selected="0">
            <x v="2"/>
          </reference>
          <reference field="4" count="0" selected="0"/>
        </references>
      </pivotArea>
    </format>
    <format dxfId="7">
      <pivotArea outline="0" fieldPosition="0">
        <references count="5">
          <reference field="4294967294" count="1" selected="0">
            <x v="5"/>
          </reference>
          <reference field="1" count="0" selected="0"/>
          <reference field="2" count="0" selected="0"/>
          <reference field="3" count="1" selected="0">
            <x v="2"/>
          </reference>
          <reference field="4" count="0" selected="0"/>
        </references>
      </pivotArea>
    </format>
    <format dxfId="6">
      <pivotArea outline="0" fieldPosition="0">
        <references count="1">
          <reference field="4294967294" count="1" selected="0">
            <x v="2"/>
          </reference>
        </references>
      </pivotArea>
    </format>
    <format dxfId="5">
      <pivotArea outline="0" fieldPosition="0">
        <references count="1">
          <reference field="4294967294" count="1" selected="0">
            <x v="2"/>
          </reference>
        </references>
      </pivotArea>
    </format>
    <format dxfId="4">
      <pivotArea outline="0" fieldPosition="0">
        <references count="1">
          <reference field="4294967294" count="1" selected="0">
            <x v="5"/>
          </reference>
        </references>
      </pivotArea>
    </format>
    <format dxfId="3">
      <pivotArea outline="0" fieldPosition="0">
        <references count="1">
          <reference field="4294967294" count="1" selected="0">
            <x v="5"/>
          </reference>
        </references>
      </pivotArea>
    </format>
    <format dxfId="2">
      <pivotArea outline="0" fieldPosition="0">
        <references count="1">
          <reference field="4294967294" count="1" selected="0">
            <x v="5"/>
          </reference>
        </references>
      </pivotArea>
    </format>
    <format dxfId="1">
      <pivotArea outline="0" fieldPosition="0">
        <references count="1">
          <reference field="4294967294" count="1" selected="0">
            <x v="2"/>
          </reference>
        </references>
      </pivotArea>
    </format>
    <format dxfId="0">
      <pivotArea outline="0" fieldPosition="0">
        <references count="1">
          <reference field="4294967294" count="1" selected="0">
            <x v="5"/>
          </reference>
        </references>
      </pivotArea>
    </format>
  </formats>
  <chartFormats count="7">
    <chartFormat chart="22" format="44" series="1">
      <pivotArea type="data" outline="0" fieldPosition="0">
        <references count="1">
          <reference field="4294967294" count="1" selected="0">
            <x v="0"/>
          </reference>
        </references>
      </pivotArea>
    </chartFormat>
    <chartFormat chart="22" format="45" series="1">
      <pivotArea type="data" outline="0" fieldPosition="0">
        <references count="1">
          <reference field="4294967294" count="1" selected="0">
            <x v="1"/>
          </reference>
        </references>
      </pivotArea>
    </chartFormat>
    <chartFormat chart="22" format="47" series="1">
      <pivotArea type="data" outline="0" fieldPosition="0">
        <references count="1">
          <reference field="4294967294" count="1" selected="0">
            <x v="2"/>
          </reference>
        </references>
      </pivotArea>
    </chartFormat>
    <chartFormat chart="22" format="48" series="1">
      <pivotArea type="data" outline="0" fieldPosition="0">
        <references count="1">
          <reference field="4294967294" count="1" selected="0">
            <x v="3"/>
          </reference>
        </references>
      </pivotArea>
    </chartFormat>
    <chartFormat chart="22" format="49" series="1">
      <pivotArea type="data" outline="0" fieldPosition="0">
        <references count="1">
          <reference field="4294967294" count="1" selected="0">
            <x v="4"/>
          </reference>
        </references>
      </pivotArea>
    </chartFormat>
    <chartFormat chart="22" format="50" series="1">
      <pivotArea type="data" outline="0" fieldPosition="0">
        <references count="1">
          <reference field="4294967294" count="1" selected="0">
            <x v="5"/>
          </reference>
        </references>
      </pivotArea>
    </chartFormat>
    <chartFormat chart="22" format="51" series="1">
      <pivotArea type="data" outline="0" fieldPosition="0">
        <references count="1">
          <reference field="4294967294" count="1" selected="0">
            <x v="6"/>
          </reference>
        </references>
      </pivotArea>
    </chartFormat>
  </chartFormats>
  <pivotTableStyleInfo name="PivotStyleDark2" showRowHeaders="1" showColHeaders="1" showRowStripes="1" showColStripes="1"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1" sourceName="Branch">
  <pivotTables>
    <pivotTable tabId="7" name="PivotTable1"/>
  </pivotTables>
  <data>
    <tabular pivotCacheId="917365538">
      <items count="31">
        <i x="5"/>
        <i x="0"/>
        <i x="4"/>
        <i x="2"/>
        <i x="1"/>
        <i x="3" s="1"/>
        <i x="23" nd="1"/>
        <i x="7" nd="1"/>
        <i x="12" nd="1"/>
        <i x="11" nd="1"/>
        <i x="30" nd="1"/>
        <i x="27" nd="1"/>
        <i x="20" nd="1"/>
        <i x="16" nd="1"/>
        <i x="24" nd="1"/>
        <i x="10" nd="1"/>
        <i x="28" nd="1"/>
        <i x="18" nd="1"/>
        <i x="17" nd="1"/>
        <i x="22" nd="1"/>
        <i x="9" nd="1"/>
        <i x="26" nd="1"/>
        <i x="21" nd="1"/>
        <i x="14" nd="1"/>
        <i x="15" nd="1"/>
        <i x="25" nd="1"/>
        <i x="19" nd="1"/>
        <i x="29" nd="1"/>
        <i x="6" nd="1"/>
        <i x="13"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surance_Company1" sourceName="Insurance Company">
  <pivotTables>
    <pivotTable tabId="7" name="PivotTable1"/>
  </pivotTables>
  <data>
    <tabular pivotCacheId="917365538">
      <items count="23">
        <i x="2" s="1"/>
        <i x="0" s="1"/>
        <i x="1" s="1"/>
        <i x="16" s="1" nd="1"/>
        <i x="9" s="1" nd="1"/>
        <i x="4" s="1" nd="1"/>
        <i x="15" s="1" nd="1"/>
        <i x="13" s="1" nd="1"/>
        <i x="11" s="1" nd="1"/>
        <i x="19" s="1" nd="1"/>
        <i x="3" s="1" nd="1"/>
        <i x="17" s="1" nd="1"/>
        <i x="22" s="1" nd="1"/>
        <i x="20" s="1" nd="1"/>
        <i x="21" s="1" nd="1"/>
        <i x="7" s="1" nd="1"/>
        <i x="12" s="1" nd="1"/>
        <i x="18" s="1" nd="1"/>
        <i x="8" s="1" nd="1"/>
        <i x="5" s="1" nd="1"/>
        <i x="10" s="1" nd="1"/>
        <i x="14"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_Month1" sourceName="Billing Month">
  <pivotTables>
    <pivotTable tabId="7" name="PivotTable1"/>
  </pivotTables>
  <data>
    <tabular pivotCacheId="917365538">
      <items count="19">
        <i x="6" s="1"/>
        <i x="7" s="1"/>
        <i x="17" s="1"/>
        <i x="9" s="1"/>
        <i x="8" s="1"/>
        <i x="1" s="1"/>
        <i x="2" s="1"/>
        <i x="0" s="1"/>
        <i x="11" s="1"/>
        <i x="16" s="1"/>
        <i x="18" s="1" nd="1"/>
        <i x="10" s="1" nd="1"/>
        <i x="3" s="1" nd="1"/>
        <i x="12" s="1" nd="1"/>
        <i x="4" s="1" nd="1"/>
        <i x="13" s="1" nd="1"/>
        <i x="5" s="1" nd="1"/>
        <i x="14" s="1" nd="1"/>
        <i x="1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7" name="PivotTable1"/>
  </pivotTables>
  <data>
    <tabular pivotCacheId="917365538">
      <items count="7">
        <i x="0"/>
        <i x="1" s="1"/>
        <i x="2" nd="1"/>
        <i x="5" nd="1"/>
        <i x="6" nd="1"/>
        <i x="3"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cessor" sourceName="Processor">
  <pivotTables>
    <pivotTable tabId="7" name="PivotTable1"/>
  </pivotTables>
  <data>
    <tabular pivotCacheId="917365538">
      <items count="17">
        <i x="15" s="1"/>
        <i x="2" s="1"/>
        <i x="1" s="1"/>
        <i x="7" s="1"/>
        <i x="4" s="1"/>
        <i x="0" s="1"/>
        <i x="3" s="1" nd="1"/>
        <i x="16" s="1" nd="1"/>
        <i x="5" s="1" nd="1"/>
        <i x="6" s="1" nd="1"/>
        <i x="9" s="1" nd="1"/>
        <i x="8" s="1" nd="1"/>
        <i x="14" s="1" nd="1"/>
        <i x="13" s="1" nd="1"/>
        <i x="11" s="1" nd="1"/>
        <i x="12"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1" caption="Branch" startItem="1" rowHeight="241300"/>
  <slicer name="Insurance Company" cache="Slicer_Insurance_Company1" caption="Insurance Company" rowHeight="241300"/>
  <slicer name="Billing Month" cache="Slicer_Billing_Month1" caption="Billing Month" startItem="5" rowHeight="241300"/>
  <slicer name="Year" cache="Slicer_Year1" caption="Year" startItem="2" rowHeight="241300"/>
  <slicer name="Processor" cache="Slicer_Processor" caption="Processor" rowHeight="241300"/>
</slicers>
</file>

<file path=xl/tables/table1.xml><?xml version="1.0" encoding="utf-8"?>
<table xmlns="http://schemas.openxmlformats.org/spreadsheetml/2006/main" id="1" name="Table1" displayName="Table1" ref="A1:J68" totalsRowShown="0" headerRowDxfId="383" dataDxfId="382">
  <autoFilter ref="A1:J68"/>
  <tableColumns count="10">
    <tableColumn id="1" name="Branch" dataDxfId="381"/>
    <tableColumn id="2" name="Insurance Company" dataDxfId="380"/>
    <tableColumn id="3" name="Billing Month" dataDxfId="379"/>
    <tableColumn id="4" name="Batch Type" dataDxfId="378"/>
    <tableColumn id="8" name="IP" dataDxfId="377"/>
    <tableColumn id="9" name="OP" dataDxfId="376"/>
    <tableColumn id="10" name="OP-IP" dataDxfId="375"/>
    <tableColumn id="5" name="Rejected Amt per type" dataDxfId="374" dataCellStyle="Comma"/>
    <tableColumn id="6" name="Total Rejection" dataDxfId="373" dataCellStyle="Comma"/>
    <tableColumn id="7" name="Sum of %" dataDxfId="372">
      <calculatedColumnFormula>H2/I2</calculatedColumnFormula>
    </tableColumn>
  </tableColumns>
  <tableStyleInfo name="TableStyleMedium1" showFirstColumn="0" showLastColumn="0" showRowStripes="1" showColumnStripes="0"/>
</table>
</file>

<file path=xl/tables/table2.xml><?xml version="1.0" encoding="utf-8"?>
<table xmlns="http://schemas.openxmlformats.org/spreadsheetml/2006/main" id="4" name="Table4" displayName="Table4" ref="A3:AA11" totalsRowShown="0">
  <autoFilter ref="A3:AA11"/>
  <tableColumns count="27">
    <tableColumn id="1" name="Month" dataDxfId="371"/>
    <tableColumn id="2" name="Branch"/>
    <tableColumn id="3" name="Insurance Company"/>
    <tableColumn id="4" name="Billing Month"/>
    <tableColumn id="5" name="Year"/>
    <tableColumn id="6" name="Billing Amount2"/>
    <tableColumn id="7" name="Rejected Amount"/>
    <tableColumn id="8" name="Initial Rejection % "/>
    <tableColumn id="9" name="After Resubmission"/>
    <tableColumn id="10" name="After Resubmission %"/>
    <tableColumn id="11" name="Column1"/>
    <tableColumn id="12" name="Recovery Amount"/>
    <tableColumn id="13" name="Rejection amount after reconciliation"/>
    <tableColumn id="14" name="Rejection after reconciliation %"/>
    <tableColumn id="15" name="Batch"/>
    <tableColumn id="16" name="Rework type"/>
    <tableColumn id="17" name="Batch Type"/>
    <tableColumn id="18" name="Received Date" dataDxfId="370"/>
    <tableColumn id="19" name="Due date " dataDxfId="369"/>
    <tableColumn id="20" name="Report"/>
    <tableColumn id="21" name="RCM review"/>
    <tableColumn id="22" name="Processors"/>
    <tableColumn id="23" name="Status"/>
    <tableColumn id="24" name="Audit"/>
    <tableColumn id="25" name="Re-submission date " dataDxfId="368"/>
    <tableColumn id="26" name="Dashbord Status"/>
    <tableColumn id="27" name="Column2"/>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3:AA8" totalsRowShown="0">
  <autoFilter ref="A3:AA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name="Month" dataDxfId="367"/>
    <tableColumn id="2" name="Branch"/>
    <tableColumn id="3" name="Insurance Company"/>
    <tableColumn id="4" name="Billing Month"/>
    <tableColumn id="5" name="Year"/>
    <tableColumn id="6" name="Billing Amount2"/>
    <tableColumn id="7" name="Rejected Amount"/>
    <tableColumn id="8" name="Initial Rejection % "/>
    <tableColumn id="9" name="After Resubmission"/>
    <tableColumn id="10" name="After Resubmission %"/>
    <tableColumn id="11" name="Column1"/>
    <tableColumn id="12" name="Recovery Amount"/>
    <tableColumn id="13" name="Rejection amount after reconciliation"/>
    <tableColumn id="14" name="Rejection after reconciliation %"/>
    <tableColumn id="15" name="Batch"/>
    <tableColumn id="16" name="Rework type"/>
    <tableColumn id="17" name="Batch Type"/>
    <tableColumn id="18" name="Received Date" dataDxfId="366"/>
    <tableColumn id="19" name="Due date " dataDxfId="365"/>
    <tableColumn id="20" name="Report"/>
    <tableColumn id="21" name="RCM review"/>
    <tableColumn id="22" name="Processors"/>
    <tableColumn id="23" name="Status"/>
    <tableColumn id="24" name="Audit"/>
    <tableColumn id="25" name="Re-submission date " dataDxfId="364"/>
    <tableColumn id="26" name="Dashbord Status"/>
    <tableColumn id="27" name="Column2"/>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AA899" totalsRowShown="0" headerRowDxfId="92" dataDxfId="90" headerRowBorderDxfId="91" tableBorderDxfId="89" totalsRowBorderDxfId="88">
  <autoFilter ref="A1:AA899">
    <filterColumn colId="25">
      <filters blank="1"/>
    </filterColumn>
  </autoFilter>
  <tableColumns count="27">
    <tableColumn id="1" name="Month" dataDxfId="87" totalsRowDxfId="86"/>
    <tableColumn id="2" name="Branch" dataDxfId="85" totalsRowDxfId="84"/>
    <tableColumn id="3" name="Insurance Company" dataDxfId="83" totalsRowDxfId="82"/>
    <tableColumn id="4" name="Billing Month" dataDxfId="81" totalsRowDxfId="80">
      <calculatedColumnFormula>TEXT($A2, "mmm")</calculatedColumnFormula>
    </tableColumn>
    <tableColumn id="5" name="Year" dataDxfId="79" totalsRowDxfId="78"/>
    <tableColumn id="6" name="Billing Amount" dataDxfId="77" totalsRowDxfId="76" dataCellStyle="Comma"/>
    <tableColumn id="7" name="Billed Before VAT" dataDxfId="75" totalsRowDxfId="74" dataCellStyle="Comma"/>
    <tableColumn id="8" name="VAT Amount" dataDxfId="73" totalsRowDxfId="72" dataCellStyle="Comma"/>
    <tableColumn id="9" name="Approved to pay" dataDxfId="71" totalsRowDxfId="70"/>
    <tableColumn id="10" name=" Initial Rejected Amount" dataDxfId="69" totalsRowDxfId="68" dataCellStyle="Comma"/>
    <tableColumn id="11" name="Initial Rejection % " dataDxfId="67" dataCellStyle="Percent">
      <calculatedColumnFormula>IFERROR(J2/F2,0)</calculatedColumnFormula>
    </tableColumn>
    <tableColumn id="12" name="Billed Before VAT Rework" dataDxfId="66" totalsRowDxfId="65" dataCellStyle="Comma"/>
    <tableColumn id="13" name="VAT Amount Rework" dataDxfId="64" totalsRowDxfId="63" dataCellStyle="Comma"/>
    <tableColumn id="14" name="Approved to pay Rework" dataDxfId="62" totalsRowDxfId="61" dataCellStyle="Comma">
      <calculatedColumnFormula>Table3[[#This Row],[VAT Amount Rework]]+Table3[[#This Row],[Billed Before VAT Rework]]</calculatedColumnFormula>
    </tableColumn>
    <tableColumn id="15" name="Final Rejection" dataDxfId="60" totalsRowDxfId="59" dataCellStyle="Comma"/>
    <tableColumn id="16" name="Final Rejection %" dataDxfId="58" totalsRowDxfId="57" dataCellStyle="Percent">
      <calculatedColumnFormula>IF(O2="-",K2,IFERROR(O2/F2,0))</calculatedColumnFormula>
    </tableColumn>
    <tableColumn id="17" name="Column1" dataDxfId="56" totalsRowDxfId="55" dataCellStyle="Comma">
      <calculatedColumnFormula>$J2-$O2</calculatedColumnFormula>
    </tableColumn>
    <tableColumn id="18" name="Recovery Amount" dataDxfId="54" totalsRowDxfId="53" dataCellStyle="Comma">
      <calculatedColumnFormula>IFERROR(IF($Q2&lt;0,0,$Q2),"0")</calculatedColumnFormula>
    </tableColumn>
    <tableColumn id="23" name="Batch No." dataDxfId="52"/>
    <tableColumn id="24" name="Rework type" dataDxfId="51" totalsRowDxfId="50"/>
    <tableColumn id="27" name="Batch Type" dataDxfId="49" totalsRowDxfId="48"/>
    <tableColumn id="28" name="Received Date" dataDxfId="47" totalsRowDxfId="46"/>
    <tableColumn id="29" name="Due date " dataDxfId="45" totalsRowDxfId="44">
      <calculatedColumnFormula>Table3[[#This Row],[Received Date]]+22</calculatedColumnFormula>
    </tableColumn>
    <tableColumn id="35" name="Processor" dataDxfId="43" totalsRowDxfId="42" dataCellStyle="Comma"/>
    <tableColumn id="21" name="Batch Status" dataDxfId="41" totalsRowDxfId="40" dataCellStyle="Comma"/>
    <tableColumn id="41" name="Re-submission date " dataDxfId="39" totalsRowDxfId="38"/>
    <tableColumn id="44" name="Column44" dataDxfId="37" totalsRowDxfId="36"/>
  </tableColumns>
  <tableStyleInfo name="TableStyleMedium1"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Bupa\Khamis\2025\July\475740\khamis-bupa-late-docs-july-fadil.png"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68"/>
  <sheetViews>
    <sheetView showGridLines="0" topLeftCell="E1" workbookViewId="0">
      <selection activeCell="M5" sqref="M5"/>
    </sheetView>
  </sheetViews>
  <sheetFormatPr defaultColWidth="9" defaultRowHeight="14.25" x14ac:dyDescent="0.2"/>
  <cols>
    <col min="1" max="1" width="10.25" style="1" bestFit="1" customWidth="1"/>
    <col min="2" max="2" width="20.625" style="1" bestFit="1" customWidth="1"/>
    <col min="3" max="3" width="15.375" style="1" bestFit="1" customWidth="1"/>
    <col min="4" max="4" width="13.375" style="1" bestFit="1" customWidth="1"/>
    <col min="5" max="7" width="12" style="1" bestFit="1" customWidth="1"/>
    <col min="8" max="8" width="23.5" style="3" bestFit="1" customWidth="1"/>
    <col min="9" max="9" width="17.75" style="3" bestFit="1" customWidth="1"/>
    <col min="10" max="10" width="12.625" style="2" bestFit="1" customWidth="1"/>
    <col min="11" max="16384" width="9" style="1"/>
  </cols>
  <sheetData>
    <row r="1" spans="1:10" x14ac:dyDescent="0.2">
      <c r="A1" s="1" t="s">
        <v>5</v>
      </c>
      <c r="B1" s="1" t="s">
        <v>6</v>
      </c>
      <c r="C1" s="1" t="s">
        <v>7</v>
      </c>
      <c r="D1" s="1" t="s">
        <v>26</v>
      </c>
      <c r="E1" s="1" t="s">
        <v>40</v>
      </c>
      <c r="F1" s="1" t="s">
        <v>41</v>
      </c>
      <c r="G1" s="1" t="s">
        <v>2</v>
      </c>
      <c r="H1" s="3" t="s">
        <v>42</v>
      </c>
      <c r="I1" s="3" t="s">
        <v>43</v>
      </c>
      <c r="J1" s="2" t="s">
        <v>44</v>
      </c>
    </row>
    <row r="2" spans="1:10" x14ac:dyDescent="0.2">
      <c r="A2" s="1" t="s">
        <v>45</v>
      </c>
      <c r="B2" s="1" t="s">
        <v>46</v>
      </c>
      <c r="C2" s="1" t="s">
        <v>47</v>
      </c>
      <c r="D2" s="1" t="s">
        <v>40</v>
      </c>
      <c r="E2" s="4">
        <v>104865.19</v>
      </c>
      <c r="F2" s="4">
        <v>0</v>
      </c>
      <c r="G2" s="4"/>
      <c r="H2" s="3">
        <v>104865.19</v>
      </c>
      <c r="I2" s="3">
        <v>2496360.1800000002</v>
      </c>
      <c r="J2" s="2">
        <f t="shared" ref="J2:J33" si="0">H2/I2</f>
        <v>4.2007235510382157E-2</v>
      </c>
    </row>
    <row r="3" spans="1:10" x14ac:dyDescent="0.2">
      <c r="A3" s="1" t="s">
        <v>45</v>
      </c>
      <c r="B3" s="1" t="s">
        <v>46</v>
      </c>
      <c r="C3" s="1" t="s">
        <v>47</v>
      </c>
      <c r="D3" s="1" t="s">
        <v>48</v>
      </c>
      <c r="E3" s="4" t="s">
        <v>3</v>
      </c>
      <c r="F3" s="4" t="s">
        <v>3</v>
      </c>
      <c r="G3" s="4">
        <v>1759330.83</v>
      </c>
      <c r="H3" s="3">
        <v>1759330.83</v>
      </c>
      <c r="I3" s="3">
        <v>2496360.1800000002</v>
      </c>
      <c r="J3" s="2">
        <f t="shared" si="0"/>
        <v>0.70475840950162882</v>
      </c>
    </row>
    <row r="4" spans="1:10" x14ac:dyDescent="0.2">
      <c r="A4" s="1" t="s">
        <v>45</v>
      </c>
      <c r="B4" s="1" t="s">
        <v>46</v>
      </c>
      <c r="C4" s="1" t="s">
        <v>47</v>
      </c>
      <c r="D4" s="1" t="s">
        <v>41</v>
      </c>
      <c r="E4" s="4" t="s">
        <v>3</v>
      </c>
      <c r="F4" s="4">
        <v>632164.16</v>
      </c>
      <c r="G4" s="4"/>
      <c r="H4" s="3">
        <v>632164.16</v>
      </c>
      <c r="I4" s="3">
        <v>2496360.1800000002</v>
      </c>
      <c r="J4" s="2">
        <f t="shared" si="0"/>
        <v>0.25323435498798896</v>
      </c>
    </row>
    <row r="5" spans="1:10" x14ac:dyDescent="0.2">
      <c r="A5" s="1" t="s">
        <v>45</v>
      </c>
      <c r="B5" s="1" t="s">
        <v>46</v>
      </c>
      <c r="C5" s="1" t="s">
        <v>49</v>
      </c>
      <c r="D5" s="1" t="s">
        <v>41</v>
      </c>
      <c r="E5" s="4" t="s">
        <v>3</v>
      </c>
      <c r="F5" s="4">
        <v>1350744.93</v>
      </c>
      <c r="G5" s="4"/>
      <c r="H5" s="3">
        <v>1350744.93</v>
      </c>
      <c r="I5" s="3">
        <v>1350744.93</v>
      </c>
      <c r="J5" s="2">
        <f t="shared" si="0"/>
        <v>1</v>
      </c>
    </row>
    <row r="6" spans="1:10" x14ac:dyDescent="0.2">
      <c r="A6" s="1" t="s">
        <v>45</v>
      </c>
      <c r="B6" s="1" t="s">
        <v>46</v>
      </c>
      <c r="C6" s="1" t="s">
        <v>50</v>
      </c>
      <c r="D6" s="1" t="s">
        <v>40</v>
      </c>
      <c r="E6" s="4">
        <v>879534.21999999986</v>
      </c>
      <c r="F6" s="4">
        <v>0</v>
      </c>
      <c r="G6" s="4"/>
      <c r="H6" s="3">
        <v>879534.21999999986</v>
      </c>
      <c r="I6" s="3">
        <v>2176921.0099999998</v>
      </c>
      <c r="J6" s="2">
        <f t="shared" si="0"/>
        <v>0.40402670375256289</v>
      </c>
    </row>
    <row r="7" spans="1:10" x14ac:dyDescent="0.2">
      <c r="A7" s="1" t="s">
        <v>45</v>
      </c>
      <c r="B7" s="1" t="s">
        <v>46</v>
      </c>
      <c r="C7" s="1" t="s">
        <v>50</v>
      </c>
      <c r="D7" s="1" t="s">
        <v>41</v>
      </c>
      <c r="E7" s="4" t="s">
        <v>3</v>
      </c>
      <c r="F7" s="4">
        <v>1297386.79</v>
      </c>
      <c r="G7" s="4"/>
      <c r="H7" s="3">
        <v>1297386.79</v>
      </c>
      <c r="I7" s="3">
        <v>2176921.0099999998</v>
      </c>
      <c r="J7" s="2">
        <f t="shared" si="0"/>
        <v>0.59597329624743722</v>
      </c>
    </row>
    <row r="8" spans="1:10" x14ac:dyDescent="0.2">
      <c r="A8" s="1" t="s">
        <v>51</v>
      </c>
      <c r="B8" s="1" t="s">
        <v>46</v>
      </c>
      <c r="C8" s="1" t="s">
        <v>47</v>
      </c>
      <c r="D8" s="1" t="s">
        <v>40</v>
      </c>
      <c r="E8" s="4">
        <v>120118.33</v>
      </c>
      <c r="F8" s="4">
        <v>0</v>
      </c>
      <c r="G8" s="4"/>
      <c r="H8" s="3">
        <v>120118.33</v>
      </c>
      <c r="I8" s="3">
        <v>1329248.53</v>
      </c>
      <c r="J8" s="2">
        <f t="shared" si="0"/>
        <v>9.0365591752807881E-2</v>
      </c>
    </row>
    <row r="9" spans="1:10" x14ac:dyDescent="0.2">
      <c r="A9" s="1" t="s">
        <v>51</v>
      </c>
      <c r="B9" s="1" t="s">
        <v>46</v>
      </c>
      <c r="C9" s="1" t="s">
        <v>47</v>
      </c>
      <c r="D9" s="1" t="s">
        <v>48</v>
      </c>
      <c r="E9" s="4" t="s">
        <v>3</v>
      </c>
      <c r="F9" s="4" t="s">
        <v>3</v>
      </c>
      <c r="G9" s="4">
        <v>785196.5</v>
      </c>
      <c r="H9" s="3">
        <v>785196.5</v>
      </c>
      <c r="I9" s="3">
        <v>1329248.53</v>
      </c>
      <c r="J9" s="2">
        <f t="shared" si="0"/>
        <v>0.59070706664614481</v>
      </c>
    </row>
    <row r="10" spans="1:10" x14ac:dyDescent="0.2">
      <c r="A10" s="1" t="s">
        <v>51</v>
      </c>
      <c r="B10" s="1" t="s">
        <v>46</v>
      </c>
      <c r="C10" s="1" t="s">
        <v>47</v>
      </c>
      <c r="D10" s="1" t="s">
        <v>41</v>
      </c>
      <c r="E10" s="4" t="s">
        <v>3</v>
      </c>
      <c r="F10" s="4">
        <v>423933.7</v>
      </c>
      <c r="G10" s="4"/>
      <c r="H10" s="3">
        <v>423933.7</v>
      </c>
      <c r="I10" s="3">
        <v>1329248.53</v>
      </c>
      <c r="J10" s="2">
        <f t="shared" si="0"/>
        <v>0.3189273416010473</v>
      </c>
    </row>
    <row r="11" spans="1:10" x14ac:dyDescent="0.2">
      <c r="A11" s="1" t="s">
        <v>51</v>
      </c>
      <c r="B11" s="1" t="s">
        <v>46</v>
      </c>
      <c r="C11" s="1" t="s">
        <v>49</v>
      </c>
      <c r="D11" s="1" t="s">
        <v>40</v>
      </c>
      <c r="E11" s="4">
        <v>226571.04</v>
      </c>
      <c r="F11" s="4">
        <v>0</v>
      </c>
      <c r="G11" s="4"/>
      <c r="H11" s="3">
        <v>226571.04</v>
      </c>
      <c r="I11" s="3">
        <v>737571.14</v>
      </c>
      <c r="J11" s="2">
        <f t="shared" si="0"/>
        <v>0.30718533808142223</v>
      </c>
    </row>
    <row r="12" spans="1:10" x14ac:dyDescent="0.2">
      <c r="A12" s="1" t="s">
        <v>51</v>
      </c>
      <c r="B12" s="1" t="s">
        <v>46</v>
      </c>
      <c r="C12" s="1" t="s">
        <v>49</v>
      </c>
      <c r="D12" s="1" t="s">
        <v>41</v>
      </c>
      <c r="E12" s="4" t="s">
        <v>3</v>
      </c>
      <c r="F12" s="4">
        <v>511000.10000000003</v>
      </c>
      <c r="G12" s="4"/>
      <c r="H12" s="3">
        <v>511000.10000000003</v>
      </c>
      <c r="I12" s="3">
        <v>737571.14</v>
      </c>
      <c r="J12" s="2">
        <f t="shared" si="0"/>
        <v>0.69281466191857777</v>
      </c>
    </row>
    <row r="13" spans="1:10" x14ac:dyDescent="0.2">
      <c r="A13" s="1" t="s">
        <v>52</v>
      </c>
      <c r="B13" s="1" t="s">
        <v>46</v>
      </c>
      <c r="C13" s="1" t="s">
        <v>47</v>
      </c>
      <c r="D13" s="1" t="s">
        <v>41</v>
      </c>
      <c r="E13" s="4" t="s">
        <v>3</v>
      </c>
      <c r="F13" s="4">
        <v>353227.81</v>
      </c>
      <c r="G13" s="4"/>
      <c r="H13" s="3">
        <v>353227.81</v>
      </c>
      <c r="I13" s="3">
        <v>353227.81</v>
      </c>
      <c r="J13" s="2">
        <f t="shared" si="0"/>
        <v>1</v>
      </c>
    </row>
    <row r="14" spans="1:10" x14ac:dyDescent="0.2">
      <c r="A14" s="1" t="s">
        <v>52</v>
      </c>
      <c r="B14" s="1" t="s">
        <v>46</v>
      </c>
      <c r="C14" s="1" t="s">
        <v>49</v>
      </c>
      <c r="D14" s="1" t="s">
        <v>40</v>
      </c>
      <c r="E14" s="4">
        <v>54204.41</v>
      </c>
      <c r="F14" s="4">
        <v>0</v>
      </c>
      <c r="G14" s="4"/>
      <c r="H14" s="3">
        <v>54204.41</v>
      </c>
      <c r="I14" s="3">
        <v>270886.12</v>
      </c>
      <c r="J14" s="2">
        <f t="shared" si="0"/>
        <v>0.20010035951639016</v>
      </c>
    </row>
    <row r="15" spans="1:10" x14ac:dyDescent="0.2">
      <c r="A15" s="1" t="s">
        <v>52</v>
      </c>
      <c r="B15" s="1" t="s">
        <v>46</v>
      </c>
      <c r="C15" s="1" t="s">
        <v>49</v>
      </c>
      <c r="D15" s="1" t="s">
        <v>41</v>
      </c>
      <c r="E15" s="4" t="s">
        <v>3</v>
      </c>
      <c r="F15" s="4">
        <v>216681.71000000002</v>
      </c>
      <c r="G15" s="4"/>
      <c r="H15" s="3">
        <v>216681.71000000002</v>
      </c>
      <c r="I15" s="3">
        <v>270886.12</v>
      </c>
      <c r="J15" s="2">
        <f t="shared" si="0"/>
        <v>0.79989964048360995</v>
      </c>
    </row>
    <row r="16" spans="1:10" x14ac:dyDescent="0.2">
      <c r="A16" s="1" t="s">
        <v>52</v>
      </c>
      <c r="B16" s="1" t="s">
        <v>46</v>
      </c>
      <c r="C16" s="1" t="s">
        <v>37</v>
      </c>
      <c r="D16" s="1" t="s">
        <v>40</v>
      </c>
      <c r="E16" s="4">
        <v>87845.27</v>
      </c>
      <c r="F16" s="4">
        <v>0</v>
      </c>
      <c r="G16" s="4"/>
      <c r="H16" s="3">
        <v>87845.27</v>
      </c>
      <c r="I16" s="3">
        <v>435929.49</v>
      </c>
      <c r="J16" s="2">
        <f t="shared" si="0"/>
        <v>0.20151256571332213</v>
      </c>
    </row>
    <row r="17" spans="1:10" x14ac:dyDescent="0.2">
      <c r="A17" s="1" t="s">
        <v>52</v>
      </c>
      <c r="B17" s="1" t="s">
        <v>46</v>
      </c>
      <c r="C17" s="1" t="s">
        <v>37</v>
      </c>
      <c r="D17" s="1" t="s">
        <v>41</v>
      </c>
      <c r="E17" s="4" t="s">
        <v>3</v>
      </c>
      <c r="F17" s="4">
        <v>348084.22</v>
      </c>
      <c r="G17" s="4"/>
      <c r="H17" s="3">
        <v>348084.22</v>
      </c>
      <c r="I17" s="3">
        <v>435929.49</v>
      </c>
      <c r="J17" s="2">
        <f t="shared" si="0"/>
        <v>0.79848743428667779</v>
      </c>
    </row>
    <row r="18" spans="1:10" x14ac:dyDescent="0.2">
      <c r="A18" s="1" t="s">
        <v>52</v>
      </c>
      <c r="B18" s="1" t="s">
        <v>46</v>
      </c>
      <c r="C18" s="1" t="s">
        <v>53</v>
      </c>
      <c r="D18" s="1" t="s">
        <v>40</v>
      </c>
      <c r="E18" s="4">
        <v>660697.28999999992</v>
      </c>
      <c r="F18" s="4">
        <v>0</v>
      </c>
      <c r="G18" s="4"/>
      <c r="H18" s="3">
        <v>660697.28999999992</v>
      </c>
      <c r="I18" s="3">
        <v>918608.23</v>
      </c>
      <c r="J18" s="2">
        <f t="shared" si="0"/>
        <v>0.71923728573605306</v>
      </c>
    </row>
    <row r="19" spans="1:10" x14ac:dyDescent="0.2">
      <c r="A19" s="1" t="s">
        <v>52</v>
      </c>
      <c r="B19" s="1" t="s">
        <v>46</v>
      </c>
      <c r="C19" s="1" t="s">
        <v>53</v>
      </c>
      <c r="D19" s="1" t="s">
        <v>41</v>
      </c>
      <c r="E19" s="4" t="s">
        <v>3</v>
      </c>
      <c r="F19" s="4">
        <v>257910.94</v>
      </c>
      <c r="G19" s="4"/>
      <c r="H19" s="3">
        <v>257910.94</v>
      </c>
      <c r="I19" s="3">
        <v>918608.23</v>
      </c>
      <c r="J19" s="2">
        <f t="shared" si="0"/>
        <v>0.28076271426394689</v>
      </c>
    </row>
    <row r="20" spans="1:10" x14ac:dyDescent="0.2">
      <c r="A20" s="1" t="s">
        <v>52</v>
      </c>
      <c r="B20" s="1" t="s">
        <v>46</v>
      </c>
      <c r="C20" s="1" t="s">
        <v>54</v>
      </c>
      <c r="D20" s="1" t="s">
        <v>40</v>
      </c>
      <c r="E20" s="4">
        <v>21280.27</v>
      </c>
      <c r="F20" s="4">
        <v>0</v>
      </c>
      <c r="G20" s="4"/>
      <c r="H20" s="3">
        <v>21280.27</v>
      </c>
      <c r="I20" s="3">
        <v>382311.71</v>
      </c>
      <c r="J20" s="2">
        <f t="shared" si="0"/>
        <v>5.5662093112450045E-2</v>
      </c>
    </row>
    <row r="21" spans="1:10" x14ac:dyDescent="0.2">
      <c r="A21" s="1" t="s">
        <v>52</v>
      </c>
      <c r="B21" s="1" t="s">
        <v>46</v>
      </c>
      <c r="C21" s="1" t="s">
        <v>54</v>
      </c>
      <c r="D21" s="1" t="s">
        <v>41</v>
      </c>
      <c r="E21" s="4" t="s">
        <v>3</v>
      </c>
      <c r="F21" s="4">
        <v>361031.44</v>
      </c>
      <c r="G21" s="4"/>
      <c r="H21" s="3">
        <v>361031.44</v>
      </c>
      <c r="I21" s="3">
        <v>382311.71</v>
      </c>
      <c r="J21" s="2">
        <f t="shared" si="0"/>
        <v>0.94433790688754993</v>
      </c>
    </row>
    <row r="22" spans="1:10" x14ac:dyDescent="0.2">
      <c r="A22" s="1" t="s">
        <v>55</v>
      </c>
      <c r="B22" s="1" t="s">
        <v>46</v>
      </c>
      <c r="C22" s="1" t="s">
        <v>37</v>
      </c>
      <c r="D22" s="1" t="s">
        <v>40</v>
      </c>
      <c r="E22" s="4">
        <v>3020695.0999999996</v>
      </c>
      <c r="F22" s="4">
        <v>0</v>
      </c>
      <c r="G22" s="4"/>
      <c r="H22" s="3">
        <v>3020695.0999999996</v>
      </c>
      <c r="I22" s="3">
        <v>3102647.3499999996</v>
      </c>
      <c r="J22" s="2">
        <f t="shared" si="0"/>
        <v>0.97358634715608272</v>
      </c>
    </row>
    <row r="23" spans="1:10" x14ac:dyDescent="0.2">
      <c r="A23" s="1" t="s">
        <v>55</v>
      </c>
      <c r="B23" s="1" t="s">
        <v>46</v>
      </c>
      <c r="C23" s="1" t="s">
        <v>37</v>
      </c>
      <c r="D23" s="1" t="s">
        <v>41</v>
      </c>
      <c r="E23" s="4" t="s">
        <v>3</v>
      </c>
      <c r="F23" s="4">
        <v>81952.25</v>
      </c>
      <c r="G23" s="4"/>
      <c r="H23" s="3">
        <v>81952.25</v>
      </c>
      <c r="I23" s="3">
        <v>3102647.3499999996</v>
      </c>
      <c r="J23" s="2">
        <f t="shared" si="0"/>
        <v>2.641365284391731E-2</v>
      </c>
    </row>
    <row r="24" spans="1:10" x14ac:dyDescent="0.2">
      <c r="A24" s="1" t="s">
        <v>56</v>
      </c>
      <c r="B24" s="1" t="s">
        <v>46</v>
      </c>
      <c r="C24" s="1" t="s">
        <v>47</v>
      </c>
      <c r="D24" s="1" t="s">
        <v>40</v>
      </c>
      <c r="E24" s="4">
        <v>705996.13</v>
      </c>
      <c r="F24" s="4">
        <v>0</v>
      </c>
      <c r="G24" s="4"/>
      <c r="H24" s="3">
        <v>705996.13</v>
      </c>
      <c r="I24" s="3">
        <v>2373266.4500000002</v>
      </c>
      <c r="J24" s="2">
        <f t="shared" si="0"/>
        <v>0.29747866279405749</v>
      </c>
    </row>
    <row r="25" spans="1:10" x14ac:dyDescent="0.2">
      <c r="A25" s="1" t="s">
        <v>56</v>
      </c>
      <c r="B25" s="1" t="s">
        <v>46</v>
      </c>
      <c r="C25" s="1" t="s">
        <v>47</v>
      </c>
      <c r="D25" s="1" t="s">
        <v>41</v>
      </c>
      <c r="E25" s="4" t="s">
        <v>3</v>
      </c>
      <c r="F25" s="4">
        <v>1667270.32</v>
      </c>
      <c r="G25" s="4"/>
      <c r="H25" s="3">
        <v>1667270.32</v>
      </c>
      <c r="I25" s="3">
        <v>2373266.4500000002</v>
      </c>
      <c r="J25" s="2">
        <f t="shared" si="0"/>
        <v>0.70252133720594245</v>
      </c>
    </row>
    <row r="26" spans="1:10" x14ac:dyDescent="0.2">
      <c r="A26" s="1" t="s">
        <v>56</v>
      </c>
      <c r="B26" s="1" t="s">
        <v>46</v>
      </c>
      <c r="C26" s="1" t="s">
        <v>49</v>
      </c>
      <c r="D26" s="1" t="s">
        <v>40</v>
      </c>
      <c r="E26" s="4">
        <v>1592025.49</v>
      </c>
      <c r="F26" s="4">
        <v>0</v>
      </c>
      <c r="G26" s="4"/>
      <c r="H26" s="3">
        <v>1592025.49</v>
      </c>
      <c r="I26" s="3">
        <v>1592025.49</v>
      </c>
      <c r="J26" s="2">
        <f t="shared" si="0"/>
        <v>1</v>
      </c>
    </row>
    <row r="27" spans="1:10" x14ac:dyDescent="0.2">
      <c r="A27" s="1" t="s">
        <v>56</v>
      </c>
      <c r="B27" s="1" t="s">
        <v>46</v>
      </c>
      <c r="C27" s="1" t="s">
        <v>37</v>
      </c>
      <c r="D27" s="1" t="s">
        <v>40</v>
      </c>
      <c r="E27" s="4">
        <v>1183565.0899999999</v>
      </c>
      <c r="F27" s="4">
        <v>0</v>
      </c>
      <c r="G27" s="4"/>
      <c r="H27" s="3">
        <v>1183565.0899999999</v>
      </c>
      <c r="I27" s="3">
        <v>1183565.0899999999</v>
      </c>
      <c r="J27" s="2">
        <f t="shared" si="0"/>
        <v>1</v>
      </c>
    </row>
    <row r="28" spans="1:10" x14ac:dyDescent="0.2">
      <c r="A28" s="1" t="s">
        <v>56</v>
      </c>
      <c r="B28" s="1" t="s">
        <v>46</v>
      </c>
      <c r="C28" s="1" t="s">
        <v>53</v>
      </c>
      <c r="D28" s="1" t="s">
        <v>40</v>
      </c>
      <c r="E28" s="4">
        <v>1022127.58</v>
      </c>
      <c r="F28" s="4">
        <v>0</v>
      </c>
      <c r="G28" s="4"/>
      <c r="H28" s="3">
        <v>1022127.58</v>
      </c>
      <c r="I28" s="3">
        <v>1022127.58</v>
      </c>
      <c r="J28" s="2">
        <f t="shared" si="0"/>
        <v>1</v>
      </c>
    </row>
    <row r="29" spans="1:10" x14ac:dyDescent="0.2">
      <c r="A29" s="1" t="s">
        <v>56</v>
      </c>
      <c r="B29" s="1" t="s">
        <v>46</v>
      </c>
      <c r="C29" s="1" t="s">
        <v>54</v>
      </c>
      <c r="D29" s="1" t="s">
        <v>40</v>
      </c>
      <c r="E29" s="4">
        <v>626861.97</v>
      </c>
      <c r="F29" s="4">
        <v>0</v>
      </c>
      <c r="G29" s="4"/>
      <c r="H29" s="3">
        <v>626861.97</v>
      </c>
      <c r="I29" s="3">
        <v>626861.97</v>
      </c>
      <c r="J29" s="2">
        <f t="shared" si="0"/>
        <v>1</v>
      </c>
    </row>
    <row r="30" spans="1:10" x14ac:dyDescent="0.2">
      <c r="A30" s="1" t="s">
        <v>57</v>
      </c>
      <c r="B30" s="1" t="s">
        <v>46</v>
      </c>
      <c r="C30" s="1" t="s">
        <v>47</v>
      </c>
      <c r="D30" s="1" t="s">
        <v>40</v>
      </c>
      <c r="E30" s="4">
        <v>2438163.46</v>
      </c>
      <c r="F30" s="4">
        <v>0</v>
      </c>
      <c r="G30" s="4"/>
      <c r="H30" s="3">
        <v>2438163.46</v>
      </c>
      <c r="I30" s="3">
        <v>3824693.37</v>
      </c>
      <c r="J30" s="2">
        <f t="shared" si="0"/>
        <v>0.63747945890888502</v>
      </c>
    </row>
    <row r="31" spans="1:10" x14ac:dyDescent="0.2">
      <c r="A31" s="1" t="s">
        <v>57</v>
      </c>
      <c r="B31" s="1" t="s">
        <v>46</v>
      </c>
      <c r="C31" s="1" t="s">
        <v>47</v>
      </c>
      <c r="D31" s="1" t="s">
        <v>41</v>
      </c>
      <c r="E31" s="4" t="s">
        <v>3</v>
      </c>
      <c r="F31" s="4">
        <v>1386529.9100000001</v>
      </c>
      <c r="G31" s="4"/>
      <c r="H31" s="3">
        <v>1386529.9100000001</v>
      </c>
      <c r="I31" s="3">
        <v>3824693.37</v>
      </c>
      <c r="J31" s="2">
        <f t="shared" si="0"/>
        <v>0.36252054109111498</v>
      </c>
    </row>
    <row r="32" spans="1:10" x14ac:dyDescent="0.2">
      <c r="A32" s="1" t="s">
        <v>57</v>
      </c>
      <c r="B32" s="1" t="s">
        <v>46</v>
      </c>
      <c r="C32" s="1" t="s">
        <v>49</v>
      </c>
      <c r="D32" s="1" t="s">
        <v>40</v>
      </c>
      <c r="E32" s="4">
        <v>0</v>
      </c>
      <c r="F32" s="4">
        <v>0</v>
      </c>
      <c r="G32" s="4"/>
      <c r="H32" s="3">
        <v>0</v>
      </c>
      <c r="I32" s="3">
        <v>982759.08000000007</v>
      </c>
      <c r="J32" s="2">
        <f t="shared" si="0"/>
        <v>0</v>
      </c>
    </row>
    <row r="33" spans="1:10" x14ac:dyDescent="0.2">
      <c r="A33" s="1" t="s">
        <v>57</v>
      </c>
      <c r="B33" s="1" t="s">
        <v>46</v>
      </c>
      <c r="C33" s="1" t="s">
        <v>49</v>
      </c>
      <c r="D33" s="1" t="s">
        <v>41</v>
      </c>
      <c r="E33" s="4" t="s">
        <v>3</v>
      </c>
      <c r="F33" s="4">
        <v>982759.08000000007</v>
      </c>
      <c r="G33" s="4"/>
      <c r="H33" s="3">
        <v>982759.08000000007</v>
      </c>
      <c r="I33" s="3">
        <v>982759.08000000007</v>
      </c>
      <c r="J33" s="2">
        <f t="shared" si="0"/>
        <v>1</v>
      </c>
    </row>
    <row r="34" spans="1:10" x14ac:dyDescent="0.2">
      <c r="A34" s="1" t="s">
        <v>57</v>
      </c>
      <c r="B34" s="1" t="s">
        <v>46</v>
      </c>
      <c r="C34" s="1" t="s">
        <v>37</v>
      </c>
      <c r="D34" s="1" t="s">
        <v>40</v>
      </c>
      <c r="E34" s="4">
        <v>50125.08</v>
      </c>
      <c r="F34" s="4">
        <v>0</v>
      </c>
      <c r="G34" s="4"/>
      <c r="H34" s="3">
        <v>50125.08</v>
      </c>
      <c r="I34" s="3">
        <v>50125.08</v>
      </c>
      <c r="J34" s="2">
        <f t="shared" ref="J34:J65" si="1">H34/I34</f>
        <v>1</v>
      </c>
    </row>
    <row r="35" spans="1:10" x14ac:dyDescent="0.2">
      <c r="A35" s="1" t="s">
        <v>57</v>
      </c>
      <c r="B35" s="1" t="s">
        <v>46</v>
      </c>
      <c r="C35" s="1" t="s">
        <v>58</v>
      </c>
      <c r="D35" s="1" t="s">
        <v>40</v>
      </c>
      <c r="E35" s="4">
        <v>2269533.21</v>
      </c>
      <c r="F35" s="4">
        <v>0</v>
      </c>
      <c r="G35" s="4"/>
      <c r="H35" s="3">
        <v>2269533.21</v>
      </c>
      <c r="I35" s="3">
        <v>2269533.21</v>
      </c>
      <c r="J35" s="2">
        <f t="shared" si="1"/>
        <v>1</v>
      </c>
    </row>
    <row r="36" spans="1:10" x14ac:dyDescent="0.2">
      <c r="A36" s="1" t="s">
        <v>57</v>
      </c>
      <c r="B36" s="1" t="s">
        <v>46</v>
      </c>
      <c r="C36" s="1" t="s">
        <v>59</v>
      </c>
      <c r="D36" s="1" t="s">
        <v>40</v>
      </c>
      <c r="E36" s="4">
        <v>2757379.62</v>
      </c>
      <c r="F36" s="4">
        <v>0</v>
      </c>
      <c r="G36" s="4"/>
      <c r="H36" s="3">
        <v>2757379.62</v>
      </c>
      <c r="I36" s="3">
        <v>2757379.62</v>
      </c>
      <c r="J36" s="2">
        <f t="shared" si="1"/>
        <v>1</v>
      </c>
    </row>
    <row r="37" spans="1:10" x14ac:dyDescent="0.2">
      <c r="A37" s="1" t="s">
        <v>57</v>
      </c>
      <c r="B37" s="1" t="s">
        <v>46</v>
      </c>
      <c r="C37" s="1" t="s">
        <v>50</v>
      </c>
      <c r="D37" s="1" t="s">
        <v>40</v>
      </c>
      <c r="E37" s="4">
        <v>1805545.17</v>
      </c>
      <c r="F37" s="4">
        <v>0</v>
      </c>
      <c r="G37" s="4"/>
      <c r="H37" s="3">
        <v>1805545.17</v>
      </c>
      <c r="I37" s="3">
        <v>3690557.4299999997</v>
      </c>
      <c r="J37" s="2">
        <f t="shared" si="1"/>
        <v>0.4892337280333286</v>
      </c>
    </row>
    <row r="38" spans="1:10" x14ac:dyDescent="0.2">
      <c r="A38" s="1" t="s">
        <v>57</v>
      </c>
      <c r="B38" s="1" t="s">
        <v>46</v>
      </c>
      <c r="C38" s="1" t="s">
        <v>50</v>
      </c>
      <c r="D38" s="1" t="s">
        <v>41</v>
      </c>
      <c r="E38" s="4" t="s">
        <v>3</v>
      </c>
      <c r="F38" s="4">
        <v>1885012.26</v>
      </c>
      <c r="G38" s="4"/>
      <c r="H38" s="3">
        <v>1885012.26</v>
      </c>
      <c r="I38" s="3">
        <v>3690557.4299999997</v>
      </c>
      <c r="J38" s="2">
        <f t="shared" si="1"/>
        <v>0.51076627196667146</v>
      </c>
    </row>
    <row r="39" spans="1:10" x14ac:dyDescent="0.2">
      <c r="A39" s="1" t="s">
        <v>45</v>
      </c>
      <c r="B39" s="1" t="s">
        <v>60</v>
      </c>
      <c r="C39" s="1" t="s">
        <v>47</v>
      </c>
      <c r="D39" s="1" t="s">
        <v>41</v>
      </c>
      <c r="E39" s="4" t="s">
        <v>3</v>
      </c>
      <c r="F39" s="4">
        <v>24936.249999999982</v>
      </c>
      <c r="G39" s="4"/>
      <c r="H39" s="3">
        <v>24936.249999999982</v>
      </c>
      <c r="I39" s="3">
        <v>24936.249999999982</v>
      </c>
      <c r="J39" s="2">
        <f t="shared" si="1"/>
        <v>1</v>
      </c>
    </row>
    <row r="40" spans="1:10" x14ac:dyDescent="0.2">
      <c r="A40" s="1" t="s">
        <v>45</v>
      </c>
      <c r="B40" s="1" t="s">
        <v>60</v>
      </c>
      <c r="C40" s="1" t="s">
        <v>49</v>
      </c>
      <c r="D40" s="1" t="s">
        <v>41</v>
      </c>
      <c r="E40" s="4" t="s">
        <v>3</v>
      </c>
      <c r="F40" s="4">
        <v>12028.66</v>
      </c>
      <c r="G40" s="4"/>
      <c r="H40" s="3">
        <v>12028.66</v>
      </c>
      <c r="I40" s="3">
        <v>12028.66</v>
      </c>
      <c r="J40" s="2">
        <f t="shared" si="1"/>
        <v>1</v>
      </c>
    </row>
    <row r="41" spans="1:10" x14ac:dyDescent="0.2">
      <c r="A41" s="1" t="s">
        <v>45</v>
      </c>
      <c r="B41" s="1" t="s">
        <v>60</v>
      </c>
      <c r="C41" s="1" t="s">
        <v>37</v>
      </c>
      <c r="D41" s="1" t="s">
        <v>40</v>
      </c>
      <c r="E41" s="4">
        <v>2198.69</v>
      </c>
      <c r="F41" s="4">
        <v>0</v>
      </c>
      <c r="G41" s="4"/>
      <c r="H41" s="3">
        <v>2198.69</v>
      </c>
      <c r="I41" s="3">
        <v>10029.17</v>
      </c>
      <c r="J41" s="2">
        <f t="shared" si="1"/>
        <v>0.21922950752654508</v>
      </c>
    </row>
    <row r="42" spans="1:10" x14ac:dyDescent="0.2">
      <c r="A42" s="1" t="s">
        <v>45</v>
      </c>
      <c r="B42" s="1" t="s">
        <v>60</v>
      </c>
      <c r="C42" s="1" t="s">
        <v>37</v>
      </c>
      <c r="D42" s="1" t="s">
        <v>41</v>
      </c>
      <c r="E42" s="4" t="s">
        <v>3</v>
      </c>
      <c r="F42" s="4">
        <v>7830.4800000000005</v>
      </c>
      <c r="G42" s="4"/>
      <c r="H42" s="3">
        <v>7830.4800000000005</v>
      </c>
      <c r="I42" s="3">
        <v>10029.17</v>
      </c>
      <c r="J42" s="2">
        <f t="shared" si="1"/>
        <v>0.78077049247345498</v>
      </c>
    </row>
    <row r="43" spans="1:10" x14ac:dyDescent="0.2">
      <c r="A43" s="1" t="s">
        <v>45</v>
      </c>
      <c r="B43" s="1" t="s">
        <v>60</v>
      </c>
      <c r="C43" s="1" t="s">
        <v>61</v>
      </c>
      <c r="D43" s="1" t="s">
        <v>40</v>
      </c>
      <c r="E43" s="4">
        <v>1150.97</v>
      </c>
      <c r="F43" s="4">
        <v>0</v>
      </c>
      <c r="G43" s="4"/>
      <c r="H43" s="3">
        <v>1150.97</v>
      </c>
      <c r="I43" s="3">
        <v>24232.11</v>
      </c>
      <c r="J43" s="2">
        <f t="shared" si="1"/>
        <v>4.7497720999120585E-2</v>
      </c>
    </row>
    <row r="44" spans="1:10" x14ac:dyDescent="0.2">
      <c r="A44" s="1" t="s">
        <v>45</v>
      </c>
      <c r="B44" s="1" t="s">
        <v>60</v>
      </c>
      <c r="C44" s="1" t="s">
        <v>61</v>
      </c>
      <c r="D44" s="1" t="s">
        <v>41</v>
      </c>
      <c r="E44" s="4" t="s">
        <v>3</v>
      </c>
      <c r="F44" s="4">
        <v>23081.14</v>
      </c>
      <c r="G44" s="4"/>
      <c r="H44" s="3">
        <v>23081.14</v>
      </c>
      <c r="I44" s="3">
        <v>24232.11</v>
      </c>
      <c r="J44" s="2">
        <f t="shared" si="1"/>
        <v>0.95250227900087936</v>
      </c>
    </row>
    <row r="45" spans="1:10" x14ac:dyDescent="0.2">
      <c r="A45" s="1" t="s">
        <v>45</v>
      </c>
      <c r="B45" s="1" t="s">
        <v>60</v>
      </c>
      <c r="C45" s="1" t="s">
        <v>50</v>
      </c>
      <c r="D45" s="1" t="s">
        <v>41</v>
      </c>
      <c r="E45" s="4" t="s">
        <v>3</v>
      </c>
      <c r="F45" s="4">
        <v>22823.89</v>
      </c>
      <c r="G45" s="4"/>
      <c r="H45" s="3">
        <v>22823.89</v>
      </c>
      <c r="I45" s="3">
        <v>22823.89</v>
      </c>
      <c r="J45" s="2">
        <f t="shared" si="1"/>
        <v>1</v>
      </c>
    </row>
    <row r="46" spans="1:10" x14ac:dyDescent="0.2">
      <c r="A46" s="1" t="s">
        <v>45</v>
      </c>
      <c r="B46" s="1" t="s">
        <v>62</v>
      </c>
      <c r="C46" s="1" t="s">
        <v>47</v>
      </c>
      <c r="D46" s="1" t="s">
        <v>40</v>
      </c>
      <c r="E46" s="4">
        <v>115007.02999999969</v>
      </c>
      <c r="F46" s="4">
        <v>0</v>
      </c>
      <c r="G46" s="4"/>
      <c r="H46" s="3">
        <v>115007.02999999969</v>
      </c>
      <c r="I46" s="3">
        <v>115007.02999999969</v>
      </c>
      <c r="J46" s="2">
        <f t="shared" si="1"/>
        <v>1</v>
      </c>
    </row>
    <row r="47" spans="1:10" x14ac:dyDescent="0.2">
      <c r="A47" s="1" t="s">
        <v>45</v>
      </c>
      <c r="B47" s="1" t="s">
        <v>62</v>
      </c>
      <c r="C47" s="1" t="s">
        <v>49</v>
      </c>
      <c r="D47" s="1" t="s">
        <v>40</v>
      </c>
      <c r="E47" s="4">
        <v>171755.97999999989</v>
      </c>
      <c r="F47" s="4">
        <v>0</v>
      </c>
      <c r="G47" s="4"/>
      <c r="H47" s="3">
        <v>171755.97999999989</v>
      </c>
      <c r="I47" s="3">
        <v>171755.97999999989</v>
      </c>
      <c r="J47" s="2">
        <f t="shared" si="1"/>
        <v>1</v>
      </c>
    </row>
    <row r="48" spans="1:10" x14ac:dyDescent="0.2">
      <c r="A48" s="1" t="s">
        <v>45</v>
      </c>
      <c r="B48" s="1" t="s">
        <v>62</v>
      </c>
      <c r="C48" s="1" t="s">
        <v>37</v>
      </c>
      <c r="D48" s="1" t="s">
        <v>40</v>
      </c>
      <c r="E48" s="4">
        <v>398359.07000000012</v>
      </c>
      <c r="F48" s="4">
        <v>0</v>
      </c>
      <c r="G48" s="4"/>
      <c r="H48" s="3">
        <v>398359.07000000012</v>
      </c>
      <c r="I48" s="3">
        <v>398359.07000000012</v>
      </c>
      <c r="J48" s="2">
        <f t="shared" si="1"/>
        <v>1</v>
      </c>
    </row>
    <row r="49" spans="1:10" x14ac:dyDescent="0.2">
      <c r="A49" s="1" t="s">
        <v>45</v>
      </c>
      <c r="B49" s="1" t="s">
        <v>62</v>
      </c>
      <c r="C49" s="1" t="s">
        <v>53</v>
      </c>
      <c r="D49" s="1" t="s">
        <v>40</v>
      </c>
      <c r="E49" s="4">
        <v>99061.059999999939</v>
      </c>
      <c r="F49" s="4">
        <v>0</v>
      </c>
      <c r="G49" s="4"/>
      <c r="H49" s="3">
        <v>99061.059999999939</v>
      </c>
      <c r="I49" s="3">
        <v>99061.059999999939</v>
      </c>
      <c r="J49" s="2">
        <f t="shared" si="1"/>
        <v>1</v>
      </c>
    </row>
    <row r="50" spans="1:10" x14ac:dyDescent="0.2">
      <c r="A50" s="1" t="s">
        <v>45</v>
      </c>
      <c r="B50" s="1" t="s">
        <v>63</v>
      </c>
      <c r="C50" s="1" t="s">
        <v>53</v>
      </c>
      <c r="D50" s="1" t="s">
        <v>41</v>
      </c>
      <c r="E50" s="4" t="s">
        <v>3</v>
      </c>
      <c r="F50" s="4">
        <v>28905.91</v>
      </c>
      <c r="G50" s="4"/>
      <c r="H50" s="3">
        <v>28905.91</v>
      </c>
      <c r="I50" s="3">
        <v>28905.91</v>
      </c>
      <c r="J50" s="2">
        <f t="shared" si="1"/>
        <v>1</v>
      </c>
    </row>
    <row r="51" spans="1:10" x14ac:dyDescent="0.2">
      <c r="A51" s="1" t="s">
        <v>51</v>
      </c>
      <c r="B51" s="1" t="s">
        <v>60</v>
      </c>
      <c r="C51" s="1" t="s">
        <v>49</v>
      </c>
      <c r="D51" s="1" t="s">
        <v>41</v>
      </c>
      <c r="E51" s="4" t="s">
        <v>3</v>
      </c>
      <c r="F51" s="4">
        <v>2855.9</v>
      </c>
      <c r="G51" s="4"/>
      <c r="H51" s="3">
        <v>2855.9</v>
      </c>
      <c r="I51" s="3">
        <v>2855.9</v>
      </c>
      <c r="J51" s="2">
        <f t="shared" si="1"/>
        <v>1</v>
      </c>
    </row>
    <row r="52" spans="1:10" x14ac:dyDescent="0.2">
      <c r="A52" s="1" t="s">
        <v>51</v>
      </c>
      <c r="B52" s="1" t="s">
        <v>60</v>
      </c>
      <c r="C52" s="1" t="s">
        <v>37</v>
      </c>
      <c r="D52" s="1" t="s">
        <v>41</v>
      </c>
      <c r="E52" s="4" t="s">
        <v>3</v>
      </c>
      <c r="F52" s="4">
        <v>279.60000000000002</v>
      </c>
      <c r="G52" s="4"/>
      <c r="H52" s="3">
        <v>279.60000000000002</v>
      </c>
      <c r="I52" s="3">
        <v>279.60000000000002</v>
      </c>
      <c r="J52" s="2">
        <f t="shared" si="1"/>
        <v>1</v>
      </c>
    </row>
    <row r="53" spans="1:10" x14ac:dyDescent="0.2">
      <c r="A53" s="1" t="s">
        <v>51</v>
      </c>
      <c r="B53" s="1" t="s">
        <v>62</v>
      </c>
      <c r="C53" s="1" t="s">
        <v>47</v>
      </c>
      <c r="D53" s="1" t="s">
        <v>40</v>
      </c>
      <c r="E53" s="4">
        <v>47563.049999999996</v>
      </c>
      <c r="F53" s="4">
        <v>0</v>
      </c>
      <c r="G53" s="4"/>
      <c r="H53" s="3">
        <v>47563.049999999996</v>
      </c>
      <c r="I53" s="3">
        <v>47563.049999999996</v>
      </c>
      <c r="J53" s="2">
        <f t="shared" si="1"/>
        <v>1</v>
      </c>
    </row>
    <row r="54" spans="1:10" x14ac:dyDescent="0.2">
      <c r="A54" s="1" t="s">
        <v>51</v>
      </c>
      <c r="B54" s="1" t="s">
        <v>62</v>
      </c>
      <c r="C54" s="1" t="s">
        <v>49</v>
      </c>
      <c r="D54" s="1" t="s">
        <v>40</v>
      </c>
      <c r="E54" s="4">
        <v>86360.580000000016</v>
      </c>
      <c r="F54" s="4">
        <v>0</v>
      </c>
      <c r="G54" s="4"/>
      <c r="H54" s="3">
        <v>86360.580000000016</v>
      </c>
      <c r="I54" s="3">
        <v>86360.580000000016</v>
      </c>
      <c r="J54" s="2">
        <f t="shared" si="1"/>
        <v>1</v>
      </c>
    </row>
    <row r="55" spans="1:10" x14ac:dyDescent="0.2">
      <c r="A55" s="1" t="s">
        <v>51</v>
      </c>
      <c r="B55" s="1" t="s">
        <v>62</v>
      </c>
      <c r="C55" s="1" t="s">
        <v>37</v>
      </c>
      <c r="D55" s="1" t="s">
        <v>40</v>
      </c>
      <c r="E55" s="4">
        <v>236655.56999999989</v>
      </c>
      <c r="F55" s="4">
        <v>0</v>
      </c>
      <c r="G55" s="4"/>
      <c r="H55" s="3">
        <v>236655.56999999989</v>
      </c>
      <c r="I55" s="3">
        <v>236655.56999999989</v>
      </c>
      <c r="J55" s="2">
        <f t="shared" si="1"/>
        <v>1</v>
      </c>
    </row>
    <row r="56" spans="1:10" x14ac:dyDescent="0.2">
      <c r="A56" s="1" t="s">
        <v>51</v>
      </c>
      <c r="B56" s="1" t="s">
        <v>62</v>
      </c>
      <c r="C56" s="1" t="s">
        <v>53</v>
      </c>
      <c r="D56" s="1" t="s">
        <v>40</v>
      </c>
      <c r="E56" s="4">
        <v>128243.87</v>
      </c>
      <c r="F56" s="4">
        <v>0</v>
      </c>
      <c r="G56" s="4"/>
      <c r="H56" s="3">
        <v>128243.87</v>
      </c>
      <c r="I56" s="3">
        <v>128243.87</v>
      </c>
      <c r="J56" s="2">
        <f t="shared" si="1"/>
        <v>1</v>
      </c>
    </row>
    <row r="57" spans="1:10" x14ac:dyDescent="0.2">
      <c r="A57" s="1" t="s">
        <v>52</v>
      </c>
      <c r="B57" s="1" t="s">
        <v>62</v>
      </c>
      <c r="C57" s="1" t="s">
        <v>47</v>
      </c>
      <c r="D57" s="1" t="s">
        <v>40</v>
      </c>
      <c r="E57" s="4">
        <v>83923.79</v>
      </c>
      <c r="F57" s="4">
        <v>0</v>
      </c>
      <c r="G57" s="4"/>
      <c r="H57" s="3">
        <v>83923.79</v>
      </c>
      <c r="I57" s="3">
        <v>83923.79</v>
      </c>
      <c r="J57" s="2">
        <f t="shared" si="1"/>
        <v>1</v>
      </c>
    </row>
    <row r="58" spans="1:10" x14ac:dyDescent="0.2">
      <c r="A58" s="1" t="s">
        <v>52</v>
      </c>
      <c r="B58" s="1" t="s">
        <v>62</v>
      </c>
      <c r="C58" s="1" t="s">
        <v>53</v>
      </c>
      <c r="D58" s="1" t="s">
        <v>40</v>
      </c>
      <c r="E58" s="4">
        <v>33682.19</v>
      </c>
      <c r="F58" s="4">
        <v>0</v>
      </c>
      <c r="G58" s="4"/>
      <c r="H58" s="3">
        <v>33682.19</v>
      </c>
      <c r="I58" s="3">
        <v>33682.19</v>
      </c>
      <c r="J58" s="2">
        <f t="shared" si="1"/>
        <v>1</v>
      </c>
    </row>
    <row r="59" spans="1:10" x14ac:dyDescent="0.2">
      <c r="A59" s="1" t="s">
        <v>55</v>
      </c>
      <c r="B59" s="1" t="s">
        <v>62</v>
      </c>
      <c r="C59" s="1" t="s">
        <v>49</v>
      </c>
      <c r="D59" s="1" t="s">
        <v>40</v>
      </c>
      <c r="E59" s="4">
        <v>150669.48000000004</v>
      </c>
      <c r="F59" s="4">
        <v>0</v>
      </c>
      <c r="G59" s="4"/>
      <c r="H59" s="3">
        <v>150669.48000000004</v>
      </c>
      <c r="I59" s="3">
        <v>150669.48000000004</v>
      </c>
      <c r="J59" s="2">
        <f t="shared" si="1"/>
        <v>1</v>
      </c>
    </row>
    <row r="60" spans="1:10" x14ac:dyDescent="0.2">
      <c r="A60" s="1" t="s">
        <v>55</v>
      </c>
      <c r="B60" s="1" t="s">
        <v>62</v>
      </c>
      <c r="C60" s="1" t="s">
        <v>37</v>
      </c>
      <c r="D60" s="1" t="s">
        <v>40</v>
      </c>
      <c r="E60" s="4">
        <v>169383.49999999988</v>
      </c>
      <c r="F60" s="4">
        <v>0</v>
      </c>
      <c r="G60" s="4"/>
      <c r="H60" s="3">
        <v>169383.49999999988</v>
      </c>
      <c r="I60" s="3">
        <v>169383.49999999988</v>
      </c>
      <c r="J60" s="2">
        <f t="shared" si="1"/>
        <v>1</v>
      </c>
    </row>
    <row r="61" spans="1:10" x14ac:dyDescent="0.2">
      <c r="A61" s="1" t="s">
        <v>55</v>
      </c>
      <c r="B61" s="1" t="s">
        <v>63</v>
      </c>
      <c r="C61" s="1" t="s">
        <v>53</v>
      </c>
      <c r="D61" s="1" t="s">
        <v>40</v>
      </c>
      <c r="E61" s="4">
        <v>1784.8</v>
      </c>
      <c r="F61" s="4">
        <v>0</v>
      </c>
      <c r="G61" s="4"/>
      <c r="H61" s="3">
        <v>1784.8</v>
      </c>
      <c r="I61" s="3">
        <v>101996.65000000005</v>
      </c>
      <c r="J61" s="2">
        <f t="shared" si="1"/>
        <v>1.7498613925065177E-2</v>
      </c>
    </row>
    <row r="62" spans="1:10" x14ac:dyDescent="0.2">
      <c r="A62" s="1" t="s">
        <v>55</v>
      </c>
      <c r="B62" s="1" t="s">
        <v>63</v>
      </c>
      <c r="C62" s="1" t="s">
        <v>53</v>
      </c>
      <c r="D62" s="1" t="s">
        <v>41</v>
      </c>
      <c r="E62" s="4" t="s">
        <v>3</v>
      </c>
      <c r="F62" s="4">
        <v>100211.85000000005</v>
      </c>
      <c r="G62" s="4"/>
      <c r="H62" s="3">
        <v>100211.85000000005</v>
      </c>
      <c r="I62" s="3">
        <v>101996.65000000005</v>
      </c>
      <c r="J62" s="2">
        <f t="shared" si="1"/>
        <v>0.98250138607493476</v>
      </c>
    </row>
    <row r="63" spans="1:10" x14ac:dyDescent="0.2">
      <c r="A63" s="1" t="s">
        <v>64</v>
      </c>
      <c r="B63" s="1" t="s">
        <v>62</v>
      </c>
      <c r="C63" s="1" t="s">
        <v>49</v>
      </c>
      <c r="D63" s="1" t="s">
        <v>40</v>
      </c>
      <c r="E63" s="4">
        <v>760987.78000000073</v>
      </c>
      <c r="F63" s="4">
        <v>0</v>
      </c>
      <c r="G63" s="4"/>
      <c r="H63" s="3">
        <v>760987.78000000073</v>
      </c>
      <c r="I63" s="3">
        <v>760987.78000000073</v>
      </c>
      <c r="J63" s="2">
        <f t="shared" si="1"/>
        <v>1</v>
      </c>
    </row>
    <row r="64" spans="1:10" x14ac:dyDescent="0.2">
      <c r="A64" s="1" t="s">
        <v>64</v>
      </c>
      <c r="B64" s="1" t="s">
        <v>62</v>
      </c>
      <c r="C64" s="1" t="s">
        <v>37</v>
      </c>
      <c r="D64" s="1" t="s">
        <v>40</v>
      </c>
      <c r="E64" s="4">
        <v>1707982.4200000032</v>
      </c>
      <c r="F64" s="4">
        <v>0</v>
      </c>
      <c r="G64" s="4"/>
      <c r="H64" s="3">
        <v>1707982.4200000032</v>
      </c>
      <c r="I64" s="3">
        <v>1707982.4200000032</v>
      </c>
      <c r="J64" s="2">
        <f t="shared" si="1"/>
        <v>1</v>
      </c>
    </row>
    <row r="65" spans="1:10" x14ac:dyDescent="0.2">
      <c r="A65" s="1" t="s">
        <v>57</v>
      </c>
      <c r="B65" s="1" t="s">
        <v>62</v>
      </c>
      <c r="C65" s="1" t="s">
        <v>47</v>
      </c>
      <c r="D65" s="1" t="s">
        <v>40</v>
      </c>
      <c r="E65" s="4">
        <v>3491978.839999984</v>
      </c>
      <c r="F65" s="4">
        <v>0</v>
      </c>
      <c r="G65" s="4"/>
      <c r="H65" s="3">
        <v>3491978.839999984</v>
      </c>
      <c r="I65" s="3">
        <v>3491978.839999984</v>
      </c>
      <c r="J65" s="2">
        <f t="shared" si="1"/>
        <v>1</v>
      </c>
    </row>
    <row r="66" spans="1:10" x14ac:dyDescent="0.2">
      <c r="A66" s="1" t="s">
        <v>57</v>
      </c>
      <c r="B66" s="1" t="s">
        <v>62</v>
      </c>
      <c r="C66" s="1" t="s">
        <v>49</v>
      </c>
      <c r="D66" s="1" t="s">
        <v>40</v>
      </c>
      <c r="E66" s="4">
        <v>2551058.7200000044</v>
      </c>
      <c r="F66" s="4">
        <v>0</v>
      </c>
      <c r="G66" s="4"/>
      <c r="H66" s="3">
        <v>2551058.7200000044</v>
      </c>
      <c r="I66" s="3">
        <v>2551058.7200000044</v>
      </c>
      <c r="J66" s="2">
        <f>H66/I66</f>
        <v>1</v>
      </c>
    </row>
    <row r="67" spans="1:10" x14ac:dyDescent="0.2">
      <c r="A67" s="1" t="s">
        <v>57</v>
      </c>
      <c r="B67" s="1" t="s">
        <v>62</v>
      </c>
      <c r="C67" s="1" t="s">
        <v>37</v>
      </c>
      <c r="D67" s="1" t="s">
        <v>40</v>
      </c>
      <c r="E67" s="4">
        <v>3813637.87</v>
      </c>
      <c r="F67" s="4">
        <v>0</v>
      </c>
      <c r="G67" s="4"/>
      <c r="H67" s="3">
        <v>3813637.87</v>
      </c>
      <c r="I67" s="3">
        <v>3813637.87</v>
      </c>
      <c r="J67" s="2">
        <f>H67/I67</f>
        <v>1</v>
      </c>
    </row>
    <row r="68" spans="1:10" x14ac:dyDescent="0.2">
      <c r="A68" s="1" t="s">
        <v>57</v>
      </c>
      <c r="B68" s="1" t="s">
        <v>62</v>
      </c>
      <c r="C68" s="1" t="s">
        <v>53</v>
      </c>
      <c r="D68" s="1" t="s">
        <v>40</v>
      </c>
      <c r="E68" s="4">
        <v>3127669.1499999966</v>
      </c>
      <c r="F68" s="4">
        <v>0</v>
      </c>
      <c r="G68" s="4"/>
      <c r="H68" s="3">
        <v>3127669.1499999966</v>
      </c>
      <c r="I68" s="3">
        <v>3127669.1499999966</v>
      </c>
      <c r="J68" s="2">
        <f>H68/I68</f>
        <v>1</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1"/>
  <sheetViews>
    <sheetView workbookViewId="0">
      <selection activeCell="I9" sqref="I9"/>
    </sheetView>
  </sheetViews>
  <sheetFormatPr defaultRowHeight="14.25" x14ac:dyDescent="0.2"/>
  <cols>
    <col min="1" max="1" width="9.125" bestFit="1" customWidth="1"/>
    <col min="2" max="2" width="11" bestFit="1" customWidth="1"/>
    <col min="3" max="3" width="18.625" bestFit="1" customWidth="1"/>
    <col min="4" max="4" width="13.375" bestFit="1" customWidth="1"/>
    <col min="6" max="6" width="15.75" bestFit="1" customWidth="1"/>
    <col min="7" max="7" width="16.375" bestFit="1" customWidth="1"/>
    <col min="8" max="8" width="17.875" bestFit="1" customWidth="1"/>
    <col min="9" max="9" width="18.25" bestFit="1" customWidth="1"/>
    <col min="10" max="10" width="20.75" bestFit="1" customWidth="1"/>
    <col min="11" max="11" width="10" bestFit="1" customWidth="1"/>
    <col min="12" max="12" width="17.125" bestFit="1" customWidth="1"/>
    <col min="13" max="13" width="32.125" bestFit="1" customWidth="1"/>
    <col min="14" max="14" width="27.875" bestFit="1" customWidth="1"/>
    <col min="16" max="16" width="12.875" bestFit="1" customWidth="1"/>
    <col min="17" max="17" width="11.5" bestFit="1" customWidth="1"/>
    <col min="18" max="18" width="14.125" bestFit="1" customWidth="1"/>
    <col min="19" max="19" width="10.5" bestFit="1" customWidth="1"/>
    <col min="21" max="21" width="12.5" bestFit="1" customWidth="1"/>
    <col min="22" max="22" width="11.25" bestFit="1" customWidth="1"/>
    <col min="25" max="25" width="18.875" bestFit="1" customWidth="1"/>
    <col min="26" max="26" width="15.875" bestFit="1" customWidth="1"/>
    <col min="27" max="27" width="10" bestFit="1" customWidth="1"/>
  </cols>
  <sheetData>
    <row r="1" spans="1:27" x14ac:dyDescent="0.2">
      <c r="A1" s="11" t="s">
        <v>65</v>
      </c>
    </row>
    <row r="3" spans="1:27" x14ac:dyDescent="0.2">
      <c r="A3" t="s">
        <v>4</v>
      </c>
      <c r="B3" t="s">
        <v>5</v>
      </c>
      <c r="C3" t="s">
        <v>6</v>
      </c>
      <c r="D3" t="s">
        <v>7</v>
      </c>
      <c r="E3" t="s">
        <v>8</v>
      </c>
      <c r="F3" t="s">
        <v>66</v>
      </c>
      <c r="G3" t="s">
        <v>67</v>
      </c>
      <c r="H3" t="s">
        <v>14</v>
      </c>
      <c r="I3" t="s">
        <v>68</v>
      </c>
      <c r="J3" t="s">
        <v>69</v>
      </c>
      <c r="K3" t="s">
        <v>20</v>
      </c>
      <c r="L3" t="s">
        <v>21</v>
      </c>
      <c r="M3" t="s">
        <v>22</v>
      </c>
      <c r="N3" t="s">
        <v>23</v>
      </c>
      <c r="O3" t="s">
        <v>70</v>
      </c>
      <c r="P3" t="s">
        <v>25</v>
      </c>
      <c r="Q3" t="s">
        <v>26</v>
      </c>
      <c r="R3" t="s">
        <v>27</v>
      </c>
      <c r="S3" t="s">
        <v>28</v>
      </c>
      <c r="T3" t="s">
        <v>29</v>
      </c>
      <c r="U3" t="s">
        <v>30</v>
      </c>
      <c r="V3" t="s">
        <v>71</v>
      </c>
      <c r="W3" t="s">
        <v>32</v>
      </c>
      <c r="X3" t="s">
        <v>33</v>
      </c>
      <c r="Y3" t="s">
        <v>34</v>
      </c>
      <c r="Z3" t="s">
        <v>35</v>
      </c>
      <c r="AA3" t="s">
        <v>72</v>
      </c>
    </row>
    <row r="4" spans="1:27" x14ac:dyDescent="0.2">
      <c r="A4" s="10">
        <v>45017</v>
      </c>
      <c r="B4" t="s">
        <v>0</v>
      </c>
      <c r="C4" t="s">
        <v>46</v>
      </c>
      <c r="D4" t="s">
        <v>53</v>
      </c>
      <c r="E4">
        <v>2023</v>
      </c>
      <c r="F4">
        <v>1278375.93</v>
      </c>
      <c r="G4">
        <v>470261.18</v>
      </c>
      <c r="H4">
        <v>0.36785828719412766</v>
      </c>
      <c r="I4">
        <v>457346.48</v>
      </c>
      <c r="J4">
        <v>0.35775585981190994</v>
      </c>
      <c r="K4">
        <v>12914.700000000012</v>
      </c>
      <c r="L4">
        <v>12914.700000000012</v>
      </c>
      <c r="N4">
        <v>0</v>
      </c>
      <c r="O4">
        <v>317740</v>
      </c>
      <c r="P4" t="s">
        <v>1</v>
      </c>
      <c r="Q4" t="s">
        <v>40</v>
      </c>
      <c r="R4" s="10">
        <v>45092</v>
      </c>
      <c r="S4" s="10">
        <v>45113</v>
      </c>
      <c r="V4" t="s">
        <v>73</v>
      </c>
      <c r="W4" t="s">
        <v>38</v>
      </c>
      <c r="Y4" s="10">
        <v>45113</v>
      </c>
      <c r="AA4">
        <v>0</v>
      </c>
    </row>
    <row r="5" spans="1:27" x14ac:dyDescent="0.2">
      <c r="A5" s="10">
        <v>45017</v>
      </c>
      <c r="B5" t="s">
        <v>0</v>
      </c>
      <c r="C5" t="s">
        <v>46</v>
      </c>
      <c r="D5" t="s">
        <v>53</v>
      </c>
      <c r="E5">
        <v>2023</v>
      </c>
      <c r="F5">
        <v>362976.74</v>
      </c>
      <c r="G5">
        <v>202171.8</v>
      </c>
      <c r="H5">
        <v>0.55698279729990408</v>
      </c>
      <c r="I5">
        <v>124675.44</v>
      </c>
      <c r="J5">
        <v>0.34348052164444476</v>
      </c>
      <c r="K5">
        <v>77496.359999999986</v>
      </c>
      <c r="L5">
        <v>77496.359999999986</v>
      </c>
      <c r="N5">
        <v>0</v>
      </c>
      <c r="O5">
        <v>317738</v>
      </c>
      <c r="P5" t="s">
        <v>1</v>
      </c>
      <c r="Q5" t="s">
        <v>41</v>
      </c>
      <c r="R5" s="10">
        <v>45090</v>
      </c>
      <c r="S5" s="10">
        <v>45111</v>
      </c>
      <c r="V5" t="s">
        <v>74</v>
      </c>
      <c r="W5" t="s">
        <v>38</v>
      </c>
      <c r="Y5" s="10">
        <v>45113</v>
      </c>
      <c r="AA5">
        <v>2</v>
      </c>
    </row>
    <row r="6" spans="1:27" x14ac:dyDescent="0.2">
      <c r="A6" s="10">
        <v>45017</v>
      </c>
      <c r="B6" t="s">
        <v>0</v>
      </c>
      <c r="C6" t="s">
        <v>46</v>
      </c>
      <c r="D6" t="s">
        <v>53</v>
      </c>
      <c r="E6">
        <v>2023</v>
      </c>
      <c r="F6">
        <v>2323637.19</v>
      </c>
      <c r="G6">
        <v>955536.61</v>
      </c>
      <c r="H6">
        <v>0.41122452941975851</v>
      </c>
      <c r="I6">
        <v>1017810.12</v>
      </c>
      <c r="J6">
        <v>0.43802454375418221</v>
      </c>
      <c r="K6">
        <v>-62273.510000000009</v>
      </c>
      <c r="L6">
        <v>0</v>
      </c>
      <c r="N6">
        <v>0</v>
      </c>
      <c r="O6">
        <v>317741</v>
      </c>
      <c r="P6" t="s">
        <v>1</v>
      </c>
      <c r="Q6" t="s">
        <v>40</v>
      </c>
      <c r="R6" s="10">
        <v>45084</v>
      </c>
      <c r="S6" s="10">
        <v>45105</v>
      </c>
      <c r="V6" t="s">
        <v>74</v>
      </c>
      <c r="W6" t="s">
        <v>38</v>
      </c>
      <c r="Y6" s="10">
        <v>45111</v>
      </c>
      <c r="AA6">
        <v>6</v>
      </c>
    </row>
    <row r="7" spans="1:27" x14ac:dyDescent="0.2">
      <c r="A7" s="10">
        <v>45017</v>
      </c>
      <c r="B7" t="s">
        <v>0</v>
      </c>
      <c r="C7" t="s">
        <v>46</v>
      </c>
      <c r="D7" t="s">
        <v>53</v>
      </c>
      <c r="E7">
        <v>2023</v>
      </c>
      <c r="F7">
        <v>2498319.46</v>
      </c>
      <c r="G7">
        <v>639200.63</v>
      </c>
      <c r="H7">
        <v>0.25585223996934325</v>
      </c>
      <c r="I7">
        <v>609295.71</v>
      </c>
      <c r="J7">
        <v>0.24388222553411965</v>
      </c>
      <c r="K7">
        <v>29904.920000000042</v>
      </c>
      <c r="L7">
        <v>29904.920000000042</v>
      </c>
      <c r="N7">
        <v>0</v>
      </c>
      <c r="O7">
        <v>317743</v>
      </c>
      <c r="P7" t="s">
        <v>1</v>
      </c>
      <c r="Q7" t="s">
        <v>41</v>
      </c>
      <c r="R7" s="10">
        <v>45084</v>
      </c>
      <c r="S7" s="10">
        <v>45105</v>
      </c>
      <c r="V7" t="s">
        <v>74</v>
      </c>
      <c r="W7" t="s">
        <v>38</v>
      </c>
      <c r="X7" t="s">
        <v>75</v>
      </c>
      <c r="Y7" s="10">
        <v>45099</v>
      </c>
      <c r="AA7">
        <v>-6</v>
      </c>
    </row>
    <row r="8" spans="1:27" x14ac:dyDescent="0.2">
      <c r="A8" s="10">
        <v>45017</v>
      </c>
      <c r="B8" t="s">
        <v>0</v>
      </c>
      <c r="C8" t="s">
        <v>46</v>
      </c>
      <c r="D8" t="s">
        <v>53</v>
      </c>
      <c r="E8">
        <v>2023</v>
      </c>
      <c r="F8">
        <v>767697.26</v>
      </c>
      <c r="G8">
        <v>407553.84</v>
      </c>
      <c r="H8">
        <v>0.53087833086703995</v>
      </c>
      <c r="I8">
        <v>336389.07</v>
      </c>
      <c r="J8">
        <v>0.43817932865879972</v>
      </c>
      <c r="K8">
        <v>71164.770000000019</v>
      </c>
      <c r="L8">
        <v>71164.770000000019</v>
      </c>
      <c r="N8">
        <v>0</v>
      </c>
      <c r="O8">
        <v>317739</v>
      </c>
      <c r="P8" t="s">
        <v>1</v>
      </c>
      <c r="Q8" t="s">
        <v>40</v>
      </c>
      <c r="R8" s="10">
        <v>45084</v>
      </c>
      <c r="S8" s="10">
        <v>45105</v>
      </c>
      <c r="V8" t="s">
        <v>74</v>
      </c>
      <c r="W8" t="s">
        <v>38</v>
      </c>
      <c r="X8" t="s">
        <v>75</v>
      </c>
      <c r="Y8" s="10">
        <v>45103</v>
      </c>
      <c r="AA8">
        <v>-2</v>
      </c>
    </row>
    <row r="9" spans="1:27" x14ac:dyDescent="0.2">
      <c r="A9" s="10">
        <v>45017</v>
      </c>
      <c r="B9" t="s">
        <v>0</v>
      </c>
      <c r="C9" t="s">
        <v>46</v>
      </c>
      <c r="D9" t="s">
        <v>53</v>
      </c>
      <c r="E9">
        <v>2023</v>
      </c>
      <c r="F9">
        <v>1422738.27</v>
      </c>
      <c r="G9">
        <v>487551.19</v>
      </c>
      <c r="H9">
        <v>0.34268508852299306</v>
      </c>
      <c r="I9">
        <v>477312.43</v>
      </c>
      <c r="J9">
        <v>0.33548857162603773</v>
      </c>
      <c r="K9">
        <v>10238.760000000009</v>
      </c>
      <c r="L9">
        <v>10238.760000000009</v>
      </c>
      <c r="N9">
        <v>0</v>
      </c>
      <c r="O9">
        <v>317736</v>
      </c>
      <c r="P9" t="s">
        <v>1</v>
      </c>
      <c r="Q9" t="s">
        <v>41</v>
      </c>
      <c r="R9" s="10">
        <v>45084</v>
      </c>
      <c r="S9" s="10">
        <v>45105</v>
      </c>
      <c r="V9" t="s">
        <v>39</v>
      </c>
      <c r="W9" t="s">
        <v>38</v>
      </c>
      <c r="X9" t="s">
        <v>75</v>
      </c>
      <c r="Y9" s="10">
        <v>45103</v>
      </c>
      <c r="AA9">
        <v>-2</v>
      </c>
    </row>
    <row r="10" spans="1:27" x14ac:dyDescent="0.2">
      <c r="A10" s="10">
        <v>45017</v>
      </c>
      <c r="B10" t="s">
        <v>0</v>
      </c>
      <c r="C10" t="s">
        <v>46</v>
      </c>
      <c r="D10" t="s">
        <v>53</v>
      </c>
      <c r="E10">
        <v>2023</v>
      </c>
      <c r="F10">
        <v>802308.74</v>
      </c>
      <c r="G10">
        <v>286848.38</v>
      </c>
      <c r="H10">
        <v>0.35752867406130961</v>
      </c>
      <c r="I10">
        <v>287226</v>
      </c>
      <c r="J10">
        <v>0.35799934075253875</v>
      </c>
      <c r="K10">
        <v>-377.61999999999534</v>
      </c>
      <c r="L10">
        <v>0</v>
      </c>
      <c r="N10">
        <v>0</v>
      </c>
      <c r="O10">
        <v>317737</v>
      </c>
      <c r="P10" t="s">
        <v>1</v>
      </c>
      <c r="Q10" t="s">
        <v>40</v>
      </c>
      <c r="R10" s="10">
        <v>45082</v>
      </c>
      <c r="S10" s="10">
        <v>45103</v>
      </c>
      <c r="V10" t="s">
        <v>74</v>
      </c>
      <c r="W10" t="s">
        <v>38</v>
      </c>
      <c r="X10" t="s">
        <v>75</v>
      </c>
      <c r="Y10" s="10">
        <v>45107</v>
      </c>
      <c r="AA10">
        <v>4</v>
      </c>
    </row>
    <row r="11" spans="1:27" x14ac:dyDescent="0.2">
      <c r="A11" s="10">
        <v>45017</v>
      </c>
      <c r="B11" t="s">
        <v>0</v>
      </c>
      <c r="C11" t="s">
        <v>46</v>
      </c>
      <c r="D11" t="s">
        <v>53</v>
      </c>
      <c r="E11">
        <v>2023</v>
      </c>
      <c r="F11">
        <v>118646.9</v>
      </c>
      <c r="G11">
        <v>32698.959999999999</v>
      </c>
      <c r="H11">
        <v>0.27559894105956412</v>
      </c>
      <c r="I11">
        <v>30249.66</v>
      </c>
      <c r="J11">
        <v>0.25495533385195907</v>
      </c>
      <c r="K11">
        <v>2449.2999999999993</v>
      </c>
      <c r="L11">
        <v>2449.2999999999993</v>
      </c>
      <c r="N11">
        <v>0</v>
      </c>
      <c r="O11">
        <v>317742</v>
      </c>
      <c r="P11" t="s">
        <v>1</v>
      </c>
      <c r="Q11" t="s">
        <v>41</v>
      </c>
      <c r="R11" s="10">
        <v>45081</v>
      </c>
      <c r="S11" s="10">
        <v>45102</v>
      </c>
      <c r="V11" t="s">
        <v>74</v>
      </c>
      <c r="W11" t="s">
        <v>38</v>
      </c>
      <c r="X11" t="s">
        <v>75</v>
      </c>
      <c r="Y11" s="10">
        <v>45099</v>
      </c>
      <c r="AA1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8"/>
  <sheetViews>
    <sheetView workbookViewId="0"/>
  </sheetViews>
  <sheetFormatPr defaultRowHeight="14.25" x14ac:dyDescent="0.2"/>
  <cols>
    <col min="1" max="1" width="9.125" bestFit="1" customWidth="1"/>
    <col min="2" max="2" width="13.875" bestFit="1" customWidth="1"/>
    <col min="3" max="3" width="18.625" bestFit="1" customWidth="1"/>
    <col min="4" max="4" width="13.375" bestFit="1" customWidth="1"/>
    <col min="6" max="6" width="15.75" bestFit="1" customWidth="1"/>
    <col min="7" max="7" width="16.375" bestFit="1" customWidth="1"/>
    <col min="8" max="8" width="17.875" bestFit="1" customWidth="1"/>
    <col min="9" max="9" width="18.25" bestFit="1" customWidth="1"/>
    <col min="10" max="10" width="20.75" bestFit="1" customWidth="1"/>
    <col min="11" max="11" width="10" bestFit="1" customWidth="1"/>
    <col min="12" max="12" width="17.125" bestFit="1" customWidth="1"/>
    <col min="13" max="13" width="32.125" bestFit="1" customWidth="1"/>
    <col min="14" max="14" width="27.875" bestFit="1" customWidth="1"/>
    <col min="16" max="16" width="12.875" bestFit="1" customWidth="1"/>
    <col min="17" max="17" width="11.5" bestFit="1" customWidth="1"/>
    <col min="18" max="18" width="14.125" bestFit="1" customWidth="1"/>
    <col min="19" max="19" width="10.5" bestFit="1" customWidth="1"/>
    <col min="21" max="21" width="12.5" bestFit="1" customWidth="1"/>
    <col min="22" max="22" width="11.25" bestFit="1" customWidth="1"/>
    <col min="25" max="25" width="18.875" bestFit="1" customWidth="1"/>
    <col min="26" max="26" width="15.875" bestFit="1" customWidth="1"/>
    <col min="27" max="27" width="10" bestFit="1" customWidth="1"/>
  </cols>
  <sheetData>
    <row r="1" spans="1:27" x14ac:dyDescent="0.2">
      <c r="A1" s="11" t="s">
        <v>76</v>
      </c>
    </row>
    <row r="3" spans="1:27" x14ac:dyDescent="0.2">
      <c r="A3" t="s">
        <v>4</v>
      </c>
      <c r="B3" t="s">
        <v>5</v>
      </c>
      <c r="C3" t="s">
        <v>6</v>
      </c>
      <c r="D3" t="s">
        <v>7</v>
      </c>
      <c r="E3" t="s">
        <v>8</v>
      </c>
      <c r="F3" t="s">
        <v>66</v>
      </c>
      <c r="G3" t="s">
        <v>67</v>
      </c>
      <c r="H3" t="s">
        <v>14</v>
      </c>
      <c r="I3" t="s">
        <v>68</v>
      </c>
      <c r="J3" t="s">
        <v>69</v>
      </c>
      <c r="K3" t="s">
        <v>20</v>
      </c>
      <c r="L3" t="s">
        <v>21</v>
      </c>
      <c r="M3" t="s">
        <v>22</v>
      </c>
      <c r="N3" t="s">
        <v>23</v>
      </c>
      <c r="O3" t="s">
        <v>70</v>
      </c>
      <c r="P3" t="s">
        <v>25</v>
      </c>
      <c r="Q3" t="s">
        <v>26</v>
      </c>
      <c r="R3" t="s">
        <v>27</v>
      </c>
      <c r="S3" t="s">
        <v>28</v>
      </c>
      <c r="T3" t="s">
        <v>29</v>
      </c>
      <c r="U3" t="s">
        <v>30</v>
      </c>
      <c r="V3" t="s">
        <v>71</v>
      </c>
      <c r="W3" t="s">
        <v>32</v>
      </c>
      <c r="X3" t="s">
        <v>33</v>
      </c>
      <c r="Y3" t="s">
        <v>34</v>
      </c>
      <c r="Z3" t="s">
        <v>35</v>
      </c>
      <c r="AA3" t="s">
        <v>72</v>
      </c>
    </row>
    <row r="4" spans="1:27" x14ac:dyDescent="0.2">
      <c r="A4" s="10">
        <v>45017</v>
      </c>
      <c r="B4" t="s">
        <v>77</v>
      </c>
      <c r="C4" t="s">
        <v>46</v>
      </c>
      <c r="D4" t="s">
        <v>53</v>
      </c>
      <c r="E4">
        <v>2023</v>
      </c>
      <c r="F4">
        <v>525031.1</v>
      </c>
      <c r="G4">
        <v>525031.1</v>
      </c>
      <c r="H4">
        <v>1</v>
      </c>
      <c r="I4">
        <v>525031.1</v>
      </c>
      <c r="J4">
        <v>1</v>
      </c>
      <c r="K4">
        <v>0</v>
      </c>
      <c r="L4">
        <v>0</v>
      </c>
      <c r="N4">
        <v>0</v>
      </c>
      <c r="O4">
        <v>326392</v>
      </c>
      <c r="P4" t="s">
        <v>1</v>
      </c>
      <c r="Q4" t="s">
        <v>41</v>
      </c>
      <c r="R4" s="10">
        <v>45137</v>
      </c>
      <c r="S4" s="10">
        <v>45158</v>
      </c>
      <c r="AA4">
        <v>-45158</v>
      </c>
    </row>
    <row r="5" spans="1:27" x14ac:dyDescent="0.2">
      <c r="A5" s="10">
        <v>45017</v>
      </c>
      <c r="B5" t="s">
        <v>77</v>
      </c>
      <c r="C5" t="s">
        <v>46</v>
      </c>
      <c r="D5" t="s">
        <v>53</v>
      </c>
      <c r="E5">
        <v>2023</v>
      </c>
      <c r="F5">
        <v>3080413.64</v>
      </c>
      <c r="G5">
        <v>1993118.11</v>
      </c>
      <c r="H5">
        <v>0.64702937427585216</v>
      </c>
      <c r="I5">
        <v>1852389.13</v>
      </c>
      <c r="J5">
        <v>0.60134428245162552</v>
      </c>
      <c r="K5">
        <v>140728.98000000021</v>
      </c>
      <c r="L5">
        <v>140728.98000000021</v>
      </c>
      <c r="N5">
        <v>0</v>
      </c>
      <c r="O5">
        <v>318926</v>
      </c>
      <c r="P5" t="s">
        <v>1</v>
      </c>
      <c r="Q5" t="s">
        <v>40</v>
      </c>
      <c r="R5" s="10">
        <v>45092</v>
      </c>
      <c r="S5" s="10">
        <v>45113</v>
      </c>
      <c r="V5" t="s">
        <v>39</v>
      </c>
      <c r="W5" t="s">
        <v>38</v>
      </c>
      <c r="Y5" s="10">
        <v>45118</v>
      </c>
      <c r="AA5">
        <v>5</v>
      </c>
    </row>
    <row r="6" spans="1:27" x14ac:dyDescent="0.2">
      <c r="A6" s="10">
        <v>45017</v>
      </c>
      <c r="B6" t="s">
        <v>77</v>
      </c>
      <c r="C6" t="s">
        <v>46</v>
      </c>
      <c r="D6" t="s">
        <v>53</v>
      </c>
      <c r="E6">
        <v>2023</v>
      </c>
      <c r="F6">
        <v>249315.52</v>
      </c>
      <c r="G6">
        <v>69668.73</v>
      </c>
      <c r="H6">
        <v>0.27944000437678329</v>
      </c>
      <c r="I6">
        <v>60808.92</v>
      </c>
      <c r="J6">
        <v>0.24390346818360928</v>
      </c>
      <c r="K6">
        <v>8859.8099999999977</v>
      </c>
      <c r="L6">
        <v>8859.8099999999977</v>
      </c>
      <c r="N6">
        <v>0</v>
      </c>
      <c r="O6">
        <v>318929</v>
      </c>
      <c r="P6" t="s">
        <v>1</v>
      </c>
      <c r="Q6" t="s">
        <v>40</v>
      </c>
      <c r="R6" s="10">
        <v>45090</v>
      </c>
      <c r="S6" s="10">
        <v>45111</v>
      </c>
      <c r="V6" t="s">
        <v>39</v>
      </c>
      <c r="W6" t="s">
        <v>38</v>
      </c>
      <c r="Y6" s="10">
        <v>45113</v>
      </c>
      <c r="AA6">
        <v>2</v>
      </c>
    </row>
    <row r="7" spans="1:27" x14ac:dyDescent="0.2">
      <c r="A7" s="10">
        <v>45017</v>
      </c>
      <c r="B7" t="s">
        <v>77</v>
      </c>
      <c r="C7" t="s">
        <v>46</v>
      </c>
      <c r="D7" t="s">
        <v>53</v>
      </c>
      <c r="E7">
        <v>2023</v>
      </c>
      <c r="F7">
        <v>700050.13</v>
      </c>
      <c r="G7">
        <v>216863</v>
      </c>
      <c r="H7">
        <v>0.30978210089040337</v>
      </c>
      <c r="I7">
        <v>209426.29</v>
      </c>
      <c r="J7">
        <v>0.2991589902283141</v>
      </c>
      <c r="K7">
        <v>7436.7099999999919</v>
      </c>
      <c r="L7">
        <v>7436.7099999999919</v>
      </c>
      <c r="N7">
        <v>0</v>
      </c>
      <c r="O7">
        <v>318927</v>
      </c>
      <c r="P7" t="s">
        <v>1</v>
      </c>
      <c r="Q7" t="s">
        <v>41</v>
      </c>
      <c r="R7" s="10">
        <v>45086</v>
      </c>
      <c r="S7" s="10">
        <v>45107</v>
      </c>
      <c r="V7" t="s">
        <v>39</v>
      </c>
      <c r="W7" t="s">
        <v>38</v>
      </c>
      <c r="Y7" s="10">
        <v>45113</v>
      </c>
      <c r="AA7">
        <v>6</v>
      </c>
    </row>
    <row r="8" spans="1:27" x14ac:dyDescent="0.2">
      <c r="A8" s="10">
        <v>45017</v>
      </c>
      <c r="B8" t="s">
        <v>77</v>
      </c>
      <c r="C8" t="s">
        <v>46</v>
      </c>
      <c r="D8" t="s">
        <v>53</v>
      </c>
      <c r="E8">
        <v>2023</v>
      </c>
      <c r="F8">
        <v>2648939.5699999998</v>
      </c>
      <c r="G8">
        <v>792914.13</v>
      </c>
      <c r="H8">
        <v>0.29933266088059535</v>
      </c>
      <c r="I8">
        <v>793735.59</v>
      </c>
      <c r="J8">
        <v>0.29964276988017513</v>
      </c>
      <c r="K8">
        <v>-821.45999999996275</v>
      </c>
      <c r="L8">
        <v>0</v>
      </c>
      <c r="N8">
        <v>0</v>
      </c>
      <c r="O8">
        <v>318928</v>
      </c>
      <c r="P8" t="s">
        <v>1</v>
      </c>
      <c r="Q8" t="s">
        <v>41</v>
      </c>
      <c r="R8" s="10">
        <v>45084</v>
      </c>
      <c r="S8" s="10">
        <v>45105</v>
      </c>
      <c r="V8" t="s">
        <v>39</v>
      </c>
      <c r="W8" t="s">
        <v>38</v>
      </c>
      <c r="Y8" s="10">
        <v>45112</v>
      </c>
      <c r="AA8">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M215"/>
  <sheetViews>
    <sheetView workbookViewId="0">
      <selection activeCell="A3" sqref="A3"/>
    </sheetView>
  </sheetViews>
  <sheetFormatPr defaultRowHeight="14.25" x14ac:dyDescent="0.2"/>
  <cols>
    <col min="1" max="1" width="21.25" bestFit="1" customWidth="1"/>
    <col min="2" max="3" width="21.125" bestFit="1" customWidth="1"/>
    <col min="4" max="4" width="15.75" style="5" customWidth="1"/>
    <col min="5" max="5" width="10.875" customWidth="1"/>
    <col min="6" max="6" width="7.5" bestFit="1" customWidth="1"/>
    <col min="7" max="7" width="11.375" bestFit="1" customWidth="1"/>
    <col min="8" max="8" width="13.75" bestFit="1" customWidth="1"/>
    <col min="9" max="9" width="19.375" bestFit="1" customWidth="1"/>
    <col min="10" max="10" width="15.375" bestFit="1" customWidth="1"/>
    <col min="11" max="11" width="12.625" bestFit="1" customWidth="1"/>
    <col min="12" max="12" width="20.375" bestFit="1" customWidth="1"/>
    <col min="13" max="13" width="15" bestFit="1" customWidth="1"/>
  </cols>
  <sheetData>
    <row r="3" spans="1:13" x14ac:dyDescent="0.2">
      <c r="A3" t="s">
        <v>78</v>
      </c>
      <c r="D3"/>
    </row>
    <row r="4" spans="1:13" x14ac:dyDescent="0.2">
      <c r="A4" s="56">
        <v>18930446.887432206</v>
      </c>
      <c r="D4"/>
    </row>
    <row r="5" spans="1:13" x14ac:dyDescent="0.2">
      <c r="D5"/>
    </row>
    <row r="6" spans="1:13" x14ac:dyDescent="0.2">
      <c r="D6"/>
    </row>
    <row r="7" spans="1:13" x14ac:dyDescent="0.2">
      <c r="D7"/>
    </row>
    <row r="8" spans="1:13" x14ac:dyDescent="0.2">
      <c r="D8"/>
    </row>
    <row r="9" spans="1:13" x14ac:dyDescent="0.2">
      <c r="D9"/>
      <c r="F9" s="731" t="s">
        <v>5</v>
      </c>
      <c r="G9" s="732" t="s">
        <v>7</v>
      </c>
      <c r="H9" s="731" t="s">
        <v>9</v>
      </c>
      <c r="I9" s="731" t="s">
        <v>399</v>
      </c>
      <c r="J9" s="733" t="s">
        <v>400</v>
      </c>
      <c r="K9" s="731" t="s">
        <v>18</v>
      </c>
      <c r="L9" s="731" t="s">
        <v>279</v>
      </c>
      <c r="M9" s="731" t="s">
        <v>21</v>
      </c>
    </row>
    <row r="10" spans="1:13" x14ac:dyDescent="0.2">
      <c r="D10"/>
      <c r="F10" s="736" t="s">
        <v>165</v>
      </c>
      <c r="G10" s="736" t="s">
        <v>49</v>
      </c>
      <c r="H10" s="737">
        <v>5298292.060000007</v>
      </c>
      <c r="I10" s="738">
        <v>299906.15077320673</v>
      </c>
      <c r="J10" s="739">
        <v>5.660430708178181E-2</v>
      </c>
      <c r="K10" s="737">
        <v>236695.08977320604</v>
      </c>
      <c r="L10" s="740">
        <v>4.4673847174292187E-2</v>
      </c>
      <c r="M10" s="738">
        <v>63211.061000000685</v>
      </c>
    </row>
    <row r="11" spans="1:13" x14ac:dyDescent="0.2">
      <c r="D11"/>
      <c r="F11" s="741" t="s">
        <v>165</v>
      </c>
      <c r="G11" s="741" t="s">
        <v>37</v>
      </c>
      <c r="H11" s="742">
        <v>5082034.0899999971</v>
      </c>
      <c r="I11" s="743">
        <v>287657.88809119631</v>
      </c>
      <c r="J11" s="744">
        <v>5.660290407284467E-2</v>
      </c>
      <c r="K11" s="742">
        <v>273518.72359119542</v>
      </c>
      <c r="L11" s="745">
        <v>5.3820717993490592E-2</v>
      </c>
      <c r="M11" s="743">
        <v>14139.164500000887</v>
      </c>
    </row>
    <row r="12" spans="1:13" x14ac:dyDescent="0.2">
      <c r="D12"/>
      <c r="F12" s="741" t="s">
        <v>85</v>
      </c>
      <c r="G12" s="741" t="s">
        <v>37</v>
      </c>
      <c r="H12" s="742">
        <v>13644303.670000002</v>
      </c>
      <c r="I12" s="743">
        <v>214407.43753671087</v>
      </c>
      <c r="J12" s="744">
        <v>1.5714062272604846E-2</v>
      </c>
      <c r="K12" s="742">
        <v>186600.09065470845</v>
      </c>
      <c r="L12" s="745">
        <v>1.3676043510009948E-2</v>
      </c>
      <c r="M12" s="743">
        <v>27807.346882002428</v>
      </c>
    </row>
    <row r="13" spans="1:13" x14ac:dyDescent="0.2">
      <c r="D13"/>
      <c r="F13" s="741" t="s">
        <v>56</v>
      </c>
      <c r="G13" s="741" t="s">
        <v>37</v>
      </c>
      <c r="H13" s="742">
        <v>8946037.6600000039</v>
      </c>
      <c r="I13" s="743">
        <v>300271.56468727998</v>
      </c>
      <c r="J13" s="744">
        <v>3.3564755269237245E-2</v>
      </c>
      <c r="K13" s="742">
        <v>291774.7646872811</v>
      </c>
      <c r="L13" s="745">
        <v>3.2614971652967645E-2</v>
      </c>
      <c r="M13" s="743">
        <v>8496.7999999988824</v>
      </c>
    </row>
    <row r="14" spans="1:13" x14ac:dyDescent="0.2">
      <c r="D14"/>
      <c r="F14" s="741" t="s">
        <v>82</v>
      </c>
      <c r="G14" s="741" t="s">
        <v>37</v>
      </c>
      <c r="H14" s="742">
        <v>14518806.080000032</v>
      </c>
      <c r="I14" s="743">
        <v>1147729.8538486343</v>
      </c>
      <c r="J14" s="744">
        <v>7.9051255834986109E-2</v>
      </c>
      <c r="K14" s="742">
        <v>957661.21724959277</v>
      </c>
      <c r="L14" s="745">
        <v>6.5960052911567688E-2</v>
      </c>
      <c r="M14" s="743">
        <v>190068.63659904152</v>
      </c>
    </row>
    <row r="15" spans="1:13" x14ac:dyDescent="0.2">
      <c r="D15"/>
      <c r="F15" s="741" t="s">
        <v>87</v>
      </c>
      <c r="G15" s="741" t="s">
        <v>37</v>
      </c>
      <c r="H15" s="742">
        <v>7279199.7000000011</v>
      </c>
      <c r="I15" s="743">
        <v>188206.78926924895</v>
      </c>
      <c r="J15" s="744">
        <v>2.5855423264352664E-2</v>
      </c>
      <c r="K15" s="742">
        <v>185968.93926924933</v>
      </c>
      <c r="L15" s="745">
        <v>2.5547992490060314E-2</v>
      </c>
      <c r="M15" s="743">
        <v>2237.8499999996275</v>
      </c>
    </row>
    <row r="16" spans="1:13" x14ac:dyDescent="0.2">
      <c r="D16"/>
      <c r="F16" s="731" t="s">
        <v>401</v>
      </c>
      <c r="G16" s="731"/>
      <c r="H16" s="734">
        <f>SUM(H10:H15)</f>
        <v>54768673.26000005</v>
      </c>
      <c r="I16" s="734">
        <f>SUM(I10:I15)</f>
        <v>2438179.6842062771</v>
      </c>
      <c r="J16" s="735">
        <f>I16/H16</f>
        <v>4.4517778852002719E-2</v>
      </c>
      <c r="K16" s="734">
        <f>SUM(K10:K15)</f>
        <v>2132218.8252252331</v>
      </c>
      <c r="L16" s="735">
        <f>K16/H16</f>
        <v>3.8931357988225827E-2</v>
      </c>
      <c r="M16" s="734">
        <f>SUM(M10:M15)</f>
        <v>305960.85898104403</v>
      </c>
    </row>
    <row r="17" spans="4:4" x14ac:dyDescent="0.2">
      <c r="D17"/>
    </row>
    <row r="18" spans="4:4" x14ac:dyDescent="0.2">
      <c r="D18"/>
    </row>
    <row r="19" spans="4:4" x14ac:dyDescent="0.2">
      <c r="D19"/>
    </row>
    <row r="20" spans="4:4" x14ac:dyDescent="0.2">
      <c r="D20"/>
    </row>
    <row r="21" spans="4:4" x14ac:dyDescent="0.2">
      <c r="D21"/>
    </row>
    <row r="22" spans="4:4" x14ac:dyDescent="0.2">
      <c r="D22"/>
    </row>
    <row r="23" spans="4:4" x14ac:dyDescent="0.2">
      <c r="D23"/>
    </row>
    <row r="24" spans="4:4" x14ac:dyDescent="0.2">
      <c r="D24"/>
    </row>
    <row r="25" spans="4:4" x14ac:dyDescent="0.2">
      <c r="D25"/>
    </row>
    <row r="26" spans="4:4" x14ac:dyDescent="0.2">
      <c r="D26"/>
    </row>
    <row r="27" spans="4:4" x14ac:dyDescent="0.2">
      <c r="D27"/>
    </row>
    <row r="28" spans="4:4" x14ac:dyDescent="0.2">
      <c r="D28"/>
    </row>
    <row r="29" spans="4:4" x14ac:dyDescent="0.2">
      <c r="D29"/>
    </row>
    <row r="30" spans="4:4" x14ac:dyDescent="0.2">
      <c r="D30"/>
    </row>
    <row r="31" spans="4:4" x14ac:dyDescent="0.2">
      <c r="D31"/>
    </row>
    <row r="32" spans="4: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row r="49" spans="4:4" x14ac:dyDescent="0.2">
      <c r="D49"/>
    </row>
    <row r="50" spans="4:4" x14ac:dyDescent="0.2">
      <c r="D50"/>
    </row>
    <row r="51" spans="4:4" x14ac:dyDescent="0.2">
      <c r="D51"/>
    </row>
    <row r="52" spans="4:4" x14ac:dyDescent="0.2">
      <c r="D52"/>
    </row>
    <row r="53" spans="4:4" x14ac:dyDescent="0.2">
      <c r="D53"/>
    </row>
    <row r="54" spans="4:4" x14ac:dyDescent="0.2">
      <c r="D54"/>
    </row>
    <row r="55" spans="4:4" x14ac:dyDescent="0.2">
      <c r="D55"/>
    </row>
    <row r="56" spans="4:4" x14ac:dyDescent="0.2">
      <c r="D56"/>
    </row>
    <row r="57" spans="4:4" x14ac:dyDescent="0.2">
      <c r="D57"/>
    </row>
    <row r="58" spans="4:4" x14ac:dyDescent="0.2">
      <c r="D58"/>
    </row>
    <row r="59" spans="4:4" x14ac:dyDescent="0.2">
      <c r="D59"/>
    </row>
    <row r="60" spans="4:4" x14ac:dyDescent="0.2">
      <c r="D60"/>
    </row>
    <row r="61" spans="4:4" x14ac:dyDescent="0.2">
      <c r="D61"/>
    </row>
    <row r="62" spans="4:4" x14ac:dyDescent="0.2">
      <c r="D62"/>
    </row>
    <row r="63" spans="4:4" x14ac:dyDescent="0.2">
      <c r="D63"/>
    </row>
    <row r="64" spans="4:4" x14ac:dyDescent="0.2">
      <c r="D64"/>
    </row>
    <row r="65" spans="4:4" x14ac:dyDescent="0.2">
      <c r="D65"/>
    </row>
    <row r="66" spans="4:4" x14ac:dyDescent="0.2">
      <c r="D66"/>
    </row>
    <row r="67" spans="4:4" x14ac:dyDescent="0.2">
      <c r="D67"/>
    </row>
    <row r="68" spans="4:4" x14ac:dyDescent="0.2">
      <c r="D68"/>
    </row>
    <row r="69" spans="4:4" x14ac:dyDescent="0.2">
      <c r="D69"/>
    </row>
    <row r="70" spans="4:4" x14ac:dyDescent="0.2">
      <c r="D70"/>
    </row>
    <row r="71" spans="4:4" x14ac:dyDescent="0.2">
      <c r="D71"/>
    </row>
    <row r="72" spans="4:4" x14ac:dyDescent="0.2">
      <c r="D72"/>
    </row>
    <row r="73" spans="4:4" x14ac:dyDescent="0.2">
      <c r="D73"/>
    </row>
    <row r="74" spans="4:4" x14ac:dyDescent="0.2">
      <c r="D74"/>
    </row>
    <row r="75" spans="4:4" x14ac:dyDescent="0.2">
      <c r="D75"/>
    </row>
    <row r="76" spans="4:4" x14ac:dyDescent="0.2">
      <c r="D76"/>
    </row>
    <row r="77" spans="4:4" x14ac:dyDescent="0.2">
      <c r="D77"/>
    </row>
    <row r="78" spans="4:4" x14ac:dyDescent="0.2">
      <c r="D78"/>
    </row>
    <row r="79" spans="4:4" x14ac:dyDescent="0.2">
      <c r="D79"/>
    </row>
    <row r="80" spans="4:4" x14ac:dyDescent="0.2">
      <c r="D80"/>
    </row>
    <row r="81" spans="4:4" x14ac:dyDescent="0.2">
      <c r="D81"/>
    </row>
    <row r="82" spans="4:4" x14ac:dyDescent="0.2">
      <c r="D82"/>
    </row>
    <row r="83" spans="4:4" x14ac:dyDescent="0.2">
      <c r="D83"/>
    </row>
    <row r="84" spans="4:4" x14ac:dyDescent="0.2">
      <c r="D84"/>
    </row>
    <row r="85" spans="4:4" x14ac:dyDescent="0.2">
      <c r="D85"/>
    </row>
    <row r="86" spans="4:4" x14ac:dyDescent="0.2">
      <c r="D86"/>
    </row>
    <row r="87" spans="4:4" x14ac:dyDescent="0.2">
      <c r="D87"/>
    </row>
    <row r="88" spans="4:4" x14ac:dyDescent="0.2">
      <c r="D88"/>
    </row>
    <row r="89" spans="4:4" x14ac:dyDescent="0.2">
      <c r="D89"/>
    </row>
    <row r="90" spans="4:4" x14ac:dyDescent="0.2">
      <c r="D90"/>
    </row>
    <row r="91" spans="4:4" x14ac:dyDescent="0.2">
      <c r="D91"/>
    </row>
    <row r="92" spans="4:4" x14ac:dyDescent="0.2">
      <c r="D92"/>
    </row>
    <row r="93" spans="4:4" x14ac:dyDescent="0.2">
      <c r="D93"/>
    </row>
    <row r="94" spans="4:4" x14ac:dyDescent="0.2">
      <c r="D94"/>
    </row>
    <row r="95" spans="4:4" x14ac:dyDescent="0.2">
      <c r="D95"/>
    </row>
    <row r="96" spans="4:4" x14ac:dyDescent="0.2">
      <c r="D96"/>
    </row>
    <row r="97" spans="4:4" x14ac:dyDescent="0.2">
      <c r="D97"/>
    </row>
    <row r="98" spans="4:4" x14ac:dyDescent="0.2">
      <c r="D98"/>
    </row>
    <row r="99" spans="4:4" x14ac:dyDescent="0.2">
      <c r="D99"/>
    </row>
    <row r="100" spans="4:4" x14ac:dyDescent="0.2">
      <c r="D100"/>
    </row>
    <row r="101" spans="4:4" x14ac:dyDescent="0.2">
      <c r="D101"/>
    </row>
    <row r="102" spans="4:4" x14ac:dyDescent="0.2">
      <c r="D102"/>
    </row>
    <row r="103" spans="4:4" x14ac:dyDescent="0.2">
      <c r="D103"/>
    </row>
    <row r="104" spans="4:4" x14ac:dyDescent="0.2">
      <c r="D104"/>
    </row>
    <row r="105" spans="4:4" x14ac:dyDescent="0.2">
      <c r="D105"/>
    </row>
    <row r="106" spans="4:4" x14ac:dyDescent="0.2">
      <c r="D106"/>
    </row>
    <row r="107" spans="4:4" x14ac:dyDescent="0.2">
      <c r="D107"/>
    </row>
    <row r="108" spans="4:4" x14ac:dyDescent="0.2">
      <c r="D108"/>
    </row>
    <row r="109" spans="4:4" x14ac:dyDescent="0.2">
      <c r="D109"/>
    </row>
    <row r="110" spans="4:4" x14ac:dyDescent="0.2">
      <c r="D110"/>
    </row>
    <row r="111" spans="4:4" x14ac:dyDescent="0.2">
      <c r="D111"/>
    </row>
    <row r="112" spans="4:4" x14ac:dyDescent="0.2">
      <c r="D112"/>
    </row>
    <row r="113" spans="4:4" x14ac:dyDescent="0.2">
      <c r="D113"/>
    </row>
    <row r="114" spans="4:4" x14ac:dyDescent="0.2">
      <c r="D114"/>
    </row>
    <row r="115" spans="4:4" x14ac:dyDescent="0.2">
      <c r="D115"/>
    </row>
    <row r="116" spans="4:4" x14ac:dyDescent="0.2">
      <c r="D116"/>
    </row>
    <row r="117" spans="4:4" x14ac:dyDescent="0.2">
      <c r="D117"/>
    </row>
    <row r="118" spans="4:4" x14ac:dyDescent="0.2">
      <c r="D118"/>
    </row>
    <row r="119" spans="4:4" x14ac:dyDescent="0.2">
      <c r="D119"/>
    </row>
    <row r="120" spans="4:4" x14ac:dyDescent="0.2">
      <c r="D120"/>
    </row>
    <row r="121" spans="4:4" x14ac:dyDescent="0.2">
      <c r="D121"/>
    </row>
    <row r="122" spans="4:4" x14ac:dyDescent="0.2">
      <c r="D122"/>
    </row>
    <row r="123" spans="4:4" x14ac:dyDescent="0.2">
      <c r="D123"/>
    </row>
    <row r="124" spans="4:4" x14ac:dyDescent="0.2">
      <c r="D124"/>
    </row>
    <row r="125" spans="4:4" x14ac:dyDescent="0.2">
      <c r="D125"/>
    </row>
    <row r="126" spans="4:4" x14ac:dyDescent="0.2">
      <c r="D126"/>
    </row>
    <row r="127" spans="4:4" x14ac:dyDescent="0.2">
      <c r="D127"/>
    </row>
    <row r="128" spans="4:4" x14ac:dyDescent="0.2">
      <c r="D128"/>
    </row>
    <row r="129" spans="4:4" x14ac:dyDescent="0.2">
      <c r="D129"/>
    </row>
    <row r="130" spans="4:4" x14ac:dyDescent="0.2">
      <c r="D130"/>
    </row>
    <row r="131" spans="4:4" x14ac:dyDescent="0.2">
      <c r="D131"/>
    </row>
    <row r="132" spans="4:4" x14ac:dyDescent="0.2">
      <c r="D132"/>
    </row>
    <row r="133" spans="4:4" x14ac:dyDescent="0.2">
      <c r="D133"/>
    </row>
    <row r="134" spans="4:4" x14ac:dyDescent="0.2">
      <c r="D134"/>
    </row>
    <row r="135" spans="4:4" x14ac:dyDescent="0.2">
      <c r="D135"/>
    </row>
    <row r="136" spans="4:4" x14ac:dyDescent="0.2">
      <c r="D136"/>
    </row>
    <row r="137" spans="4:4" x14ac:dyDescent="0.2">
      <c r="D137"/>
    </row>
    <row r="138" spans="4:4" x14ac:dyDescent="0.2">
      <c r="D138"/>
    </row>
    <row r="139" spans="4:4" x14ac:dyDescent="0.2">
      <c r="D139"/>
    </row>
    <row r="140" spans="4:4" x14ac:dyDescent="0.2">
      <c r="D140"/>
    </row>
    <row r="141" spans="4:4" x14ac:dyDescent="0.2">
      <c r="D141"/>
    </row>
    <row r="142" spans="4:4" x14ac:dyDescent="0.2">
      <c r="D142"/>
    </row>
    <row r="143" spans="4:4" x14ac:dyDescent="0.2">
      <c r="D143"/>
    </row>
    <row r="144" spans="4:4" x14ac:dyDescent="0.2">
      <c r="D144"/>
    </row>
    <row r="145" spans="4:4" x14ac:dyDescent="0.2">
      <c r="D145"/>
    </row>
    <row r="146" spans="4:4" x14ac:dyDescent="0.2">
      <c r="D146"/>
    </row>
    <row r="147" spans="4:4" x14ac:dyDescent="0.2">
      <c r="D147"/>
    </row>
    <row r="148" spans="4:4" x14ac:dyDescent="0.2">
      <c r="D148"/>
    </row>
    <row r="149" spans="4:4" x14ac:dyDescent="0.2">
      <c r="D149"/>
    </row>
    <row r="150" spans="4:4" x14ac:dyDescent="0.2">
      <c r="D150"/>
    </row>
    <row r="151" spans="4:4" x14ac:dyDescent="0.2">
      <c r="D151"/>
    </row>
    <row r="152" spans="4:4" x14ac:dyDescent="0.2">
      <c r="D152"/>
    </row>
    <row r="153" spans="4:4" x14ac:dyDescent="0.2">
      <c r="D153"/>
    </row>
    <row r="154" spans="4:4" x14ac:dyDescent="0.2">
      <c r="D154"/>
    </row>
    <row r="155" spans="4:4" x14ac:dyDescent="0.2">
      <c r="D155"/>
    </row>
    <row r="156" spans="4:4" x14ac:dyDescent="0.2">
      <c r="D156"/>
    </row>
    <row r="157" spans="4:4" x14ac:dyDescent="0.2">
      <c r="D157"/>
    </row>
    <row r="158" spans="4:4" x14ac:dyDescent="0.2">
      <c r="D158"/>
    </row>
    <row r="159" spans="4:4" x14ac:dyDescent="0.2">
      <c r="D159"/>
    </row>
    <row r="160" spans="4:4" x14ac:dyDescent="0.2">
      <c r="D160"/>
    </row>
    <row r="161" spans="4:4" x14ac:dyDescent="0.2">
      <c r="D161"/>
    </row>
    <row r="162" spans="4:4" x14ac:dyDescent="0.2">
      <c r="D162"/>
    </row>
    <row r="163" spans="4:4" x14ac:dyDescent="0.2">
      <c r="D163"/>
    </row>
    <row r="164" spans="4:4" x14ac:dyDescent="0.2">
      <c r="D164"/>
    </row>
    <row r="165" spans="4:4" x14ac:dyDescent="0.2">
      <c r="D165"/>
    </row>
    <row r="166" spans="4:4" x14ac:dyDescent="0.2">
      <c r="D166"/>
    </row>
    <row r="167" spans="4:4" x14ac:dyDescent="0.2">
      <c r="D167"/>
    </row>
    <row r="168" spans="4:4" x14ac:dyDescent="0.2">
      <c r="D168"/>
    </row>
    <row r="169" spans="4:4" x14ac:dyDescent="0.2">
      <c r="D169"/>
    </row>
    <row r="170" spans="4:4" x14ac:dyDescent="0.2">
      <c r="D170"/>
    </row>
    <row r="171" spans="4:4" x14ac:dyDescent="0.2">
      <c r="D171"/>
    </row>
    <row r="172" spans="4:4" x14ac:dyDescent="0.2">
      <c r="D172"/>
    </row>
    <row r="173" spans="4:4" x14ac:dyDescent="0.2">
      <c r="D173"/>
    </row>
    <row r="174" spans="4:4" x14ac:dyDescent="0.2">
      <c r="D174"/>
    </row>
    <row r="175" spans="4:4" x14ac:dyDescent="0.2">
      <c r="D175"/>
    </row>
    <row r="176" spans="4:4" x14ac:dyDescent="0.2">
      <c r="D176"/>
    </row>
    <row r="177" spans="4:4" x14ac:dyDescent="0.2">
      <c r="D177"/>
    </row>
    <row r="178" spans="4:4" x14ac:dyDescent="0.2">
      <c r="D178"/>
    </row>
    <row r="179" spans="4:4" x14ac:dyDescent="0.2">
      <c r="D179"/>
    </row>
    <row r="180" spans="4:4" x14ac:dyDescent="0.2">
      <c r="D180"/>
    </row>
    <row r="181" spans="4:4" x14ac:dyDescent="0.2">
      <c r="D181"/>
    </row>
    <row r="182" spans="4:4" x14ac:dyDescent="0.2">
      <c r="D182"/>
    </row>
    <row r="183" spans="4:4" x14ac:dyDescent="0.2">
      <c r="D183"/>
    </row>
    <row r="184" spans="4:4" x14ac:dyDescent="0.2">
      <c r="D184"/>
    </row>
    <row r="185" spans="4:4" x14ac:dyDescent="0.2">
      <c r="D185"/>
    </row>
    <row r="186" spans="4:4" x14ac:dyDescent="0.2">
      <c r="D186"/>
    </row>
    <row r="187" spans="4:4" x14ac:dyDescent="0.2">
      <c r="D187"/>
    </row>
    <row r="188" spans="4:4" x14ac:dyDescent="0.2">
      <c r="D188"/>
    </row>
    <row r="189" spans="4:4" x14ac:dyDescent="0.2">
      <c r="D189"/>
    </row>
    <row r="190" spans="4:4" x14ac:dyDescent="0.2">
      <c r="D190"/>
    </row>
    <row r="191" spans="4:4" x14ac:dyDescent="0.2">
      <c r="D191"/>
    </row>
    <row r="192" spans="4:4" x14ac:dyDescent="0.2">
      <c r="D192"/>
    </row>
    <row r="193" spans="4:4" x14ac:dyDescent="0.2">
      <c r="D193"/>
    </row>
    <row r="194" spans="4:4" x14ac:dyDescent="0.2">
      <c r="D194"/>
    </row>
    <row r="195" spans="4:4" x14ac:dyDescent="0.2">
      <c r="D195"/>
    </row>
    <row r="196" spans="4:4" x14ac:dyDescent="0.2">
      <c r="D196"/>
    </row>
    <row r="197" spans="4:4" x14ac:dyDescent="0.2">
      <c r="D197"/>
    </row>
    <row r="198" spans="4:4" x14ac:dyDescent="0.2">
      <c r="D198"/>
    </row>
    <row r="199" spans="4:4" x14ac:dyDescent="0.2">
      <c r="D199"/>
    </row>
    <row r="200" spans="4:4" x14ac:dyDescent="0.2">
      <c r="D200"/>
    </row>
    <row r="201" spans="4:4" x14ac:dyDescent="0.2">
      <c r="D201"/>
    </row>
    <row r="202" spans="4:4" x14ac:dyDescent="0.2">
      <c r="D202"/>
    </row>
    <row r="203" spans="4:4" x14ac:dyDescent="0.2">
      <c r="D203"/>
    </row>
    <row r="204" spans="4:4" x14ac:dyDescent="0.2">
      <c r="D204"/>
    </row>
    <row r="205" spans="4:4" x14ac:dyDescent="0.2">
      <c r="D205"/>
    </row>
    <row r="206" spans="4:4" x14ac:dyDescent="0.2">
      <c r="D206"/>
    </row>
    <row r="207" spans="4:4" x14ac:dyDescent="0.2">
      <c r="D207"/>
    </row>
    <row r="208" spans="4:4" x14ac:dyDescent="0.2">
      <c r="D208"/>
    </row>
    <row r="209" spans="4:4" x14ac:dyDescent="0.2">
      <c r="D209"/>
    </row>
    <row r="210" spans="4:4" x14ac:dyDescent="0.2">
      <c r="D210"/>
    </row>
    <row r="211" spans="4:4" x14ac:dyDescent="0.2">
      <c r="D211"/>
    </row>
    <row r="212" spans="4:4" x14ac:dyDescent="0.2">
      <c r="D212"/>
    </row>
    <row r="213" spans="4:4" x14ac:dyDescent="0.2">
      <c r="D213"/>
    </row>
    <row r="214" spans="4:4" x14ac:dyDescent="0.2">
      <c r="D214"/>
    </row>
    <row r="215" spans="4:4" x14ac:dyDescent="0.2">
      <c r="D215"/>
    </row>
  </sheetData>
  <pageMargins left="0.7" right="0.7" top="0.75" bottom="0.75" header="0.3" footer="0.3"/>
  <pageSetup paperSize="9" orientation="portrait" verticalDpi="0" r:id="rId2"/>
  <ignoredErrors>
    <ignoredError sqref="J16 L1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RowHeight="14.2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A6A6A6"/>
  </sheetPr>
  <dimension ref="A1:AA899"/>
  <sheetViews>
    <sheetView showGridLines="0" tabSelected="1" topLeftCell="A880" zoomScaleNormal="100" workbookViewId="0">
      <selection activeCell="D897" sqref="D896:D897"/>
    </sheetView>
  </sheetViews>
  <sheetFormatPr defaultColWidth="9" defaultRowHeight="17.25" customHeight="1" x14ac:dyDescent="0.2"/>
  <cols>
    <col min="1" max="1" width="9.125" style="39" bestFit="1" customWidth="1"/>
    <col min="2" max="2" width="17" style="31" bestFit="1" customWidth="1"/>
    <col min="3" max="3" width="22.75" style="31" bestFit="1" customWidth="1"/>
    <col min="4" max="4" width="14.375" style="31" bestFit="1" customWidth="1"/>
    <col min="5" max="5" width="7" style="40" bestFit="1" customWidth="1"/>
    <col min="6" max="6" width="16" customWidth="1"/>
    <col min="7" max="7" width="20.25" customWidth="1"/>
    <col min="8" max="8" width="16.25" customWidth="1"/>
    <col min="9" max="9" width="21" customWidth="1"/>
    <col min="10" max="10" width="25.25" bestFit="1" customWidth="1"/>
    <col min="11" max="11" width="19.875" style="42" customWidth="1"/>
    <col min="12" max="12" width="17.125" style="16" customWidth="1"/>
    <col min="13" max="13" width="18.625" style="16" customWidth="1"/>
    <col min="14" max="14" width="22.75" style="16" customWidth="1"/>
    <col min="15" max="15" width="16.5" style="16" customWidth="1"/>
    <col min="16" max="16" width="16.875" style="42" customWidth="1"/>
    <col min="17" max="17" width="12.5" style="16" customWidth="1"/>
    <col min="18" max="18" width="16.375" style="16" customWidth="1"/>
    <col min="19" max="19" width="28" style="33" customWidth="1"/>
    <col min="20" max="20" width="29.625" style="39" hidden="1" customWidth="1"/>
    <col min="21" max="21" width="13" style="34" bestFit="1" customWidth="1"/>
    <col min="22" max="22" width="16.875" style="31" customWidth="1"/>
    <col min="23" max="23" width="12.375" style="31" customWidth="1"/>
    <col min="24" max="25" width="15.125" style="31" customWidth="1"/>
    <col min="26" max="26" width="30.625" style="31" bestFit="1" customWidth="1"/>
    <col min="27" max="27" width="30.625" style="31" customWidth="1"/>
    <col min="28" max="16384" width="9" style="411"/>
  </cols>
  <sheetData>
    <row r="1" spans="1:27" ht="17.25" customHeight="1" x14ac:dyDescent="0.2">
      <c r="A1" s="21" t="s">
        <v>4</v>
      </c>
      <c r="B1" s="22" t="s">
        <v>5</v>
      </c>
      <c r="C1" s="772" t="s">
        <v>6</v>
      </c>
      <c r="D1" s="23" t="s">
        <v>7</v>
      </c>
      <c r="E1" s="373" t="s">
        <v>8</v>
      </c>
      <c r="F1" s="375" t="s">
        <v>9</v>
      </c>
      <c r="G1" s="376" t="s">
        <v>10</v>
      </c>
      <c r="H1" s="376" t="s">
        <v>11</v>
      </c>
      <c r="I1" s="377" t="s">
        <v>12</v>
      </c>
      <c r="J1" s="375" t="s">
        <v>13</v>
      </c>
      <c r="K1" s="374" t="s">
        <v>14</v>
      </c>
      <c r="L1" s="135" t="s">
        <v>15</v>
      </c>
      <c r="M1" s="135" t="s">
        <v>16</v>
      </c>
      <c r="N1" s="134" t="s">
        <v>17</v>
      </c>
      <c r="O1" s="135" t="s">
        <v>18</v>
      </c>
      <c r="P1" s="41" t="s">
        <v>19</v>
      </c>
      <c r="Q1" s="17" t="s">
        <v>20</v>
      </c>
      <c r="R1" s="17" t="s">
        <v>21</v>
      </c>
      <c r="S1" s="48" t="s">
        <v>24</v>
      </c>
      <c r="T1" s="49" t="s">
        <v>25</v>
      </c>
      <c r="U1" s="49" t="s">
        <v>26</v>
      </c>
      <c r="V1" s="49" t="s">
        <v>27</v>
      </c>
      <c r="W1" s="47" t="s">
        <v>28</v>
      </c>
      <c r="X1" s="49" t="s">
        <v>31</v>
      </c>
      <c r="Y1" s="49" t="s">
        <v>94</v>
      </c>
      <c r="Z1" s="23" t="s">
        <v>34</v>
      </c>
      <c r="AA1" s="24" t="s">
        <v>36</v>
      </c>
    </row>
    <row r="2" spans="1:27" ht="17.25" hidden="1" customHeight="1" x14ac:dyDescent="0.2">
      <c r="A2" s="108" t="s">
        <v>47</v>
      </c>
      <c r="B2" s="15" t="s">
        <v>85</v>
      </c>
      <c r="C2" s="15" t="s">
        <v>62</v>
      </c>
      <c r="D2" s="26" t="str">
        <f>TEXT($A2, "mmm")</f>
        <v>Jan</v>
      </c>
      <c r="E2" s="158">
        <v>2024</v>
      </c>
      <c r="F2" s="138">
        <v>7817059.6799999503</v>
      </c>
      <c r="G2" s="138"/>
      <c r="H2" s="138"/>
      <c r="I2" s="600">
        <v>6427365.040647923</v>
      </c>
      <c r="J2" s="68">
        <v>353063.05513231456</v>
      </c>
      <c r="K2" s="357">
        <f>IFERROR(J2/F2,0)</f>
        <v>4.516571058496982E-2</v>
      </c>
      <c r="L2" s="137"/>
      <c r="M2" s="137"/>
      <c r="N2" s="137">
        <f>Table3[[#This Row],[VAT Amount Rework]]+Table3[[#This Row],[Billed Before VAT Rework]]</f>
        <v>0</v>
      </c>
      <c r="O2" s="141">
        <v>330695.27089407481</v>
      </c>
      <c r="P2" s="133">
        <f>IF(O2="-",K2,IFERROR(O2/F2,0))</f>
        <v>4.2304304230932635E-2</v>
      </c>
      <c r="Q2" s="66">
        <f>$J2-$O2</f>
        <v>22367.78423823975</v>
      </c>
      <c r="R2" s="66">
        <f>IFERROR(IF($Q2&lt;0,0,$Q2),"0")</f>
        <v>22367.78423823975</v>
      </c>
      <c r="S2" s="270"/>
      <c r="T2" s="53" t="s">
        <v>1</v>
      </c>
      <c r="U2" s="53" t="s">
        <v>40</v>
      </c>
      <c r="V2" s="55"/>
      <c r="W2" s="131">
        <f>Table3[[#This Row],[Received Date]]+22</f>
        <v>22</v>
      </c>
      <c r="X2" s="140"/>
      <c r="Y2" s="53" t="s">
        <v>38</v>
      </c>
      <c r="Z2" s="292" t="s">
        <v>3</v>
      </c>
      <c r="AA2" s="70"/>
    </row>
    <row r="3" spans="1:27" ht="17.25" hidden="1" customHeight="1" x14ac:dyDescent="0.2">
      <c r="A3" s="238" t="s">
        <v>92</v>
      </c>
      <c r="B3" s="14" t="s">
        <v>57</v>
      </c>
      <c r="C3" s="14" t="s">
        <v>62</v>
      </c>
      <c r="D3" s="253" t="str">
        <f>TEXT($A3, "mmm")</f>
        <v>MAY</v>
      </c>
      <c r="E3" s="158">
        <v>2024</v>
      </c>
      <c r="F3" s="138">
        <v>9404211.0899999794</v>
      </c>
      <c r="G3" s="138"/>
      <c r="H3" s="138"/>
      <c r="I3" s="600">
        <v>8951459.2019189186</v>
      </c>
      <c r="J3" s="68">
        <v>452751.88808106072</v>
      </c>
      <c r="K3" s="357">
        <f>IFERROR(J3/F3,0)</f>
        <v>4.8143526740110819E-2</v>
      </c>
      <c r="L3" s="137"/>
      <c r="M3" s="137"/>
      <c r="N3" s="137">
        <f>Table3[[#This Row],[VAT Amount Rework]]+Table3[[#This Row],[Billed Before VAT Rework]]</f>
        <v>0</v>
      </c>
      <c r="O3" s="142">
        <v>452751.88808106072</v>
      </c>
      <c r="P3" s="265">
        <f>IF(O3="-",K3,IFERROR(O3/F3,0))</f>
        <v>4.8143526740110819E-2</v>
      </c>
      <c r="Q3" s="267">
        <f>$J3-$O3</f>
        <v>0</v>
      </c>
      <c r="R3" s="267">
        <f>IFERROR(IF($Q3&lt;0,0,$Q3),"0")</f>
        <v>0</v>
      </c>
      <c r="S3" s="272"/>
      <c r="T3" s="53" t="s">
        <v>1</v>
      </c>
      <c r="U3" s="53" t="s">
        <v>40</v>
      </c>
      <c r="V3" s="277"/>
      <c r="W3" s="281">
        <f>Table3[[#This Row],[Received Date]]+22</f>
        <v>22</v>
      </c>
      <c r="X3" s="263"/>
      <c r="Y3" s="290" t="s">
        <v>38</v>
      </c>
      <c r="Z3" s="297" t="s">
        <v>3</v>
      </c>
      <c r="AA3" s="306"/>
    </row>
    <row r="4" spans="1:27" ht="17.25" hidden="1" customHeight="1" x14ac:dyDescent="0.2">
      <c r="A4" s="238" t="s">
        <v>102</v>
      </c>
      <c r="B4" s="14" t="s">
        <v>57</v>
      </c>
      <c r="C4" s="14" t="s">
        <v>62</v>
      </c>
      <c r="D4" s="253" t="str">
        <f>TEXT($A4, "mmm")</f>
        <v>AUG</v>
      </c>
      <c r="E4" s="158">
        <v>2024</v>
      </c>
      <c r="F4" s="138">
        <v>14782877.32000001</v>
      </c>
      <c r="G4" s="138"/>
      <c r="H4" s="138"/>
      <c r="I4" s="600">
        <v>12858631.37146816</v>
      </c>
      <c r="J4" s="68">
        <v>1924245.9485318493</v>
      </c>
      <c r="K4" s="357">
        <f>IFERROR(J4/F4,0)</f>
        <v>0.13016721351860938</v>
      </c>
      <c r="L4" s="137"/>
      <c r="M4" s="137"/>
      <c r="N4" s="137">
        <f>Table3[[#This Row],[VAT Amount Rework]]+Table3[[#This Row],[Billed Before VAT Rework]]</f>
        <v>0</v>
      </c>
      <c r="O4" s="142">
        <v>1020545.11</v>
      </c>
      <c r="P4" s="265">
        <f>IF(O4="-",K4,IFERROR(O4/F4,0))</f>
        <v>6.9035620597303268E-2</v>
      </c>
      <c r="Q4" s="267">
        <f>$J4-$O4</f>
        <v>903700.83853184932</v>
      </c>
      <c r="R4" s="267">
        <f>IFERROR(IF($Q4&lt;0,0,$Q4),"0")</f>
        <v>903700.83853184932</v>
      </c>
      <c r="S4" s="272"/>
      <c r="T4" s="53" t="s">
        <v>1</v>
      </c>
      <c r="U4" s="53" t="s">
        <v>40</v>
      </c>
      <c r="V4" s="37">
        <v>45588</v>
      </c>
      <c r="W4" s="76">
        <f>Table3[[#This Row],[Received Date]]+5</f>
        <v>45593</v>
      </c>
      <c r="X4" s="50" t="s">
        <v>96</v>
      </c>
      <c r="Y4" s="53" t="s">
        <v>103</v>
      </c>
      <c r="Z4" s="297" t="s">
        <v>3</v>
      </c>
      <c r="AA4" s="306"/>
    </row>
    <row r="5" spans="1:27" ht="17.25" hidden="1" customHeight="1" x14ac:dyDescent="0.2">
      <c r="A5" s="27" t="s">
        <v>405</v>
      </c>
      <c r="B5" s="14" t="s">
        <v>56</v>
      </c>
      <c r="C5" s="14" t="s">
        <v>62</v>
      </c>
      <c r="D5" s="26" t="str">
        <f>TEXT($A5, "mmm")</f>
        <v>Jul</v>
      </c>
      <c r="E5" s="158">
        <v>2024</v>
      </c>
      <c r="F5" s="138">
        <v>11590909.299999997</v>
      </c>
      <c r="G5" s="138"/>
      <c r="H5" s="138"/>
      <c r="I5" s="600">
        <v>11147538.866722682</v>
      </c>
      <c r="J5" s="68">
        <v>443370.43327731453</v>
      </c>
      <c r="K5" s="357">
        <f>IFERROR(J5/F5,0)</f>
        <v>3.8251566102524386E-2</v>
      </c>
      <c r="L5" s="137"/>
      <c r="M5" s="137"/>
      <c r="N5" s="137">
        <f>Table3[[#This Row],[VAT Amount Rework]]+Table3[[#This Row],[Billed Before VAT Rework]]</f>
        <v>0</v>
      </c>
      <c r="O5" s="142">
        <v>443370.43327731453</v>
      </c>
      <c r="P5" s="132">
        <f>IF(O5="-",K5,IFERROR(O5/F5,0))</f>
        <v>3.8251566102524386E-2</v>
      </c>
      <c r="Q5" s="66">
        <f>$J5-$O5</f>
        <v>0</v>
      </c>
      <c r="R5" s="66">
        <f>IFERROR(IF($Q5&lt;0,0,$Q5),"0")</f>
        <v>0</v>
      </c>
      <c r="S5" s="270"/>
      <c r="T5" s="53" t="s">
        <v>1</v>
      </c>
      <c r="U5" s="53" t="s">
        <v>40</v>
      </c>
      <c r="V5" s="55"/>
      <c r="W5" s="131">
        <f>Table3[[#This Row],[Received Date]]+22</f>
        <v>22</v>
      </c>
      <c r="X5" s="140"/>
      <c r="Y5" s="51" t="s">
        <v>103</v>
      </c>
      <c r="Z5" s="292" t="s">
        <v>3</v>
      </c>
      <c r="AA5" s="70"/>
    </row>
    <row r="6" spans="1:27" ht="17.25" hidden="1" customHeight="1" x14ac:dyDescent="0.2">
      <c r="A6" s="347" t="s">
        <v>61</v>
      </c>
      <c r="B6" s="15" t="s">
        <v>85</v>
      </c>
      <c r="C6" s="198" t="s">
        <v>93</v>
      </c>
      <c r="D6" s="197" t="str">
        <f>TEXT($A6, "mmm")</f>
        <v>Oct</v>
      </c>
      <c r="E6" s="158">
        <v>2024</v>
      </c>
      <c r="F6" s="138">
        <v>1033154.08</v>
      </c>
      <c r="G6" s="138"/>
      <c r="H6" s="138"/>
      <c r="I6" s="600">
        <v>606827.1</v>
      </c>
      <c r="J6" s="68">
        <v>412942</v>
      </c>
      <c r="K6" s="357">
        <f>IFERROR(J6/F6,0)</f>
        <v>0.39969062504210412</v>
      </c>
      <c r="L6" s="137"/>
      <c r="M6" s="137"/>
      <c r="N6" s="137">
        <f>Table3[[#This Row],[VAT Amount Rework]]+Table3[[#This Row],[Billed Before VAT Rework]]</f>
        <v>0</v>
      </c>
      <c r="O6" s="142">
        <v>412942</v>
      </c>
      <c r="P6" s="132">
        <f>IF(O6="-",K6,IFERROR(O6/F6,0))</f>
        <v>0.39969062504210412</v>
      </c>
      <c r="Q6" s="348">
        <f>$J6-$O6</f>
        <v>0</v>
      </c>
      <c r="R6" s="348">
        <f>IFERROR(IF($Q6&lt;0,0,$Q6),"0")</f>
        <v>0</v>
      </c>
      <c r="S6" s="349" t="s">
        <v>131</v>
      </c>
      <c r="T6" s="53" t="s">
        <v>1</v>
      </c>
      <c r="U6" s="53" t="s">
        <v>48</v>
      </c>
      <c r="V6" s="55">
        <v>45631</v>
      </c>
      <c r="W6" s="111">
        <f>Table3[[#This Row],[Received Date]]+15</f>
        <v>45646</v>
      </c>
      <c r="X6" s="319" t="s">
        <v>114</v>
      </c>
      <c r="Y6" s="226" t="s">
        <v>38</v>
      </c>
      <c r="Z6" s="111">
        <v>45646</v>
      </c>
      <c r="AA6" s="350"/>
    </row>
    <row r="7" spans="1:27" ht="17.25" hidden="1" customHeight="1" x14ac:dyDescent="0.2">
      <c r="A7" s="458" t="s">
        <v>50</v>
      </c>
      <c r="B7" s="457" t="s">
        <v>85</v>
      </c>
      <c r="C7" s="457" t="s">
        <v>46</v>
      </c>
      <c r="D7" s="446" t="str">
        <f t="shared" ref="D7:D69" si="0">TEXT($A7, "mmm")</f>
        <v>Dec</v>
      </c>
      <c r="E7" s="158">
        <v>2024</v>
      </c>
      <c r="F7" s="138">
        <v>1018250.52</v>
      </c>
      <c r="G7" s="138"/>
      <c r="H7" s="138"/>
      <c r="I7" s="600"/>
      <c r="J7" s="68">
        <v>197444.27000000002</v>
      </c>
      <c r="K7" s="357">
        <f t="shared" ref="K7:K69" si="1">IFERROR(J7/F7,0)</f>
        <v>0.19390539569771104</v>
      </c>
      <c r="L7" s="137"/>
      <c r="M7" s="137"/>
      <c r="N7" s="137">
        <f>Table3[[#This Row],[VAT Amount Rework]]+Table3[[#This Row],[Billed Before VAT Rework]]</f>
        <v>0</v>
      </c>
      <c r="O7" s="142">
        <v>197444.27000000002</v>
      </c>
      <c r="P7" s="132">
        <f t="shared" ref="P7:P69" si="2">IF(O7="-",K7,IFERROR(O7/F7,0))</f>
        <v>0.19390539569771104</v>
      </c>
      <c r="Q7" s="455">
        <f t="shared" ref="Q7:Q69" si="3">$J7-$O7</f>
        <v>0</v>
      </c>
      <c r="R7" s="455">
        <f t="shared" ref="R7:R69" si="4">IFERROR(IF($Q7&lt;0,0,$Q7),"0")</f>
        <v>0</v>
      </c>
      <c r="S7" s="464" t="s">
        <v>281</v>
      </c>
      <c r="T7" s="53" t="s">
        <v>1</v>
      </c>
      <c r="U7" s="273" t="s">
        <v>40</v>
      </c>
      <c r="V7" s="467"/>
      <c r="W7" s="470">
        <f>Table3[[#This Row],[Received Date]]+22</f>
        <v>22</v>
      </c>
      <c r="X7" s="471"/>
      <c r="Y7" s="51" t="s">
        <v>95</v>
      </c>
      <c r="Z7" s="474" t="s">
        <v>3</v>
      </c>
      <c r="AA7" s="456"/>
    </row>
    <row r="8" spans="1:27" ht="17.25" hidden="1" customHeight="1" x14ac:dyDescent="0.2">
      <c r="A8" s="27" t="s">
        <v>50</v>
      </c>
      <c r="B8" s="26" t="s">
        <v>87</v>
      </c>
      <c r="C8" s="15" t="s">
        <v>46</v>
      </c>
      <c r="D8" s="26" t="str">
        <f t="shared" si="0"/>
        <v>Dec</v>
      </c>
      <c r="E8" s="158">
        <v>2024</v>
      </c>
      <c r="F8" s="138">
        <v>3082.13</v>
      </c>
      <c r="G8" s="138">
        <v>3082.13</v>
      </c>
      <c r="H8" s="138">
        <v>396</v>
      </c>
      <c r="I8" s="600">
        <v>3082.13</v>
      </c>
      <c r="J8" s="68">
        <v>0</v>
      </c>
      <c r="K8" s="357">
        <f t="shared" si="1"/>
        <v>0</v>
      </c>
      <c r="L8" s="137"/>
      <c r="M8" s="137"/>
      <c r="N8" s="137">
        <f>Table3[[#This Row],[VAT Amount Rework]]+Table3[[#This Row],[Billed Before VAT Rework]]</f>
        <v>0</v>
      </c>
      <c r="O8" s="142">
        <v>0</v>
      </c>
      <c r="P8" s="132">
        <f t="shared" si="2"/>
        <v>0</v>
      </c>
      <c r="Q8" s="68">
        <f t="shared" si="3"/>
        <v>0</v>
      </c>
      <c r="R8" s="66">
        <f t="shared" si="4"/>
        <v>0</v>
      </c>
      <c r="S8" s="270">
        <v>418113</v>
      </c>
      <c r="T8" s="53" t="s">
        <v>1</v>
      </c>
      <c r="U8" s="273"/>
      <c r="V8" s="55"/>
      <c r="W8" s="131">
        <f>Table3[[#This Row],[Received Date]]+22</f>
        <v>22</v>
      </c>
      <c r="X8" s="140"/>
      <c r="Y8" s="51" t="s">
        <v>95</v>
      </c>
      <c r="Z8" s="117" t="s">
        <v>3</v>
      </c>
      <c r="AA8" s="70"/>
    </row>
    <row r="9" spans="1:27" ht="17.25" hidden="1" customHeight="1" x14ac:dyDescent="0.2">
      <c r="A9" s="14" t="s">
        <v>47</v>
      </c>
      <c r="B9" s="14" t="s">
        <v>85</v>
      </c>
      <c r="C9" s="14" t="s">
        <v>46</v>
      </c>
      <c r="D9" s="15" t="str">
        <f t="shared" si="0"/>
        <v>Jan</v>
      </c>
      <c r="E9" s="158">
        <v>2024</v>
      </c>
      <c r="F9" s="138">
        <v>123858.26</v>
      </c>
      <c r="G9" s="138"/>
      <c r="H9" s="138"/>
      <c r="I9" s="600">
        <v>40289.64</v>
      </c>
      <c r="J9" s="68">
        <v>83568.62</v>
      </c>
      <c r="K9" s="357">
        <f t="shared" si="1"/>
        <v>0.67471172290003101</v>
      </c>
      <c r="L9" s="137"/>
      <c r="M9" s="137"/>
      <c r="N9" s="137">
        <f>Table3[[#This Row],[VAT Amount Rework]]+Table3[[#This Row],[Billed Before VAT Rework]]</f>
        <v>0</v>
      </c>
      <c r="O9" s="142">
        <v>83568.62</v>
      </c>
      <c r="P9" s="132">
        <f t="shared" si="2"/>
        <v>0.67471172290003101</v>
      </c>
      <c r="Q9" s="12">
        <f t="shared" si="3"/>
        <v>0</v>
      </c>
      <c r="R9" s="12">
        <f t="shared" si="4"/>
        <v>0</v>
      </c>
      <c r="S9" s="54">
        <v>350367</v>
      </c>
      <c r="T9" s="53" t="s">
        <v>1</v>
      </c>
      <c r="U9" s="53" t="s">
        <v>40</v>
      </c>
      <c r="V9" s="55">
        <v>45334</v>
      </c>
      <c r="W9" s="110">
        <f>Table3[[#This Row],[Received Date]]+22</f>
        <v>45356</v>
      </c>
      <c r="X9" s="53" t="s">
        <v>3</v>
      </c>
      <c r="Y9" s="53" t="s">
        <v>95</v>
      </c>
      <c r="Z9" s="111" t="s">
        <v>3</v>
      </c>
      <c r="AA9" s="30" t="e">
        <f>'Follow up'!#REF!-'Follow up'!#REF!</f>
        <v>#REF!</v>
      </c>
    </row>
    <row r="10" spans="1:27" ht="17.25" hidden="1" customHeight="1" x14ac:dyDescent="0.2">
      <c r="A10" s="27" t="s">
        <v>47</v>
      </c>
      <c r="B10" s="25" t="s">
        <v>82</v>
      </c>
      <c r="C10" s="26" t="s">
        <v>46</v>
      </c>
      <c r="D10" s="15" t="str">
        <f t="shared" si="0"/>
        <v>Jan</v>
      </c>
      <c r="E10" s="158">
        <v>2024</v>
      </c>
      <c r="F10" s="138">
        <v>66406.31</v>
      </c>
      <c r="G10" s="138"/>
      <c r="H10" s="138"/>
      <c r="I10" s="600">
        <v>59820.13</v>
      </c>
      <c r="J10" s="68">
        <v>6586.18</v>
      </c>
      <c r="K10" s="357">
        <f t="shared" si="1"/>
        <v>9.9180032740864538E-2</v>
      </c>
      <c r="L10" s="137"/>
      <c r="M10" s="137"/>
      <c r="N10" s="137">
        <f>Table3[[#This Row],[VAT Amount Rework]]+Table3[[#This Row],[Billed Before VAT Rework]]</f>
        <v>0</v>
      </c>
      <c r="O10" s="142">
        <v>6586.18</v>
      </c>
      <c r="P10" s="132">
        <f t="shared" si="2"/>
        <v>9.9180032740864538E-2</v>
      </c>
      <c r="Q10" s="15">
        <f t="shared" si="3"/>
        <v>0</v>
      </c>
      <c r="R10" s="15">
        <f t="shared" si="4"/>
        <v>0</v>
      </c>
      <c r="S10" s="50">
        <v>349814</v>
      </c>
      <c r="T10" s="51" t="s">
        <v>1</v>
      </c>
      <c r="U10" s="50" t="s">
        <v>41</v>
      </c>
      <c r="V10" s="52">
        <v>45335</v>
      </c>
      <c r="W10" s="110">
        <f>Table3[[#This Row],[Received Date]]+22</f>
        <v>45357</v>
      </c>
      <c r="X10" s="50" t="s">
        <v>3</v>
      </c>
      <c r="Y10" s="50" t="s">
        <v>95</v>
      </c>
      <c r="Z10" s="479" t="s">
        <v>3</v>
      </c>
      <c r="AA10" s="30" t="e">
        <f>'Follow up'!#REF!-'Follow up'!#REF!</f>
        <v>#REF!</v>
      </c>
    </row>
    <row r="11" spans="1:27" ht="17.25" hidden="1" customHeight="1" x14ac:dyDescent="0.2">
      <c r="A11" s="14" t="s">
        <v>47</v>
      </c>
      <c r="B11" s="14" t="s">
        <v>82</v>
      </c>
      <c r="C11" s="14" t="s">
        <v>46</v>
      </c>
      <c r="D11" s="15" t="str">
        <f t="shared" si="0"/>
        <v>Jan</v>
      </c>
      <c r="E11" s="158">
        <v>2024</v>
      </c>
      <c r="F11" s="138">
        <v>8082.31</v>
      </c>
      <c r="G11" s="138"/>
      <c r="H11" s="138"/>
      <c r="I11" s="600">
        <v>412.5600000000004</v>
      </c>
      <c r="J11" s="68">
        <v>7669.75</v>
      </c>
      <c r="K11" s="357">
        <f t="shared" si="1"/>
        <v>0.94895518731649731</v>
      </c>
      <c r="L11" s="137"/>
      <c r="M11" s="137"/>
      <c r="N11" s="137">
        <f>Table3[[#This Row],[VAT Amount Rework]]+Table3[[#This Row],[Billed Before VAT Rework]]</f>
        <v>0</v>
      </c>
      <c r="O11" s="142">
        <v>7669.75</v>
      </c>
      <c r="P11" s="132">
        <f t="shared" si="2"/>
        <v>0.94895518731649731</v>
      </c>
      <c r="Q11" s="74">
        <f t="shared" si="3"/>
        <v>0</v>
      </c>
      <c r="R11" s="15">
        <f t="shared" si="4"/>
        <v>0</v>
      </c>
      <c r="S11" s="50">
        <v>349811</v>
      </c>
      <c r="T11" s="51" t="s">
        <v>1</v>
      </c>
      <c r="U11" s="51" t="s">
        <v>40</v>
      </c>
      <c r="V11" s="52">
        <v>45340</v>
      </c>
      <c r="W11" s="110">
        <f>Table3[[#This Row],[Received Date]]+22</f>
        <v>45362</v>
      </c>
      <c r="X11" s="51" t="s">
        <v>3</v>
      </c>
      <c r="Y11" s="51" t="s">
        <v>95</v>
      </c>
      <c r="Z11" s="479" t="s">
        <v>3</v>
      </c>
      <c r="AA11" s="30" t="e">
        <f>'Follow up'!#REF!-'Follow up'!#REF!</f>
        <v>#REF!</v>
      </c>
    </row>
    <row r="12" spans="1:27" ht="17.25" hidden="1" customHeight="1" x14ac:dyDescent="0.2">
      <c r="A12" s="14" t="s">
        <v>47</v>
      </c>
      <c r="B12" s="14" t="s">
        <v>56</v>
      </c>
      <c r="C12" s="14" t="s">
        <v>46</v>
      </c>
      <c r="D12" s="25" t="str">
        <f t="shared" si="0"/>
        <v>Jan</v>
      </c>
      <c r="E12" s="158">
        <v>2024</v>
      </c>
      <c r="F12" s="138">
        <v>15874.45</v>
      </c>
      <c r="G12" s="138"/>
      <c r="H12" s="138"/>
      <c r="I12" s="600">
        <v>416.80000000000109</v>
      </c>
      <c r="J12" s="68">
        <v>15457.65</v>
      </c>
      <c r="K12" s="357">
        <f t="shared" si="1"/>
        <v>0.97374397223210873</v>
      </c>
      <c r="L12" s="137"/>
      <c r="M12" s="137"/>
      <c r="N12" s="137">
        <f>Table3[[#This Row],[VAT Amount Rework]]+Table3[[#This Row],[Billed Before VAT Rework]]</f>
        <v>0</v>
      </c>
      <c r="O12" s="142">
        <v>15457.65</v>
      </c>
      <c r="P12" s="132">
        <f t="shared" si="2"/>
        <v>0.97374397223210873</v>
      </c>
      <c r="Q12" s="12">
        <f t="shared" si="3"/>
        <v>0</v>
      </c>
      <c r="R12" s="12">
        <f t="shared" si="4"/>
        <v>0</v>
      </c>
      <c r="S12" s="54">
        <v>349801</v>
      </c>
      <c r="T12" s="53" t="s">
        <v>1</v>
      </c>
      <c r="U12" s="53" t="s">
        <v>40</v>
      </c>
      <c r="V12" s="55">
        <v>45340</v>
      </c>
      <c r="W12" s="110">
        <f>Table3[[#This Row],[Received Date]]+22</f>
        <v>45362</v>
      </c>
      <c r="X12" s="53" t="s">
        <v>3</v>
      </c>
      <c r="Y12" s="53" t="s">
        <v>3</v>
      </c>
      <c r="Z12" s="114" t="s">
        <v>3</v>
      </c>
      <c r="AA12" s="30" t="e">
        <f>'Follow up'!#REF!-'Follow up'!#REF!</f>
        <v>#REF!</v>
      </c>
    </row>
    <row r="13" spans="1:27" ht="17.25" hidden="1" customHeight="1" x14ac:dyDescent="0.2">
      <c r="A13" s="14" t="s">
        <v>47</v>
      </c>
      <c r="B13" s="15" t="s">
        <v>82</v>
      </c>
      <c r="C13" s="15" t="s">
        <v>46</v>
      </c>
      <c r="D13" s="15" t="str">
        <f t="shared" si="0"/>
        <v>Jan</v>
      </c>
      <c r="E13" s="158">
        <v>2024</v>
      </c>
      <c r="F13" s="138">
        <v>35011.410000000003</v>
      </c>
      <c r="G13" s="138"/>
      <c r="H13" s="138"/>
      <c r="I13" s="600">
        <v>30681.880000000005</v>
      </c>
      <c r="J13" s="68">
        <v>4329.53</v>
      </c>
      <c r="K13" s="357">
        <f t="shared" si="1"/>
        <v>0.12366054380557651</v>
      </c>
      <c r="L13" s="137"/>
      <c r="M13" s="137"/>
      <c r="N13" s="137">
        <f>Table3[[#This Row],[VAT Amount Rework]]+Table3[[#This Row],[Billed Before VAT Rework]]</f>
        <v>0</v>
      </c>
      <c r="O13" s="142">
        <v>4329.53</v>
      </c>
      <c r="P13" s="132">
        <f t="shared" si="2"/>
        <v>0.12366054380557651</v>
      </c>
      <c r="Q13" s="15">
        <f t="shared" si="3"/>
        <v>0</v>
      </c>
      <c r="R13" s="15">
        <f t="shared" si="4"/>
        <v>0</v>
      </c>
      <c r="S13" s="50">
        <v>349810</v>
      </c>
      <c r="T13" s="51" t="s">
        <v>1</v>
      </c>
      <c r="U13" s="50" t="s">
        <v>41</v>
      </c>
      <c r="V13" s="52">
        <v>45341</v>
      </c>
      <c r="W13" s="110">
        <f>Table3[[#This Row],[Received Date]]+22</f>
        <v>45363</v>
      </c>
      <c r="X13" s="50" t="s">
        <v>3</v>
      </c>
      <c r="Y13" s="50" t="s">
        <v>95</v>
      </c>
      <c r="Z13" s="45" t="s">
        <v>3</v>
      </c>
      <c r="AA13" s="30" t="e">
        <f>'Follow up'!#REF!-'Follow up'!#REF!</f>
        <v>#REF!</v>
      </c>
    </row>
    <row r="14" spans="1:27" ht="17.25" hidden="1" customHeight="1" x14ac:dyDescent="0.2">
      <c r="A14" s="15" t="s">
        <v>47</v>
      </c>
      <c r="B14" s="14" t="s">
        <v>82</v>
      </c>
      <c r="C14" s="14" t="s">
        <v>46</v>
      </c>
      <c r="D14" s="15" t="str">
        <f t="shared" si="0"/>
        <v>Jan</v>
      </c>
      <c r="E14" s="158">
        <v>2024</v>
      </c>
      <c r="F14" s="138">
        <v>1022324.59</v>
      </c>
      <c r="G14" s="138"/>
      <c r="H14" s="138"/>
      <c r="I14" s="600">
        <v>560532.53</v>
      </c>
      <c r="J14" s="68">
        <v>461792.06</v>
      </c>
      <c r="K14" s="357">
        <f t="shared" si="1"/>
        <v>0.45170786706793387</v>
      </c>
      <c r="L14" s="137">
        <v>335615.5</v>
      </c>
      <c r="M14" s="137">
        <v>48570.74</v>
      </c>
      <c r="N14" s="137">
        <f>Table3[[#This Row],[VAT Amount Rework]]+Table3[[#This Row],[Billed Before VAT Rework]]</f>
        <v>384186.24</v>
      </c>
      <c r="O14" s="142">
        <v>638138.35</v>
      </c>
      <c r="P14" s="132">
        <f t="shared" si="2"/>
        <v>0.6242032679659989</v>
      </c>
      <c r="Q14" s="15">
        <f t="shared" si="3"/>
        <v>-176346.28999999998</v>
      </c>
      <c r="R14" s="15">
        <f t="shared" si="4"/>
        <v>0</v>
      </c>
      <c r="S14" s="50">
        <v>349808</v>
      </c>
      <c r="T14" s="51" t="s">
        <v>1</v>
      </c>
      <c r="U14" s="50" t="s">
        <v>40</v>
      </c>
      <c r="V14" s="52">
        <v>45341</v>
      </c>
      <c r="W14" s="110">
        <f>Table3[[#This Row],[Received Date]]+22</f>
        <v>45363</v>
      </c>
      <c r="X14" s="50" t="s">
        <v>3</v>
      </c>
      <c r="Y14" s="50" t="s">
        <v>95</v>
      </c>
      <c r="Z14" s="45" t="s">
        <v>3</v>
      </c>
      <c r="AA14" s="30" t="e">
        <f>'Follow up'!#REF!-'Follow up'!#REF!</f>
        <v>#REF!</v>
      </c>
    </row>
    <row r="15" spans="1:27" ht="17.25" hidden="1" customHeight="1" x14ac:dyDescent="0.2">
      <c r="A15" s="14" t="s">
        <v>47</v>
      </c>
      <c r="B15" s="14" t="s">
        <v>56</v>
      </c>
      <c r="C15" s="14" t="s">
        <v>46</v>
      </c>
      <c r="D15" s="25" t="str">
        <f t="shared" si="0"/>
        <v>Jan</v>
      </c>
      <c r="E15" s="158">
        <v>2024</v>
      </c>
      <c r="F15" s="138">
        <v>231806.12</v>
      </c>
      <c r="G15" s="138"/>
      <c r="H15" s="138"/>
      <c r="I15" s="600">
        <v>185885.57</v>
      </c>
      <c r="J15" s="68">
        <v>45920.55</v>
      </c>
      <c r="K15" s="357">
        <f t="shared" si="1"/>
        <v>0.19809895441932251</v>
      </c>
      <c r="L15" s="137"/>
      <c r="M15" s="137"/>
      <c r="N15" s="137">
        <f>Table3[[#This Row],[VAT Amount Rework]]+Table3[[#This Row],[Billed Before VAT Rework]]</f>
        <v>0</v>
      </c>
      <c r="O15" s="142">
        <v>45920.55</v>
      </c>
      <c r="P15" s="132">
        <f t="shared" si="2"/>
        <v>0.19809895441932251</v>
      </c>
      <c r="Q15" s="12">
        <f t="shared" si="3"/>
        <v>0</v>
      </c>
      <c r="R15" s="12">
        <f t="shared" si="4"/>
        <v>0</v>
      </c>
      <c r="S15" s="54">
        <v>349805</v>
      </c>
      <c r="T15" s="53" t="s">
        <v>1</v>
      </c>
      <c r="U15" s="53" t="s">
        <v>40</v>
      </c>
      <c r="V15" s="55">
        <v>45341</v>
      </c>
      <c r="W15" s="110">
        <f>Table3[[#This Row],[Received Date]]+22</f>
        <v>45363</v>
      </c>
      <c r="X15" s="53" t="s">
        <v>3</v>
      </c>
      <c r="Y15" s="53" t="s">
        <v>3</v>
      </c>
      <c r="Z15" s="114" t="s">
        <v>3</v>
      </c>
      <c r="AA15" s="30" t="e">
        <f>'Follow up'!#REF!-'Follow up'!#REF!</f>
        <v>#REF!</v>
      </c>
    </row>
    <row r="16" spans="1:27" ht="17.25" hidden="1" customHeight="1" x14ac:dyDescent="0.2">
      <c r="A16" s="14" t="s">
        <v>47</v>
      </c>
      <c r="B16" s="14" t="s">
        <v>56</v>
      </c>
      <c r="C16" s="14" t="s">
        <v>46</v>
      </c>
      <c r="D16" s="25" t="str">
        <f t="shared" si="0"/>
        <v>Jan</v>
      </c>
      <c r="E16" s="158">
        <v>2024</v>
      </c>
      <c r="F16" s="138">
        <v>7010.78</v>
      </c>
      <c r="G16" s="138"/>
      <c r="H16" s="138"/>
      <c r="I16" s="600">
        <v>5987.9699999999993</v>
      </c>
      <c r="J16" s="68">
        <v>1022.81</v>
      </c>
      <c r="K16" s="357">
        <f t="shared" si="1"/>
        <v>0.14589104208090969</v>
      </c>
      <c r="L16" s="137"/>
      <c r="M16" s="137"/>
      <c r="N16" s="137">
        <f>Table3[[#This Row],[VAT Amount Rework]]+Table3[[#This Row],[Billed Before VAT Rework]]</f>
        <v>0</v>
      </c>
      <c r="O16" s="142">
        <v>1022.81</v>
      </c>
      <c r="P16" s="132">
        <f t="shared" si="2"/>
        <v>0.14589104208090969</v>
      </c>
      <c r="Q16" s="12">
        <f t="shared" si="3"/>
        <v>0</v>
      </c>
      <c r="R16" s="12">
        <f t="shared" si="4"/>
        <v>0</v>
      </c>
      <c r="S16" s="54">
        <v>349799</v>
      </c>
      <c r="T16" s="53" t="s">
        <v>1</v>
      </c>
      <c r="U16" s="53" t="s">
        <v>41</v>
      </c>
      <c r="V16" s="55">
        <v>45341</v>
      </c>
      <c r="W16" s="110">
        <f>Table3[[#This Row],[Received Date]]+22</f>
        <v>45363</v>
      </c>
      <c r="X16" s="53" t="s">
        <v>3</v>
      </c>
      <c r="Y16" s="53" t="s">
        <v>3</v>
      </c>
      <c r="Z16" s="114" t="s">
        <v>3</v>
      </c>
      <c r="AA16" s="30" t="e">
        <f>'Follow up'!#REF!-'Follow up'!#REF!</f>
        <v>#REF!</v>
      </c>
    </row>
    <row r="17" spans="1:27" ht="17.25" hidden="1" customHeight="1" x14ac:dyDescent="0.2">
      <c r="A17" s="15" t="s">
        <v>47</v>
      </c>
      <c r="B17" s="15" t="s">
        <v>82</v>
      </c>
      <c r="C17" s="15" t="s">
        <v>46</v>
      </c>
      <c r="D17" s="15" t="str">
        <f t="shared" si="0"/>
        <v>Jan</v>
      </c>
      <c r="E17" s="158">
        <v>2024</v>
      </c>
      <c r="F17" s="138">
        <v>729649.94</v>
      </c>
      <c r="G17" s="138"/>
      <c r="H17" s="138"/>
      <c r="I17" s="600">
        <v>595675.41999999993</v>
      </c>
      <c r="J17" s="68">
        <v>133974.51999999999</v>
      </c>
      <c r="K17" s="357">
        <f t="shared" si="1"/>
        <v>0.18361478930567718</v>
      </c>
      <c r="L17" s="137"/>
      <c r="M17" s="137"/>
      <c r="N17" s="137">
        <f>Table3[[#This Row],[VAT Amount Rework]]+Table3[[#This Row],[Billed Before VAT Rework]]</f>
        <v>0</v>
      </c>
      <c r="O17" s="142">
        <v>133974.51999999999</v>
      </c>
      <c r="P17" s="132">
        <f t="shared" si="2"/>
        <v>0.18361478930567718</v>
      </c>
      <c r="Q17" s="15">
        <f t="shared" si="3"/>
        <v>0</v>
      </c>
      <c r="R17" s="15">
        <f t="shared" si="4"/>
        <v>0</v>
      </c>
      <c r="S17" s="50">
        <v>349809</v>
      </c>
      <c r="T17" s="51" t="s">
        <v>1</v>
      </c>
      <c r="U17" s="50" t="s">
        <v>41</v>
      </c>
      <c r="V17" s="52">
        <v>45343</v>
      </c>
      <c r="W17" s="110">
        <f>Table3[[#This Row],[Received Date]]+22</f>
        <v>45365</v>
      </c>
      <c r="X17" s="50" t="s">
        <v>3</v>
      </c>
      <c r="Y17" s="50" t="s">
        <v>95</v>
      </c>
      <c r="Z17" s="45" t="s">
        <v>3</v>
      </c>
      <c r="AA17" s="30" t="e">
        <f>'Follow up'!#REF!-'Follow up'!#REF!</f>
        <v>#REF!</v>
      </c>
    </row>
    <row r="18" spans="1:27" ht="17.25" hidden="1" customHeight="1" x14ac:dyDescent="0.2">
      <c r="A18" s="14" t="s">
        <v>47</v>
      </c>
      <c r="B18" s="14" t="s">
        <v>56</v>
      </c>
      <c r="C18" s="14" t="s">
        <v>46</v>
      </c>
      <c r="D18" s="25" t="str">
        <f t="shared" si="0"/>
        <v>Jan</v>
      </c>
      <c r="E18" s="158">
        <v>2024</v>
      </c>
      <c r="F18" s="138">
        <v>384724.03</v>
      </c>
      <c r="G18" s="138"/>
      <c r="H18" s="138"/>
      <c r="I18" s="600">
        <v>318160.19000000006</v>
      </c>
      <c r="J18" s="68">
        <v>66563.839999999997</v>
      </c>
      <c r="K18" s="357">
        <f t="shared" si="1"/>
        <v>0.17301711047266788</v>
      </c>
      <c r="L18" s="137"/>
      <c r="M18" s="137"/>
      <c r="N18" s="137">
        <f>Table3[[#This Row],[VAT Amount Rework]]+Table3[[#This Row],[Billed Before VAT Rework]]</f>
        <v>0</v>
      </c>
      <c r="O18" s="142">
        <v>66563.839999999997</v>
      </c>
      <c r="P18" s="132">
        <f t="shared" si="2"/>
        <v>0.17301711047266788</v>
      </c>
      <c r="Q18" s="12">
        <f t="shared" si="3"/>
        <v>0</v>
      </c>
      <c r="R18" s="12">
        <f t="shared" si="4"/>
        <v>0</v>
      </c>
      <c r="S18" s="54">
        <v>349797</v>
      </c>
      <c r="T18" s="53" t="s">
        <v>1</v>
      </c>
      <c r="U18" s="53" t="s">
        <v>41</v>
      </c>
      <c r="V18" s="55">
        <v>45344</v>
      </c>
      <c r="W18" s="110">
        <f>Table3[[#This Row],[Received Date]]+22</f>
        <v>45366</v>
      </c>
      <c r="X18" s="53" t="s">
        <v>3</v>
      </c>
      <c r="Y18" s="53" t="s">
        <v>3</v>
      </c>
      <c r="Z18" s="114" t="s">
        <v>3</v>
      </c>
      <c r="AA18" s="30" t="e">
        <f>'Follow up'!#REF!-'Follow up'!#REF!</f>
        <v>#REF!</v>
      </c>
    </row>
    <row r="19" spans="1:27" ht="17.25" hidden="1" customHeight="1" x14ac:dyDescent="0.2">
      <c r="A19" s="14" t="s">
        <v>47</v>
      </c>
      <c r="B19" s="14" t="s">
        <v>85</v>
      </c>
      <c r="C19" s="14" t="s">
        <v>46</v>
      </c>
      <c r="D19" s="15" t="str">
        <f t="shared" si="0"/>
        <v>Jan</v>
      </c>
      <c r="E19" s="158">
        <v>2024</v>
      </c>
      <c r="F19" s="138">
        <v>1280927.23</v>
      </c>
      <c r="G19" s="138"/>
      <c r="H19" s="138"/>
      <c r="I19" s="600">
        <v>613379.57999999996</v>
      </c>
      <c r="J19" s="68">
        <v>667547.65</v>
      </c>
      <c r="K19" s="357">
        <f t="shared" si="1"/>
        <v>0.5211440856011782</v>
      </c>
      <c r="L19" s="137"/>
      <c r="M19" s="137"/>
      <c r="N19" s="137">
        <f>Table3[[#This Row],[VAT Amount Rework]]+Table3[[#This Row],[Billed Before VAT Rework]]</f>
        <v>0</v>
      </c>
      <c r="O19" s="142">
        <v>667547.65</v>
      </c>
      <c r="P19" s="132">
        <f t="shared" si="2"/>
        <v>0.5211440856011782</v>
      </c>
      <c r="Q19" s="12">
        <f t="shared" si="3"/>
        <v>0</v>
      </c>
      <c r="R19" s="12">
        <f t="shared" si="4"/>
        <v>0</v>
      </c>
      <c r="S19" s="54">
        <v>350369</v>
      </c>
      <c r="T19" s="53" t="s">
        <v>1</v>
      </c>
      <c r="U19" s="53" t="s">
        <v>40</v>
      </c>
      <c r="V19" s="55">
        <v>45347</v>
      </c>
      <c r="W19" s="110">
        <f>Table3[[#This Row],[Received Date]]+22</f>
        <v>45369</v>
      </c>
      <c r="X19" s="53" t="s">
        <v>3</v>
      </c>
      <c r="Y19" s="53" t="s">
        <v>95</v>
      </c>
      <c r="Z19" s="118" t="s">
        <v>3</v>
      </c>
      <c r="AA19" s="30" t="e">
        <f>'Follow up'!#REF!-'Follow up'!#REF!</f>
        <v>#REF!</v>
      </c>
    </row>
    <row r="20" spans="1:27" ht="17.25" hidden="1" customHeight="1" x14ac:dyDescent="0.2">
      <c r="A20" s="14" t="s">
        <v>47</v>
      </c>
      <c r="B20" s="14" t="s">
        <v>85</v>
      </c>
      <c r="C20" s="14" t="s">
        <v>46</v>
      </c>
      <c r="D20" s="15" t="str">
        <f t="shared" si="0"/>
        <v>Jan</v>
      </c>
      <c r="E20" s="158">
        <v>2024</v>
      </c>
      <c r="F20" s="138">
        <v>193116.96</v>
      </c>
      <c r="G20" s="138"/>
      <c r="H20" s="138"/>
      <c r="I20" s="600">
        <v>143255.63</v>
      </c>
      <c r="J20" s="68">
        <v>49861.33</v>
      </c>
      <c r="K20" s="357">
        <f t="shared" si="1"/>
        <v>0.25819239283799827</v>
      </c>
      <c r="L20" s="137"/>
      <c r="M20" s="137"/>
      <c r="N20" s="137">
        <f>Table3[[#This Row],[VAT Amount Rework]]+Table3[[#This Row],[Billed Before VAT Rework]]</f>
        <v>0</v>
      </c>
      <c r="O20" s="142">
        <v>49861.33</v>
      </c>
      <c r="P20" s="132">
        <f t="shared" si="2"/>
        <v>0.25819239283799827</v>
      </c>
      <c r="Q20" s="12">
        <f t="shared" si="3"/>
        <v>0</v>
      </c>
      <c r="R20" s="12">
        <f t="shared" si="4"/>
        <v>0</v>
      </c>
      <c r="S20" s="54">
        <v>350368</v>
      </c>
      <c r="T20" s="53" t="s">
        <v>1</v>
      </c>
      <c r="U20" s="53" t="s">
        <v>41</v>
      </c>
      <c r="V20" s="55">
        <v>45347</v>
      </c>
      <c r="W20" s="110">
        <f>Table3[[#This Row],[Received Date]]+22</f>
        <v>45369</v>
      </c>
      <c r="X20" s="53" t="s">
        <v>3</v>
      </c>
      <c r="Y20" s="53" t="s">
        <v>95</v>
      </c>
      <c r="Z20" s="118" t="s">
        <v>3</v>
      </c>
      <c r="AA20" s="30" t="e">
        <f>'Follow up'!#REF!-'Follow up'!#REF!</f>
        <v>#REF!</v>
      </c>
    </row>
    <row r="21" spans="1:27" ht="17.25" hidden="1" customHeight="1" x14ac:dyDescent="0.2">
      <c r="A21" s="14" t="s">
        <v>47</v>
      </c>
      <c r="B21" s="14" t="s">
        <v>82</v>
      </c>
      <c r="C21" s="14" t="s">
        <v>46</v>
      </c>
      <c r="D21" s="15" t="str">
        <f t="shared" si="0"/>
        <v>Jan</v>
      </c>
      <c r="E21" s="158">
        <v>2024</v>
      </c>
      <c r="F21" s="138">
        <v>72657.36</v>
      </c>
      <c r="G21" s="138"/>
      <c r="H21" s="138"/>
      <c r="I21" s="600">
        <v>72486.3</v>
      </c>
      <c r="J21" s="68">
        <v>171.06</v>
      </c>
      <c r="K21" s="357">
        <f t="shared" si="1"/>
        <v>2.3543382253360156E-3</v>
      </c>
      <c r="L21" s="137"/>
      <c r="M21" s="137"/>
      <c r="N21" s="137">
        <f>Table3[[#This Row],[VAT Amount Rework]]+Table3[[#This Row],[Billed Before VAT Rework]]</f>
        <v>0</v>
      </c>
      <c r="O21" s="142">
        <v>171.06</v>
      </c>
      <c r="P21" s="132">
        <f t="shared" si="2"/>
        <v>2.3543382253360156E-3</v>
      </c>
      <c r="Q21" s="15">
        <f t="shared" si="3"/>
        <v>0</v>
      </c>
      <c r="R21" s="15">
        <f t="shared" si="4"/>
        <v>0</v>
      </c>
      <c r="S21" s="50">
        <v>352112</v>
      </c>
      <c r="T21" s="51" t="s">
        <v>1</v>
      </c>
      <c r="U21" s="51" t="s">
        <v>40</v>
      </c>
      <c r="V21" s="52">
        <v>45348</v>
      </c>
      <c r="W21" s="110">
        <f>Table3[[#This Row],[Received Date]]+22</f>
        <v>45370</v>
      </c>
      <c r="X21" s="51" t="s">
        <v>3</v>
      </c>
      <c r="Y21" s="51" t="s">
        <v>95</v>
      </c>
      <c r="Z21" s="45" t="s">
        <v>3</v>
      </c>
      <c r="AA21" s="30" t="e">
        <f>'Follow up'!#REF!-'Follow up'!#REF!</f>
        <v>#REF!</v>
      </c>
    </row>
    <row r="22" spans="1:27" ht="17.25" hidden="1" customHeight="1" x14ac:dyDescent="0.2">
      <c r="A22" s="14" t="s">
        <v>47</v>
      </c>
      <c r="B22" s="15" t="s">
        <v>82</v>
      </c>
      <c r="C22" s="15" t="s">
        <v>46</v>
      </c>
      <c r="D22" s="15" t="str">
        <f t="shared" si="0"/>
        <v>Jan</v>
      </c>
      <c r="E22" s="158">
        <v>2024</v>
      </c>
      <c r="F22" s="138">
        <v>49395.08</v>
      </c>
      <c r="G22" s="138"/>
      <c r="H22" s="138"/>
      <c r="I22" s="600">
        <v>31330</v>
      </c>
      <c r="J22" s="68">
        <v>18065.080000000002</v>
      </c>
      <c r="K22" s="357">
        <f t="shared" si="1"/>
        <v>0.36572630310549148</v>
      </c>
      <c r="L22" s="137"/>
      <c r="M22" s="137"/>
      <c r="N22" s="137">
        <f>Table3[[#This Row],[VAT Amount Rework]]+Table3[[#This Row],[Billed Before VAT Rework]]</f>
        <v>0</v>
      </c>
      <c r="O22" s="142">
        <v>18065.080000000002</v>
      </c>
      <c r="P22" s="132">
        <f t="shared" si="2"/>
        <v>0.36572630310549148</v>
      </c>
      <c r="Q22" s="15">
        <f t="shared" si="3"/>
        <v>0</v>
      </c>
      <c r="R22" s="15">
        <f t="shared" si="4"/>
        <v>0</v>
      </c>
      <c r="S22" s="50">
        <v>352119</v>
      </c>
      <c r="T22" s="51" t="s">
        <v>1</v>
      </c>
      <c r="U22" s="51" t="s">
        <v>41</v>
      </c>
      <c r="V22" s="52">
        <v>45349</v>
      </c>
      <c r="W22" s="110">
        <f>Table3[[#This Row],[Received Date]]+22</f>
        <v>45371</v>
      </c>
      <c r="X22" s="51" t="s">
        <v>3</v>
      </c>
      <c r="Y22" s="51" t="s">
        <v>95</v>
      </c>
      <c r="Z22" s="45" t="s">
        <v>3</v>
      </c>
      <c r="AA22" s="30" t="e">
        <f>'Follow up'!#REF!-'Follow up'!#REF!</f>
        <v>#REF!</v>
      </c>
    </row>
    <row r="23" spans="1:27" ht="17.25" hidden="1" customHeight="1" x14ac:dyDescent="0.2">
      <c r="A23" s="14" t="s">
        <v>47</v>
      </c>
      <c r="B23" s="14" t="s">
        <v>85</v>
      </c>
      <c r="C23" s="14" t="s">
        <v>46</v>
      </c>
      <c r="D23" s="15" t="str">
        <f t="shared" si="0"/>
        <v>Jan</v>
      </c>
      <c r="E23" s="158">
        <v>2024</v>
      </c>
      <c r="F23" s="138">
        <v>612352.39</v>
      </c>
      <c r="G23" s="138"/>
      <c r="H23" s="138"/>
      <c r="I23" s="600">
        <v>515933.54000000004</v>
      </c>
      <c r="J23" s="68">
        <v>96418.85</v>
      </c>
      <c r="K23" s="357">
        <f t="shared" si="1"/>
        <v>0.15745647698051771</v>
      </c>
      <c r="L23" s="137"/>
      <c r="M23" s="137"/>
      <c r="N23" s="137">
        <f>Table3[[#This Row],[VAT Amount Rework]]+Table3[[#This Row],[Billed Before VAT Rework]]</f>
        <v>0</v>
      </c>
      <c r="O23" s="142">
        <v>96418.85</v>
      </c>
      <c r="P23" s="132">
        <f t="shared" si="2"/>
        <v>0.15745647698051771</v>
      </c>
      <c r="Q23" s="12">
        <f t="shared" si="3"/>
        <v>0</v>
      </c>
      <c r="R23" s="12">
        <f t="shared" si="4"/>
        <v>0</v>
      </c>
      <c r="S23" s="54">
        <v>350366</v>
      </c>
      <c r="T23" s="53" t="s">
        <v>1</v>
      </c>
      <c r="U23" s="53" t="s">
        <v>41</v>
      </c>
      <c r="V23" s="55">
        <v>45350</v>
      </c>
      <c r="W23" s="110">
        <f>Table3[[#This Row],[Received Date]]+22</f>
        <v>45372</v>
      </c>
      <c r="X23" s="53" t="s">
        <v>3</v>
      </c>
      <c r="Y23" s="53" t="s">
        <v>95</v>
      </c>
      <c r="Z23" s="114" t="s">
        <v>3</v>
      </c>
      <c r="AA23" s="30" t="e">
        <f>'Follow up'!#REF!-'Follow up'!#REF!</f>
        <v>#REF!</v>
      </c>
    </row>
    <row r="24" spans="1:27" ht="17.25" hidden="1" customHeight="1" x14ac:dyDescent="0.2">
      <c r="A24" s="15" t="s">
        <v>47</v>
      </c>
      <c r="B24" s="14" t="s">
        <v>82</v>
      </c>
      <c r="C24" s="14" t="s">
        <v>46</v>
      </c>
      <c r="D24" s="15" t="str">
        <f t="shared" si="0"/>
        <v>Jan</v>
      </c>
      <c r="E24" s="158">
        <v>2024</v>
      </c>
      <c r="F24" s="138">
        <v>85261.61</v>
      </c>
      <c r="G24" s="138"/>
      <c r="H24" s="138"/>
      <c r="I24" s="600">
        <v>64666.64</v>
      </c>
      <c r="J24" s="68">
        <v>20594.97</v>
      </c>
      <c r="K24" s="357">
        <f t="shared" si="1"/>
        <v>0.24155032962666317</v>
      </c>
      <c r="L24" s="137"/>
      <c r="M24" s="137"/>
      <c r="N24" s="137">
        <f>Table3[[#This Row],[VAT Amount Rework]]+Table3[[#This Row],[Billed Before VAT Rework]]</f>
        <v>0</v>
      </c>
      <c r="O24" s="142">
        <v>20594.97</v>
      </c>
      <c r="P24" s="132">
        <f t="shared" si="2"/>
        <v>0.24155032962666317</v>
      </c>
      <c r="Q24" s="15">
        <f t="shared" si="3"/>
        <v>0</v>
      </c>
      <c r="R24" s="15">
        <f t="shared" si="4"/>
        <v>0</v>
      </c>
      <c r="S24" s="50">
        <v>352117</v>
      </c>
      <c r="T24" s="51" t="s">
        <v>1</v>
      </c>
      <c r="U24" s="50" t="s">
        <v>41</v>
      </c>
      <c r="V24" s="52">
        <v>45351</v>
      </c>
      <c r="W24" s="110">
        <f>Table3[[#This Row],[Received Date]]+22</f>
        <v>45373</v>
      </c>
      <c r="X24" s="50" t="s">
        <v>3</v>
      </c>
      <c r="Y24" s="50" t="s">
        <v>95</v>
      </c>
      <c r="Z24" s="45" t="s">
        <v>3</v>
      </c>
      <c r="AA24" s="30" t="e">
        <f>'Follow up'!#REF!-'Follow up'!#REF!</f>
        <v>#REF!</v>
      </c>
    </row>
    <row r="25" spans="1:27" ht="17.25" hidden="1" customHeight="1" x14ac:dyDescent="0.2">
      <c r="A25" s="14" t="s">
        <v>47</v>
      </c>
      <c r="B25" s="14" t="s">
        <v>56</v>
      </c>
      <c r="C25" s="14" t="s">
        <v>46</v>
      </c>
      <c r="D25" s="25" t="str">
        <f t="shared" si="0"/>
        <v>Jan</v>
      </c>
      <c r="E25" s="158">
        <v>2024</v>
      </c>
      <c r="F25" s="138">
        <v>11195.57</v>
      </c>
      <c r="G25" s="138"/>
      <c r="H25" s="138"/>
      <c r="I25" s="600">
        <v>8335.58</v>
      </c>
      <c r="J25" s="68">
        <v>2859.99</v>
      </c>
      <c r="K25" s="357">
        <f t="shared" si="1"/>
        <v>0.25545729248265159</v>
      </c>
      <c r="L25" s="137"/>
      <c r="M25" s="137"/>
      <c r="N25" s="137">
        <f>Table3[[#This Row],[VAT Amount Rework]]+Table3[[#This Row],[Billed Before VAT Rework]]</f>
        <v>0</v>
      </c>
      <c r="O25" s="142">
        <v>2859.99</v>
      </c>
      <c r="P25" s="132">
        <f t="shared" si="2"/>
        <v>0.25545729248265159</v>
      </c>
      <c r="Q25" s="12">
        <f t="shared" si="3"/>
        <v>0</v>
      </c>
      <c r="R25" s="12">
        <f t="shared" si="4"/>
        <v>0</v>
      </c>
      <c r="S25" s="54">
        <v>352106</v>
      </c>
      <c r="T25" s="53" t="s">
        <v>1</v>
      </c>
      <c r="U25" s="53" t="s">
        <v>41</v>
      </c>
      <c r="V25" s="55">
        <v>45352</v>
      </c>
      <c r="W25" s="110">
        <f>Table3[[#This Row],[Received Date]]+22</f>
        <v>45374</v>
      </c>
      <c r="X25" s="53" t="s">
        <v>3</v>
      </c>
      <c r="Y25" s="53" t="s">
        <v>3</v>
      </c>
      <c r="Z25" s="114" t="s">
        <v>3</v>
      </c>
      <c r="AA25" s="30" t="e">
        <f>'Follow up'!#REF!-'Follow up'!#REF!</f>
        <v>#REF!</v>
      </c>
    </row>
    <row r="26" spans="1:27" ht="17.25" hidden="1" customHeight="1" x14ac:dyDescent="0.2">
      <c r="A26" s="14" t="s">
        <v>47</v>
      </c>
      <c r="B26" s="15" t="s">
        <v>82</v>
      </c>
      <c r="C26" s="15" t="s">
        <v>46</v>
      </c>
      <c r="D26" s="15" t="str">
        <f t="shared" si="0"/>
        <v>Jan</v>
      </c>
      <c r="E26" s="158">
        <v>2024</v>
      </c>
      <c r="F26" s="138">
        <v>920520.37</v>
      </c>
      <c r="G26" s="138"/>
      <c r="H26" s="138"/>
      <c r="I26" s="600">
        <v>560318.47</v>
      </c>
      <c r="J26" s="68">
        <v>360201.9</v>
      </c>
      <c r="K26" s="357">
        <f t="shared" si="1"/>
        <v>0.391302476011476</v>
      </c>
      <c r="L26" s="137">
        <v>711923.46</v>
      </c>
      <c r="M26" s="137">
        <v>104661.09</v>
      </c>
      <c r="N26" s="137">
        <f>Table3[[#This Row],[VAT Amount Rework]]+Table3[[#This Row],[Billed Before VAT Rework]]</f>
        <v>816584.54999999993</v>
      </c>
      <c r="O26" s="142">
        <v>103935.82000000007</v>
      </c>
      <c r="P26" s="132">
        <f t="shared" si="2"/>
        <v>0.11290985336913301</v>
      </c>
      <c r="Q26" s="15">
        <f t="shared" si="3"/>
        <v>256266.07999999996</v>
      </c>
      <c r="R26" s="15">
        <f t="shared" si="4"/>
        <v>256266.07999999996</v>
      </c>
      <c r="S26" s="50">
        <v>352115</v>
      </c>
      <c r="T26" s="51" t="s">
        <v>1</v>
      </c>
      <c r="U26" s="50" t="s">
        <v>40</v>
      </c>
      <c r="V26" s="52">
        <v>45357</v>
      </c>
      <c r="W26" s="110">
        <f>Table3[[#This Row],[Received Date]]+22</f>
        <v>45379</v>
      </c>
      <c r="X26" s="50" t="s">
        <v>96</v>
      </c>
      <c r="Y26" s="50" t="s">
        <v>103</v>
      </c>
      <c r="Z26" s="293">
        <v>45355</v>
      </c>
      <c r="AA26" s="30" t="e">
        <f>'Follow up'!#REF!-'Follow up'!#REF!</f>
        <v>#REF!</v>
      </c>
    </row>
    <row r="27" spans="1:27" ht="17.25" hidden="1" customHeight="1" x14ac:dyDescent="0.2">
      <c r="A27" s="15" t="s">
        <v>47</v>
      </c>
      <c r="B27" s="14" t="s">
        <v>82</v>
      </c>
      <c r="C27" s="14" t="s">
        <v>46</v>
      </c>
      <c r="D27" s="15" t="str">
        <f t="shared" si="0"/>
        <v>Jan</v>
      </c>
      <c r="E27" s="158">
        <v>2024</v>
      </c>
      <c r="F27" s="138">
        <v>8492.44</v>
      </c>
      <c r="G27" s="138"/>
      <c r="H27" s="138"/>
      <c r="I27" s="600">
        <v>0</v>
      </c>
      <c r="J27" s="68">
        <v>8492.44</v>
      </c>
      <c r="K27" s="357">
        <f t="shared" si="1"/>
        <v>1</v>
      </c>
      <c r="L27" s="137">
        <v>7423.48</v>
      </c>
      <c r="M27" s="137">
        <v>1068.96</v>
      </c>
      <c r="N27" s="137">
        <f>Table3[[#This Row],[VAT Amount Rework]]+Table3[[#This Row],[Billed Before VAT Rework]]</f>
        <v>8492.4399999999987</v>
      </c>
      <c r="O27" s="142">
        <v>0</v>
      </c>
      <c r="P27" s="132">
        <f t="shared" si="2"/>
        <v>0</v>
      </c>
      <c r="Q27" s="15">
        <f t="shared" si="3"/>
        <v>8492.44</v>
      </c>
      <c r="R27" s="15">
        <f t="shared" si="4"/>
        <v>8492.44</v>
      </c>
      <c r="S27" s="50">
        <v>352118</v>
      </c>
      <c r="T27" s="51" t="s">
        <v>1</v>
      </c>
      <c r="U27" s="50" t="s">
        <v>40</v>
      </c>
      <c r="V27" s="52">
        <v>45358</v>
      </c>
      <c r="W27" s="110">
        <f>Table3[[#This Row],[Received Date]]+22</f>
        <v>45380</v>
      </c>
      <c r="X27" s="50" t="s">
        <v>96</v>
      </c>
      <c r="Y27" s="50" t="s">
        <v>103</v>
      </c>
      <c r="Z27" s="115">
        <v>45382</v>
      </c>
      <c r="AA27" s="30" t="e">
        <f>'Follow up'!#REF!-'Follow up'!#REF!</f>
        <v>#REF!</v>
      </c>
    </row>
    <row r="28" spans="1:27" ht="17.25" hidden="1" customHeight="1" x14ac:dyDescent="0.2">
      <c r="A28" s="14" t="s">
        <v>47</v>
      </c>
      <c r="B28" s="14" t="s">
        <v>56</v>
      </c>
      <c r="C28" s="14" t="s">
        <v>46</v>
      </c>
      <c r="D28" s="25" t="str">
        <f t="shared" si="0"/>
        <v>Jan</v>
      </c>
      <c r="E28" s="158">
        <v>2024</v>
      </c>
      <c r="F28" s="138">
        <v>292681.40999999997</v>
      </c>
      <c r="G28" s="138"/>
      <c r="H28" s="138"/>
      <c r="I28" s="600">
        <v>202229.25999999998</v>
      </c>
      <c r="J28" s="68">
        <v>90452.15</v>
      </c>
      <c r="K28" s="357">
        <f t="shared" si="1"/>
        <v>0.30904644746654736</v>
      </c>
      <c r="L28" s="137"/>
      <c r="M28" s="137"/>
      <c r="N28" s="137">
        <f>Table3[[#This Row],[VAT Amount Rework]]+Table3[[#This Row],[Billed Before VAT Rework]]</f>
        <v>0</v>
      </c>
      <c r="O28" s="142">
        <v>88260.53999999995</v>
      </c>
      <c r="P28" s="132">
        <f t="shared" si="2"/>
        <v>0.30155840782644844</v>
      </c>
      <c r="Q28" s="12">
        <f t="shared" si="3"/>
        <v>2191.6100000000442</v>
      </c>
      <c r="R28" s="12">
        <f t="shared" si="4"/>
        <v>2191.6100000000442</v>
      </c>
      <c r="S28" s="54">
        <v>352102</v>
      </c>
      <c r="T28" s="53" t="s">
        <v>1</v>
      </c>
      <c r="U28" s="53" t="s">
        <v>40</v>
      </c>
      <c r="V28" s="55">
        <v>45359</v>
      </c>
      <c r="W28" s="110">
        <f>Table3[[#This Row],[Received Date]]+22</f>
        <v>45381</v>
      </c>
      <c r="X28" s="53" t="s">
        <v>3</v>
      </c>
      <c r="Y28" s="53" t="s">
        <v>3</v>
      </c>
      <c r="Z28" s="118" t="s">
        <v>3</v>
      </c>
      <c r="AA28" s="30" t="e">
        <f>'Follow up'!#REF!-'Follow up'!#REF!</f>
        <v>#REF!</v>
      </c>
    </row>
    <row r="29" spans="1:27" ht="17.25" hidden="1" customHeight="1" x14ac:dyDescent="0.2">
      <c r="A29" s="14" t="s">
        <v>47</v>
      </c>
      <c r="B29" s="15" t="s">
        <v>82</v>
      </c>
      <c r="C29" s="15" t="s">
        <v>46</v>
      </c>
      <c r="D29" s="15" t="str">
        <f t="shared" si="0"/>
        <v>Jan</v>
      </c>
      <c r="E29" s="158">
        <v>2024</v>
      </c>
      <c r="F29" s="138">
        <v>763386.05</v>
      </c>
      <c r="G29" s="138"/>
      <c r="H29" s="138"/>
      <c r="I29" s="600">
        <v>619368.94000000006</v>
      </c>
      <c r="J29" s="68">
        <v>144017.10999999999</v>
      </c>
      <c r="K29" s="357">
        <f t="shared" si="1"/>
        <v>0.18865567428170843</v>
      </c>
      <c r="L29" s="137"/>
      <c r="M29" s="137"/>
      <c r="N29" s="137">
        <f>Table3[[#This Row],[VAT Amount Rework]]+Table3[[#This Row],[Billed Before VAT Rework]]</f>
        <v>0</v>
      </c>
      <c r="O29" s="142">
        <v>144017.10999999999</v>
      </c>
      <c r="P29" s="132">
        <f t="shared" si="2"/>
        <v>0.18865567428170843</v>
      </c>
      <c r="Q29" s="15">
        <f t="shared" si="3"/>
        <v>0</v>
      </c>
      <c r="R29" s="15">
        <f t="shared" si="4"/>
        <v>0</v>
      </c>
      <c r="S29" s="50">
        <v>352116</v>
      </c>
      <c r="T29" s="51" t="s">
        <v>1</v>
      </c>
      <c r="U29" s="50" t="s">
        <v>41</v>
      </c>
      <c r="V29" s="52">
        <v>45360</v>
      </c>
      <c r="W29" s="110">
        <f>Table3[[#This Row],[Received Date]]+22</f>
        <v>45382</v>
      </c>
      <c r="X29" s="50" t="s">
        <v>3</v>
      </c>
      <c r="Y29" s="50" t="s">
        <v>95</v>
      </c>
      <c r="Z29" s="296" t="s">
        <v>3</v>
      </c>
      <c r="AA29" s="30" t="e">
        <f>'Follow up'!#REF!-'Follow up'!#REF!</f>
        <v>#REF!</v>
      </c>
    </row>
    <row r="30" spans="1:27" ht="17.25" hidden="1" customHeight="1" x14ac:dyDescent="0.2">
      <c r="A30" s="14" t="s">
        <v>47</v>
      </c>
      <c r="B30" s="14" t="s">
        <v>56</v>
      </c>
      <c r="C30" s="14" t="s">
        <v>46</v>
      </c>
      <c r="D30" s="25" t="str">
        <f t="shared" si="0"/>
        <v>Jan</v>
      </c>
      <c r="E30" s="158">
        <v>2024</v>
      </c>
      <c r="F30" s="138">
        <v>490339.34</v>
      </c>
      <c r="G30" s="138"/>
      <c r="H30" s="138"/>
      <c r="I30" s="600">
        <v>367032.9</v>
      </c>
      <c r="J30" s="68">
        <v>123306.44</v>
      </c>
      <c r="K30" s="357">
        <f t="shared" si="1"/>
        <v>0.25147164410671191</v>
      </c>
      <c r="L30" s="137"/>
      <c r="M30" s="137"/>
      <c r="N30" s="137">
        <f>Table3[[#This Row],[VAT Amount Rework]]+Table3[[#This Row],[Billed Before VAT Rework]]</f>
        <v>0</v>
      </c>
      <c r="O30" s="142">
        <v>123306.44</v>
      </c>
      <c r="P30" s="132">
        <f t="shared" si="2"/>
        <v>0.25147164410671191</v>
      </c>
      <c r="Q30" s="12">
        <f t="shared" si="3"/>
        <v>0</v>
      </c>
      <c r="R30" s="12">
        <f t="shared" si="4"/>
        <v>0</v>
      </c>
      <c r="S30" s="54">
        <v>352105</v>
      </c>
      <c r="T30" s="53" t="s">
        <v>1</v>
      </c>
      <c r="U30" s="53" t="s">
        <v>41</v>
      </c>
      <c r="V30" s="55">
        <v>45362</v>
      </c>
      <c r="W30" s="110">
        <f>Table3[[#This Row],[Received Date]]+22</f>
        <v>45384</v>
      </c>
      <c r="X30" s="53" t="s">
        <v>3</v>
      </c>
      <c r="Y30" s="53" t="s">
        <v>3</v>
      </c>
      <c r="Z30" s="114" t="s">
        <v>3</v>
      </c>
      <c r="AA30" s="30" t="e">
        <f>'Follow up'!#REF!-'Follow up'!#REF!</f>
        <v>#REF!</v>
      </c>
    </row>
    <row r="31" spans="1:27" ht="17.25" hidden="1" customHeight="1" x14ac:dyDescent="0.2">
      <c r="A31" s="15" t="s">
        <v>86</v>
      </c>
      <c r="B31" s="15" t="s">
        <v>87</v>
      </c>
      <c r="C31" s="14" t="s">
        <v>46</v>
      </c>
      <c r="D31" s="25" t="str">
        <f t="shared" si="0"/>
        <v>feb</v>
      </c>
      <c r="E31" s="158">
        <v>2024</v>
      </c>
      <c r="F31" s="138">
        <v>352819.59</v>
      </c>
      <c r="G31" s="138"/>
      <c r="H31" s="138"/>
      <c r="I31" s="600">
        <v>308551.29000000004</v>
      </c>
      <c r="J31" s="68">
        <v>44268.3</v>
      </c>
      <c r="K31" s="357">
        <f t="shared" si="1"/>
        <v>0.12547007381307823</v>
      </c>
      <c r="L31" s="137">
        <v>269030.83</v>
      </c>
      <c r="M31" s="137">
        <v>39520.46</v>
      </c>
      <c r="N31" s="137">
        <f>Table3[[#This Row],[VAT Amount Rework]]+Table3[[#This Row],[Billed Before VAT Rework]]</f>
        <v>308551.29000000004</v>
      </c>
      <c r="O31" s="142">
        <v>44268.299999999988</v>
      </c>
      <c r="P31" s="132">
        <f t="shared" si="2"/>
        <v>0.1254700738130782</v>
      </c>
      <c r="Q31" s="12">
        <f t="shared" si="3"/>
        <v>0</v>
      </c>
      <c r="R31" s="12">
        <f t="shared" si="4"/>
        <v>0</v>
      </c>
      <c r="S31" s="54">
        <v>353686</v>
      </c>
      <c r="T31" s="53" t="s">
        <v>1</v>
      </c>
      <c r="U31" s="53" t="s">
        <v>40</v>
      </c>
      <c r="V31" s="55">
        <v>45369</v>
      </c>
      <c r="W31" s="110">
        <f>Table3[[#This Row],[Received Date]]+22</f>
        <v>45391</v>
      </c>
      <c r="X31" s="50" t="s">
        <v>96</v>
      </c>
      <c r="Y31" s="53" t="s">
        <v>38</v>
      </c>
      <c r="Z31" s="114">
        <v>45399</v>
      </c>
      <c r="AA31" s="30" t="e">
        <f>'Follow up'!#REF!-'Follow up'!#REF!</f>
        <v>#REF!</v>
      </c>
    </row>
    <row r="32" spans="1:27" ht="17.25" hidden="1" customHeight="1" x14ac:dyDescent="0.2">
      <c r="A32" s="15" t="s">
        <v>86</v>
      </c>
      <c r="B32" s="15" t="s">
        <v>87</v>
      </c>
      <c r="C32" s="14" t="s">
        <v>46</v>
      </c>
      <c r="D32" s="25" t="str">
        <f t="shared" si="0"/>
        <v>feb</v>
      </c>
      <c r="E32" s="158">
        <v>2024</v>
      </c>
      <c r="F32" s="138">
        <v>11716.43</v>
      </c>
      <c r="G32" s="138"/>
      <c r="H32" s="138"/>
      <c r="I32" s="600">
        <v>10837.800000000001</v>
      </c>
      <c r="J32" s="68">
        <v>878.63</v>
      </c>
      <c r="K32" s="357">
        <f t="shared" si="1"/>
        <v>7.4991272938941297E-2</v>
      </c>
      <c r="L32" s="137"/>
      <c r="M32" s="137"/>
      <c r="N32" s="137">
        <f>Table3[[#This Row],[VAT Amount Rework]]+Table3[[#This Row],[Billed Before VAT Rework]]</f>
        <v>0</v>
      </c>
      <c r="O32" s="142">
        <v>878.63</v>
      </c>
      <c r="P32" s="132">
        <f t="shared" si="2"/>
        <v>7.4991272938941297E-2</v>
      </c>
      <c r="Q32" s="12">
        <f t="shared" si="3"/>
        <v>0</v>
      </c>
      <c r="R32" s="12">
        <f t="shared" si="4"/>
        <v>0</v>
      </c>
      <c r="S32" s="54">
        <v>353685</v>
      </c>
      <c r="T32" s="53" t="s">
        <v>1</v>
      </c>
      <c r="U32" s="53" t="s">
        <v>40</v>
      </c>
      <c r="V32" s="55">
        <v>45370</v>
      </c>
      <c r="W32" s="110">
        <f>Table3[[#This Row],[Received Date]]+22</f>
        <v>45392</v>
      </c>
      <c r="X32" s="53" t="s">
        <v>3</v>
      </c>
      <c r="Y32" s="53" t="s">
        <v>38</v>
      </c>
      <c r="Z32" s="114">
        <v>45399</v>
      </c>
      <c r="AA32" s="30" t="e">
        <f>'Follow up'!#REF!-'Follow up'!#REF!</f>
        <v>#REF!</v>
      </c>
    </row>
    <row r="33" spans="1:27" ht="17.25" hidden="1" customHeight="1" x14ac:dyDescent="0.2">
      <c r="A33" s="15" t="s">
        <v>86</v>
      </c>
      <c r="B33" s="15" t="s">
        <v>87</v>
      </c>
      <c r="C33" s="14" t="s">
        <v>46</v>
      </c>
      <c r="D33" s="25" t="str">
        <f t="shared" si="0"/>
        <v>feb</v>
      </c>
      <c r="E33" s="158">
        <v>2024</v>
      </c>
      <c r="F33" s="138">
        <v>33140.410000000003</v>
      </c>
      <c r="G33" s="138"/>
      <c r="H33" s="138"/>
      <c r="I33" s="600">
        <v>22282.9</v>
      </c>
      <c r="J33" s="68">
        <v>10857.51</v>
      </c>
      <c r="K33" s="357">
        <f t="shared" si="1"/>
        <v>0.3276214748097564</v>
      </c>
      <c r="L33" s="137"/>
      <c r="M33" s="137"/>
      <c r="N33" s="137">
        <f>Table3[[#This Row],[VAT Amount Rework]]+Table3[[#This Row],[Billed Before VAT Rework]]</f>
        <v>0</v>
      </c>
      <c r="O33" s="142">
        <v>10857.51</v>
      </c>
      <c r="P33" s="132">
        <f t="shared" si="2"/>
        <v>0.3276214748097564</v>
      </c>
      <c r="Q33" s="12">
        <f t="shared" si="3"/>
        <v>0</v>
      </c>
      <c r="R33" s="12">
        <f t="shared" si="4"/>
        <v>0</v>
      </c>
      <c r="S33" s="54">
        <v>353684</v>
      </c>
      <c r="T33" s="53" t="s">
        <v>1</v>
      </c>
      <c r="U33" s="53" t="s">
        <v>41</v>
      </c>
      <c r="V33" s="55">
        <v>45370</v>
      </c>
      <c r="W33" s="110">
        <f>Table3[[#This Row],[Received Date]]+22</f>
        <v>45392</v>
      </c>
      <c r="X33" s="53" t="s">
        <v>3</v>
      </c>
      <c r="Y33" s="53" t="s">
        <v>95</v>
      </c>
      <c r="Z33" s="114" t="s">
        <v>3</v>
      </c>
      <c r="AA33" s="30" t="e">
        <f>'Follow up'!#REF!-'Follow up'!#REF!</f>
        <v>#REF!</v>
      </c>
    </row>
    <row r="34" spans="1:27" ht="17.25" hidden="1" customHeight="1" x14ac:dyDescent="0.2">
      <c r="A34" s="15" t="s">
        <v>49</v>
      </c>
      <c r="B34" s="14" t="s">
        <v>82</v>
      </c>
      <c r="C34" s="14" t="s">
        <v>46</v>
      </c>
      <c r="D34" s="15" t="str">
        <f t="shared" si="0"/>
        <v>Feb</v>
      </c>
      <c r="E34" s="158">
        <v>2024</v>
      </c>
      <c r="F34" s="138">
        <v>17410.22</v>
      </c>
      <c r="G34" s="138"/>
      <c r="H34" s="138"/>
      <c r="I34" s="600">
        <v>10470.940000000002</v>
      </c>
      <c r="J34" s="68">
        <v>6939.28</v>
      </c>
      <c r="K34" s="357">
        <f t="shared" si="1"/>
        <v>0.39857508980357509</v>
      </c>
      <c r="L34" s="137">
        <v>13959.49</v>
      </c>
      <c r="M34" s="137">
        <v>2014.2</v>
      </c>
      <c r="N34" s="137">
        <f>Table3[[#This Row],[VAT Amount Rework]]+Table3[[#This Row],[Billed Before VAT Rework]]</f>
        <v>15973.69</v>
      </c>
      <c r="O34" s="142">
        <v>1436.5300000000007</v>
      </c>
      <c r="P34" s="132">
        <f t="shared" si="2"/>
        <v>8.2510732202120393E-2</v>
      </c>
      <c r="Q34" s="15">
        <f t="shared" si="3"/>
        <v>5502.7499999999991</v>
      </c>
      <c r="R34" s="15">
        <f t="shared" si="4"/>
        <v>5502.7499999999991</v>
      </c>
      <c r="S34" s="50">
        <v>356097</v>
      </c>
      <c r="T34" s="51" t="s">
        <v>1</v>
      </c>
      <c r="U34" s="50" t="s">
        <v>40</v>
      </c>
      <c r="V34" s="52">
        <v>45375</v>
      </c>
      <c r="W34" s="110">
        <f>Table3[[#This Row],[Received Date]]+22</f>
        <v>45397</v>
      </c>
      <c r="X34" s="50" t="s">
        <v>96</v>
      </c>
      <c r="Y34" s="50" t="s">
        <v>103</v>
      </c>
      <c r="Z34" s="293">
        <v>45397</v>
      </c>
      <c r="AA34" s="30" t="e">
        <f>'Follow up'!#REF!-'Follow up'!#REF!</f>
        <v>#REF!</v>
      </c>
    </row>
    <row r="35" spans="1:27" ht="17.25" hidden="1" customHeight="1" x14ac:dyDescent="0.2">
      <c r="A35" s="15" t="s">
        <v>49</v>
      </c>
      <c r="B35" s="14" t="s">
        <v>82</v>
      </c>
      <c r="C35" s="14" t="s">
        <v>46</v>
      </c>
      <c r="D35" s="15" t="str">
        <f t="shared" si="0"/>
        <v>Feb</v>
      </c>
      <c r="E35" s="158">
        <v>2024</v>
      </c>
      <c r="F35" s="138">
        <v>27692.400000000001</v>
      </c>
      <c r="G35" s="138"/>
      <c r="H35" s="138"/>
      <c r="I35" s="600">
        <v>23251.920000000002</v>
      </c>
      <c r="J35" s="68">
        <v>4440.4799999999996</v>
      </c>
      <c r="K35" s="357">
        <f t="shared" si="1"/>
        <v>0.16035013216622609</v>
      </c>
      <c r="L35" s="137">
        <v>20332.47</v>
      </c>
      <c r="M35" s="137">
        <v>2919.45</v>
      </c>
      <c r="N35" s="137">
        <f>Table3[[#This Row],[VAT Amount Rework]]+Table3[[#This Row],[Billed Before VAT Rework]]</f>
        <v>23251.920000000002</v>
      </c>
      <c r="O35" s="142">
        <v>4440.4799999999996</v>
      </c>
      <c r="P35" s="132">
        <f t="shared" si="2"/>
        <v>0.16035013216622609</v>
      </c>
      <c r="Q35" s="15">
        <f t="shared" si="3"/>
        <v>0</v>
      </c>
      <c r="R35" s="15">
        <f t="shared" si="4"/>
        <v>0</v>
      </c>
      <c r="S35" s="50">
        <v>353705</v>
      </c>
      <c r="T35" s="51" t="s">
        <v>1</v>
      </c>
      <c r="U35" s="50" t="s">
        <v>40</v>
      </c>
      <c r="V35" s="52">
        <v>45375</v>
      </c>
      <c r="W35" s="110">
        <f>Table3[[#This Row],[Received Date]]+22</f>
        <v>45397</v>
      </c>
      <c r="X35" s="50" t="s">
        <v>96</v>
      </c>
      <c r="Y35" s="50" t="s">
        <v>103</v>
      </c>
      <c r="Z35" s="293">
        <v>45397</v>
      </c>
      <c r="AA35" s="30" t="e">
        <f>'Follow up'!#REF!-'Follow up'!#REF!</f>
        <v>#REF!</v>
      </c>
    </row>
    <row r="36" spans="1:27" ht="17.25" hidden="1" customHeight="1" x14ac:dyDescent="0.2">
      <c r="A36" s="15" t="s">
        <v>49</v>
      </c>
      <c r="B36" s="14" t="s">
        <v>82</v>
      </c>
      <c r="C36" s="14" t="s">
        <v>46</v>
      </c>
      <c r="D36" s="15" t="str">
        <f t="shared" si="0"/>
        <v>Feb</v>
      </c>
      <c r="E36" s="158">
        <v>2024</v>
      </c>
      <c r="F36" s="138">
        <v>57746.22</v>
      </c>
      <c r="G36" s="138"/>
      <c r="H36" s="138"/>
      <c r="I36" s="600">
        <v>56939.6</v>
      </c>
      <c r="J36" s="68">
        <v>806.62</v>
      </c>
      <c r="K36" s="357">
        <f t="shared" si="1"/>
        <v>1.3968360180112221E-2</v>
      </c>
      <c r="L36" s="137"/>
      <c r="M36" s="137"/>
      <c r="N36" s="137">
        <f>Table3[[#This Row],[VAT Amount Rework]]+Table3[[#This Row],[Billed Before VAT Rework]]</f>
        <v>0</v>
      </c>
      <c r="O36" s="142">
        <v>806.62</v>
      </c>
      <c r="P36" s="132">
        <f t="shared" si="2"/>
        <v>1.3968360180112221E-2</v>
      </c>
      <c r="Q36" s="15">
        <f t="shared" si="3"/>
        <v>0</v>
      </c>
      <c r="R36" s="15">
        <f t="shared" si="4"/>
        <v>0</v>
      </c>
      <c r="S36" s="50">
        <v>353701</v>
      </c>
      <c r="T36" s="51" t="s">
        <v>1</v>
      </c>
      <c r="U36" s="50" t="s">
        <v>40</v>
      </c>
      <c r="V36" s="52">
        <v>45375</v>
      </c>
      <c r="W36" s="110">
        <f>Table3[[#This Row],[Received Date]]+22</f>
        <v>45397</v>
      </c>
      <c r="X36" s="50" t="s">
        <v>96</v>
      </c>
      <c r="Y36" s="50" t="s">
        <v>103</v>
      </c>
      <c r="Z36" s="293">
        <v>45397</v>
      </c>
      <c r="AA36" s="30" t="e">
        <f>'Follow up'!#REF!-'Follow up'!#REF!</f>
        <v>#REF!</v>
      </c>
    </row>
    <row r="37" spans="1:27" ht="17.25" hidden="1" customHeight="1" x14ac:dyDescent="0.2">
      <c r="A37" s="14" t="s">
        <v>47</v>
      </c>
      <c r="B37" s="14" t="s">
        <v>56</v>
      </c>
      <c r="C37" s="14" t="s">
        <v>62</v>
      </c>
      <c r="D37" s="25" t="str">
        <f t="shared" si="0"/>
        <v>Jan</v>
      </c>
      <c r="E37" s="158">
        <v>2024</v>
      </c>
      <c r="F37" s="138">
        <v>15378865.619999999</v>
      </c>
      <c r="G37" s="138"/>
      <c r="H37" s="138"/>
      <c r="I37" s="600">
        <v>14831812.130119875</v>
      </c>
      <c r="J37" s="68">
        <v>547053.48988012411</v>
      </c>
      <c r="K37" s="357">
        <f t="shared" si="1"/>
        <v>3.5571771247463711E-2</v>
      </c>
      <c r="L37" s="137"/>
      <c r="M37" s="137"/>
      <c r="N37" s="137">
        <f>Table3[[#This Row],[VAT Amount Rework]]+Table3[[#This Row],[Billed Before VAT Rework]]</f>
        <v>0</v>
      </c>
      <c r="O37" s="142">
        <v>547053.48988012411</v>
      </c>
      <c r="P37" s="132">
        <f t="shared" si="2"/>
        <v>3.5571771247463711E-2</v>
      </c>
      <c r="Q37" s="12">
        <f t="shared" si="3"/>
        <v>0</v>
      </c>
      <c r="R37" s="12">
        <f t="shared" si="4"/>
        <v>0</v>
      </c>
      <c r="S37" s="54" t="s">
        <v>3</v>
      </c>
      <c r="T37" s="53" t="s">
        <v>1</v>
      </c>
      <c r="U37" s="53" t="s">
        <v>40</v>
      </c>
      <c r="V37" s="55">
        <v>45378</v>
      </c>
      <c r="W37" s="110">
        <f>Table3[[#This Row],[Received Date]]+15</f>
        <v>45393</v>
      </c>
      <c r="X37" s="53" t="s">
        <v>3</v>
      </c>
      <c r="Y37" s="53" t="s">
        <v>3</v>
      </c>
      <c r="Z37" s="114" t="s">
        <v>3</v>
      </c>
      <c r="AA37" s="30" t="e">
        <f>'Follow up'!#REF!-'Follow up'!#REF!</f>
        <v>#REF!</v>
      </c>
    </row>
    <row r="38" spans="1:27" ht="17.25" hidden="1" customHeight="1" x14ac:dyDescent="0.2">
      <c r="A38" s="14" t="s">
        <v>86</v>
      </c>
      <c r="B38" s="14" t="s">
        <v>85</v>
      </c>
      <c r="C38" s="14" t="s">
        <v>46</v>
      </c>
      <c r="D38" s="12" t="str">
        <f t="shared" si="0"/>
        <v>feb</v>
      </c>
      <c r="E38" s="158">
        <v>2024</v>
      </c>
      <c r="F38" s="138">
        <v>100579.57</v>
      </c>
      <c r="G38" s="138"/>
      <c r="H38" s="138"/>
      <c r="I38" s="600">
        <v>96504.69</v>
      </c>
      <c r="J38" s="68">
        <v>4074.88</v>
      </c>
      <c r="K38" s="357">
        <f t="shared" si="1"/>
        <v>4.051399305047735E-2</v>
      </c>
      <c r="L38" s="137"/>
      <c r="M38" s="137"/>
      <c r="N38" s="137">
        <f>Table3[[#This Row],[VAT Amount Rework]]+Table3[[#This Row],[Billed Before VAT Rework]]</f>
        <v>0</v>
      </c>
      <c r="O38" s="142">
        <v>89.860000000000582</v>
      </c>
      <c r="P38" s="132">
        <f t="shared" si="2"/>
        <v>8.9342199414851919E-4</v>
      </c>
      <c r="Q38" s="12">
        <f t="shared" si="3"/>
        <v>3985.0199999999995</v>
      </c>
      <c r="R38" s="12">
        <f t="shared" si="4"/>
        <v>3985.0199999999995</v>
      </c>
      <c r="S38" s="54">
        <v>353709</v>
      </c>
      <c r="T38" s="53" t="s">
        <v>1</v>
      </c>
      <c r="U38" s="53" t="s">
        <v>40</v>
      </c>
      <c r="V38" s="55">
        <v>45375</v>
      </c>
      <c r="W38" s="110">
        <f>Table3[[#This Row],[Received Date]]+22</f>
        <v>45397</v>
      </c>
      <c r="X38" s="53" t="s">
        <v>100</v>
      </c>
      <c r="Y38" s="53" t="s">
        <v>103</v>
      </c>
      <c r="Z38" s="114">
        <v>45763</v>
      </c>
      <c r="AA38" s="30" t="e">
        <f>'Follow up'!#REF!-'Follow up'!#REF!</f>
        <v>#REF!</v>
      </c>
    </row>
    <row r="39" spans="1:27" ht="17.25" hidden="1" customHeight="1" x14ac:dyDescent="0.2">
      <c r="A39" s="15" t="s">
        <v>86</v>
      </c>
      <c r="B39" s="14" t="s">
        <v>56</v>
      </c>
      <c r="C39" s="14" t="s">
        <v>46</v>
      </c>
      <c r="D39" s="25" t="str">
        <f t="shared" si="0"/>
        <v>feb</v>
      </c>
      <c r="E39" s="158">
        <v>2024</v>
      </c>
      <c r="F39" s="138">
        <v>5295.53</v>
      </c>
      <c r="G39" s="138"/>
      <c r="H39" s="138"/>
      <c r="I39" s="600">
        <v>5180.17</v>
      </c>
      <c r="J39" s="68">
        <v>115.36</v>
      </c>
      <c r="K39" s="357">
        <f t="shared" si="1"/>
        <v>2.1784410625565336E-2</v>
      </c>
      <c r="L39" s="137"/>
      <c r="M39" s="137"/>
      <c r="N39" s="137">
        <f>Table3[[#This Row],[VAT Amount Rework]]+Table3[[#This Row],[Billed Before VAT Rework]]</f>
        <v>0</v>
      </c>
      <c r="O39" s="142">
        <v>115.36</v>
      </c>
      <c r="P39" s="132">
        <f t="shared" si="2"/>
        <v>2.1784410625565336E-2</v>
      </c>
      <c r="Q39" s="12">
        <f t="shared" si="3"/>
        <v>0</v>
      </c>
      <c r="R39" s="12">
        <f t="shared" si="4"/>
        <v>0</v>
      </c>
      <c r="S39" s="54">
        <v>353694</v>
      </c>
      <c r="T39" s="53" t="s">
        <v>1</v>
      </c>
      <c r="U39" s="53" t="s">
        <v>40</v>
      </c>
      <c r="V39" s="55">
        <v>45375</v>
      </c>
      <c r="W39" s="110">
        <f>Table3[[#This Row],[Received Date]]+22</f>
        <v>45397</v>
      </c>
      <c r="X39" s="53" t="s">
        <v>3</v>
      </c>
      <c r="Y39" s="53" t="s">
        <v>3</v>
      </c>
      <c r="Z39" s="114" t="s">
        <v>3</v>
      </c>
      <c r="AA39" s="30" t="e">
        <f>'Follow up'!#REF!-'Follow up'!#REF!</f>
        <v>#REF!</v>
      </c>
    </row>
    <row r="40" spans="1:27" ht="17.25" hidden="1" customHeight="1" x14ac:dyDescent="0.2">
      <c r="A40" s="15" t="s">
        <v>86</v>
      </c>
      <c r="B40" s="14" t="s">
        <v>56</v>
      </c>
      <c r="C40" s="14" t="s">
        <v>46</v>
      </c>
      <c r="D40" s="25" t="str">
        <f t="shared" si="0"/>
        <v>feb</v>
      </c>
      <c r="E40" s="158">
        <v>2024</v>
      </c>
      <c r="F40" s="138">
        <v>200266.23999999999</v>
      </c>
      <c r="G40" s="138"/>
      <c r="H40" s="138"/>
      <c r="I40" s="600">
        <v>195997.91</v>
      </c>
      <c r="J40" s="68">
        <v>4268.33</v>
      </c>
      <c r="K40" s="357">
        <f t="shared" si="1"/>
        <v>2.1313277764639711E-2</v>
      </c>
      <c r="L40" s="137"/>
      <c r="M40" s="137"/>
      <c r="N40" s="137">
        <f>Table3[[#This Row],[VAT Amount Rework]]+Table3[[#This Row],[Billed Before VAT Rework]]</f>
        <v>0</v>
      </c>
      <c r="O40" s="142">
        <v>4268.33</v>
      </c>
      <c r="P40" s="132">
        <f t="shared" si="2"/>
        <v>2.1313277764639711E-2</v>
      </c>
      <c r="Q40" s="12">
        <f t="shared" si="3"/>
        <v>0</v>
      </c>
      <c r="R40" s="12">
        <f t="shared" si="4"/>
        <v>0</v>
      </c>
      <c r="S40" s="54">
        <v>353692</v>
      </c>
      <c r="T40" s="53" t="s">
        <v>1</v>
      </c>
      <c r="U40" s="53" t="s">
        <v>40</v>
      </c>
      <c r="V40" s="55">
        <v>45375</v>
      </c>
      <c r="W40" s="110">
        <f>Table3[[#This Row],[Received Date]]+22</f>
        <v>45397</v>
      </c>
      <c r="X40" s="53" t="s">
        <v>3</v>
      </c>
      <c r="Y40" s="53" t="s">
        <v>3</v>
      </c>
      <c r="Z40" s="118" t="s">
        <v>3</v>
      </c>
      <c r="AA40" s="30" t="e">
        <f>'Follow up'!#REF!-'Follow up'!#REF!</f>
        <v>#REF!</v>
      </c>
    </row>
    <row r="41" spans="1:27" ht="17.25" hidden="1" customHeight="1" x14ac:dyDescent="0.2">
      <c r="A41" s="15" t="s">
        <v>86</v>
      </c>
      <c r="B41" s="15" t="s">
        <v>87</v>
      </c>
      <c r="C41" s="14" t="s">
        <v>46</v>
      </c>
      <c r="D41" s="25" t="str">
        <f t="shared" si="0"/>
        <v>feb</v>
      </c>
      <c r="E41" s="158">
        <v>2024</v>
      </c>
      <c r="F41" s="138">
        <v>371883.97</v>
      </c>
      <c r="G41" s="138"/>
      <c r="H41" s="138"/>
      <c r="I41" s="600">
        <v>270432.95999999996</v>
      </c>
      <c r="J41" s="68">
        <v>101451.01</v>
      </c>
      <c r="K41" s="357">
        <f t="shared" si="1"/>
        <v>0.27280285837542284</v>
      </c>
      <c r="L41" s="137"/>
      <c r="M41" s="137"/>
      <c r="N41" s="137">
        <f>Table3[[#This Row],[VAT Amount Rework]]+Table3[[#This Row],[Billed Before VAT Rework]]</f>
        <v>0</v>
      </c>
      <c r="O41" s="142">
        <v>101451.01</v>
      </c>
      <c r="P41" s="132">
        <f t="shared" si="2"/>
        <v>0.27280285837542284</v>
      </c>
      <c r="Q41" s="12">
        <f t="shared" si="3"/>
        <v>0</v>
      </c>
      <c r="R41" s="12">
        <f t="shared" si="4"/>
        <v>0</v>
      </c>
      <c r="S41" s="54">
        <v>353682</v>
      </c>
      <c r="T41" s="53" t="s">
        <v>1</v>
      </c>
      <c r="U41" s="53" t="s">
        <v>41</v>
      </c>
      <c r="V41" s="55">
        <v>45376</v>
      </c>
      <c r="W41" s="110">
        <f>Table3[[#This Row],[Received Date]]+22</f>
        <v>45398</v>
      </c>
      <c r="X41" s="53" t="s">
        <v>3</v>
      </c>
      <c r="Y41" s="53" t="s">
        <v>95</v>
      </c>
      <c r="Z41" s="114" t="s">
        <v>3</v>
      </c>
      <c r="AA41" s="30" t="e">
        <f>'Follow up'!#REF!-'Follow up'!#REF!</f>
        <v>#REF!</v>
      </c>
    </row>
    <row r="42" spans="1:27" ht="17.25" hidden="1" customHeight="1" x14ac:dyDescent="0.2">
      <c r="A42" s="14" t="s">
        <v>47</v>
      </c>
      <c r="B42" s="14" t="s">
        <v>85</v>
      </c>
      <c r="C42" s="14" t="s">
        <v>46</v>
      </c>
      <c r="D42" s="15" t="str">
        <f t="shared" si="0"/>
        <v>Jan</v>
      </c>
      <c r="E42" s="158">
        <v>2024</v>
      </c>
      <c r="F42" s="138">
        <v>75155.02</v>
      </c>
      <c r="G42" s="138"/>
      <c r="H42" s="138"/>
      <c r="I42" s="600">
        <v>67390.78</v>
      </c>
      <c r="J42" s="68">
        <v>7764.24</v>
      </c>
      <c r="K42" s="357">
        <f t="shared" si="1"/>
        <v>0.10330966580808573</v>
      </c>
      <c r="L42" s="137"/>
      <c r="M42" s="137"/>
      <c r="N42" s="137">
        <f>Table3[[#This Row],[VAT Amount Rework]]+Table3[[#This Row],[Billed Before VAT Rework]]</f>
        <v>0</v>
      </c>
      <c r="O42" s="142">
        <v>1752.75</v>
      </c>
      <c r="P42" s="132">
        <f t="shared" si="2"/>
        <v>2.3321795403686937E-2</v>
      </c>
      <c r="Q42" s="12">
        <f t="shared" si="3"/>
        <v>6011.49</v>
      </c>
      <c r="R42" s="12">
        <f t="shared" si="4"/>
        <v>6011.49</v>
      </c>
      <c r="S42" s="54">
        <v>352223</v>
      </c>
      <c r="T42" s="53" t="s">
        <v>1</v>
      </c>
      <c r="U42" s="53" t="s">
        <v>40</v>
      </c>
      <c r="V42" s="55">
        <v>45376</v>
      </c>
      <c r="W42" s="110">
        <f>Table3[[#This Row],[Received Date]]+22</f>
        <v>45398</v>
      </c>
      <c r="X42" s="25" t="s">
        <v>100</v>
      </c>
      <c r="Y42" s="53" t="s">
        <v>38</v>
      </c>
      <c r="Z42" s="114">
        <v>45735</v>
      </c>
      <c r="AA42" s="30" t="e">
        <f>'Follow up'!#REF!-'Follow up'!#REF!</f>
        <v>#REF!</v>
      </c>
    </row>
    <row r="43" spans="1:27" ht="17.25" hidden="1" customHeight="1" x14ac:dyDescent="0.2">
      <c r="A43" s="14" t="s">
        <v>86</v>
      </c>
      <c r="B43" s="14" t="s">
        <v>85</v>
      </c>
      <c r="C43" s="14" t="s">
        <v>46</v>
      </c>
      <c r="D43" s="12" t="str">
        <f t="shared" si="0"/>
        <v>feb</v>
      </c>
      <c r="E43" s="158">
        <v>2024</v>
      </c>
      <c r="F43" s="138">
        <v>94851.17</v>
      </c>
      <c r="G43" s="138"/>
      <c r="H43" s="138"/>
      <c r="I43" s="600">
        <v>91446.9</v>
      </c>
      <c r="J43" s="68">
        <v>3404.27</v>
      </c>
      <c r="K43" s="357">
        <f t="shared" si="1"/>
        <v>3.5890648475922861E-2</v>
      </c>
      <c r="L43" s="137"/>
      <c r="M43" s="137"/>
      <c r="N43" s="137">
        <f>Table3[[#This Row],[VAT Amount Rework]]+Table3[[#This Row],[Billed Before VAT Rework]]</f>
        <v>0</v>
      </c>
      <c r="O43" s="142">
        <v>3404.27</v>
      </c>
      <c r="P43" s="132">
        <f t="shared" si="2"/>
        <v>3.5890648475922861E-2</v>
      </c>
      <c r="Q43" s="12">
        <f t="shared" si="3"/>
        <v>0</v>
      </c>
      <c r="R43" s="12">
        <f t="shared" si="4"/>
        <v>0</v>
      </c>
      <c r="S43" s="54">
        <v>356223</v>
      </c>
      <c r="T43" s="53" t="s">
        <v>1</v>
      </c>
      <c r="U43" s="53" t="s">
        <v>40</v>
      </c>
      <c r="V43" s="55">
        <v>45376</v>
      </c>
      <c r="W43" s="110">
        <f>Table3[[#This Row],[Received Date]]+22</f>
        <v>45398</v>
      </c>
      <c r="X43" s="53" t="s">
        <v>3</v>
      </c>
      <c r="Y43" s="53" t="s">
        <v>95</v>
      </c>
      <c r="Z43" s="114" t="s">
        <v>3</v>
      </c>
      <c r="AA43" s="30" t="e">
        <f>'Follow up'!#REF!-'Follow up'!#REF!</f>
        <v>#REF!</v>
      </c>
    </row>
    <row r="44" spans="1:27" ht="17.25" hidden="1" customHeight="1" x14ac:dyDescent="0.2">
      <c r="A44" s="15" t="s">
        <v>49</v>
      </c>
      <c r="B44" s="14" t="s">
        <v>82</v>
      </c>
      <c r="C44" s="14" t="s">
        <v>46</v>
      </c>
      <c r="D44" s="15" t="str">
        <f t="shared" si="0"/>
        <v>Feb</v>
      </c>
      <c r="E44" s="158">
        <v>2024</v>
      </c>
      <c r="F44" s="138">
        <v>58281.75</v>
      </c>
      <c r="G44" s="138"/>
      <c r="H44" s="138"/>
      <c r="I44" s="600">
        <v>45169.3</v>
      </c>
      <c r="J44" s="68">
        <v>13112.45</v>
      </c>
      <c r="K44" s="357">
        <f t="shared" si="1"/>
        <v>0.22498380710942964</v>
      </c>
      <c r="L44" s="137"/>
      <c r="M44" s="137"/>
      <c r="N44" s="137">
        <f>Table3[[#This Row],[VAT Amount Rework]]+Table3[[#This Row],[Billed Before VAT Rework]]</f>
        <v>0</v>
      </c>
      <c r="O44" s="142">
        <v>13112.45</v>
      </c>
      <c r="P44" s="132">
        <f t="shared" si="2"/>
        <v>0.22498380710942964</v>
      </c>
      <c r="Q44" s="15">
        <f t="shared" si="3"/>
        <v>0</v>
      </c>
      <c r="R44" s="15">
        <f t="shared" si="4"/>
        <v>0</v>
      </c>
      <c r="S44" s="50">
        <v>353697</v>
      </c>
      <c r="T44" s="51" t="s">
        <v>1</v>
      </c>
      <c r="U44" s="50" t="s">
        <v>41</v>
      </c>
      <c r="V44" s="52">
        <v>45377</v>
      </c>
      <c r="W44" s="110">
        <f>Table3[[#This Row],[Received Date]]+22</f>
        <v>45399</v>
      </c>
      <c r="X44" s="50" t="s">
        <v>3</v>
      </c>
      <c r="Y44" s="50" t="s">
        <v>95</v>
      </c>
      <c r="Z44" s="114" t="s">
        <v>3</v>
      </c>
      <c r="AA44" s="30" t="e">
        <f>'Follow up'!#REF!-'Follow up'!#REF!</f>
        <v>#REF!</v>
      </c>
    </row>
    <row r="45" spans="1:27" ht="17.25" hidden="1" customHeight="1" x14ac:dyDescent="0.2">
      <c r="A45" s="15" t="s">
        <v>86</v>
      </c>
      <c r="B45" s="14" t="s">
        <v>56</v>
      </c>
      <c r="C45" s="14" t="s">
        <v>46</v>
      </c>
      <c r="D45" s="25" t="str">
        <f t="shared" si="0"/>
        <v>feb</v>
      </c>
      <c r="E45" s="158">
        <v>2024</v>
      </c>
      <c r="F45" s="138">
        <v>8200.15</v>
      </c>
      <c r="G45" s="138"/>
      <c r="H45" s="138"/>
      <c r="I45" s="600">
        <v>3691.92</v>
      </c>
      <c r="J45" s="68">
        <v>4508.2299999999996</v>
      </c>
      <c r="K45" s="357">
        <f t="shared" si="1"/>
        <v>0.54977408949836282</v>
      </c>
      <c r="L45" s="137"/>
      <c r="M45" s="137"/>
      <c r="N45" s="137">
        <f>Table3[[#This Row],[VAT Amount Rework]]+Table3[[#This Row],[Billed Before VAT Rework]]</f>
        <v>0</v>
      </c>
      <c r="O45" s="142">
        <v>4508.2299999999996</v>
      </c>
      <c r="P45" s="132">
        <f t="shared" si="2"/>
        <v>0.54977408949836282</v>
      </c>
      <c r="Q45" s="12">
        <f t="shared" si="3"/>
        <v>0</v>
      </c>
      <c r="R45" s="12">
        <f t="shared" si="4"/>
        <v>0</v>
      </c>
      <c r="S45" s="54">
        <v>353696</v>
      </c>
      <c r="T45" s="53" t="s">
        <v>1</v>
      </c>
      <c r="U45" s="53" t="s">
        <v>41</v>
      </c>
      <c r="V45" s="55">
        <v>45377</v>
      </c>
      <c r="W45" s="110">
        <f>Table3[[#This Row],[Received Date]]+22</f>
        <v>45399</v>
      </c>
      <c r="X45" s="53" t="s">
        <v>3</v>
      </c>
      <c r="Y45" s="53" t="s">
        <v>3</v>
      </c>
      <c r="Z45" s="114" t="s">
        <v>3</v>
      </c>
      <c r="AA45" s="30" t="e">
        <f>'Follow up'!#REF!-'Follow up'!#REF!</f>
        <v>#REF!</v>
      </c>
    </row>
    <row r="46" spans="1:27" ht="17.25" hidden="1" customHeight="1" x14ac:dyDescent="0.2">
      <c r="A46" s="14" t="s">
        <v>86</v>
      </c>
      <c r="B46" s="14" t="s">
        <v>85</v>
      </c>
      <c r="C46" s="14" t="s">
        <v>46</v>
      </c>
      <c r="D46" s="12" t="str">
        <f t="shared" si="0"/>
        <v>feb</v>
      </c>
      <c r="E46" s="158">
        <v>2024</v>
      </c>
      <c r="F46" s="138">
        <v>220925.98</v>
      </c>
      <c r="G46" s="138"/>
      <c r="H46" s="138"/>
      <c r="I46" s="600">
        <v>165005.83000000002</v>
      </c>
      <c r="J46" s="68">
        <v>55920.15</v>
      </c>
      <c r="K46" s="357">
        <f t="shared" si="1"/>
        <v>0.25311712999983071</v>
      </c>
      <c r="L46" s="137"/>
      <c r="M46" s="137"/>
      <c r="N46" s="137">
        <f>Table3[[#This Row],[VAT Amount Rework]]+Table3[[#This Row],[Billed Before VAT Rework]]</f>
        <v>0</v>
      </c>
      <c r="O46" s="142">
        <v>55920.15</v>
      </c>
      <c r="P46" s="132">
        <f t="shared" si="2"/>
        <v>0.25311712999983071</v>
      </c>
      <c r="Q46" s="12">
        <f t="shared" si="3"/>
        <v>0</v>
      </c>
      <c r="R46" s="12">
        <f t="shared" si="4"/>
        <v>0</v>
      </c>
      <c r="S46" s="54">
        <v>353708</v>
      </c>
      <c r="T46" s="53" t="s">
        <v>1</v>
      </c>
      <c r="U46" s="53" t="s">
        <v>41</v>
      </c>
      <c r="V46" s="55">
        <v>45378</v>
      </c>
      <c r="W46" s="110">
        <f>Table3[[#This Row],[Received Date]]+22</f>
        <v>45400</v>
      </c>
      <c r="X46" s="53" t="s">
        <v>3</v>
      </c>
      <c r="Y46" s="53" t="s">
        <v>95</v>
      </c>
      <c r="Z46" s="114" t="s">
        <v>3</v>
      </c>
      <c r="AA46" s="30" t="e">
        <f>'Follow up'!#REF!-'Follow up'!#REF!</f>
        <v>#REF!</v>
      </c>
    </row>
    <row r="47" spans="1:27" ht="17.25" hidden="1" customHeight="1" x14ac:dyDescent="0.2">
      <c r="A47" s="14" t="s">
        <v>86</v>
      </c>
      <c r="B47" s="14" t="s">
        <v>85</v>
      </c>
      <c r="C47" s="14" t="s">
        <v>46</v>
      </c>
      <c r="D47" s="12" t="str">
        <f t="shared" si="0"/>
        <v>feb</v>
      </c>
      <c r="E47" s="158">
        <v>2024</v>
      </c>
      <c r="F47" s="138">
        <v>1233649.76</v>
      </c>
      <c r="G47" s="138"/>
      <c r="H47" s="138"/>
      <c r="I47" s="600">
        <v>947839.48</v>
      </c>
      <c r="J47" s="68">
        <v>285810.28000000003</v>
      </c>
      <c r="K47" s="357">
        <f t="shared" si="1"/>
        <v>0.23167862489593483</v>
      </c>
      <c r="L47" s="137"/>
      <c r="M47" s="137"/>
      <c r="N47" s="137">
        <f>Table3[[#This Row],[VAT Amount Rework]]+Table3[[#This Row],[Billed Before VAT Rework]]</f>
        <v>0</v>
      </c>
      <c r="O47" s="142">
        <v>227101.26</v>
      </c>
      <c r="P47" s="132">
        <f t="shared" si="2"/>
        <v>0.18408892650374284</v>
      </c>
      <c r="Q47" s="12">
        <f t="shared" si="3"/>
        <v>58709.020000000019</v>
      </c>
      <c r="R47" s="12">
        <f t="shared" si="4"/>
        <v>58709.020000000019</v>
      </c>
      <c r="S47" s="54">
        <v>353711</v>
      </c>
      <c r="T47" s="53" t="s">
        <v>1</v>
      </c>
      <c r="U47" s="53" t="s">
        <v>40</v>
      </c>
      <c r="V47" s="55">
        <v>45378</v>
      </c>
      <c r="W47" s="110">
        <f>Table3[[#This Row],[Received Date]]+22</f>
        <v>45400</v>
      </c>
      <c r="X47" s="53" t="s">
        <v>100</v>
      </c>
      <c r="Y47" s="53" t="s">
        <v>103</v>
      </c>
      <c r="Z47" s="114">
        <v>45754</v>
      </c>
      <c r="AA47" s="30" t="e">
        <f>'Follow up'!#REF!-'Follow up'!#REF!</f>
        <v>#REF!</v>
      </c>
    </row>
    <row r="48" spans="1:27" ht="17.25" hidden="1" customHeight="1" x14ac:dyDescent="0.2">
      <c r="A48" s="15" t="s">
        <v>49</v>
      </c>
      <c r="B48" s="14" t="s">
        <v>82</v>
      </c>
      <c r="C48" s="14" t="s">
        <v>46</v>
      </c>
      <c r="D48" s="15" t="str">
        <f t="shared" si="0"/>
        <v>Feb</v>
      </c>
      <c r="E48" s="158">
        <v>2024</v>
      </c>
      <c r="F48" s="138">
        <v>844928.9</v>
      </c>
      <c r="G48" s="138"/>
      <c r="H48" s="138"/>
      <c r="I48" s="600">
        <v>829392.27</v>
      </c>
      <c r="J48" s="68">
        <v>15536.63</v>
      </c>
      <c r="K48" s="357">
        <f t="shared" si="1"/>
        <v>1.8388091589718377E-2</v>
      </c>
      <c r="L48" s="137">
        <v>726504.16</v>
      </c>
      <c r="M48" s="137">
        <v>106395.81</v>
      </c>
      <c r="N48" s="137">
        <f>Table3[[#This Row],[VAT Amount Rework]]+Table3[[#This Row],[Billed Before VAT Rework]]</f>
        <v>832899.97</v>
      </c>
      <c r="O48" s="142">
        <v>12028.930000000051</v>
      </c>
      <c r="P48" s="132">
        <f t="shared" si="2"/>
        <v>1.4236618016024841E-2</v>
      </c>
      <c r="Q48" s="15">
        <f t="shared" si="3"/>
        <v>3507.699999999948</v>
      </c>
      <c r="R48" s="15">
        <f t="shared" si="4"/>
        <v>3507.699999999948</v>
      </c>
      <c r="S48" s="50">
        <v>353703</v>
      </c>
      <c r="T48" s="51" t="s">
        <v>1</v>
      </c>
      <c r="U48" s="50" t="s">
        <v>40</v>
      </c>
      <c r="V48" s="52">
        <v>45379</v>
      </c>
      <c r="W48" s="110">
        <f>Table3[[#This Row],[Received Date]]+22</f>
        <v>45401</v>
      </c>
      <c r="X48" s="50" t="s">
        <v>96</v>
      </c>
      <c r="Y48" s="50" t="s">
        <v>103</v>
      </c>
      <c r="Z48" s="293">
        <v>45411</v>
      </c>
      <c r="AA48" s="30" t="e">
        <f>'Follow up'!#REF!-'Follow up'!#REF!</f>
        <v>#REF!</v>
      </c>
    </row>
    <row r="49" spans="1:27" ht="17.25" hidden="1" customHeight="1" x14ac:dyDescent="0.2">
      <c r="A49" s="15" t="s">
        <v>49</v>
      </c>
      <c r="B49" s="14" t="s">
        <v>82</v>
      </c>
      <c r="C49" s="14" t="s">
        <v>46</v>
      </c>
      <c r="D49" s="15" t="str">
        <f t="shared" si="0"/>
        <v>Feb</v>
      </c>
      <c r="E49" s="158">
        <v>2024</v>
      </c>
      <c r="F49" s="138">
        <v>32490.45</v>
      </c>
      <c r="G49" s="138"/>
      <c r="H49" s="138"/>
      <c r="I49" s="600">
        <v>13863.86</v>
      </c>
      <c r="J49" s="68">
        <v>18626.59</v>
      </c>
      <c r="K49" s="357">
        <f t="shared" si="1"/>
        <v>0.57329430648082746</v>
      </c>
      <c r="L49" s="137"/>
      <c r="M49" s="137"/>
      <c r="N49" s="137">
        <f>Table3[[#This Row],[VAT Amount Rework]]+Table3[[#This Row],[Billed Before VAT Rework]]</f>
        <v>0</v>
      </c>
      <c r="O49" s="142">
        <v>18626.59</v>
      </c>
      <c r="P49" s="132">
        <f t="shared" si="2"/>
        <v>0.57329430648082746</v>
      </c>
      <c r="Q49" s="15">
        <f t="shared" si="3"/>
        <v>0</v>
      </c>
      <c r="R49" s="15">
        <f t="shared" si="4"/>
        <v>0</v>
      </c>
      <c r="S49" s="50">
        <v>353702</v>
      </c>
      <c r="T49" s="51" t="s">
        <v>1</v>
      </c>
      <c r="U49" s="50" t="s">
        <v>41</v>
      </c>
      <c r="V49" s="52">
        <v>45380</v>
      </c>
      <c r="W49" s="110">
        <f>Table3[[#This Row],[Received Date]]+22</f>
        <v>45402</v>
      </c>
      <c r="X49" s="50" t="s">
        <v>3</v>
      </c>
      <c r="Y49" s="50" t="s">
        <v>95</v>
      </c>
      <c r="Z49" s="118" t="s">
        <v>3</v>
      </c>
      <c r="AA49" s="30" t="e">
        <f>'Follow up'!#REF!-'Follow up'!#REF!</f>
        <v>#REF!</v>
      </c>
    </row>
    <row r="50" spans="1:27" ht="17.25" hidden="1" customHeight="1" x14ac:dyDescent="0.2">
      <c r="A50" s="14" t="s">
        <v>86</v>
      </c>
      <c r="B50" s="14" t="s">
        <v>85</v>
      </c>
      <c r="C50" s="14" t="s">
        <v>46</v>
      </c>
      <c r="D50" s="12" t="str">
        <f t="shared" si="0"/>
        <v>feb</v>
      </c>
      <c r="E50" s="158">
        <v>2024</v>
      </c>
      <c r="F50" s="138">
        <v>583054.26</v>
      </c>
      <c r="G50" s="138"/>
      <c r="H50" s="138"/>
      <c r="I50" s="600">
        <v>464672.98</v>
      </c>
      <c r="J50" s="68">
        <v>118381.28</v>
      </c>
      <c r="K50" s="357">
        <f t="shared" si="1"/>
        <v>0.20303647211153211</v>
      </c>
      <c r="L50" s="137"/>
      <c r="M50" s="137"/>
      <c r="N50" s="137">
        <f>Table3[[#This Row],[VAT Amount Rework]]+Table3[[#This Row],[Billed Before VAT Rework]]</f>
        <v>0</v>
      </c>
      <c r="O50" s="142">
        <v>118381.28</v>
      </c>
      <c r="P50" s="132">
        <f t="shared" si="2"/>
        <v>0.20303647211153211</v>
      </c>
      <c r="Q50" s="12">
        <f t="shared" si="3"/>
        <v>0</v>
      </c>
      <c r="R50" s="12">
        <f t="shared" si="4"/>
        <v>0</v>
      </c>
      <c r="S50" s="54">
        <v>353710</v>
      </c>
      <c r="T50" s="53" t="s">
        <v>1</v>
      </c>
      <c r="U50" s="53" t="s">
        <v>41</v>
      </c>
      <c r="V50" s="55">
        <v>45381</v>
      </c>
      <c r="W50" s="110">
        <f>Table3[[#This Row],[Received Date]]+22</f>
        <v>45403</v>
      </c>
      <c r="X50" s="53" t="s">
        <v>3</v>
      </c>
      <c r="Y50" s="53" t="s">
        <v>95</v>
      </c>
      <c r="Z50" s="114" t="s">
        <v>3</v>
      </c>
      <c r="AA50" s="30" t="e">
        <f>'Follow up'!#REF!-'Follow up'!#REF!</f>
        <v>#REF!</v>
      </c>
    </row>
    <row r="51" spans="1:27" ht="17.25" hidden="1" customHeight="1" x14ac:dyDescent="0.2">
      <c r="A51" s="14" t="s">
        <v>88</v>
      </c>
      <c r="B51" s="14" t="s">
        <v>82</v>
      </c>
      <c r="C51" s="15" t="s">
        <v>62</v>
      </c>
      <c r="D51" s="25" t="str">
        <f t="shared" si="0"/>
        <v>JAN</v>
      </c>
      <c r="E51" s="158">
        <v>2024</v>
      </c>
      <c r="F51" s="138">
        <v>18669126.550000001</v>
      </c>
      <c r="G51" s="138"/>
      <c r="H51" s="138"/>
      <c r="I51" s="600">
        <v>17303058.91</v>
      </c>
      <c r="J51" s="68">
        <v>1366067.64</v>
      </c>
      <c r="K51" s="357">
        <f t="shared" si="1"/>
        <v>7.317255236024954E-2</v>
      </c>
      <c r="L51" s="137"/>
      <c r="M51" s="137"/>
      <c r="N51" s="137">
        <f>Table3[[#This Row],[VAT Amount Rework]]+Table3[[#This Row],[Billed Before VAT Rework]]</f>
        <v>0</v>
      </c>
      <c r="O51" s="142">
        <v>1366067.64</v>
      </c>
      <c r="P51" s="132">
        <f t="shared" si="2"/>
        <v>7.317255236024954E-2</v>
      </c>
      <c r="Q51" s="12">
        <f t="shared" si="3"/>
        <v>0</v>
      </c>
      <c r="R51" s="12">
        <f t="shared" si="4"/>
        <v>0</v>
      </c>
      <c r="S51" s="54" t="s">
        <v>3</v>
      </c>
      <c r="T51" s="53" t="s">
        <v>1</v>
      </c>
      <c r="U51" s="53" t="s">
        <v>40</v>
      </c>
      <c r="V51" s="55">
        <v>45385</v>
      </c>
      <c r="W51" s="110">
        <f>Table3[[#This Row],[Received Date]]+15</f>
        <v>45400</v>
      </c>
      <c r="X51" s="50" t="s">
        <v>96</v>
      </c>
      <c r="Y51" s="53" t="s">
        <v>38</v>
      </c>
      <c r="Z51" s="114">
        <v>45400</v>
      </c>
      <c r="AA51" s="30" t="e">
        <f>'Follow up'!#REF!-'Follow up'!#REF!</f>
        <v>#REF!</v>
      </c>
    </row>
    <row r="52" spans="1:27" ht="17.25" hidden="1" customHeight="1" x14ac:dyDescent="0.2">
      <c r="A52" s="15" t="s">
        <v>86</v>
      </c>
      <c r="B52" s="14" t="s">
        <v>56</v>
      </c>
      <c r="C52" s="14" t="s">
        <v>46</v>
      </c>
      <c r="D52" s="25" t="str">
        <f t="shared" si="0"/>
        <v>feb</v>
      </c>
      <c r="E52" s="158">
        <v>2024</v>
      </c>
      <c r="F52" s="138">
        <v>397175.96</v>
      </c>
      <c r="G52" s="138"/>
      <c r="H52" s="138"/>
      <c r="I52" s="600">
        <v>301191.93000000005</v>
      </c>
      <c r="J52" s="68">
        <v>95984.03</v>
      </c>
      <c r="K52" s="357">
        <f t="shared" si="1"/>
        <v>0.2416662629832883</v>
      </c>
      <c r="L52" s="137"/>
      <c r="M52" s="137"/>
      <c r="N52" s="137">
        <f>Table3[[#This Row],[VAT Amount Rework]]+Table3[[#This Row],[Billed Before VAT Rework]]</f>
        <v>0</v>
      </c>
      <c r="O52" s="142">
        <v>95984.03</v>
      </c>
      <c r="P52" s="132">
        <f t="shared" si="2"/>
        <v>0.2416662629832883</v>
      </c>
      <c r="Q52" s="12">
        <f t="shared" si="3"/>
        <v>0</v>
      </c>
      <c r="R52" s="12">
        <f t="shared" si="4"/>
        <v>0</v>
      </c>
      <c r="S52" s="54">
        <v>353695</v>
      </c>
      <c r="T52" s="53" t="s">
        <v>1</v>
      </c>
      <c r="U52" s="53" t="s">
        <v>41</v>
      </c>
      <c r="V52" s="55">
        <v>45381</v>
      </c>
      <c r="W52" s="110">
        <f>Table3[[#This Row],[Received Date]]+22</f>
        <v>45403</v>
      </c>
      <c r="X52" s="53" t="s">
        <v>3</v>
      </c>
      <c r="Y52" s="53" t="s">
        <v>3</v>
      </c>
      <c r="Z52" s="114" t="s">
        <v>3</v>
      </c>
      <c r="AA52" s="30" t="e">
        <f>'Follow up'!#REF!-'Follow up'!#REF!</f>
        <v>#REF!</v>
      </c>
    </row>
    <row r="53" spans="1:27" ht="17.25" hidden="1" customHeight="1" x14ac:dyDescent="0.2">
      <c r="A53" s="15" t="s">
        <v>49</v>
      </c>
      <c r="B53" s="14" t="s">
        <v>82</v>
      </c>
      <c r="C53" s="14" t="s">
        <v>46</v>
      </c>
      <c r="D53" s="15" t="str">
        <f t="shared" si="0"/>
        <v>Feb</v>
      </c>
      <c r="E53" s="158">
        <v>2024</v>
      </c>
      <c r="F53" s="138">
        <v>15658.71</v>
      </c>
      <c r="G53" s="138"/>
      <c r="H53" s="138"/>
      <c r="I53" s="600">
        <v>14350.56</v>
      </c>
      <c r="J53" s="68">
        <v>1308.1500000000001</v>
      </c>
      <c r="K53" s="357">
        <f t="shared" si="1"/>
        <v>8.354136451853314E-2</v>
      </c>
      <c r="L53" s="137"/>
      <c r="M53" s="137"/>
      <c r="N53" s="137">
        <f>Table3[[#This Row],[VAT Amount Rework]]+Table3[[#This Row],[Billed Before VAT Rework]]</f>
        <v>0</v>
      </c>
      <c r="O53" s="142">
        <v>1308.1500000000001</v>
      </c>
      <c r="P53" s="132">
        <f t="shared" si="2"/>
        <v>8.354136451853314E-2</v>
      </c>
      <c r="Q53" s="15">
        <f t="shared" si="3"/>
        <v>0</v>
      </c>
      <c r="R53" s="15">
        <f t="shared" si="4"/>
        <v>0</v>
      </c>
      <c r="S53" s="50">
        <v>356093</v>
      </c>
      <c r="T53" s="51" t="s">
        <v>1</v>
      </c>
      <c r="U53" s="50" t="s">
        <v>40</v>
      </c>
      <c r="V53" s="52">
        <v>45383</v>
      </c>
      <c r="W53" s="110">
        <f>Table3[[#This Row],[Received Date]]+22</f>
        <v>45405</v>
      </c>
      <c r="X53" s="50" t="s">
        <v>3</v>
      </c>
      <c r="Y53" s="50" t="s">
        <v>95</v>
      </c>
      <c r="Z53" s="114" t="s">
        <v>3</v>
      </c>
      <c r="AA53" s="30" t="e">
        <f>'Follow up'!#REF!-'Follow up'!#REF!</f>
        <v>#REF!</v>
      </c>
    </row>
    <row r="54" spans="1:27" ht="17.25" hidden="1" customHeight="1" x14ac:dyDescent="0.2">
      <c r="A54" s="15" t="s">
        <v>49</v>
      </c>
      <c r="B54" s="14" t="s">
        <v>82</v>
      </c>
      <c r="C54" s="14" t="s">
        <v>46</v>
      </c>
      <c r="D54" s="15" t="str">
        <f t="shared" si="0"/>
        <v>Feb</v>
      </c>
      <c r="E54" s="158">
        <v>2024</v>
      </c>
      <c r="F54" s="138">
        <v>45978.96</v>
      </c>
      <c r="G54" s="138"/>
      <c r="H54" s="138"/>
      <c r="I54" s="600">
        <v>32760.15</v>
      </c>
      <c r="J54" s="68">
        <v>13218.81</v>
      </c>
      <c r="K54" s="357">
        <f t="shared" si="1"/>
        <v>0.28749693337996335</v>
      </c>
      <c r="L54" s="137"/>
      <c r="M54" s="137"/>
      <c r="N54" s="137">
        <f>Table3[[#This Row],[VAT Amount Rework]]+Table3[[#This Row],[Billed Before VAT Rework]]</f>
        <v>0</v>
      </c>
      <c r="O54" s="142">
        <v>13218.81</v>
      </c>
      <c r="P54" s="132">
        <f t="shared" si="2"/>
        <v>0.28749693337996335</v>
      </c>
      <c r="Q54" s="12">
        <f t="shared" si="3"/>
        <v>0</v>
      </c>
      <c r="R54" s="12">
        <f t="shared" si="4"/>
        <v>0</v>
      </c>
      <c r="S54" s="50">
        <v>356089</v>
      </c>
      <c r="T54" s="53" t="s">
        <v>1</v>
      </c>
      <c r="U54" s="50" t="s">
        <v>41</v>
      </c>
      <c r="V54" s="52">
        <v>45383</v>
      </c>
      <c r="W54" s="110">
        <f>Table3[[#This Row],[Received Date]]+22</f>
        <v>45405</v>
      </c>
      <c r="X54" s="50" t="s">
        <v>3</v>
      </c>
      <c r="Y54" s="50" t="s">
        <v>95</v>
      </c>
      <c r="Z54" s="114" t="s">
        <v>3</v>
      </c>
      <c r="AA54" s="30" t="e">
        <f>'Follow up'!#REF!-'Follow up'!#REF!</f>
        <v>#REF!</v>
      </c>
    </row>
    <row r="55" spans="1:27" ht="17.25" hidden="1" customHeight="1" x14ac:dyDescent="0.2">
      <c r="A55" s="14" t="s">
        <v>86</v>
      </c>
      <c r="B55" s="14" t="s">
        <v>85</v>
      </c>
      <c r="C55" s="14" t="s">
        <v>46</v>
      </c>
      <c r="D55" s="12" t="str">
        <f t="shared" si="0"/>
        <v>feb</v>
      </c>
      <c r="E55" s="158">
        <v>2024</v>
      </c>
      <c r="F55" s="138">
        <v>675074.1</v>
      </c>
      <c r="G55" s="138"/>
      <c r="H55" s="138"/>
      <c r="I55" s="600">
        <v>649310.02</v>
      </c>
      <c r="J55" s="68">
        <v>25764.080000000002</v>
      </c>
      <c r="K55" s="357">
        <f t="shared" si="1"/>
        <v>3.8164817758524587E-2</v>
      </c>
      <c r="L55" s="137"/>
      <c r="M55" s="137"/>
      <c r="N55" s="137">
        <f>Table3[[#This Row],[VAT Amount Rework]]+Table3[[#This Row],[Billed Before VAT Rework]]</f>
        <v>0</v>
      </c>
      <c r="O55" s="142">
        <v>16312.369999999995</v>
      </c>
      <c r="P55" s="132">
        <f t="shared" si="2"/>
        <v>2.4163821423455582E-2</v>
      </c>
      <c r="Q55" s="12">
        <f t="shared" si="3"/>
        <v>9451.7100000000064</v>
      </c>
      <c r="R55" s="12">
        <f t="shared" si="4"/>
        <v>9451.7100000000064</v>
      </c>
      <c r="S55" s="54">
        <v>356219</v>
      </c>
      <c r="T55" s="53" t="s">
        <v>1</v>
      </c>
      <c r="U55" s="53" t="s">
        <v>40</v>
      </c>
      <c r="V55" s="55">
        <v>45383</v>
      </c>
      <c r="W55" s="110">
        <f>Table3[[#This Row],[Received Date]]+22</f>
        <v>45405</v>
      </c>
      <c r="X55" s="53" t="s">
        <v>100</v>
      </c>
      <c r="Y55" s="53" t="s">
        <v>103</v>
      </c>
      <c r="Z55" s="114">
        <v>45777</v>
      </c>
      <c r="AA55" s="30" t="e">
        <f>'Follow up'!#REF!-'Follow up'!#REF!</f>
        <v>#REF!</v>
      </c>
    </row>
    <row r="56" spans="1:27" ht="17.25" hidden="1" customHeight="1" x14ac:dyDescent="0.2">
      <c r="A56" s="14" t="s">
        <v>86</v>
      </c>
      <c r="B56" s="14" t="s">
        <v>85</v>
      </c>
      <c r="C56" s="14" t="s">
        <v>46</v>
      </c>
      <c r="D56" s="12" t="str">
        <f t="shared" si="0"/>
        <v>feb</v>
      </c>
      <c r="E56" s="158">
        <v>2024</v>
      </c>
      <c r="F56" s="138">
        <v>173062.56</v>
      </c>
      <c r="G56" s="138"/>
      <c r="H56" s="138"/>
      <c r="I56" s="600">
        <v>126252.04999999999</v>
      </c>
      <c r="J56" s="68">
        <v>46810.51</v>
      </c>
      <c r="K56" s="357">
        <f t="shared" si="1"/>
        <v>0.27048317094119029</v>
      </c>
      <c r="L56" s="137"/>
      <c r="M56" s="137"/>
      <c r="N56" s="137">
        <f>Table3[[#This Row],[VAT Amount Rework]]+Table3[[#This Row],[Billed Before VAT Rework]]</f>
        <v>0</v>
      </c>
      <c r="O56" s="142">
        <v>46810.51</v>
      </c>
      <c r="P56" s="132">
        <f t="shared" si="2"/>
        <v>0.27048317094119029</v>
      </c>
      <c r="Q56" s="12">
        <f t="shared" si="3"/>
        <v>0</v>
      </c>
      <c r="R56" s="12">
        <f t="shared" si="4"/>
        <v>0</v>
      </c>
      <c r="S56" s="54">
        <v>356222</v>
      </c>
      <c r="T56" s="53" t="s">
        <v>1</v>
      </c>
      <c r="U56" s="53" t="s">
        <v>41</v>
      </c>
      <c r="V56" s="55">
        <v>45384</v>
      </c>
      <c r="W56" s="110">
        <f>Table3[[#This Row],[Received Date]]+22</f>
        <v>45406</v>
      </c>
      <c r="X56" s="53" t="s">
        <v>3</v>
      </c>
      <c r="Y56" s="53" t="s">
        <v>95</v>
      </c>
      <c r="Z56" s="114" t="s">
        <v>3</v>
      </c>
      <c r="AA56" s="30" t="e">
        <f>'Follow up'!#REF!-'Follow up'!#REF!</f>
        <v>#REF!</v>
      </c>
    </row>
    <row r="57" spans="1:27" ht="17.25" hidden="1" customHeight="1" x14ac:dyDescent="0.2">
      <c r="A57" s="15" t="s">
        <v>49</v>
      </c>
      <c r="B57" s="14" t="s">
        <v>82</v>
      </c>
      <c r="C57" s="14" t="s">
        <v>46</v>
      </c>
      <c r="D57" s="15" t="str">
        <f t="shared" si="0"/>
        <v>Feb</v>
      </c>
      <c r="E57" s="158">
        <v>2024</v>
      </c>
      <c r="F57" s="138">
        <v>814199.47</v>
      </c>
      <c r="G57" s="138"/>
      <c r="H57" s="138"/>
      <c r="I57" s="600">
        <v>628880.89999999991</v>
      </c>
      <c r="J57" s="68">
        <v>185318.57</v>
      </c>
      <c r="K57" s="357">
        <f t="shared" si="1"/>
        <v>0.22760831568706377</v>
      </c>
      <c r="L57" s="137"/>
      <c r="M57" s="137"/>
      <c r="N57" s="137">
        <f>Table3[[#This Row],[VAT Amount Rework]]+Table3[[#This Row],[Billed Before VAT Rework]]</f>
        <v>0</v>
      </c>
      <c r="O57" s="142">
        <v>185318.57</v>
      </c>
      <c r="P57" s="132">
        <f t="shared" si="2"/>
        <v>0.22760831568706377</v>
      </c>
      <c r="Q57" s="12">
        <f t="shared" si="3"/>
        <v>0</v>
      </c>
      <c r="R57" s="12">
        <f t="shared" si="4"/>
        <v>0</v>
      </c>
      <c r="S57" s="50">
        <v>353700</v>
      </c>
      <c r="T57" s="53" t="s">
        <v>1</v>
      </c>
      <c r="U57" s="50" t="s">
        <v>41</v>
      </c>
      <c r="V57" s="52">
        <v>45386</v>
      </c>
      <c r="W57" s="110">
        <f>Table3[[#This Row],[Received Date]]+22</f>
        <v>45408</v>
      </c>
      <c r="X57" s="50" t="s">
        <v>3</v>
      </c>
      <c r="Y57" s="50" t="s">
        <v>95</v>
      </c>
      <c r="Z57" s="114" t="s">
        <v>3</v>
      </c>
      <c r="AA57" s="30" t="e">
        <f>'Follow up'!#REF!-'Follow up'!#REF!</f>
        <v>#REF!</v>
      </c>
    </row>
    <row r="58" spans="1:27" ht="17.25" hidden="1" customHeight="1" x14ac:dyDescent="0.2">
      <c r="A58" s="15" t="s">
        <v>49</v>
      </c>
      <c r="B58" s="14" t="s">
        <v>82</v>
      </c>
      <c r="C58" s="14" t="s">
        <v>46</v>
      </c>
      <c r="D58" s="15" t="str">
        <f t="shared" si="0"/>
        <v>Feb</v>
      </c>
      <c r="E58" s="158">
        <v>2024</v>
      </c>
      <c r="F58" s="138">
        <v>631240.47</v>
      </c>
      <c r="G58" s="138"/>
      <c r="H58" s="138"/>
      <c r="I58" s="600">
        <v>618575.38</v>
      </c>
      <c r="J58" s="68">
        <v>12665.09</v>
      </c>
      <c r="K58" s="357">
        <f t="shared" si="1"/>
        <v>2.0063811814854015E-2</v>
      </c>
      <c r="L58" s="137">
        <v>544221.26</v>
      </c>
      <c r="M58" s="137">
        <v>79876.12</v>
      </c>
      <c r="N58" s="137">
        <f>Table3[[#This Row],[VAT Amount Rework]]+Table3[[#This Row],[Billed Before VAT Rework]]</f>
        <v>624097.38</v>
      </c>
      <c r="O58" s="142">
        <v>7143.0899999999674</v>
      </c>
      <c r="P58" s="132">
        <f t="shared" si="2"/>
        <v>1.1315956975952394E-2</v>
      </c>
      <c r="Q58" s="12">
        <f t="shared" si="3"/>
        <v>5522.0000000000327</v>
      </c>
      <c r="R58" s="12">
        <f t="shared" si="4"/>
        <v>5522.0000000000327</v>
      </c>
      <c r="S58" s="50">
        <v>356094</v>
      </c>
      <c r="T58" s="53" t="s">
        <v>1</v>
      </c>
      <c r="U58" s="50" t="s">
        <v>40</v>
      </c>
      <c r="V58" s="52">
        <v>45389</v>
      </c>
      <c r="W58" s="110">
        <f>Table3[[#This Row],[Received Date]]+22</f>
        <v>45411</v>
      </c>
      <c r="X58" s="50" t="s">
        <v>96</v>
      </c>
      <c r="Y58" s="50" t="s">
        <v>103</v>
      </c>
      <c r="Z58" s="293">
        <v>45412</v>
      </c>
      <c r="AA58" s="30" t="e">
        <f>'Follow up'!#REF!-'Follow up'!#REF!</f>
        <v>#REF!</v>
      </c>
    </row>
    <row r="59" spans="1:27" ht="17.25" hidden="1" customHeight="1" x14ac:dyDescent="0.2">
      <c r="A59" s="15" t="s">
        <v>49</v>
      </c>
      <c r="B59" s="14" t="s">
        <v>82</v>
      </c>
      <c r="C59" s="14" t="s">
        <v>46</v>
      </c>
      <c r="D59" s="15" t="str">
        <f t="shared" si="0"/>
        <v>Feb</v>
      </c>
      <c r="E59" s="158">
        <v>2024</v>
      </c>
      <c r="F59" s="138">
        <v>568065.96</v>
      </c>
      <c r="G59" s="138"/>
      <c r="H59" s="138"/>
      <c r="I59" s="600">
        <v>432993.80999999994</v>
      </c>
      <c r="J59" s="68">
        <v>135072.15</v>
      </c>
      <c r="K59" s="357">
        <f t="shared" si="1"/>
        <v>0.23777546889097176</v>
      </c>
      <c r="L59" s="137"/>
      <c r="M59" s="137"/>
      <c r="N59" s="137">
        <f>Table3[[#This Row],[VAT Amount Rework]]+Table3[[#This Row],[Billed Before VAT Rework]]</f>
        <v>0</v>
      </c>
      <c r="O59" s="142">
        <v>135072.15</v>
      </c>
      <c r="P59" s="132">
        <f t="shared" si="2"/>
        <v>0.23777546889097176</v>
      </c>
      <c r="Q59" s="12">
        <f t="shared" si="3"/>
        <v>0</v>
      </c>
      <c r="R59" s="12">
        <f t="shared" si="4"/>
        <v>0</v>
      </c>
      <c r="S59" s="50">
        <v>356092</v>
      </c>
      <c r="T59" s="53" t="s">
        <v>1</v>
      </c>
      <c r="U59" s="50" t="s">
        <v>41</v>
      </c>
      <c r="V59" s="52">
        <v>45389</v>
      </c>
      <c r="W59" s="110">
        <f>Table3[[#This Row],[Received Date]]+22</f>
        <v>45411</v>
      </c>
      <c r="X59" s="50" t="s">
        <v>3</v>
      </c>
      <c r="Y59" s="50" t="s">
        <v>95</v>
      </c>
      <c r="Z59" s="114" t="s">
        <v>3</v>
      </c>
      <c r="AA59" s="30" t="e">
        <f>'Follow up'!#REF!-'Follow up'!#REF!</f>
        <v>#REF!</v>
      </c>
    </row>
    <row r="60" spans="1:27" ht="17.25" hidden="1" customHeight="1" x14ac:dyDescent="0.2">
      <c r="A60" s="15" t="s">
        <v>86</v>
      </c>
      <c r="B60" s="15" t="s">
        <v>87</v>
      </c>
      <c r="C60" s="14" t="s">
        <v>46</v>
      </c>
      <c r="D60" s="25" t="str">
        <f t="shared" si="0"/>
        <v>feb</v>
      </c>
      <c r="E60" s="158">
        <v>2024</v>
      </c>
      <c r="F60" s="138">
        <v>2794.5</v>
      </c>
      <c r="G60" s="138"/>
      <c r="H60" s="138"/>
      <c r="I60" s="600">
        <v>2794.5</v>
      </c>
      <c r="J60" s="68">
        <v>0</v>
      </c>
      <c r="K60" s="357">
        <f t="shared" si="1"/>
        <v>0</v>
      </c>
      <c r="L60" s="137"/>
      <c r="M60" s="137"/>
      <c r="N60" s="137">
        <f>Table3[[#This Row],[VAT Amount Rework]]+Table3[[#This Row],[Billed Before VAT Rework]]</f>
        <v>0</v>
      </c>
      <c r="O60" s="142">
        <v>0</v>
      </c>
      <c r="P60" s="132">
        <f t="shared" si="2"/>
        <v>0</v>
      </c>
      <c r="Q60" s="12">
        <f t="shared" si="3"/>
        <v>0</v>
      </c>
      <c r="R60" s="12">
        <f t="shared" si="4"/>
        <v>0</v>
      </c>
      <c r="S60" s="54">
        <v>356075</v>
      </c>
      <c r="T60" s="53" t="s">
        <v>1</v>
      </c>
      <c r="U60" s="53" t="s">
        <v>40</v>
      </c>
      <c r="V60" s="55">
        <v>45391</v>
      </c>
      <c r="W60" s="110">
        <f>Table3[[#This Row],[Received Date]]+22</f>
        <v>45413</v>
      </c>
      <c r="X60" s="53" t="s">
        <v>3</v>
      </c>
      <c r="Y60" s="53" t="s">
        <v>103</v>
      </c>
      <c r="Z60" s="114">
        <v>45399</v>
      </c>
      <c r="AA60" s="30" t="e">
        <f>'Follow up'!#REF!-'Follow up'!#REF!</f>
        <v>#REF!</v>
      </c>
    </row>
    <row r="61" spans="1:27" ht="17.25" hidden="1" customHeight="1" x14ac:dyDescent="0.2">
      <c r="A61" s="14" t="s">
        <v>86</v>
      </c>
      <c r="B61" s="14" t="s">
        <v>85</v>
      </c>
      <c r="C61" s="14" t="s">
        <v>46</v>
      </c>
      <c r="D61" s="12" t="str">
        <f t="shared" si="0"/>
        <v>feb</v>
      </c>
      <c r="E61" s="158">
        <v>2024</v>
      </c>
      <c r="F61" s="138">
        <v>547441.51</v>
      </c>
      <c r="G61" s="138"/>
      <c r="H61" s="138"/>
      <c r="I61" s="600">
        <v>443750.42000000004</v>
      </c>
      <c r="J61" s="68">
        <v>103691.09</v>
      </c>
      <c r="K61" s="357">
        <f t="shared" si="1"/>
        <v>0.18941035362846342</v>
      </c>
      <c r="L61" s="137"/>
      <c r="M61" s="137"/>
      <c r="N61" s="137">
        <f>Table3[[#This Row],[VAT Amount Rework]]+Table3[[#This Row],[Billed Before VAT Rework]]</f>
        <v>0</v>
      </c>
      <c r="O61" s="142">
        <v>103691.09</v>
      </c>
      <c r="P61" s="132">
        <f t="shared" si="2"/>
        <v>0.18941035362846342</v>
      </c>
      <c r="Q61" s="12">
        <f t="shared" si="3"/>
        <v>0</v>
      </c>
      <c r="R61" s="12">
        <f t="shared" si="4"/>
        <v>0</v>
      </c>
      <c r="S61" s="54">
        <v>356220</v>
      </c>
      <c r="T61" s="53" t="s">
        <v>1</v>
      </c>
      <c r="U61" s="53" t="s">
        <v>41</v>
      </c>
      <c r="V61" s="55">
        <v>45391</v>
      </c>
      <c r="W61" s="110">
        <f>Table3[[#This Row],[Received Date]]+22</f>
        <v>45413</v>
      </c>
      <c r="X61" s="53" t="s">
        <v>3</v>
      </c>
      <c r="Y61" s="53" t="s">
        <v>95</v>
      </c>
      <c r="Z61" s="114" t="s">
        <v>3</v>
      </c>
      <c r="AA61" s="30" t="e">
        <f>'Follow up'!#REF!-'Follow up'!#REF!</f>
        <v>#REF!</v>
      </c>
    </row>
    <row r="62" spans="1:27" ht="17.25" hidden="1" customHeight="1" x14ac:dyDescent="0.2">
      <c r="A62" s="15" t="s">
        <v>49</v>
      </c>
      <c r="B62" s="14" t="s">
        <v>82</v>
      </c>
      <c r="C62" s="14" t="s">
        <v>46</v>
      </c>
      <c r="D62" s="15" t="str">
        <f t="shared" si="0"/>
        <v>Feb</v>
      </c>
      <c r="E62" s="158">
        <v>2024</v>
      </c>
      <c r="F62" s="138">
        <v>40194.639999999999</v>
      </c>
      <c r="G62" s="138"/>
      <c r="H62" s="138"/>
      <c r="I62" s="600">
        <v>18318.71</v>
      </c>
      <c r="J62" s="68">
        <v>21875.93</v>
      </c>
      <c r="K62" s="357">
        <f t="shared" si="1"/>
        <v>0.54424992984139176</v>
      </c>
      <c r="L62" s="137"/>
      <c r="M62" s="137"/>
      <c r="N62" s="137">
        <f>Table3[[#This Row],[VAT Amount Rework]]+Table3[[#This Row],[Billed Before VAT Rework]]</f>
        <v>0</v>
      </c>
      <c r="O62" s="142">
        <v>21875.93</v>
      </c>
      <c r="P62" s="132">
        <f t="shared" si="2"/>
        <v>0.54424992984139176</v>
      </c>
      <c r="Q62" s="12">
        <f t="shared" si="3"/>
        <v>0</v>
      </c>
      <c r="R62" s="12">
        <f t="shared" si="4"/>
        <v>0</v>
      </c>
      <c r="S62" s="333">
        <v>356095</v>
      </c>
      <c r="T62" s="38" t="s">
        <v>1</v>
      </c>
      <c r="U62" s="333" t="s">
        <v>41</v>
      </c>
      <c r="V62" s="337">
        <v>45392</v>
      </c>
      <c r="W62" s="110">
        <f>Table3[[#This Row],[Received Date]]+22</f>
        <v>45414</v>
      </c>
      <c r="X62" s="333" t="s">
        <v>3</v>
      </c>
      <c r="Y62" s="333" t="s">
        <v>95</v>
      </c>
      <c r="Z62" s="114" t="s">
        <v>3</v>
      </c>
      <c r="AA62" s="30" t="e">
        <f>'Follow up'!#REF!-'Follow up'!#REF!</f>
        <v>#REF!</v>
      </c>
    </row>
    <row r="63" spans="1:27" ht="17.25" hidden="1" customHeight="1" x14ac:dyDescent="0.2">
      <c r="A63" s="15" t="s">
        <v>86</v>
      </c>
      <c r="B63" s="15" t="s">
        <v>87</v>
      </c>
      <c r="C63" s="14" t="s">
        <v>46</v>
      </c>
      <c r="D63" s="25" t="str">
        <f t="shared" si="0"/>
        <v>feb</v>
      </c>
      <c r="E63" s="158">
        <v>2024</v>
      </c>
      <c r="F63" s="138">
        <v>42447.86</v>
      </c>
      <c r="G63" s="138"/>
      <c r="H63" s="138"/>
      <c r="I63" s="600">
        <v>3736.6600000000035</v>
      </c>
      <c r="J63" s="68">
        <v>38711.199999999997</v>
      </c>
      <c r="K63" s="357">
        <f t="shared" si="1"/>
        <v>0.91197059168589412</v>
      </c>
      <c r="L63" s="137"/>
      <c r="M63" s="137"/>
      <c r="N63" s="137">
        <f>Table3[[#This Row],[VAT Amount Rework]]+Table3[[#This Row],[Billed Before VAT Rework]]</f>
        <v>0</v>
      </c>
      <c r="O63" s="142">
        <v>38711.199999999997</v>
      </c>
      <c r="P63" s="132">
        <f t="shared" si="2"/>
        <v>0.91197059168589412</v>
      </c>
      <c r="Q63" s="12">
        <f t="shared" si="3"/>
        <v>0</v>
      </c>
      <c r="R63" s="12">
        <f t="shared" si="4"/>
        <v>0</v>
      </c>
      <c r="S63" s="28">
        <v>356074</v>
      </c>
      <c r="T63" s="25" t="s">
        <v>1</v>
      </c>
      <c r="U63" s="25" t="s">
        <v>41</v>
      </c>
      <c r="V63" s="43">
        <v>45393</v>
      </c>
      <c r="W63" s="110">
        <f>Table3[[#This Row],[Received Date]]+22</f>
        <v>45415</v>
      </c>
      <c r="X63" s="53" t="s">
        <v>3</v>
      </c>
      <c r="Y63" s="25" t="s">
        <v>95</v>
      </c>
      <c r="Z63" s="114" t="s">
        <v>3</v>
      </c>
      <c r="AA63" s="30" t="e">
        <f>'Follow up'!#REF!-'Follow up'!#REF!</f>
        <v>#REF!</v>
      </c>
    </row>
    <row r="64" spans="1:27" ht="17.25" hidden="1" customHeight="1" x14ac:dyDescent="0.2">
      <c r="A64" s="15" t="s">
        <v>86</v>
      </c>
      <c r="B64" s="14" t="s">
        <v>56</v>
      </c>
      <c r="C64" s="14" t="s">
        <v>46</v>
      </c>
      <c r="D64" s="25" t="str">
        <f t="shared" si="0"/>
        <v>feb</v>
      </c>
      <c r="E64" s="158">
        <v>2024</v>
      </c>
      <c r="F64" s="138">
        <v>405162.71</v>
      </c>
      <c r="G64" s="138"/>
      <c r="H64" s="138"/>
      <c r="I64" s="600">
        <v>386548.27</v>
      </c>
      <c r="J64" s="68">
        <v>18614.439999999999</v>
      </c>
      <c r="K64" s="357">
        <f t="shared" si="1"/>
        <v>4.594312245566725E-2</v>
      </c>
      <c r="L64" s="137">
        <v>336163.71</v>
      </c>
      <c r="M64" s="137">
        <v>49241.67</v>
      </c>
      <c r="N64" s="137">
        <f>Table3[[#This Row],[VAT Amount Rework]]+Table3[[#This Row],[Billed Before VAT Rework]]</f>
        <v>385405.38</v>
      </c>
      <c r="O64" s="142">
        <v>19757.330000000016</v>
      </c>
      <c r="P64" s="132">
        <f t="shared" si="2"/>
        <v>4.876393980087658E-2</v>
      </c>
      <c r="Q64" s="12">
        <f t="shared" si="3"/>
        <v>-1142.8900000000176</v>
      </c>
      <c r="R64" s="12">
        <f t="shared" si="4"/>
        <v>0</v>
      </c>
      <c r="S64" s="28">
        <v>356085</v>
      </c>
      <c r="T64" s="25" t="s">
        <v>1</v>
      </c>
      <c r="U64" s="25" t="s">
        <v>40</v>
      </c>
      <c r="V64" s="43">
        <v>45393</v>
      </c>
      <c r="W64" s="110">
        <f>Table3[[#This Row],[Received Date]]+22</f>
        <v>45415</v>
      </c>
      <c r="X64" s="25" t="s">
        <v>3</v>
      </c>
      <c r="Y64" s="25" t="s">
        <v>3</v>
      </c>
      <c r="Z64" s="114" t="s">
        <v>3</v>
      </c>
      <c r="AA64" s="30" t="e">
        <f>'Follow up'!#REF!-'Follow up'!#REF!</f>
        <v>#REF!</v>
      </c>
    </row>
    <row r="65" spans="1:27" ht="17.25" hidden="1" customHeight="1" x14ac:dyDescent="0.2">
      <c r="A65" s="15" t="s">
        <v>86</v>
      </c>
      <c r="B65" s="15" t="s">
        <v>87</v>
      </c>
      <c r="C65" s="14" t="s">
        <v>46</v>
      </c>
      <c r="D65" s="25" t="str">
        <f t="shared" si="0"/>
        <v>feb</v>
      </c>
      <c r="E65" s="158">
        <v>2024</v>
      </c>
      <c r="F65" s="138">
        <v>204761.96</v>
      </c>
      <c r="G65" s="138"/>
      <c r="H65" s="138"/>
      <c r="I65" s="600">
        <v>185700.17</v>
      </c>
      <c r="J65" s="68">
        <v>19061.789999999979</v>
      </c>
      <c r="K65" s="357">
        <f t="shared" si="1"/>
        <v>9.3092437677388812E-2</v>
      </c>
      <c r="L65" s="137">
        <v>166421.82</v>
      </c>
      <c r="M65" s="137">
        <v>25137.599999999999</v>
      </c>
      <c r="N65" s="137">
        <f>Table3[[#This Row],[VAT Amount Rework]]+Table3[[#This Row],[Billed Before VAT Rework]]</f>
        <v>191559.42</v>
      </c>
      <c r="O65" s="142">
        <v>13202.539999999979</v>
      </c>
      <c r="P65" s="132">
        <f t="shared" si="2"/>
        <v>6.4477503536301273E-2</v>
      </c>
      <c r="Q65" s="12">
        <f t="shared" si="3"/>
        <v>5859.25</v>
      </c>
      <c r="R65" s="12">
        <f t="shared" si="4"/>
        <v>5859.25</v>
      </c>
      <c r="S65" s="28">
        <v>356076</v>
      </c>
      <c r="T65" s="25" t="s">
        <v>1</v>
      </c>
      <c r="U65" s="25" t="s">
        <v>40</v>
      </c>
      <c r="V65" s="43">
        <v>45397</v>
      </c>
      <c r="W65" s="110">
        <f>Table3[[#This Row],[Received Date]]+22</f>
        <v>45419</v>
      </c>
      <c r="X65" s="220" t="s">
        <v>96</v>
      </c>
      <c r="Y65" s="25" t="s">
        <v>103</v>
      </c>
      <c r="Z65" s="114">
        <v>45419</v>
      </c>
      <c r="AA65" s="30" t="e">
        <f>'Follow up'!#REF!-'Follow up'!#REF!</f>
        <v>#REF!</v>
      </c>
    </row>
    <row r="66" spans="1:27" ht="17.25" hidden="1" customHeight="1" x14ac:dyDescent="0.2">
      <c r="A66" s="14" t="s">
        <v>37</v>
      </c>
      <c r="B66" s="14" t="s">
        <v>85</v>
      </c>
      <c r="C66" s="14" t="s">
        <v>46</v>
      </c>
      <c r="D66" s="12" t="str">
        <f t="shared" si="0"/>
        <v>Mar</v>
      </c>
      <c r="E66" s="158">
        <v>2024</v>
      </c>
      <c r="F66" s="138">
        <v>150882.87</v>
      </c>
      <c r="G66" s="138"/>
      <c r="H66" s="138"/>
      <c r="I66" s="600">
        <v>149365</v>
      </c>
      <c r="J66" s="68">
        <v>1517.8699999999953</v>
      </c>
      <c r="K66" s="357">
        <f t="shared" si="1"/>
        <v>1.0059922640654936E-2</v>
      </c>
      <c r="L66" s="137"/>
      <c r="M66" s="137"/>
      <c r="N66" s="137">
        <f>Table3[[#This Row],[VAT Amount Rework]]+Table3[[#This Row],[Billed Before VAT Rework]]</f>
        <v>0</v>
      </c>
      <c r="O66" s="142">
        <v>696.76999999998952</v>
      </c>
      <c r="P66" s="132">
        <f t="shared" si="2"/>
        <v>4.6179529856503233E-3</v>
      </c>
      <c r="Q66" s="12">
        <f t="shared" si="3"/>
        <v>821.10000000000582</v>
      </c>
      <c r="R66" s="12">
        <f t="shared" si="4"/>
        <v>821.10000000000582</v>
      </c>
      <c r="S66" s="28">
        <v>357786</v>
      </c>
      <c r="T66" s="25" t="s">
        <v>1</v>
      </c>
      <c r="U66" s="25" t="s">
        <v>40</v>
      </c>
      <c r="V66" s="43">
        <v>45397</v>
      </c>
      <c r="W66" s="110">
        <f>Table3[[#This Row],[Received Date]]+22</f>
        <v>45419</v>
      </c>
      <c r="X66" s="53" t="s">
        <v>100</v>
      </c>
      <c r="Y66" s="25" t="s">
        <v>351</v>
      </c>
      <c r="Z66" s="114">
        <v>45784</v>
      </c>
      <c r="AA66" s="30" t="e">
        <f>'Follow up'!#REF!-'Follow up'!#REF!</f>
        <v>#REF!</v>
      </c>
    </row>
    <row r="67" spans="1:27" ht="17.25" hidden="1" customHeight="1" x14ac:dyDescent="0.2">
      <c r="A67" s="15" t="s">
        <v>86</v>
      </c>
      <c r="B67" s="14" t="s">
        <v>56</v>
      </c>
      <c r="C67" s="14" t="s">
        <v>46</v>
      </c>
      <c r="D67" s="25" t="str">
        <f t="shared" si="0"/>
        <v>feb</v>
      </c>
      <c r="E67" s="158">
        <v>2024</v>
      </c>
      <c r="F67" s="138">
        <v>16138.29</v>
      </c>
      <c r="G67" s="138"/>
      <c r="H67" s="138"/>
      <c r="I67" s="600">
        <v>10392.48</v>
      </c>
      <c r="J67" s="68">
        <v>5745.8100000000013</v>
      </c>
      <c r="K67" s="357">
        <f t="shared" si="1"/>
        <v>0.35603586253562186</v>
      </c>
      <c r="L67" s="137"/>
      <c r="M67" s="137"/>
      <c r="N67" s="137">
        <f>Table3[[#This Row],[VAT Amount Rework]]+Table3[[#This Row],[Billed Before VAT Rework]]</f>
        <v>0</v>
      </c>
      <c r="O67" s="142">
        <v>5745.8100000000013</v>
      </c>
      <c r="P67" s="132">
        <f t="shared" si="2"/>
        <v>0.35603586253562186</v>
      </c>
      <c r="Q67" s="12">
        <f t="shared" si="3"/>
        <v>0</v>
      </c>
      <c r="R67" s="12">
        <f t="shared" si="4"/>
        <v>0</v>
      </c>
      <c r="S67" s="28">
        <v>356080</v>
      </c>
      <c r="T67" s="25" t="s">
        <v>1</v>
      </c>
      <c r="U67" s="25" t="s">
        <v>41</v>
      </c>
      <c r="V67" s="43">
        <v>45400</v>
      </c>
      <c r="W67" s="110">
        <f>Table3[[#This Row],[Received Date]]+22</f>
        <v>45422</v>
      </c>
      <c r="X67" s="25" t="s">
        <v>3</v>
      </c>
      <c r="Y67" s="25" t="s">
        <v>3</v>
      </c>
      <c r="Z67" s="114" t="s">
        <v>3</v>
      </c>
      <c r="AA67" s="30" t="e">
        <f>'Follow up'!#REF!-'Follow up'!#REF!</f>
        <v>#REF!</v>
      </c>
    </row>
    <row r="68" spans="1:27" ht="17.25" hidden="1" customHeight="1" x14ac:dyDescent="0.2">
      <c r="A68" s="15" t="s">
        <v>86</v>
      </c>
      <c r="B68" s="14" t="s">
        <v>56</v>
      </c>
      <c r="C68" s="14" t="s">
        <v>46</v>
      </c>
      <c r="D68" s="25" t="str">
        <f t="shared" si="0"/>
        <v>feb</v>
      </c>
      <c r="E68" s="158">
        <v>2024</v>
      </c>
      <c r="F68" s="138">
        <v>425832.96000000002</v>
      </c>
      <c r="G68" s="138"/>
      <c r="H68" s="138"/>
      <c r="I68" s="600">
        <v>314923.52000000002</v>
      </c>
      <c r="J68" s="68">
        <v>110909.44</v>
      </c>
      <c r="K68" s="357">
        <f t="shared" si="1"/>
        <v>0.26045292501548023</v>
      </c>
      <c r="L68" s="137"/>
      <c r="M68" s="137"/>
      <c r="N68" s="137">
        <f>Table3[[#This Row],[VAT Amount Rework]]+Table3[[#This Row],[Billed Before VAT Rework]]</f>
        <v>0</v>
      </c>
      <c r="O68" s="142">
        <v>110909.44</v>
      </c>
      <c r="P68" s="132">
        <f t="shared" si="2"/>
        <v>0.26045292501548023</v>
      </c>
      <c r="Q68" s="12">
        <f t="shared" si="3"/>
        <v>0</v>
      </c>
      <c r="R68" s="12">
        <f t="shared" si="4"/>
        <v>0</v>
      </c>
      <c r="S68" s="28">
        <v>356081</v>
      </c>
      <c r="T68" s="25" t="s">
        <v>1</v>
      </c>
      <c r="U68" s="25" t="s">
        <v>41</v>
      </c>
      <c r="V68" s="43">
        <v>45401</v>
      </c>
      <c r="W68" s="110">
        <f>Table3[[#This Row],[Received Date]]+22</f>
        <v>45423</v>
      </c>
      <c r="X68" s="25" t="s">
        <v>3</v>
      </c>
      <c r="Y68" s="25" t="s">
        <v>3</v>
      </c>
      <c r="Z68" s="114" t="s">
        <v>3</v>
      </c>
      <c r="AA68" s="30" t="e">
        <f>'Follow up'!#REF!-'Follow up'!#REF!</f>
        <v>#REF!</v>
      </c>
    </row>
    <row r="69" spans="1:27" ht="17.25" hidden="1" customHeight="1" x14ac:dyDescent="0.2">
      <c r="A69" s="15" t="s">
        <v>86</v>
      </c>
      <c r="B69" s="15" t="s">
        <v>87</v>
      </c>
      <c r="C69" s="14" t="s">
        <v>46</v>
      </c>
      <c r="D69" s="25" t="str">
        <f t="shared" si="0"/>
        <v>feb</v>
      </c>
      <c r="E69" s="158">
        <v>2024</v>
      </c>
      <c r="F69" s="138">
        <v>309534.59999999998</v>
      </c>
      <c r="G69" s="138"/>
      <c r="H69" s="138"/>
      <c r="I69" s="600">
        <v>228345.53</v>
      </c>
      <c r="J69" s="68">
        <v>81189.069999999978</v>
      </c>
      <c r="K69" s="357">
        <f t="shared" si="1"/>
        <v>0.26229400525821661</v>
      </c>
      <c r="L69" s="137"/>
      <c r="M69" s="137"/>
      <c r="N69" s="137">
        <f>Table3[[#This Row],[VAT Amount Rework]]+Table3[[#This Row],[Billed Before VAT Rework]]</f>
        <v>0</v>
      </c>
      <c r="O69" s="142">
        <v>81189.069999999978</v>
      </c>
      <c r="P69" s="132">
        <f t="shared" si="2"/>
        <v>0.26229400525821661</v>
      </c>
      <c r="Q69" s="12">
        <f t="shared" si="3"/>
        <v>0</v>
      </c>
      <c r="R69" s="12">
        <f t="shared" si="4"/>
        <v>0</v>
      </c>
      <c r="S69" s="28">
        <v>356077</v>
      </c>
      <c r="T69" s="25" t="s">
        <v>1</v>
      </c>
      <c r="U69" s="220" t="s">
        <v>41</v>
      </c>
      <c r="V69" s="43">
        <v>45404</v>
      </c>
      <c r="W69" s="110">
        <f>Table3[[#This Row],[Received Date]]+22</f>
        <v>45426</v>
      </c>
      <c r="X69" s="220" t="s">
        <v>3</v>
      </c>
      <c r="Y69" s="220" t="s">
        <v>95</v>
      </c>
      <c r="Z69" s="114" t="s">
        <v>3</v>
      </c>
      <c r="AA69" s="30" t="e">
        <f>'Follow up'!#REF!-'Follow up'!#REF!</f>
        <v>#REF!</v>
      </c>
    </row>
    <row r="70" spans="1:27" ht="17.25" hidden="1" customHeight="1" x14ac:dyDescent="0.2">
      <c r="A70" s="546" t="s">
        <v>37</v>
      </c>
      <c r="B70" s="547" t="s">
        <v>57</v>
      </c>
      <c r="C70" s="547" t="s">
        <v>93</v>
      </c>
      <c r="D70" s="547" t="str">
        <f t="shared" ref="D70:D133" si="5">TEXT($A70, "mmm")</f>
        <v>Mar</v>
      </c>
      <c r="E70" s="158">
        <v>2025</v>
      </c>
      <c r="F70" s="138">
        <v>2254085.5099999998</v>
      </c>
      <c r="G70" s="138"/>
      <c r="H70" s="138"/>
      <c r="I70" s="600">
        <v>1648481.71</v>
      </c>
      <c r="J70" s="68">
        <f>Table3[[#This Row],[Billing Amount]]-Table3[[#This Row],[Approved to pay]]</f>
        <v>605603.79999999981</v>
      </c>
      <c r="K70" s="357">
        <f t="shared" ref="K70:K133" si="6">IFERROR(J70/F70,0)</f>
        <v>0.26866939932549405</v>
      </c>
      <c r="L70" s="137"/>
      <c r="M70" s="137"/>
      <c r="N70" s="137">
        <f>Table3[[#This Row],[VAT Amount Rework]]+Table3[[#This Row],[Billed Before VAT Rework]]</f>
        <v>0</v>
      </c>
      <c r="O70" s="142">
        <v>605603.79999999981</v>
      </c>
      <c r="P70" s="132">
        <f t="shared" ref="P70:P133" si="7">IF(O70="-",K70,IFERROR(O70/F70,0))</f>
        <v>0.26866939932549405</v>
      </c>
      <c r="Q70" s="549">
        <f t="shared" ref="Q70:Q133" si="8">$J70-$O70</f>
        <v>0</v>
      </c>
      <c r="R70" s="549">
        <f t="shared" ref="R70:R133" si="9">IFERROR(IF($Q70&lt;0,0,$Q70),"0")</f>
        <v>0</v>
      </c>
      <c r="S70" s="550" t="s">
        <v>319</v>
      </c>
      <c r="T70" s="554" t="s">
        <v>1</v>
      </c>
      <c r="U70" s="564" t="s">
        <v>48</v>
      </c>
      <c r="V70" s="571">
        <v>45770</v>
      </c>
      <c r="W70" s="37">
        <f>Table3[[#This Row],[Received Date]]+15</f>
        <v>45785</v>
      </c>
      <c r="X70" s="66" t="s">
        <v>114</v>
      </c>
      <c r="Y70" s="226" t="s">
        <v>38</v>
      </c>
      <c r="Z70" s="37">
        <v>45785</v>
      </c>
      <c r="AA70" s="551"/>
    </row>
    <row r="71" spans="1:27" ht="17.25" hidden="1" customHeight="1" x14ac:dyDescent="0.2">
      <c r="A71" s="569" t="s">
        <v>37</v>
      </c>
      <c r="B71" s="26" t="s">
        <v>87</v>
      </c>
      <c r="C71" s="547" t="s">
        <v>93</v>
      </c>
      <c r="D71" s="547" t="str">
        <f t="shared" si="5"/>
        <v>Mar</v>
      </c>
      <c r="E71" s="158">
        <v>2025</v>
      </c>
      <c r="F71" s="138">
        <v>1090974.26</v>
      </c>
      <c r="G71" s="138"/>
      <c r="H71" s="138"/>
      <c r="I71" s="600">
        <v>873221.45</v>
      </c>
      <c r="J71" s="68">
        <f>Table3[[#This Row],[Billing Amount]]-Table3[[#This Row],[Approved to pay]]</f>
        <v>217752.81000000006</v>
      </c>
      <c r="K71" s="357">
        <f t="shared" si="6"/>
        <v>0.19959481903816875</v>
      </c>
      <c r="L71" s="137"/>
      <c r="M71" s="137"/>
      <c r="N71" s="137">
        <f>Table3[[#This Row],[VAT Amount Rework]]+Table3[[#This Row],[Billed Before VAT Rework]]</f>
        <v>0</v>
      </c>
      <c r="O71" s="142">
        <v>217752.81000000006</v>
      </c>
      <c r="P71" s="132">
        <f t="shared" si="7"/>
        <v>0.19959481903816875</v>
      </c>
      <c r="Q71" s="549">
        <f t="shared" si="8"/>
        <v>0</v>
      </c>
      <c r="R71" s="549">
        <f t="shared" si="9"/>
        <v>0</v>
      </c>
      <c r="S71" s="32" t="s">
        <v>323</v>
      </c>
      <c r="T71" s="570"/>
      <c r="U71" s="564" t="s">
        <v>48</v>
      </c>
      <c r="V71" s="571">
        <v>45774</v>
      </c>
      <c r="W71" s="37">
        <f>Table3[[#This Row],[Received Date]]+15</f>
        <v>45789</v>
      </c>
      <c r="X71" s="416" t="s">
        <v>96</v>
      </c>
      <c r="Y71" s="84" t="s">
        <v>38</v>
      </c>
      <c r="Z71" s="37">
        <v>45789</v>
      </c>
      <c r="AA71" s="551"/>
    </row>
    <row r="72" spans="1:27" ht="17.25" hidden="1" customHeight="1" x14ac:dyDescent="0.2">
      <c r="A72" s="15" t="s">
        <v>49</v>
      </c>
      <c r="B72" s="14" t="s">
        <v>56</v>
      </c>
      <c r="C72" s="14" t="s">
        <v>62</v>
      </c>
      <c r="D72" s="25" t="str">
        <f t="shared" si="5"/>
        <v>Feb</v>
      </c>
      <c r="E72" s="158">
        <v>2024</v>
      </c>
      <c r="F72" s="138">
        <v>13899166.440000014</v>
      </c>
      <c r="G72" s="138"/>
      <c r="H72" s="138"/>
      <c r="I72" s="600">
        <v>13295912.592666512</v>
      </c>
      <c r="J72" s="68">
        <v>603253.84733350202</v>
      </c>
      <c r="K72" s="357">
        <f t="shared" si="6"/>
        <v>4.3402160117848143E-2</v>
      </c>
      <c r="L72" s="137"/>
      <c r="M72" s="137"/>
      <c r="N72" s="137">
        <f>Table3[[#This Row],[VAT Amount Rework]]+Table3[[#This Row],[Billed Before VAT Rework]]</f>
        <v>0</v>
      </c>
      <c r="O72" s="142">
        <v>603253.84733350202</v>
      </c>
      <c r="P72" s="132">
        <f t="shared" si="7"/>
        <v>4.3402160117848143E-2</v>
      </c>
      <c r="Q72" s="12">
        <f t="shared" si="8"/>
        <v>0</v>
      </c>
      <c r="R72" s="12">
        <f t="shared" si="9"/>
        <v>0</v>
      </c>
      <c r="S72" s="28" t="s">
        <v>3</v>
      </c>
      <c r="T72" s="25" t="s">
        <v>1</v>
      </c>
      <c r="U72" s="25" t="s">
        <v>40</v>
      </c>
      <c r="V72" s="43">
        <v>45406</v>
      </c>
      <c r="W72" s="37">
        <f>Table3[[#This Row],[Received Date]]+15</f>
        <v>45421</v>
      </c>
      <c r="X72" s="53" t="s">
        <v>3</v>
      </c>
      <c r="Y72" s="25" t="s">
        <v>3</v>
      </c>
      <c r="Z72" s="114" t="s">
        <v>3</v>
      </c>
      <c r="AA72" s="30" t="e">
        <f>'Follow up'!#REF!-'Follow up'!#REF!</f>
        <v>#REF!</v>
      </c>
    </row>
    <row r="73" spans="1:27" ht="17.25" hidden="1" customHeight="1" x14ac:dyDescent="0.2">
      <c r="A73" s="15" t="s">
        <v>37</v>
      </c>
      <c r="B73" s="15" t="s">
        <v>87</v>
      </c>
      <c r="C73" s="14" t="s">
        <v>46</v>
      </c>
      <c r="D73" s="25" t="str">
        <f t="shared" si="5"/>
        <v>Mar</v>
      </c>
      <c r="E73" s="158">
        <v>2024</v>
      </c>
      <c r="F73" s="138">
        <v>155671.63</v>
      </c>
      <c r="G73" s="138"/>
      <c r="H73" s="138"/>
      <c r="I73" s="600">
        <v>124614.58</v>
      </c>
      <c r="J73" s="68">
        <v>31057.050000000003</v>
      </c>
      <c r="K73" s="357">
        <f t="shared" si="6"/>
        <v>0.19950359612730978</v>
      </c>
      <c r="L73" s="137">
        <v>125273.15</v>
      </c>
      <c r="M73" s="137">
        <v>17689.07</v>
      </c>
      <c r="N73" s="137">
        <f>Table3[[#This Row],[VAT Amount Rework]]+Table3[[#This Row],[Billed Before VAT Rework]]</f>
        <v>142962.22</v>
      </c>
      <c r="O73" s="142">
        <v>12709.410000000003</v>
      </c>
      <c r="P73" s="132">
        <f t="shared" si="7"/>
        <v>8.1642429002638461E-2</v>
      </c>
      <c r="Q73" s="12">
        <f t="shared" si="8"/>
        <v>18347.64</v>
      </c>
      <c r="R73" s="12">
        <f t="shared" si="9"/>
        <v>18347.64</v>
      </c>
      <c r="S73" s="28">
        <v>357741</v>
      </c>
      <c r="T73" s="25" t="s">
        <v>1</v>
      </c>
      <c r="U73" s="25" t="s">
        <v>40</v>
      </c>
      <c r="V73" s="43">
        <v>45405</v>
      </c>
      <c r="W73" s="37">
        <f>Table3[[#This Row],[Received Date]]+22</f>
        <v>45427</v>
      </c>
      <c r="X73" s="220" t="s">
        <v>96</v>
      </c>
      <c r="Y73" s="25" t="s">
        <v>103</v>
      </c>
      <c r="Z73" s="114">
        <v>45427</v>
      </c>
      <c r="AA73" s="30" t="e">
        <f>'Follow up'!#REF!-'Follow up'!#REF!</f>
        <v>#REF!</v>
      </c>
    </row>
    <row r="74" spans="1:27" ht="17.25" hidden="1" customHeight="1" x14ac:dyDescent="0.2">
      <c r="A74" s="14" t="s">
        <v>37</v>
      </c>
      <c r="B74" s="14" t="s">
        <v>85</v>
      </c>
      <c r="C74" s="14" t="s">
        <v>46</v>
      </c>
      <c r="D74" s="12" t="str">
        <f t="shared" si="5"/>
        <v>Mar</v>
      </c>
      <c r="E74" s="158">
        <v>2024</v>
      </c>
      <c r="F74" s="138">
        <v>742961.34</v>
      </c>
      <c r="G74" s="138"/>
      <c r="H74" s="138"/>
      <c r="I74" s="600">
        <v>645852.88</v>
      </c>
      <c r="J74" s="68">
        <v>97108.459999999963</v>
      </c>
      <c r="K74" s="357">
        <f t="shared" si="6"/>
        <v>0.13070459359298556</v>
      </c>
      <c r="L74" s="137"/>
      <c r="M74" s="137"/>
      <c r="N74" s="137">
        <f>Table3[[#This Row],[VAT Amount Rework]]+Table3[[#This Row],[Billed Before VAT Rework]]</f>
        <v>0</v>
      </c>
      <c r="O74" s="142">
        <v>48720.689999999944</v>
      </c>
      <c r="P74" s="132">
        <f t="shared" si="7"/>
        <v>6.5576346139356256E-2</v>
      </c>
      <c r="Q74" s="12">
        <f t="shared" si="8"/>
        <v>48387.770000000019</v>
      </c>
      <c r="R74" s="12">
        <f t="shared" si="9"/>
        <v>48387.770000000019</v>
      </c>
      <c r="S74" s="28">
        <v>357783</v>
      </c>
      <c r="T74" s="25" t="s">
        <v>1</v>
      </c>
      <c r="U74" s="25" t="s">
        <v>40</v>
      </c>
      <c r="V74" s="43">
        <v>45405</v>
      </c>
      <c r="W74" s="37">
        <f>Table3[[#This Row],[Received Date]]+22</f>
        <v>45427</v>
      </c>
      <c r="X74" s="53" t="s">
        <v>100</v>
      </c>
      <c r="Y74" s="25" t="s">
        <v>351</v>
      </c>
      <c r="Z74" s="114">
        <v>45785</v>
      </c>
      <c r="AA74" s="30" t="e">
        <f>'Follow up'!#REF!-'Follow up'!#REF!</f>
        <v>#REF!</v>
      </c>
    </row>
    <row r="75" spans="1:27" ht="17.25" hidden="1" customHeight="1" x14ac:dyDescent="0.2">
      <c r="A75" s="14" t="s">
        <v>37</v>
      </c>
      <c r="B75" s="14" t="s">
        <v>56</v>
      </c>
      <c r="C75" s="14" t="s">
        <v>46</v>
      </c>
      <c r="D75" s="25" t="str">
        <f t="shared" si="5"/>
        <v>Mar</v>
      </c>
      <c r="E75" s="158">
        <v>2024</v>
      </c>
      <c r="F75" s="138">
        <v>156379.32999999999</v>
      </c>
      <c r="G75" s="138"/>
      <c r="H75" s="138"/>
      <c r="I75" s="600">
        <v>143495.16</v>
      </c>
      <c r="J75" s="68">
        <v>12884.169999999984</v>
      </c>
      <c r="K75" s="357">
        <f t="shared" si="6"/>
        <v>8.2390492400753884E-2</v>
      </c>
      <c r="L75" s="137"/>
      <c r="M75" s="137"/>
      <c r="N75" s="137">
        <f>Table3[[#This Row],[VAT Amount Rework]]+Table3[[#This Row],[Billed Before VAT Rework]]</f>
        <v>0</v>
      </c>
      <c r="O75" s="142">
        <v>8530.0999999999767</v>
      </c>
      <c r="P75" s="132">
        <f t="shared" si="7"/>
        <v>5.4547490387636122E-2</v>
      </c>
      <c r="Q75" s="12">
        <f t="shared" si="8"/>
        <v>4354.070000000007</v>
      </c>
      <c r="R75" s="12">
        <f t="shared" si="9"/>
        <v>4354.070000000007</v>
      </c>
      <c r="S75" s="28">
        <v>357749</v>
      </c>
      <c r="T75" s="25" t="s">
        <v>1</v>
      </c>
      <c r="U75" s="25" t="s">
        <v>40</v>
      </c>
      <c r="V75" s="43">
        <v>45405</v>
      </c>
      <c r="W75" s="37">
        <f>Table3[[#This Row],[Received Date]]+22</f>
        <v>45427</v>
      </c>
      <c r="X75" s="25" t="s">
        <v>3</v>
      </c>
      <c r="Y75" s="25" t="s">
        <v>3</v>
      </c>
      <c r="Z75" s="114" t="s">
        <v>3</v>
      </c>
      <c r="AA75" s="30" t="e">
        <f>'Follow up'!#REF!-'Follow up'!#REF!</f>
        <v>#REF!</v>
      </c>
    </row>
    <row r="76" spans="1:27" ht="17.25" hidden="1" customHeight="1" x14ac:dyDescent="0.2">
      <c r="A76" s="15" t="s">
        <v>37</v>
      </c>
      <c r="B76" s="15" t="s">
        <v>87</v>
      </c>
      <c r="C76" s="14" t="s">
        <v>46</v>
      </c>
      <c r="D76" s="25" t="str">
        <f t="shared" si="5"/>
        <v>Mar</v>
      </c>
      <c r="E76" s="158">
        <v>2024</v>
      </c>
      <c r="F76" s="138">
        <v>36024.629999999997</v>
      </c>
      <c r="G76" s="138"/>
      <c r="H76" s="138"/>
      <c r="I76" s="600">
        <v>2250.1399999999994</v>
      </c>
      <c r="J76" s="68">
        <v>33774.49</v>
      </c>
      <c r="K76" s="357">
        <f t="shared" si="6"/>
        <v>0.93753884495135686</v>
      </c>
      <c r="L76" s="137">
        <v>20843.72</v>
      </c>
      <c r="M76" s="137">
        <v>1992.72</v>
      </c>
      <c r="N76" s="137">
        <f>Table3[[#This Row],[VAT Amount Rework]]+Table3[[#This Row],[Billed Before VAT Rework]]</f>
        <v>22836.440000000002</v>
      </c>
      <c r="O76" s="142">
        <v>13188.189999999995</v>
      </c>
      <c r="P76" s="132">
        <f t="shared" si="7"/>
        <v>0.36608814580468962</v>
      </c>
      <c r="Q76" s="12">
        <f t="shared" si="8"/>
        <v>20586.300000000003</v>
      </c>
      <c r="R76" s="12">
        <f t="shared" si="9"/>
        <v>20586.300000000003</v>
      </c>
      <c r="S76" s="28">
        <v>357743</v>
      </c>
      <c r="T76" s="25" t="s">
        <v>1</v>
      </c>
      <c r="U76" s="25" t="s">
        <v>41</v>
      </c>
      <c r="V76" s="43">
        <v>45406</v>
      </c>
      <c r="W76" s="37">
        <f>Table3[[#This Row],[Received Date]]+22</f>
        <v>45428</v>
      </c>
      <c r="X76" s="50" t="s">
        <v>96</v>
      </c>
      <c r="Y76" s="25" t="s">
        <v>103</v>
      </c>
      <c r="Z76" s="114">
        <v>45438</v>
      </c>
      <c r="AA76" s="30" t="e">
        <f>'Follow up'!#REF!-'Follow up'!#REF!</f>
        <v>#REF!</v>
      </c>
    </row>
    <row r="77" spans="1:27" ht="17.25" hidden="1" customHeight="1" x14ac:dyDescent="0.2">
      <c r="A77" s="14" t="s">
        <v>37</v>
      </c>
      <c r="B77" s="14" t="s">
        <v>85</v>
      </c>
      <c r="C77" s="14" t="s">
        <v>46</v>
      </c>
      <c r="D77" s="12" t="str">
        <f t="shared" si="5"/>
        <v>Mar</v>
      </c>
      <c r="E77" s="158">
        <v>2024</v>
      </c>
      <c r="F77" s="138">
        <v>224392.29</v>
      </c>
      <c r="G77" s="138"/>
      <c r="H77" s="138"/>
      <c r="I77" s="600">
        <v>160162.64000000001</v>
      </c>
      <c r="J77" s="68">
        <v>64229.649999999994</v>
      </c>
      <c r="K77" s="357">
        <f t="shared" si="6"/>
        <v>0.28623822146473926</v>
      </c>
      <c r="L77" s="137">
        <v>145902.51</v>
      </c>
      <c r="M77" s="137">
        <v>14260.13</v>
      </c>
      <c r="N77" s="137">
        <f>Table3[[#This Row],[VAT Amount Rework]]+Table3[[#This Row],[Billed Before VAT Rework]]</f>
        <v>160162.64000000001</v>
      </c>
      <c r="O77" s="142">
        <v>64229.649999999994</v>
      </c>
      <c r="P77" s="132">
        <f t="shared" si="7"/>
        <v>0.28623822146473926</v>
      </c>
      <c r="Q77" s="12">
        <f t="shared" si="8"/>
        <v>0</v>
      </c>
      <c r="R77" s="12">
        <f t="shared" si="9"/>
        <v>0</v>
      </c>
      <c r="S77" s="28">
        <v>357787</v>
      </c>
      <c r="T77" s="25" t="s">
        <v>1</v>
      </c>
      <c r="U77" s="25" t="s">
        <v>41</v>
      </c>
      <c r="V77" s="43">
        <v>45406</v>
      </c>
      <c r="W77" s="37">
        <f>Table3[[#This Row],[Received Date]]+22</f>
        <v>45428</v>
      </c>
      <c r="X77" s="53" t="s">
        <v>100</v>
      </c>
      <c r="Y77" s="25" t="s">
        <v>351</v>
      </c>
      <c r="Z77" s="114">
        <v>45796</v>
      </c>
      <c r="AA77" s="30" t="e">
        <f>'Follow up'!#REF!-'Follow up'!#REF!</f>
        <v>#REF!</v>
      </c>
    </row>
    <row r="78" spans="1:27" ht="17.25" hidden="1" customHeight="1" x14ac:dyDescent="0.2">
      <c r="A78" s="14" t="s">
        <v>37</v>
      </c>
      <c r="B78" s="14" t="s">
        <v>56</v>
      </c>
      <c r="C78" s="14" t="s">
        <v>46</v>
      </c>
      <c r="D78" s="25" t="str">
        <f t="shared" si="5"/>
        <v>Mar</v>
      </c>
      <c r="E78" s="158">
        <v>2024</v>
      </c>
      <c r="F78" s="138">
        <v>4442.76</v>
      </c>
      <c r="G78" s="138"/>
      <c r="H78" s="138"/>
      <c r="I78" s="600">
        <v>2511.8399999999997</v>
      </c>
      <c r="J78" s="68">
        <v>1930.9200000000005</v>
      </c>
      <c r="K78" s="357">
        <f t="shared" si="6"/>
        <v>0.43462172163249879</v>
      </c>
      <c r="L78" s="137"/>
      <c r="M78" s="137"/>
      <c r="N78" s="137">
        <f>Table3[[#This Row],[VAT Amount Rework]]+Table3[[#This Row],[Billed Before VAT Rework]]</f>
        <v>0</v>
      </c>
      <c r="O78" s="142">
        <v>1930.9200000000005</v>
      </c>
      <c r="P78" s="132">
        <f t="shared" si="7"/>
        <v>0.43462172163249879</v>
      </c>
      <c r="Q78" s="12">
        <f t="shared" si="8"/>
        <v>0</v>
      </c>
      <c r="R78" s="12">
        <f t="shared" si="9"/>
        <v>0</v>
      </c>
      <c r="S78" s="28">
        <v>357754</v>
      </c>
      <c r="T78" s="25" t="s">
        <v>1</v>
      </c>
      <c r="U78" s="25" t="s">
        <v>41</v>
      </c>
      <c r="V78" s="43">
        <v>45406</v>
      </c>
      <c r="W78" s="37">
        <f>Table3[[#This Row],[Received Date]]+22</f>
        <v>45428</v>
      </c>
      <c r="X78" s="25" t="s">
        <v>3</v>
      </c>
      <c r="Y78" s="25" t="s">
        <v>3</v>
      </c>
      <c r="Z78" s="114" t="s">
        <v>3</v>
      </c>
      <c r="AA78" s="30" t="e">
        <f>'Follow up'!#REF!-'Follow up'!#REF!</f>
        <v>#REF!</v>
      </c>
    </row>
    <row r="79" spans="1:27" ht="17.25" hidden="1" customHeight="1" x14ac:dyDescent="0.2">
      <c r="A79" s="15" t="s">
        <v>37</v>
      </c>
      <c r="B79" s="15" t="s">
        <v>87</v>
      </c>
      <c r="C79" s="14" t="s">
        <v>46</v>
      </c>
      <c r="D79" s="25" t="str">
        <f t="shared" si="5"/>
        <v>Mar</v>
      </c>
      <c r="E79" s="158">
        <v>2024</v>
      </c>
      <c r="F79" s="138">
        <v>316433.08</v>
      </c>
      <c r="G79" s="138"/>
      <c r="H79" s="138"/>
      <c r="I79" s="600">
        <v>234873.12</v>
      </c>
      <c r="J79" s="68">
        <v>81559.960000000021</v>
      </c>
      <c r="K79" s="357">
        <f t="shared" si="6"/>
        <v>0.25774789412029875</v>
      </c>
      <c r="L79" s="137"/>
      <c r="M79" s="137"/>
      <c r="N79" s="137">
        <f>Table3[[#This Row],[VAT Amount Rework]]+Table3[[#This Row],[Billed Before VAT Rework]]</f>
        <v>0</v>
      </c>
      <c r="O79" s="142">
        <v>81559.960000000021</v>
      </c>
      <c r="P79" s="132">
        <f t="shared" si="7"/>
        <v>0.25774789412029875</v>
      </c>
      <c r="Q79" s="12">
        <f t="shared" si="8"/>
        <v>0</v>
      </c>
      <c r="R79" s="12">
        <f t="shared" si="9"/>
        <v>0</v>
      </c>
      <c r="S79" s="28">
        <v>357746</v>
      </c>
      <c r="T79" s="25" t="s">
        <v>1</v>
      </c>
      <c r="U79" s="25" t="s">
        <v>41</v>
      </c>
      <c r="V79" s="43">
        <v>45408</v>
      </c>
      <c r="W79" s="37">
        <f>Table3[[#This Row],[Received Date]]+22</f>
        <v>45430</v>
      </c>
      <c r="X79" s="53" t="s">
        <v>3</v>
      </c>
      <c r="Y79" s="25" t="s">
        <v>95</v>
      </c>
      <c r="Z79" s="114" t="s">
        <v>3</v>
      </c>
      <c r="AA79" s="30" t="e">
        <f>'Follow up'!#REF!-'Follow up'!#REF!</f>
        <v>#REF!</v>
      </c>
    </row>
    <row r="80" spans="1:27" ht="17.25" hidden="1" customHeight="1" x14ac:dyDescent="0.2">
      <c r="A80" s="14" t="s">
        <v>37</v>
      </c>
      <c r="B80" s="14" t="s">
        <v>56</v>
      </c>
      <c r="C80" s="14" t="s">
        <v>46</v>
      </c>
      <c r="D80" s="25" t="str">
        <f t="shared" si="5"/>
        <v>Mar</v>
      </c>
      <c r="E80" s="158">
        <v>2024</v>
      </c>
      <c r="F80" s="138">
        <v>345424.78</v>
      </c>
      <c r="G80" s="138"/>
      <c r="H80" s="138"/>
      <c r="I80" s="600">
        <v>266660.26</v>
      </c>
      <c r="J80" s="68">
        <v>78764.520000000019</v>
      </c>
      <c r="K80" s="357">
        <f t="shared" si="6"/>
        <v>0.22802220500799047</v>
      </c>
      <c r="L80" s="137"/>
      <c r="M80" s="137"/>
      <c r="N80" s="137">
        <f>Table3[[#This Row],[VAT Amount Rework]]+Table3[[#This Row],[Billed Before VAT Rework]]</f>
        <v>0</v>
      </c>
      <c r="O80" s="142">
        <v>78764.520000000019</v>
      </c>
      <c r="P80" s="132">
        <f t="shared" si="7"/>
        <v>0.22802220500799047</v>
      </c>
      <c r="Q80" s="12">
        <f t="shared" si="8"/>
        <v>0</v>
      </c>
      <c r="R80" s="12">
        <f t="shared" si="9"/>
        <v>0</v>
      </c>
      <c r="S80" s="28">
        <v>357755</v>
      </c>
      <c r="T80" s="25" t="s">
        <v>1</v>
      </c>
      <c r="U80" s="25" t="s">
        <v>41</v>
      </c>
      <c r="V80" s="43">
        <v>45408</v>
      </c>
      <c r="W80" s="37">
        <f>Table3[[#This Row],[Received Date]]+22</f>
        <v>45430</v>
      </c>
      <c r="X80" s="53" t="s">
        <v>3</v>
      </c>
      <c r="Y80" s="25" t="s">
        <v>3</v>
      </c>
      <c r="Z80" s="114" t="s">
        <v>3</v>
      </c>
      <c r="AA80" s="30" t="e">
        <f>'Follow up'!#REF!-'Follow up'!#REF!</f>
        <v>#REF!</v>
      </c>
    </row>
    <row r="81" spans="1:27" ht="17.25" hidden="1" customHeight="1" x14ac:dyDescent="0.2">
      <c r="A81" s="14" t="s">
        <v>37</v>
      </c>
      <c r="B81" s="14" t="s">
        <v>85</v>
      </c>
      <c r="C81" s="14" t="s">
        <v>46</v>
      </c>
      <c r="D81" s="12" t="str">
        <f t="shared" si="5"/>
        <v>Mar</v>
      </c>
      <c r="E81" s="158">
        <v>2024</v>
      </c>
      <c r="F81" s="138">
        <v>556999.77</v>
      </c>
      <c r="G81" s="138"/>
      <c r="H81" s="138"/>
      <c r="I81" s="600">
        <v>449391.44</v>
      </c>
      <c r="J81" s="68">
        <v>107608.33000000002</v>
      </c>
      <c r="K81" s="357">
        <f t="shared" si="6"/>
        <v>0.19319277277259919</v>
      </c>
      <c r="L81" s="137"/>
      <c r="M81" s="137"/>
      <c r="N81" s="137">
        <f>Table3[[#This Row],[VAT Amount Rework]]+Table3[[#This Row],[Billed Before VAT Rework]]</f>
        <v>0</v>
      </c>
      <c r="O81" s="142">
        <v>107608.33000000002</v>
      </c>
      <c r="P81" s="132">
        <f t="shared" si="7"/>
        <v>0.19319277277259919</v>
      </c>
      <c r="Q81" s="12">
        <f t="shared" si="8"/>
        <v>0</v>
      </c>
      <c r="R81" s="12">
        <f t="shared" si="9"/>
        <v>0</v>
      </c>
      <c r="S81" s="28">
        <v>357784</v>
      </c>
      <c r="T81" s="25" t="s">
        <v>1</v>
      </c>
      <c r="U81" s="25" t="s">
        <v>41</v>
      </c>
      <c r="V81" s="43">
        <v>45410</v>
      </c>
      <c r="W81" s="37">
        <f>Table3[[#This Row],[Received Date]]+22</f>
        <v>45432</v>
      </c>
      <c r="X81" s="25" t="s">
        <v>3</v>
      </c>
      <c r="Y81" s="25" t="s">
        <v>95</v>
      </c>
      <c r="Z81" s="114" t="s">
        <v>3</v>
      </c>
      <c r="AA81" s="30" t="e">
        <f>'Follow up'!#REF!-'Follow up'!#REF!</f>
        <v>#REF!</v>
      </c>
    </row>
    <row r="82" spans="1:27" ht="17.25" hidden="1" customHeight="1" x14ac:dyDescent="0.2">
      <c r="A82" s="15" t="s">
        <v>49</v>
      </c>
      <c r="B82" s="15" t="s">
        <v>85</v>
      </c>
      <c r="C82" s="15" t="s">
        <v>62</v>
      </c>
      <c r="D82" s="25" t="str">
        <f t="shared" si="5"/>
        <v>Feb</v>
      </c>
      <c r="E82" s="158">
        <v>2024</v>
      </c>
      <c r="F82" s="138">
        <v>4862243.4999999981</v>
      </c>
      <c r="G82" s="138"/>
      <c r="H82" s="138"/>
      <c r="I82" s="600">
        <v>4707204.6364687188</v>
      </c>
      <c r="J82" s="68">
        <v>155038.86353127938</v>
      </c>
      <c r="K82" s="357">
        <f t="shared" si="6"/>
        <v>3.1886281205636746E-2</v>
      </c>
      <c r="L82" s="137"/>
      <c r="M82" s="137"/>
      <c r="N82" s="137">
        <f>Table3[[#This Row],[VAT Amount Rework]]+Table3[[#This Row],[Billed Before VAT Rework]]</f>
        <v>0</v>
      </c>
      <c r="O82" s="142">
        <v>127828.40193279926</v>
      </c>
      <c r="P82" s="132">
        <f t="shared" si="7"/>
        <v>2.6290004178688153E-2</v>
      </c>
      <c r="Q82" s="12">
        <f t="shared" si="8"/>
        <v>27210.46159848012</v>
      </c>
      <c r="R82" s="66">
        <f t="shared" si="9"/>
        <v>27210.46159848012</v>
      </c>
      <c r="S82" s="28" t="s">
        <v>3</v>
      </c>
      <c r="T82" s="25" t="s">
        <v>1</v>
      </c>
      <c r="U82" s="25" t="s">
        <v>40</v>
      </c>
      <c r="V82" s="43">
        <v>45413</v>
      </c>
      <c r="W82" s="37">
        <f>Table3[[#This Row],[Received Date]]+15</f>
        <v>45428</v>
      </c>
      <c r="X82" s="220" t="s">
        <v>96</v>
      </c>
      <c r="Y82" s="25" t="s">
        <v>38</v>
      </c>
      <c r="Z82" s="114">
        <v>45426</v>
      </c>
      <c r="AA82" s="30" t="e">
        <f>'Follow up'!#REF!-'Follow up'!#REF!</f>
        <v>#REF!</v>
      </c>
    </row>
    <row r="83" spans="1:27" ht="17.25" hidden="1" customHeight="1" x14ac:dyDescent="0.2">
      <c r="A83" s="15" t="s">
        <v>89</v>
      </c>
      <c r="B83" s="14" t="s">
        <v>82</v>
      </c>
      <c r="C83" s="15" t="s">
        <v>62</v>
      </c>
      <c r="D83" s="25" t="str">
        <f t="shared" si="5"/>
        <v>FEB</v>
      </c>
      <c r="E83" s="158">
        <v>2024</v>
      </c>
      <c r="F83" s="138">
        <v>13721513.92</v>
      </c>
      <c r="G83" s="138"/>
      <c r="H83" s="138"/>
      <c r="I83" s="600">
        <v>12495639.32</v>
      </c>
      <c r="J83" s="68">
        <v>1225874.6000000001</v>
      </c>
      <c r="K83" s="357">
        <f t="shared" si="6"/>
        <v>8.9339602550211908E-2</v>
      </c>
      <c r="L83" s="137"/>
      <c r="M83" s="137"/>
      <c r="N83" s="137">
        <f>Table3[[#This Row],[VAT Amount Rework]]+Table3[[#This Row],[Billed Before VAT Rework]]</f>
        <v>0</v>
      </c>
      <c r="O83" s="142">
        <v>968621.33204088174</v>
      </c>
      <c r="P83" s="132">
        <f t="shared" si="7"/>
        <v>7.0591433109217866E-2</v>
      </c>
      <c r="Q83" s="12">
        <f t="shared" si="8"/>
        <v>257253.26795911836</v>
      </c>
      <c r="R83" s="12">
        <f t="shared" si="9"/>
        <v>257253.26795911836</v>
      </c>
      <c r="S83" s="28" t="s">
        <v>3</v>
      </c>
      <c r="T83" s="25" t="s">
        <v>1</v>
      </c>
      <c r="U83" s="25" t="s">
        <v>40</v>
      </c>
      <c r="V83" s="43">
        <v>45413</v>
      </c>
      <c r="W83" s="37">
        <f>Table3[[#This Row],[Received Date]]+15</f>
        <v>45428</v>
      </c>
      <c r="X83" s="220" t="s">
        <v>96</v>
      </c>
      <c r="Y83" s="25" t="s">
        <v>38</v>
      </c>
      <c r="Z83" s="114">
        <v>45426</v>
      </c>
      <c r="AA83" s="30" t="e">
        <f>'Follow up'!#REF!-'Follow up'!#REF!</f>
        <v>#REF!</v>
      </c>
    </row>
    <row r="84" spans="1:27" ht="17.25" hidden="1" customHeight="1" x14ac:dyDescent="0.2">
      <c r="A84" s="15" t="s">
        <v>49</v>
      </c>
      <c r="B84" s="14" t="s">
        <v>87</v>
      </c>
      <c r="C84" s="14" t="s">
        <v>62</v>
      </c>
      <c r="D84" s="25" t="str">
        <f t="shared" si="5"/>
        <v>Feb</v>
      </c>
      <c r="E84" s="158">
        <v>2024</v>
      </c>
      <c r="F84" s="138">
        <v>10398691.49</v>
      </c>
      <c r="G84" s="138"/>
      <c r="H84" s="138"/>
      <c r="I84" s="600">
        <v>9855937.4800000004</v>
      </c>
      <c r="J84" s="68">
        <v>542754.01</v>
      </c>
      <c r="K84" s="357">
        <f t="shared" si="6"/>
        <v>5.2194452592611726E-2</v>
      </c>
      <c r="L84" s="137"/>
      <c r="M84" s="137"/>
      <c r="N84" s="137">
        <f>Table3[[#This Row],[VAT Amount Rework]]+Table3[[#This Row],[Billed Before VAT Rework]]</f>
        <v>0</v>
      </c>
      <c r="O84" s="142">
        <v>498603.84929484129</v>
      </c>
      <c r="P84" s="132">
        <f t="shared" si="7"/>
        <v>4.7948710640596311E-2</v>
      </c>
      <c r="Q84" s="12">
        <f t="shared" si="8"/>
        <v>44150.16070515872</v>
      </c>
      <c r="R84" s="12">
        <f t="shared" si="9"/>
        <v>44150.16070515872</v>
      </c>
      <c r="S84" s="28" t="s">
        <v>3</v>
      </c>
      <c r="T84" s="25" t="s">
        <v>1</v>
      </c>
      <c r="U84" s="25" t="s">
        <v>40</v>
      </c>
      <c r="V84" s="43">
        <v>45413</v>
      </c>
      <c r="W84" s="37">
        <f>Table3[[#This Row],[Received Date]]+15</f>
        <v>45428</v>
      </c>
      <c r="X84" s="220" t="s">
        <v>96</v>
      </c>
      <c r="Y84" s="25" t="s">
        <v>38</v>
      </c>
      <c r="Z84" s="114">
        <v>45428</v>
      </c>
      <c r="AA84" s="30" t="e">
        <f>'Follow up'!#REF!-'Follow up'!#REF!</f>
        <v>#REF!</v>
      </c>
    </row>
    <row r="85" spans="1:27" ht="17.25" hidden="1" customHeight="1" x14ac:dyDescent="0.2">
      <c r="A85" s="15" t="s">
        <v>37</v>
      </c>
      <c r="B85" s="15" t="s">
        <v>87</v>
      </c>
      <c r="C85" s="14" t="s">
        <v>46</v>
      </c>
      <c r="D85" s="25" t="str">
        <f t="shared" si="5"/>
        <v>Mar</v>
      </c>
      <c r="E85" s="158">
        <v>2024</v>
      </c>
      <c r="F85" s="138">
        <v>130225.36</v>
      </c>
      <c r="G85" s="138"/>
      <c r="H85" s="138"/>
      <c r="I85" s="600">
        <v>125376.56999999999</v>
      </c>
      <c r="J85" s="68">
        <v>4848.7900000000081</v>
      </c>
      <c r="K85" s="357">
        <f t="shared" si="6"/>
        <v>3.7233838324578314E-2</v>
      </c>
      <c r="L85" s="137">
        <v>109469.45</v>
      </c>
      <c r="M85" s="137">
        <v>15907.12</v>
      </c>
      <c r="N85" s="137">
        <f>Table3[[#This Row],[VAT Amount Rework]]+Table3[[#This Row],[Billed Before VAT Rework]]</f>
        <v>125376.56999999999</v>
      </c>
      <c r="O85" s="142">
        <v>4848.7900000000081</v>
      </c>
      <c r="P85" s="132">
        <f t="shared" si="7"/>
        <v>3.7233838324578314E-2</v>
      </c>
      <c r="Q85" s="12">
        <f t="shared" si="8"/>
        <v>0</v>
      </c>
      <c r="R85" s="12">
        <f t="shared" si="9"/>
        <v>0</v>
      </c>
      <c r="S85" s="28">
        <v>360282</v>
      </c>
      <c r="T85" s="25" t="s">
        <v>1</v>
      </c>
      <c r="U85" s="25" t="s">
        <v>40</v>
      </c>
      <c r="V85" s="43">
        <v>45414</v>
      </c>
      <c r="W85" s="37">
        <f>Table3[[#This Row],[Received Date]]+22</f>
        <v>45436</v>
      </c>
      <c r="X85" s="50" t="s">
        <v>96</v>
      </c>
      <c r="Y85" s="25" t="s">
        <v>103</v>
      </c>
      <c r="Z85" s="114">
        <v>45427</v>
      </c>
      <c r="AA85" s="30" t="e">
        <f>'Follow up'!#REF!-'Follow up'!#REF!</f>
        <v>#REF!</v>
      </c>
    </row>
    <row r="86" spans="1:27" ht="17.25" hidden="1" customHeight="1" x14ac:dyDescent="0.2">
      <c r="A86" s="14" t="s">
        <v>47</v>
      </c>
      <c r="B86" s="14" t="s">
        <v>85</v>
      </c>
      <c r="C86" s="14" t="s">
        <v>46</v>
      </c>
      <c r="D86" s="15" t="str">
        <f t="shared" si="5"/>
        <v>Jan</v>
      </c>
      <c r="E86" s="158">
        <v>2024</v>
      </c>
      <c r="F86" s="138">
        <v>667189.43999999994</v>
      </c>
      <c r="G86" s="138"/>
      <c r="H86" s="138"/>
      <c r="I86" s="600">
        <v>629907.59</v>
      </c>
      <c r="J86" s="68">
        <v>37281.85</v>
      </c>
      <c r="K86" s="357">
        <f t="shared" si="6"/>
        <v>5.5878956957112515E-2</v>
      </c>
      <c r="L86" s="137"/>
      <c r="M86" s="137"/>
      <c r="N86" s="137">
        <f>Table3[[#This Row],[VAT Amount Rework]]+Table3[[#This Row],[Billed Before VAT Rework]]</f>
        <v>0</v>
      </c>
      <c r="O86" s="142">
        <v>37281.85</v>
      </c>
      <c r="P86" s="132">
        <f t="shared" si="7"/>
        <v>5.5878956957112515E-2</v>
      </c>
      <c r="Q86" s="12">
        <f t="shared" si="8"/>
        <v>0</v>
      </c>
      <c r="R86" s="12">
        <f t="shared" si="9"/>
        <v>0</v>
      </c>
      <c r="S86" s="28">
        <v>352225</v>
      </c>
      <c r="T86" s="25" t="s">
        <v>1</v>
      </c>
      <c r="U86" s="25" t="s">
        <v>41</v>
      </c>
      <c r="V86" s="43">
        <v>45415</v>
      </c>
      <c r="W86" s="37">
        <f>Table3[[#This Row],[Received Date]]+22</f>
        <v>45437</v>
      </c>
      <c r="X86" s="66"/>
      <c r="Y86" s="25" t="s">
        <v>95</v>
      </c>
      <c r="Z86" s="114" t="s">
        <v>3</v>
      </c>
      <c r="AA86" s="30" t="e">
        <f>'Follow up'!#REF!-'Follow up'!#REF!</f>
        <v>#REF!</v>
      </c>
    </row>
    <row r="87" spans="1:27" ht="17.25" hidden="1" customHeight="1" x14ac:dyDescent="0.2">
      <c r="A87" s="15" t="s">
        <v>37</v>
      </c>
      <c r="B87" s="15" t="s">
        <v>87</v>
      </c>
      <c r="C87" s="14" t="s">
        <v>46</v>
      </c>
      <c r="D87" s="25" t="str">
        <f t="shared" si="5"/>
        <v>Mar</v>
      </c>
      <c r="E87" s="158">
        <v>2024</v>
      </c>
      <c r="F87" s="138">
        <v>10086.76</v>
      </c>
      <c r="G87" s="138"/>
      <c r="H87" s="138"/>
      <c r="I87" s="600">
        <v>9785.41</v>
      </c>
      <c r="J87" s="68">
        <v>301.35000000000036</v>
      </c>
      <c r="K87" s="357">
        <f t="shared" si="6"/>
        <v>2.987579758019427E-2</v>
      </c>
      <c r="L87" s="137"/>
      <c r="M87" s="137"/>
      <c r="N87" s="137">
        <f>Table3[[#This Row],[VAT Amount Rework]]+Table3[[#This Row],[Billed Before VAT Rework]]</f>
        <v>0</v>
      </c>
      <c r="O87" s="142">
        <v>301.35000000000036</v>
      </c>
      <c r="P87" s="132">
        <f t="shared" si="7"/>
        <v>2.987579758019427E-2</v>
      </c>
      <c r="Q87" s="12">
        <f t="shared" si="8"/>
        <v>0</v>
      </c>
      <c r="R87" s="12">
        <f t="shared" si="9"/>
        <v>0</v>
      </c>
      <c r="S87" s="28">
        <v>360283</v>
      </c>
      <c r="T87" s="25" t="s">
        <v>1</v>
      </c>
      <c r="U87" s="25" t="s">
        <v>40</v>
      </c>
      <c r="V87" s="43">
        <v>45417</v>
      </c>
      <c r="W87" s="37">
        <f>Table3[[#This Row],[Received Date]]+22</f>
        <v>45439</v>
      </c>
      <c r="X87" s="220" t="s">
        <v>96</v>
      </c>
      <c r="Y87" s="25" t="s">
        <v>103</v>
      </c>
      <c r="Z87" s="114">
        <v>45427</v>
      </c>
      <c r="AA87" s="30" t="e">
        <f>'Follow up'!#REF!-'Follow up'!#REF!</f>
        <v>#REF!</v>
      </c>
    </row>
    <row r="88" spans="1:27" ht="17.25" hidden="1" customHeight="1" x14ac:dyDescent="0.2">
      <c r="A88" s="15" t="s">
        <v>37</v>
      </c>
      <c r="B88" s="15" t="s">
        <v>87</v>
      </c>
      <c r="C88" s="14" t="s">
        <v>46</v>
      </c>
      <c r="D88" s="25" t="str">
        <f t="shared" si="5"/>
        <v>Mar</v>
      </c>
      <c r="E88" s="158">
        <v>2024</v>
      </c>
      <c r="F88" s="138">
        <v>35363.300000000003</v>
      </c>
      <c r="G88" s="138"/>
      <c r="H88" s="138"/>
      <c r="I88" s="600">
        <v>10002.439999999999</v>
      </c>
      <c r="J88" s="68">
        <v>25360.860000000004</v>
      </c>
      <c r="K88" s="357">
        <f t="shared" si="6"/>
        <v>0.71715196262792225</v>
      </c>
      <c r="L88" s="137"/>
      <c r="M88" s="137"/>
      <c r="N88" s="137">
        <f>Table3[[#This Row],[VAT Amount Rework]]+Table3[[#This Row],[Billed Before VAT Rework]]</f>
        <v>0</v>
      </c>
      <c r="O88" s="142">
        <v>25360.860000000004</v>
      </c>
      <c r="P88" s="132">
        <f t="shared" si="7"/>
        <v>0.71715196262792225</v>
      </c>
      <c r="Q88" s="12">
        <f t="shared" si="8"/>
        <v>0</v>
      </c>
      <c r="R88" s="12">
        <f t="shared" si="9"/>
        <v>0</v>
      </c>
      <c r="S88" s="28">
        <v>360284</v>
      </c>
      <c r="T88" s="25" t="s">
        <v>1</v>
      </c>
      <c r="U88" s="25" t="s">
        <v>41</v>
      </c>
      <c r="V88" s="43">
        <v>45418</v>
      </c>
      <c r="W88" s="37">
        <f>Table3[[#This Row],[Received Date]]+22</f>
        <v>45440</v>
      </c>
      <c r="X88" s="25" t="s">
        <v>3</v>
      </c>
      <c r="Y88" s="25" t="s">
        <v>95</v>
      </c>
      <c r="Z88" s="114" t="s">
        <v>3</v>
      </c>
      <c r="AA88" s="30" t="e">
        <f>'Follow up'!#REF!-'Follow up'!#REF!</f>
        <v>#REF!</v>
      </c>
    </row>
    <row r="89" spans="1:27" ht="17.25" hidden="1" customHeight="1" x14ac:dyDescent="0.2">
      <c r="A89" s="15" t="s">
        <v>37</v>
      </c>
      <c r="B89" s="15" t="s">
        <v>87</v>
      </c>
      <c r="C89" s="14" t="s">
        <v>46</v>
      </c>
      <c r="D89" s="25" t="str">
        <f t="shared" si="5"/>
        <v>Mar</v>
      </c>
      <c r="E89" s="158">
        <v>2024</v>
      </c>
      <c r="F89" s="138">
        <v>323241.86</v>
      </c>
      <c r="G89" s="138"/>
      <c r="H89" s="138"/>
      <c r="I89" s="600">
        <v>225303.86000000002</v>
      </c>
      <c r="J89" s="68">
        <v>97937.999999999971</v>
      </c>
      <c r="K89" s="357">
        <f t="shared" si="6"/>
        <v>0.30298674806536496</v>
      </c>
      <c r="L89" s="137"/>
      <c r="M89" s="137"/>
      <c r="N89" s="137">
        <f>Table3[[#This Row],[VAT Amount Rework]]+Table3[[#This Row],[Billed Before VAT Rework]]</f>
        <v>0</v>
      </c>
      <c r="O89" s="142">
        <v>97937.999999999971</v>
      </c>
      <c r="P89" s="132">
        <f t="shared" si="7"/>
        <v>0.30298674806536496</v>
      </c>
      <c r="Q89" s="12">
        <f t="shared" si="8"/>
        <v>0</v>
      </c>
      <c r="R89" s="12">
        <f t="shared" si="9"/>
        <v>0</v>
      </c>
      <c r="S89" s="28">
        <v>360287</v>
      </c>
      <c r="T89" s="25" t="s">
        <v>1</v>
      </c>
      <c r="U89" s="25" t="s">
        <v>41</v>
      </c>
      <c r="V89" s="43">
        <v>45419</v>
      </c>
      <c r="W89" s="37">
        <f>Table3[[#This Row],[Received Date]]+22</f>
        <v>45441</v>
      </c>
      <c r="X89" s="220" t="s">
        <v>96</v>
      </c>
      <c r="Y89" s="25" t="s">
        <v>103</v>
      </c>
      <c r="Z89" s="114">
        <v>45427</v>
      </c>
      <c r="AA89" s="30" t="e">
        <f>'Follow up'!#REF!-'Follow up'!#REF!</f>
        <v>#REF!</v>
      </c>
    </row>
    <row r="90" spans="1:27" ht="17.25" hidden="1" customHeight="1" x14ac:dyDescent="0.2">
      <c r="A90" s="15" t="s">
        <v>53</v>
      </c>
      <c r="B90" s="15" t="s">
        <v>87</v>
      </c>
      <c r="C90" s="14" t="s">
        <v>46</v>
      </c>
      <c r="D90" s="25" t="str">
        <f t="shared" si="5"/>
        <v>Apr</v>
      </c>
      <c r="E90" s="158">
        <v>2024</v>
      </c>
      <c r="F90" s="138">
        <v>118460.94</v>
      </c>
      <c r="G90" s="138"/>
      <c r="H90" s="138"/>
      <c r="I90" s="600">
        <v>73737.17</v>
      </c>
      <c r="J90" s="68">
        <v>44723.770000000004</v>
      </c>
      <c r="K90" s="357">
        <f t="shared" si="6"/>
        <v>0.37754022549542493</v>
      </c>
      <c r="L90" s="137">
        <v>76249.350000000006</v>
      </c>
      <c r="M90" s="137">
        <v>10622.55</v>
      </c>
      <c r="N90" s="137">
        <f>Table3[[#This Row],[VAT Amount Rework]]+Table3[[#This Row],[Billed Before VAT Rework]]</f>
        <v>86871.900000000009</v>
      </c>
      <c r="O90" s="142">
        <v>31589.039999999994</v>
      </c>
      <c r="P90" s="132">
        <f t="shared" si="7"/>
        <v>0.26666207443567469</v>
      </c>
      <c r="Q90" s="12">
        <f t="shared" si="8"/>
        <v>13134.73000000001</v>
      </c>
      <c r="R90" s="12">
        <f t="shared" si="9"/>
        <v>13134.73000000001</v>
      </c>
      <c r="S90" s="28">
        <v>361653</v>
      </c>
      <c r="T90" s="25" t="s">
        <v>1</v>
      </c>
      <c r="U90" s="25" t="s">
        <v>40</v>
      </c>
      <c r="V90" s="43">
        <v>45419</v>
      </c>
      <c r="W90" s="37">
        <f>Table3[[#This Row],[Received Date]]+22</f>
        <v>45441</v>
      </c>
      <c r="X90" s="220" t="s">
        <v>96</v>
      </c>
      <c r="Y90" s="25" t="s">
        <v>103</v>
      </c>
      <c r="Z90" s="114">
        <v>45440</v>
      </c>
      <c r="AA90" s="30" t="e">
        <f>'Follow up'!#REF!-'Follow up'!#REF!</f>
        <v>#REF!</v>
      </c>
    </row>
    <row r="91" spans="1:27" ht="17.25" hidden="1" customHeight="1" x14ac:dyDescent="0.2">
      <c r="A91" s="15" t="s">
        <v>37</v>
      </c>
      <c r="B91" s="14" t="s">
        <v>82</v>
      </c>
      <c r="C91" s="14" t="s">
        <v>46</v>
      </c>
      <c r="D91" s="15" t="str">
        <f t="shared" si="5"/>
        <v>Mar</v>
      </c>
      <c r="E91" s="158">
        <v>2024</v>
      </c>
      <c r="F91" s="138">
        <v>61000.66</v>
      </c>
      <c r="G91" s="138"/>
      <c r="H91" s="138"/>
      <c r="I91" s="600">
        <v>54641.06</v>
      </c>
      <c r="J91" s="68">
        <v>6359.6000000000058</v>
      </c>
      <c r="K91" s="357">
        <f t="shared" si="6"/>
        <v>0.10425460970422296</v>
      </c>
      <c r="L91" s="137"/>
      <c r="M91" s="137"/>
      <c r="N91" s="137">
        <f>Table3[[#This Row],[VAT Amount Rework]]+Table3[[#This Row],[Billed Before VAT Rework]]</f>
        <v>0</v>
      </c>
      <c r="O91" s="142">
        <v>5836.3500000000058</v>
      </c>
      <c r="P91" s="132">
        <f t="shared" si="7"/>
        <v>9.5676833660488347E-2</v>
      </c>
      <c r="Q91" s="12">
        <f t="shared" si="8"/>
        <v>523.25</v>
      </c>
      <c r="R91" s="12">
        <f t="shared" si="9"/>
        <v>523.25</v>
      </c>
      <c r="S91" s="28">
        <v>357762</v>
      </c>
      <c r="T91" s="25" t="s">
        <v>1</v>
      </c>
      <c r="U91" s="25" t="s">
        <v>40</v>
      </c>
      <c r="V91" s="43">
        <v>45419</v>
      </c>
      <c r="W91" s="37">
        <f>Table3[[#This Row],[Received Date]]+22</f>
        <v>45441</v>
      </c>
      <c r="X91" s="50" t="s">
        <v>96</v>
      </c>
      <c r="Y91" s="25" t="s">
        <v>103</v>
      </c>
      <c r="Z91" s="114">
        <v>45447</v>
      </c>
      <c r="AA91" s="30" t="e">
        <f>'Follow up'!#REF!-'Follow up'!#REF!</f>
        <v>#REF!</v>
      </c>
    </row>
    <row r="92" spans="1:27" ht="17.25" hidden="1" customHeight="1" x14ac:dyDescent="0.2">
      <c r="A92" s="14" t="s">
        <v>37</v>
      </c>
      <c r="B92" s="14" t="s">
        <v>85</v>
      </c>
      <c r="C92" s="14" t="s">
        <v>46</v>
      </c>
      <c r="D92" s="12" t="str">
        <f t="shared" si="5"/>
        <v>Mar</v>
      </c>
      <c r="E92" s="158">
        <v>2024</v>
      </c>
      <c r="F92" s="138">
        <v>89928.67</v>
      </c>
      <c r="G92" s="138"/>
      <c r="H92" s="138"/>
      <c r="I92" s="600">
        <v>69963.5</v>
      </c>
      <c r="J92" s="68">
        <v>19965.169999999998</v>
      </c>
      <c r="K92" s="357">
        <f t="shared" si="6"/>
        <v>0.22201117841507051</v>
      </c>
      <c r="L92" s="137"/>
      <c r="M92" s="137"/>
      <c r="N92" s="137">
        <f>Table3[[#This Row],[VAT Amount Rework]]+Table3[[#This Row],[Billed Before VAT Rework]]</f>
        <v>0</v>
      </c>
      <c r="O92" s="142">
        <v>784.31000000001222</v>
      </c>
      <c r="P92" s="132">
        <f t="shared" si="7"/>
        <v>8.7214678033158081E-3</v>
      </c>
      <c r="Q92" s="12">
        <f t="shared" si="8"/>
        <v>19180.859999999986</v>
      </c>
      <c r="R92" s="12">
        <f t="shared" si="9"/>
        <v>19180.859999999986</v>
      </c>
      <c r="S92" s="28">
        <v>362618</v>
      </c>
      <c r="T92" s="25" t="s">
        <v>1</v>
      </c>
      <c r="U92" s="25" t="s">
        <v>40</v>
      </c>
      <c r="V92" s="43">
        <v>45419</v>
      </c>
      <c r="W92" s="37">
        <f>Table3[[#This Row],[Received Date]]+22</f>
        <v>45441</v>
      </c>
      <c r="X92" s="53" t="s">
        <v>100</v>
      </c>
      <c r="Y92" s="25" t="s">
        <v>351</v>
      </c>
      <c r="Z92" s="114">
        <v>45790</v>
      </c>
      <c r="AA92" s="30" t="e">
        <f>'Follow up'!#REF!-'Follow up'!#REF!</f>
        <v>#REF!</v>
      </c>
    </row>
    <row r="93" spans="1:27" ht="17.25" hidden="1" customHeight="1" x14ac:dyDescent="0.2">
      <c r="A93" s="14" t="s">
        <v>37</v>
      </c>
      <c r="B93" s="14" t="s">
        <v>56</v>
      </c>
      <c r="C93" s="14" t="s">
        <v>46</v>
      </c>
      <c r="D93" s="25" t="str">
        <f t="shared" si="5"/>
        <v>Mar</v>
      </c>
      <c r="E93" s="158">
        <v>2024</v>
      </c>
      <c r="F93" s="138">
        <v>8263.39</v>
      </c>
      <c r="G93" s="138"/>
      <c r="H93" s="138"/>
      <c r="I93" s="600">
        <v>0</v>
      </c>
      <c r="J93" s="68">
        <v>8263.39</v>
      </c>
      <c r="K93" s="357">
        <f t="shared" si="6"/>
        <v>1</v>
      </c>
      <c r="L93" s="137"/>
      <c r="M93" s="137"/>
      <c r="N93" s="137">
        <f>Table3[[#This Row],[VAT Amount Rework]]+Table3[[#This Row],[Billed Before VAT Rework]]</f>
        <v>0</v>
      </c>
      <c r="O93" s="142">
        <v>1685.3999999999996</v>
      </c>
      <c r="P93" s="132">
        <f t="shared" si="7"/>
        <v>0.20395987603150761</v>
      </c>
      <c r="Q93" s="12">
        <f t="shared" si="8"/>
        <v>6577.99</v>
      </c>
      <c r="R93" s="12">
        <f t="shared" si="9"/>
        <v>6577.99</v>
      </c>
      <c r="S93" s="28">
        <v>361665</v>
      </c>
      <c r="T93" s="25" t="s">
        <v>1</v>
      </c>
      <c r="U93" s="25" t="s">
        <v>40</v>
      </c>
      <c r="V93" s="43">
        <v>45419</v>
      </c>
      <c r="W93" s="37">
        <f>Table3[[#This Row],[Received Date]]+22</f>
        <v>45441</v>
      </c>
      <c r="X93" s="25" t="s">
        <v>3</v>
      </c>
      <c r="Y93" s="25" t="s">
        <v>3</v>
      </c>
      <c r="Z93" s="114" t="s">
        <v>3</v>
      </c>
      <c r="AA93" s="30" t="e">
        <f>'Follow up'!#REF!-'Follow up'!#REF!</f>
        <v>#REF!</v>
      </c>
    </row>
    <row r="94" spans="1:27" ht="17.25" hidden="1" customHeight="1" x14ac:dyDescent="0.2">
      <c r="A94" s="15" t="s">
        <v>37</v>
      </c>
      <c r="B94" s="15" t="s">
        <v>87</v>
      </c>
      <c r="C94" s="14" t="s">
        <v>46</v>
      </c>
      <c r="D94" s="25" t="str">
        <f t="shared" si="5"/>
        <v>Mar</v>
      </c>
      <c r="E94" s="158">
        <v>2024</v>
      </c>
      <c r="F94" s="138">
        <v>7169.33</v>
      </c>
      <c r="G94" s="138"/>
      <c r="H94" s="138"/>
      <c r="I94" s="600">
        <v>5981.7699999999995</v>
      </c>
      <c r="J94" s="68">
        <v>1187.5600000000004</v>
      </c>
      <c r="K94" s="357">
        <f t="shared" si="6"/>
        <v>0.16564448839710272</v>
      </c>
      <c r="L94" s="137"/>
      <c r="M94" s="137"/>
      <c r="N94" s="137">
        <f>Table3[[#This Row],[VAT Amount Rework]]+Table3[[#This Row],[Billed Before VAT Rework]]</f>
        <v>0</v>
      </c>
      <c r="O94" s="142">
        <v>1187.5600000000004</v>
      </c>
      <c r="P94" s="132">
        <f t="shared" si="7"/>
        <v>0.16564448839710272</v>
      </c>
      <c r="Q94" s="12">
        <f t="shared" si="8"/>
        <v>0</v>
      </c>
      <c r="R94" s="12">
        <f t="shared" si="9"/>
        <v>0</v>
      </c>
      <c r="S94" s="28">
        <v>361647</v>
      </c>
      <c r="T94" s="25" t="s">
        <v>1</v>
      </c>
      <c r="U94" s="25" t="s">
        <v>40</v>
      </c>
      <c r="V94" s="43">
        <v>45420</v>
      </c>
      <c r="W94" s="37">
        <f>Table3[[#This Row],[Received Date]]+22</f>
        <v>45442</v>
      </c>
      <c r="X94" s="53" t="s">
        <v>3</v>
      </c>
      <c r="Y94" s="25" t="s">
        <v>95</v>
      </c>
      <c r="Z94" s="114" t="s">
        <v>3</v>
      </c>
      <c r="AA94" s="30" t="e">
        <f>'Follow up'!#REF!-'Follow up'!#REF!</f>
        <v>#REF!</v>
      </c>
    </row>
    <row r="95" spans="1:27" ht="17.25" hidden="1" customHeight="1" x14ac:dyDescent="0.2">
      <c r="A95" s="15" t="s">
        <v>37</v>
      </c>
      <c r="B95" s="15" t="s">
        <v>87</v>
      </c>
      <c r="C95" s="14" t="s">
        <v>46</v>
      </c>
      <c r="D95" s="25" t="str">
        <f t="shared" si="5"/>
        <v>Mar</v>
      </c>
      <c r="E95" s="158">
        <v>2024</v>
      </c>
      <c r="F95" s="138">
        <v>26786.799999999999</v>
      </c>
      <c r="G95" s="138"/>
      <c r="H95" s="138"/>
      <c r="I95" s="600">
        <v>8916.84</v>
      </c>
      <c r="J95" s="68">
        <v>17869.96</v>
      </c>
      <c r="K95" s="357">
        <f t="shared" si="6"/>
        <v>0.66711813281168331</v>
      </c>
      <c r="L95" s="137"/>
      <c r="M95" s="137"/>
      <c r="N95" s="137">
        <f>Table3[[#This Row],[VAT Amount Rework]]+Table3[[#This Row],[Billed Before VAT Rework]]</f>
        <v>0</v>
      </c>
      <c r="O95" s="142">
        <v>17869.96</v>
      </c>
      <c r="P95" s="132">
        <f t="shared" si="7"/>
        <v>0.66711813281168331</v>
      </c>
      <c r="Q95" s="12">
        <f t="shared" si="8"/>
        <v>0</v>
      </c>
      <c r="R95" s="12">
        <f t="shared" si="9"/>
        <v>0</v>
      </c>
      <c r="S95" s="28">
        <v>361646</v>
      </c>
      <c r="T95" s="25" t="s">
        <v>1</v>
      </c>
      <c r="U95" s="25" t="s">
        <v>41</v>
      </c>
      <c r="V95" s="43">
        <v>45421</v>
      </c>
      <c r="W95" s="37">
        <f>Table3[[#This Row],[Received Date]]+22</f>
        <v>45443</v>
      </c>
      <c r="X95" s="25" t="s">
        <v>3</v>
      </c>
      <c r="Y95" s="25" t="s">
        <v>95</v>
      </c>
      <c r="Z95" s="114" t="s">
        <v>3</v>
      </c>
      <c r="AA95" s="30" t="e">
        <f>'Follow up'!#REF!-'Follow up'!#REF!</f>
        <v>#REF!</v>
      </c>
    </row>
    <row r="96" spans="1:27" ht="17.25" hidden="1" customHeight="1" x14ac:dyDescent="0.2">
      <c r="A96" s="15" t="s">
        <v>53</v>
      </c>
      <c r="B96" s="15" t="s">
        <v>87</v>
      </c>
      <c r="C96" s="14" t="s">
        <v>46</v>
      </c>
      <c r="D96" s="25" t="str">
        <f t="shared" si="5"/>
        <v>Apr</v>
      </c>
      <c r="E96" s="158">
        <v>2024</v>
      </c>
      <c r="F96" s="138">
        <v>1479.97</v>
      </c>
      <c r="G96" s="138"/>
      <c r="H96" s="138"/>
      <c r="I96" s="600">
        <v>0</v>
      </c>
      <c r="J96" s="68">
        <v>1479.97</v>
      </c>
      <c r="K96" s="357">
        <f t="shared" si="6"/>
        <v>1</v>
      </c>
      <c r="L96" s="137">
        <v>1314.22</v>
      </c>
      <c r="M96" s="137">
        <v>165.75</v>
      </c>
      <c r="N96" s="137">
        <f>Table3[[#This Row],[VAT Amount Rework]]+Table3[[#This Row],[Billed Before VAT Rework]]</f>
        <v>1479.97</v>
      </c>
      <c r="O96" s="142">
        <v>0</v>
      </c>
      <c r="P96" s="132">
        <f t="shared" si="7"/>
        <v>0</v>
      </c>
      <c r="Q96" s="12">
        <f t="shared" si="8"/>
        <v>1479.97</v>
      </c>
      <c r="R96" s="12">
        <f t="shared" si="9"/>
        <v>1479.97</v>
      </c>
      <c r="S96" s="28">
        <v>361652</v>
      </c>
      <c r="T96" s="25" t="s">
        <v>1</v>
      </c>
      <c r="U96" s="25" t="s">
        <v>40</v>
      </c>
      <c r="V96" s="43">
        <v>45424</v>
      </c>
      <c r="W96" s="37">
        <f>Table3[[#This Row],[Received Date]]+22</f>
        <v>45446</v>
      </c>
      <c r="X96" s="220" t="s">
        <v>96</v>
      </c>
      <c r="Y96" s="25" t="s">
        <v>103</v>
      </c>
      <c r="Z96" s="114">
        <v>45427</v>
      </c>
      <c r="AA96" s="30" t="e">
        <f>'Follow up'!#REF!-'Follow up'!#REF!</f>
        <v>#REF!</v>
      </c>
    </row>
    <row r="97" spans="1:27" ht="17.25" hidden="1" customHeight="1" x14ac:dyDescent="0.2">
      <c r="A97" s="14" t="s">
        <v>37</v>
      </c>
      <c r="B97" s="14" t="s">
        <v>85</v>
      </c>
      <c r="C97" s="14" t="s">
        <v>46</v>
      </c>
      <c r="D97" s="12" t="str">
        <f t="shared" si="5"/>
        <v>Mar</v>
      </c>
      <c r="E97" s="158">
        <v>2024</v>
      </c>
      <c r="F97" s="138">
        <v>6797.71</v>
      </c>
      <c r="G97" s="138"/>
      <c r="H97" s="138"/>
      <c r="I97" s="600">
        <v>6277.81</v>
      </c>
      <c r="J97" s="68">
        <v>519.89999999999964</v>
      </c>
      <c r="K97" s="357">
        <f t="shared" si="6"/>
        <v>7.6481638669493049E-2</v>
      </c>
      <c r="L97" s="137"/>
      <c r="M97" s="137"/>
      <c r="N97" s="137">
        <f>Table3[[#This Row],[VAT Amount Rework]]+Table3[[#This Row],[Billed Before VAT Rework]]</f>
        <v>0</v>
      </c>
      <c r="O97" s="142">
        <v>519.89999999999964</v>
      </c>
      <c r="P97" s="132">
        <f t="shared" si="7"/>
        <v>7.6481638669493049E-2</v>
      </c>
      <c r="Q97" s="12">
        <f t="shared" si="8"/>
        <v>0</v>
      </c>
      <c r="R97" s="12">
        <f t="shared" si="9"/>
        <v>0</v>
      </c>
      <c r="S97" s="28">
        <v>362620</v>
      </c>
      <c r="T97" s="25" t="s">
        <v>1</v>
      </c>
      <c r="U97" s="25" t="s">
        <v>40</v>
      </c>
      <c r="V97" s="43">
        <v>45424</v>
      </c>
      <c r="W97" s="37">
        <f>Table3[[#This Row],[Received Date]]+22</f>
        <v>45446</v>
      </c>
      <c r="X97" s="25" t="s">
        <v>3</v>
      </c>
      <c r="Y97" s="25" t="s">
        <v>95</v>
      </c>
      <c r="Z97" s="114" t="s">
        <v>3</v>
      </c>
      <c r="AA97" s="30" t="e">
        <f>'Follow up'!#REF!-'Follow up'!#REF!</f>
        <v>#REF!</v>
      </c>
    </row>
    <row r="98" spans="1:27" ht="17.25" hidden="1" customHeight="1" x14ac:dyDescent="0.2">
      <c r="A98" s="14" t="s">
        <v>37</v>
      </c>
      <c r="B98" s="14" t="s">
        <v>85</v>
      </c>
      <c r="C98" s="14" t="s">
        <v>46</v>
      </c>
      <c r="D98" s="12" t="str">
        <f t="shared" si="5"/>
        <v>Mar</v>
      </c>
      <c r="E98" s="158">
        <v>2024</v>
      </c>
      <c r="F98" s="138">
        <v>675619.49</v>
      </c>
      <c r="G98" s="138"/>
      <c r="H98" s="138"/>
      <c r="I98" s="600">
        <v>556311.99</v>
      </c>
      <c r="J98" s="68">
        <v>119307.5</v>
      </c>
      <c r="K98" s="357">
        <f t="shared" si="6"/>
        <v>0.17658978428819452</v>
      </c>
      <c r="L98" s="137"/>
      <c r="M98" s="137"/>
      <c r="N98" s="137">
        <f>Table3[[#This Row],[VAT Amount Rework]]+Table3[[#This Row],[Billed Before VAT Rework]]</f>
        <v>0</v>
      </c>
      <c r="O98" s="142">
        <v>22059.219999999972</v>
      </c>
      <c r="P98" s="132">
        <f t="shared" si="7"/>
        <v>3.2650360634208425E-2</v>
      </c>
      <c r="Q98" s="12">
        <f t="shared" si="8"/>
        <v>97248.280000000028</v>
      </c>
      <c r="R98" s="12">
        <f t="shared" si="9"/>
        <v>97248.280000000028</v>
      </c>
      <c r="S98" s="28">
        <v>362621</v>
      </c>
      <c r="T98" s="25" t="s">
        <v>1</v>
      </c>
      <c r="U98" s="25" t="s">
        <v>40</v>
      </c>
      <c r="V98" s="43">
        <v>45424</v>
      </c>
      <c r="W98" s="37">
        <f>Table3[[#This Row],[Received Date]]+22</f>
        <v>45446</v>
      </c>
      <c r="X98" s="53" t="s">
        <v>100</v>
      </c>
      <c r="Y98" s="25" t="s">
        <v>351</v>
      </c>
      <c r="Z98" s="114">
        <v>45807</v>
      </c>
      <c r="AA98" s="30" t="e">
        <f>'Follow up'!#REF!-'Follow up'!#REF!</f>
        <v>#REF!</v>
      </c>
    </row>
    <row r="99" spans="1:27" ht="17.25" hidden="1" customHeight="1" x14ac:dyDescent="0.2">
      <c r="A99" s="15" t="s">
        <v>37</v>
      </c>
      <c r="B99" s="14" t="s">
        <v>82</v>
      </c>
      <c r="C99" s="14" t="s">
        <v>46</v>
      </c>
      <c r="D99" s="15" t="str">
        <f t="shared" si="5"/>
        <v>Mar</v>
      </c>
      <c r="E99" s="158">
        <v>2024</v>
      </c>
      <c r="F99" s="138">
        <v>42563.07</v>
      </c>
      <c r="G99" s="138"/>
      <c r="H99" s="138"/>
      <c r="I99" s="600">
        <v>17019.86</v>
      </c>
      <c r="J99" s="68">
        <v>25543.21</v>
      </c>
      <c r="K99" s="357">
        <f t="shared" si="6"/>
        <v>0.60012611872216926</v>
      </c>
      <c r="L99" s="137"/>
      <c r="M99" s="137"/>
      <c r="N99" s="137">
        <f>Table3[[#This Row],[VAT Amount Rework]]+Table3[[#This Row],[Billed Before VAT Rework]]</f>
        <v>0</v>
      </c>
      <c r="O99" s="142">
        <v>25543.21</v>
      </c>
      <c r="P99" s="132">
        <f t="shared" si="7"/>
        <v>0.60012611872216926</v>
      </c>
      <c r="Q99" s="12">
        <f t="shared" si="8"/>
        <v>0</v>
      </c>
      <c r="R99" s="12">
        <f t="shared" si="9"/>
        <v>0</v>
      </c>
      <c r="S99" s="28">
        <v>357760</v>
      </c>
      <c r="T99" s="25" t="s">
        <v>1</v>
      </c>
      <c r="U99" s="25" t="s">
        <v>41</v>
      </c>
      <c r="V99" s="43">
        <v>45425</v>
      </c>
      <c r="W99" s="37">
        <f>Table3[[#This Row],[Received Date]]+22</f>
        <v>45447</v>
      </c>
      <c r="X99" s="25" t="s">
        <v>3</v>
      </c>
      <c r="Y99" s="25" t="s">
        <v>95</v>
      </c>
      <c r="Z99" s="114" t="s">
        <v>3</v>
      </c>
      <c r="AA99" s="30" t="e">
        <f>'Follow up'!#REF!-'Follow up'!#REF!</f>
        <v>#REF!</v>
      </c>
    </row>
    <row r="100" spans="1:27" ht="17.25" hidden="1" customHeight="1" x14ac:dyDescent="0.2">
      <c r="A100" s="15" t="s">
        <v>37</v>
      </c>
      <c r="B100" s="14" t="s">
        <v>82</v>
      </c>
      <c r="C100" s="14" t="s">
        <v>46</v>
      </c>
      <c r="D100" s="15" t="str">
        <f t="shared" si="5"/>
        <v>Mar</v>
      </c>
      <c r="E100" s="158">
        <v>2024</v>
      </c>
      <c r="F100" s="138">
        <v>34026.050000000003</v>
      </c>
      <c r="G100" s="138"/>
      <c r="H100" s="138"/>
      <c r="I100" s="600">
        <v>14852.529999999999</v>
      </c>
      <c r="J100" s="68">
        <v>19173.520000000004</v>
      </c>
      <c r="K100" s="357">
        <f t="shared" si="6"/>
        <v>0.56349532196655217</v>
      </c>
      <c r="L100" s="137"/>
      <c r="M100" s="137"/>
      <c r="N100" s="137">
        <f>Table3[[#This Row],[VAT Amount Rework]]+Table3[[#This Row],[Billed Before VAT Rework]]</f>
        <v>0</v>
      </c>
      <c r="O100" s="142">
        <v>19173.520000000004</v>
      </c>
      <c r="P100" s="132">
        <f t="shared" si="7"/>
        <v>0.56349532196655217</v>
      </c>
      <c r="Q100" s="12">
        <f t="shared" si="8"/>
        <v>0</v>
      </c>
      <c r="R100" s="12">
        <f t="shared" si="9"/>
        <v>0</v>
      </c>
      <c r="S100" s="28">
        <v>361706</v>
      </c>
      <c r="T100" s="25" t="s">
        <v>1</v>
      </c>
      <c r="U100" s="25" t="s">
        <v>41</v>
      </c>
      <c r="V100" s="43">
        <v>45425</v>
      </c>
      <c r="W100" s="37">
        <f>Table3[[#This Row],[Received Date]]+22</f>
        <v>45447</v>
      </c>
      <c r="X100" s="25" t="s">
        <v>3</v>
      </c>
      <c r="Y100" s="25" t="s">
        <v>95</v>
      </c>
      <c r="Z100" s="114" t="s">
        <v>3</v>
      </c>
      <c r="AA100" s="30" t="e">
        <f>'Follow up'!#REF!-'Follow up'!#REF!</f>
        <v>#REF!</v>
      </c>
    </row>
    <row r="101" spans="1:27" ht="17.25" hidden="1" customHeight="1" x14ac:dyDescent="0.2">
      <c r="A101" s="14" t="s">
        <v>37</v>
      </c>
      <c r="B101" s="14" t="s">
        <v>56</v>
      </c>
      <c r="C101" s="14" t="s">
        <v>46</v>
      </c>
      <c r="D101" s="25" t="str">
        <f t="shared" si="5"/>
        <v>Mar</v>
      </c>
      <c r="E101" s="158">
        <v>2024</v>
      </c>
      <c r="F101" s="138">
        <v>8945.7199999999993</v>
      </c>
      <c r="G101" s="138"/>
      <c r="H101" s="138"/>
      <c r="I101" s="600">
        <v>3690.9700000000003</v>
      </c>
      <c r="J101" s="68">
        <v>5254.7499999999991</v>
      </c>
      <c r="K101" s="357">
        <f t="shared" si="6"/>
        <v>0.58740380874876474</v>
      </c>
      <c r="L101" s="137"/>
      <c r="M101" s="137"/>
      <c r="N101" s="137">
        <f>Table3[[#This Row],[VAT Amount Rework]]+Table3[[#This Row],[Billed Before VAT Rework]]</f>
        <v>0</v>
      </c>
      <c r="O101" s="142">
        <v>5254.7499999999991</v>
      </c>
      <c r="P101" s="132">
        <f t="shared" si="7"/>
        <v>0.58740380874876474</v>
      </c>
      <c r="Q101" s="12">
        <f t="shared" si="8"/>
        <v>0</v>
      </c>
      <c r="R101" s="12">
        <f t="shared" si="9"/>
        <v>0</v>
      </c>
      <c r="S101" s="28">
        <v>361670</v>
      </c>
      <c r="T101" s="25" t="s">
        <v>1</v>
      </c>
      <c r="U101" s="25" t="s">
        <v>41</v>
      </c>
      <c r="V101" s="43">
        <v>45425</v>
      </c>
      <c r="W101" s="37">
        <f>Table3[[#This Row],[Received Date]]+22</f>
        <v>45447</v>
      </c>
      <c r="X101" s="25" t="s">
        <v>3</v>
      </c>
      <c r="Y101" s="25" t="s">
        <v>3</v>
      </c>
      <c r="Z101" s="114" t="s">
        <v>3</v>
      </c>
      <c r="AA101" s="30" t="e">
        <f>'Follow up'!#REF!-'Follow up'!#REF!</f>
        <v>#REF!</v>
      </c>
    </row>
    <row r="102" spans="1:27" ht="17.25" hidden="1" customHeight="1" x14ac:dyDescent="0.2">
      <c r="A102" s="15" t="s">
        <v>53</v>
      </c>
      <c r="B102" s="15" t="s">
        <v>87</v>
      </c>
      <c r="C102" s="14" t="s">
        <v>46</v>
      </c>
      <c r="D102" s="25" t="str">
        <f t="shared" si="5"/>
        <v>Apr</v>
      </c>
      <c r="E102" s="158">
        <v>2024</v>
      </c>
      <c r="F102" s="138">
        <v>8877.4699999999993</v>
      </c>
      <c r="G102" s="138"/>
      <c r="H102" s="138"/>
      <c r="I102" s="600">
        <v>4060.05</v>
      </c>
      <c r="J102" s="68">
        <v>4817.4199999999992</v>
      </c>
      <c r="K102" s="357">
        <f t="shared" si="6"/>
        <v>0.54265686056950901</v>
      </c>
      <c r="L102" s="137"/>
      <c r="M102" s="137"/>
      <c r="N102" s="137">
        <f>Table3[[#This Row],[VAT Amount Rework]]+Table3[[#This Row],[Billed Before VAT Rework]]</f>
        <v>0</v>
      </c>
      <c r="O102" s="142">
        <v>4817.4199999999992</v>
      </c>
      <c r="P102" s="132">
        <f t="shared" si="7"/>
        <v>0.54265686056950901</v>
      </c>
      <c r="Q102" s="12">
        <f t="shared" si="8"/>
        <v>0</v>
      </c>
      <c r="R102" s="12">
        <f t="shared" si="9"/>
        <v>0</v>
      </c>
      <c r="S102" s="28">
        <v>365688</v>
      </c>
      <c r="T102" s="25" t="s">
        <v>1</v>
      </c>
      <c r="U102" s="25" t="s">
        <v>41</v>
      </c>
      <c r="V102" s="43">
        <v>45426</v>
      </c>
      <c r="W102" s="37">
        <f>Table3[[#This Row],[Received Date]]+22</f>
        <v>45448</v>
      </c>
      <c r="X102" s="25" t="s">
        <v>3</v>
      </c>
      <c r="Y102" s="25" t="s">
        <v>95</v>
      </c>
      <c r="Z102" s="114" t="s">
        <v>3</v>
      </c>
      <c r="AA102" s="30" t="e">
        <f>'Follow up'!#REF!-'Follow up'!#REF!</f>
        <v>#REF!</v>
      </c>
    </row>
    <row r="103" spans="1:27" ht="17.25" hidden="1" customHeight="1" x14ac:dyDescent="0.2">
      <c r="A103" s="15" t="s">
        <v>37</v>
      </c>
      <c r="B103" s="14" t="s">
        <v>82</v>
      </c>
      <c r="C103" s="14" t="s">
        <v>46</v>
      </c>
      <c r="D103" s="15" t="str">
        <f t="shared" si="5"/>
        <v>Mar</v>
      </c>
      <c r="E103" s="158">
        <v>2024</v>
      </c>
      <c r="F103" s="138">
        <v>125414.28</v>
      </c>
      <c r="G103" s="138"/>
      <c r="H103" s="138"/>
      <c r="I103" s="600">
        <v>72995.429999999993</v>
      </c>
      <c r="J103" s="68">
        <v>52418.850000000006</v>
      </c>
      <c r="K103" s="357">
        <f t="shared" si="6"/>
        <v>0.41796556181640565</v>
      </c>
      <c r="L103" s="137"/>
      <c r="M103" s="137"/>
      <c r="N103" s="137">
        <f>Table3[[#This Row],[VAT Amount Rework]]+Table3[[#This Row],[Billed Before VAT Rework]]</f>
        <v>0</v>
      </c>
      <c r="O103" s="142">
        <v>52418.850000000006</v>
      </c>
      <c r="P103" s="132">
        <f t="shared" si="7"/>
        <v>0.41796556181640565</v>
      </c>
      <c r="Q103" s="12">
        <f t="shared" si="8"/>
        <v>0</v>
      </c>
      <c r="R103" s="12">
        <f t="shared" si="9"/>
        <v>0</v>
      </c>
      <c r="S103" s="28">
        <v>361703</v>
      </c>
      <c r="T103" s="25" t="s">
        <v>1</v>
      </c>
      <c r="U103" s="25" t="s">
        <v>40</v>
      </c>
      <c r="V103" s="43">
        <v>45426</v>
      </c>
      <c r="W103" s="37">
        <f>Table3[[#This Row],[Received Date]]+22</f>
        <v>45448</v>
      </c>
      <c r="X103" s="53" t="s">
        <v>3</v>
      </c>
      <c r="Y103" s="25" t="s">
        <v>95</v>
      </c>
      <c r="Z103" s="114" t="s">
        <v>3</v>
      </c>
      <c r="AA103" s="30" t="e">
        <f>'Follow up'!#REF!-'Follow up'!#REF!</f>
        <v>#REF!</v>
      </c>
    </row>
    <row r="104" spans="1:27" ht="17.25" hidden="1" customHeight="1" x14ac:dyDescent="0.2">
      <c r="A104" s="15" t="s">
        <v>37</v>
      </c>
      <c r="B104" s="14" t="s">
        <v>82</v>
      </c>
      <c r="C104" s="14" t="s">
        <v>46</v>
      </c>
      <c r="D104" s="15" t="str">
        <f t="shared" si="5"/>
        <v>Mar</v>
      </c>
      <c r="E104" s="158">
        <v>2024</v>
      </c>
      <c r="F104" s="138">
        <v>645094.81999999995</v>
      </c>
      <c r="G104" s="138"/>
      <c r="H104" s="138"/>
      <c r="I104" s="600">
        <v>438723.26999999996</v>
      </c>
      <c r="J104" s="68">
        <v>206371.55</v>
      </c>
      <c r="K104" s="357">
        <f t="shared" si="6"/>
        <v>0.31990886239018318</v>
      </c>
      <c r="L104" s="137"/>
      <c r="M104" s="137"/>
      <c r="N104" s="137">
        <f>Table3[[#This Row],[VAT Amount Rework]]+Table3[[#This Row],[Billed Before VAT Rework]]</f>
        <v>0</v>
      </c>
      <c r="O104" s="142">
        <v>206371.55</v>
      </c>
      <c r="P104" s="132">
        <f t="shared" si="7"/>
        <v>0.31990886239018318</v>
      </c>
      <c r="Q104" s="12">
        <f t="shared" si="8"/>
        <v>0</v>
      </c>
      <c r="R104" s="12">
        <f t="shared" si="9"/>
        <v>0</v>
      </c>
      <c r="S104" s="28">
        <v>357759</v>
      </c>
      <c r="T104" s="25" t="s">
        <v>1</v>
      </c>
      <c r="U104" s="25" t="s">
        <v>40</v>
      </c>
      <c r="V104" s="43">
        <v>45426</v>
      </c>
      <c r="W104" s="37">
        <f>Table3[[#This Row],[Received Date]]+22</f>
        <v>45448</v>
      </c>
      <c r="X104" s="25" t="s">
        <v>3</v>
      </c>
      <c r="Y104" s="25" t="s">
        <v>95</v>
      </c>
      <c r="Z104" s="114" t="s">
        <v>3</v>
      </c>
      <c r="AA104" s="30" t="e">
        <f>'Follow up'!#REF!-'Follow up'!#REF!</f>
        <v>#REF!</v>
      </c>
    </row>
    <row r="105" spans="1:27" ht="17.25" hidden="1" customHeight="1" x14ac:dyDescent="0.2">
      <c r="A105" s="15" t="s">
        <v>37</v>
      </c>
      <c r="B105" s="14" t="s">
        <v>82</v>
      </c>
      <c r="C105" s="14" t="s">
        <v>46</v>
      </c>
      <c r="D105" s="15" t="str">
        <f t="shared" si="5"/>
        <v>Mar</v>
      </c>
      <c r="E105" s="158">
        <v>2024</v>
      </c>
      <c r="F105" s="138">
        <v>2452.37</v>
      </c>
      <c r="G105" s="138"/>
      <c r="H105" s="138"/>
      <c r="I105" s="600">
        <v>0</v>
      </c>
      <c r="J105" s="68">
        <v>2452.37</v>
      </c>
      <c r="K105" s="357">
        <f t="shared" si="6"/>
        <v>1</v>
      </c>
      <c r="L105" s="137">
        <v>1141.8699999999999</v>
      </c>
      <c r="M105" s="137">
        <v>165.53</v>
      </c>
      <c r="N105" s="137">
        <f>Table3[[#This Row],[VAT Amount Rework]]+Table3[[#This Row],[Billed Before VAT Rework]]</f>
        <v>1307.3999999999999</v>
      </c>
      <c r="O105" s="142">
        <v>1144.97</v>
      </c>
      <c r="P105" s="132">
        <f t="shared" si="7"/>
        <v>0.46688305598258018</v>
      </c>
      <c r="Q105" s="12">
        <f t="shared" si="8"/>
        <v>1307.3999999999999</v>
      </c>
      <c r="R105" s="12">
        <f t="shared" si="9"/>
        <v>1307.3999999999999</v>
      </c>
      <c r="S105" s="28">
        <v>361697</v>
      </c>
      <c r="T105" s="25" t="s">
        <v>1</v>
      </c>
      <c r="U105" s="25" t="s">
        <v>40</v>
      </c>
      <c r="V105" s="43">
        <v>45426</v>
      </c>
      <c r="W105" s="37">
        <f>Table3[[#This Row],[Received Date]]+22</f>
        <v>45448</v>
      </c>
      <c r="X105" s="220" t="s">
        <v>96</v>
      </c>
      <c r="Y105" s="25" t="s">
        <v>103</v>
      </c>
      <c r="Z105" s="114">
        <v>45448</v>
      </c>
      <c r="AA105" s="30" t="e">
        <f>'Follow up'!#REF!-'Follow up'!#REF!</f>
        <v>#REF!</v>
      </c>
    </row>
    <row r="106" spans="1:27" ht="17.25" hidden="1" customHeight="1" x14ac:dyDescent="0.2">
      <c r="A106" s="14" t="s">
        <v>37</v>
      </c>
      <c r="B106" s="14" t="s">
        <v>56</v>
      </c>
      <c r="C106" s="14" t="s">
        <v>46</v>
      </c>
      <c r="D106" s="25" t="str">
        <f t="shared" si="5"/>
        <v>Mar</v>
      </c>
      <c r="E106" s="158">
        <v>2024</v>
      </c>
      <c r="F106" s="138">
        <v>542346.51</v>
      </c>
      <c r="G106" s="138"/>
      <c r="H106" s="138"/>
      <c r="I106" s="600">
        <v>232409.93</v>
      </c>
      <c r="J106" s="68">
        <v>309936.58</v>
      </c>
      <c r="K106" s="357">
        <f t="shared" si="6"/>
        <v>0.57147335565965018</v>
      </c>
      <c r="L106" s="137"/>
      <c r="M106" s="137"/>
      <c r="N106" s="137">
        <f>Table3[[#This Row],[VAT Amount Rework]]+Table3[[#This Row],[Billed Before VAT Rework]]</f>
        <v>0</v>
      </c>
      <c r="O106" s="142">
        <v>147002.03000000003</v>
      </c>
      <c r="P106" s="132">
        <f t="shared" si="7"/>
        <v>0.27104817176752927</v>
      </c>
      <c r="Q106" s="12">
        <f t="shared" si="8"/>
        <v>162934.54999999999</v>
      </c>
      <c r="R106" s="12">
        <f t="shared" si="9"/>
        <v>162934.54999999999</v>
      </c>
      <c r="S106" s="28">
        <v>361666</v>
      </c>
      <c r="T106" s="25" t="s">
        <v>1</v>
      </c>
      <c r="U106" s="25" t="s">
        <v>40</v>
      </c>
      <c r="V106" s="43">
        <v>45426</v>
      </c>
      <c r="W106" s="37">
        <f>Table3[[#This Row],[Received Date]]+22</f>
        <v>45448</v>
      </c>
      <c r="X106" s="25" t="s">
        <v>3</v>
      </c>
      <c r="Y106" s="25" t="s">
        <v>3</v>
      </c>
      <c r="Z106" s="114" t="s">
        <v>3</v>
      </c>
      <c r="AA106" s="30" t="e">
        <f>'Follow up'!#REF!-'Follow up'!#REF!</f>
        <v>#REF!</v>
      </c>
    </row>
    <row r="107" spans="1:27" ht="17.25" hidden="1" customHeight="1" x14ac:dyDescent="0.2">
      <c r="A107" s="15" t="s">
        <v>37</v>
      </c>
      <c r="B107" s="14" t="s">
        <v>82</v>
      </c>
      <c r="C107" s="14" t="s">
        <v>46</v>
      </c>
      <c r="D107" s="15" t="str">
        <f t="shared" si="5"/>
        <v>Mar</v>
      </c>
      <c r="E107" s="158">
        <v>2024</v>
      </c>
      <c r="F107" s="138">
        <v>11930.32</v>
      </c>
      <c r="G107" s="138"/>
      <c r="H107" s="138"/>
      <c r="I107" s="600">
        <v>10640.990000000002</v>
      </c>
      <c r="J107" s="68">
        <v>1289.3299999999981</v>
      </c>
      <c r="K107" s="357">
        <f t="shared" si="6"/>
        <v>0.10807170302221551</v>
      </c>
      <c r="L107" s="137"/>
      <c r="M107" s="137"/>
      <c r="N107" s="137">
        <f>Table3[[#This Row],[VAT Amount Rework]]+Table3[[#This Row],[Billed Before VAT Rework]]</f>
        <v>0</v>
      </c>
      <c r="O107" s="142">
        <v>1289.3299999999981</v>
      </c>
      <c r="P107" s="132">
        <f t="shared" si="7"/>
        <v>0.10807170302221551</v>
      </c>
      <c r="Q107" s="12">
        <f t="shared" si="8"/>
        <v>0</v>
      </c>
      <c r="R107" s="12">
        <f t="shared" si="9"/>
        <v>0</v>
      </c>
      <c r="S107" s="28">
        <v>361698</v>
      </c>
      <c r="T107" s="25" t="s">
        <v>1</v>
      </c>
      <c r="U107" s="25" t="s">
        <v>40</v>
      </c>
      <c r="V107" s="43">
        <v>45428</v>
      </c>
      <c r="W107" s="37">
        <f>Table3[[#This Row],[Received Date]]+22</f>
        <v>45450</v>
      </c>
      <c r="X107" s="220" t="s">
        <v>96</v>
      </c>
      <c r="Y107" s="25" t="s">
        <v>103</v>
      </c>
      <c r="Z107" s="114">
        <v>45456</v>
      </c>
      <c r="AA107" s="30" t="e">
        <f>'Follow up'!#REF!-'Follow up'!#REF!</f>
        <v>#REF!</v>
      </c>
    </row>
    <row r="108" spans="1:27" ht="17.25" hidden="1" customHeight="1" x14ac:dyDescent="0.2">
      <c r="A108" s="14" t="s">
        <v>37</v>
      </c>
      <c r="B108" s="14" t="s">
        <v>56</v>
      </c>
      <c r="C108" s="14" t="s">
        <v>46</v>
      </c>
      <c r="D108" s="25" t="str">
        <f t="shared" si="5"/>
        <v>Mar</v>
      </c>
      <c r="E108" s="158">
        <v>2024</v>
      </c>
      <c r="F108" s="138">
        <v>54005.29</v>
      </c>
      <c r="G108" s="138"/>
      <c r="H108" s="138"/>
      <c r="I108" s="600">
        <v>35443</v>
      </c>
      <c r="J108" s="68">
        <v>18562.29</v>
      </c>
      <c r="K108" s="357">
        <f t="shared" si="6"/>
        <v>0.34371244002207935</v>
      </c>
      <c r="L108" s="137"/>
      <c r="M108" s="137"/>
      <c r="N108" s="137">
        <f>Table3[[#This Row],[VAT Amount Rework]]+Table3[[#This Row],[Billed Before VAT Rework]]</f>
        <v>0</v>
      </c>
      <c r="O108" s="142">
        <v>17941.29</v>
      </c>
      <c r="P108" s="132">
        <f t="shared" si="7"/>
        <v>0.33221356648580169</v>
      </c>
      <c r="Q108" s="12">
        <f t="shared" si="8"/>
        <v>621</v>
      </c>
      <c r="R108" s="12">
        <f t="shared" si="9"/>
        <v>621</v>
      </c>
      <c r="S108" s="28">
        <v>361668</v>
      </c>
      <c r="T108" s="25" t="s">
        <v>1</v>
      </c>
      <c r="U108" s="25" t="s">
        <v>40</v>
      </c>
      <c r="V108" s="43">
        <v>45428</v>
      </c>
      <c r="W108" s="37">
        <f>Table3[[#This Row],[Received Date]]+22</f>
        <v>45450</v>
      </c>
      <c r="X108" s="25" t="s">
        <v>3</v>
      </c>
      <c r="Y108" s="25" t="s">
        <v>3</v>
      </c>
      <c r="Z108" s="114" t="s">
        <v>3</v>
      </c>
      <c r="AA108" s="30" t="e">
        <f>'Follow up'!#REF!-'Follow up'!#REF!</f>
        <v>#REF!</v>
      </c>
    </row>
    <row r="109" spans="1:27" ht="17.25" hidden="1" customHeight="1" x14ac:dyDescent="0.2">
      <c r="A109" s="15" t="s">
        <v>37</v>
      </c>
      <c r="B109" s="14" t="s">
        <v>82</v>
      </c>
      <c r="C109" s="14" t="s">
        <v>46</v>
      </c>
      <c r="D109" s="15" t="str">
        <f t="shared" si="5"/>
        <v>Mar</v>
      </c>
      <c r="E109" s="158">
        <v>2024</v>
      </c>
      <c r="F109" s="138">
        <v>8873.57</v>
      </c>
      <c r="G109" s="138"/>
      <c r="H109" s="138"/>
      <c r="I109" s="600">
        <v>6570.72</v>
      </c>
      <c r="J109" s="68">
        <v>2302.8499999999995</v>
      </c>
      <c r="K109" s="357">
        <f t="shared" si="6"/>
        <v>0.25951787161198925</v>
      </c>
      <c r="L109" s="137"/>
      <c r="M109" s="137"/>
      <c r="N109" s="137">
        <f>Table3[[#This Row],[VAT Amount Rework]]+Table3[[#This Row],[Billed Before VAT Rework]]</f>
        <v>0</v>
      </c>
      <c r="O109" s="142">
        <v>2302.8499999999995</v>
      </c>
      <c r="P109" s="132">
        <f t="shared" si="7"/>
        <v>0.25951787161198925</v>
      </c>
      <c r="Q109" s="12">
        <f t="shared" si="8"/>
        <v>0</v>
      </c>
      <c r="R109" s="12">
        <f t="shared" si="9"/>
        <v>0</v>
      </c>
      <c r="S109" s="28">
        <v>357758</v>
      </c>
      <c r="T109" s="25" t="s">
        <v>1</v>
      </c>
      <c r="U109" s="25" t="s">
        <v>41</v>
      </c>
      <c r="V109" s="43">
        <v>45431</v>
      </c>
      <c r="W109" s="37">
        <f>Table3[[#This Row],[Received Date]]+22</f>
        <v>45453</v>
      </c>
      <c r="X109" s="25" t="s">
        <v>3</v>
      </c>
      <c r="Y109" s="25" t="s">
        <v>95</v>
      </c>
      <c r="Z109" s="114" t="s">
        <v>3</v>
      </c>
      <c r="AA109" s="30" t="e">
        <f>'Follow up'!#REF!-'Follow up'!#REF!</f>
        <v>#REF!</v>
      </c>
    </row>
    <row r="110" spans="1:27" ht="17.25" hidden="1" customHeight="1" x14ac:dyDescent="0.2">
      <c r="A110" s="243" t="s">
        <v>37</v>
      </c>
      <c r="B110" s="15" t="s">
        <v>85</v>
      </c>
      <c r="C110" s="15" t="s">
        <v>62</v>
      </c>
      <c r="D110" s="25" t="str">
        <f t="shared" si="5"/>
        <v>Mar</v>
      </c>
      <c r="E110" s="158">
        <v>2024</v>
      </c>
      <c r="F110" s="138">
        <v>5243117.1999999881</v>
      </c>
      <c r="G110" s="138"/>
      <c r="H110" s="138"/>
      <c r="I110" s="600">
        <v>5097103.4640324032</v>
      </c>
      <c r="J110" s="68">
        <v>146013.73596758489</v>
      </c>
      <c r="K110" s="357">
        <f t="shared" si="6"/>
        <v>2.7848650029716142E-2</v>
      </c>
      <c r="L110" s="137"/>
      <c r="M110" s="137"/>
      <c r="N110" s="137">
        <f>Table3[[#This Row],[VAT Amount Rework]]+Table3[[#This Row],[Billed Before VAT Rework]]</f>
        <v>0</v>
      </c>
      <c r="O110" s="142">
        <v>140351.31916758511</v>
      </c>
      <c r="P110" s="132">
        <f t="shared" si="7"/>
        <v>2.6768678595928665E-2</v>
      </c>
      <c r="Q110" s="12">
        <f t="shared" si="8"/>
        <v>5662.4167999997735</v>
      </c>
      <c r="R110" s="66">
        <f t="shared" si="9"/>
        <v>5662.4167999997735</v>
      </c>
      <c r="S110" s="28" t="s">
        <v>3</v>
      </c>
      <c r="T110" s="25" t="s">
        <v>1</v>
      </c>
      <c r="U110" s="25" t="s">
        <v>40</v>
      </c>
      <c r="V110" s="43">
        <v>45434</v>
      </c>
      <c r="W110" s="37">
        <f>Table3[[#This Row],[Received Date]]+15</f>
        <v>45449</v>
      </c>
      <c r="X110" s="220" t="s">
        <v>96</v>
      </c>
      <c r="Y110" s="25" t="s">
        <v>38</v>
      </c>
      <c r="Z110" s="114">
        <v>45446</v>
      </c>
      <c r="AA110" s="30" t="e">
        <f>'Follow up'!#REF!-'Follow up'!#REF!</f>
        <v>#REF!</v>
      </c>
    </row>
    <row r="111" spans="1:27" ht="17.25" hidden="1" customHeight="1" x14ac:dyDescent="0.2">
      <c r="A111" s="14" t="s">
        <v>37</v>
      </c>
      <c r="B111" s="14" t="s">
        <v>56</v>
      </c>
      <c r="C111" s="14" t="s">
        <v>62</v>
      </c>
      <c r="D111" s="25" t="str">
        <f t="shared" si="5"/>
        <v>Mar</v>
      </c>
      <c r="E111" s="158">
        <v>2024</v>
      </c>
      <c r="F111" s="138">
        <v>13733065.009999987</v>
      </c>
      <c r="G111" s="138"/>
      <c r="H111" s="138"/>
      <c r="I111" s="600">
        <v>13275879.404747698</v>
      </c>
      <c r="J111" s="68">
        <v>457185.60525228828</v>
      </c>
      <c r="K111" s="357">
        <f t="shared" si="6"/>
        <v>3.3290864415145498E-2</v>
      </c>
      <c r="L111" s="137"/>
      <c r="M111" s="137"/>
      <c r="N111" s="137">
        <f>Table3[[#This Row],[VAT Amount Rework]]+Table3[[#This Row],[Billed Before VAT Rework]]</f>
        <v>0</v>
      </c>
      <c r="O111" s="142">
        <v>457185.60525228828</v>
      </c>
      <c r="P111" s="132">
        <f t="shared" si="7"/>
        <v>3.3290864415145498E-2</v>
      </c>
      <c r="Q111" s="12">
        <f t="shared" si="8"/>
        <v>0</v>
      </c>
      <c r="R111" s="12">
        <f t="shared" si="9"/>
        <v>0</v>
      </c>
      <c r="S111" s="28" t="s">
        <v>3</v>
      </c>
      <c r="T111" s="25" t="s">
        <v>1</v>
      </c>
      <c r="U111" s="25" t="s">
        <v>40</v>
      </c>
      <c r="V111" s="43">
        <v>45434</v>
      </c>
      <c r="W111" s="37">
        <f>Table3[[#This Row],[Received Date]]+15</f>
        <v>45449</v>
      </c>
      <c r="X111" s="25" t="s">
        <v>3</v>
      </c>
      <c r="Y111" s="25" t="s">
        <v>3</v>
      </c>
      <c r="Z111" s="114" t="s">
        <v>3</v>
      </c>
      <c r="AA111" s="30" t="e">
        <f>'Follow up'!#REF!-'Follow up'!#REF!</f>
        <v>#REF!</v>
      </c>
    </row>
    <row r="112" spans="1:27" ht="17.25" hidden="1" customHeight="1" x14ac:dyDescent="0.2">
      <c r="A112" s="14" t="s">
        <v>37</v>
      </c>
      <c r="B112" s="14" t="s">
        <v>87</v>
      </c>
      <c r="C112" s="14" t="s">
        <v>62</v>
      </c>
      <c r="D112" s="25" t="str">
        <f t="shared" si="5"/>
        <v>Mar</v>
      </c>
      <c r="E112" s="158">
        <v>2024</v>
      </c>
      <c r="F112" s="138">
        <v>9736598.3100000005</v>
      </c>
      <c r="G112" s="138"/>
      <c r="H112" s="138"/>
      <c r="I112" s="600">
        <v>9481611.8100000005</v>
      </c>
      <c r="J112" s="68">
        <v>254986.5</v>
      </c>
      <c r="K112" s="357">
        <f t="shared" si="6"/>
        <v>2.6188458420649378E-2</v>
      </c>
      <c r="L112" s="137"/>
      <c r="M112" s="137"/>
      <c r="N112" s="137">
        <f>Table3[[#This Row],[VAT Amount Rework]]+Table3[[#This Row],[Billed Before VAT Rework]]</f>
        <v>0</v>
      </c>
      <c r="O112" s="142">
        <v>247069.82048299536</v>
      </c>
      <c r="P112" s="132">
        <f t="shared" si="7"/>
        <v>2.537537367945452E-2</v>
      </c>
      <c r="Q112" s="12">
        <f t="shared" si="8"/>
        <v>7916.6795170046389</v>
      </c>
      <c r="R112" s="12">
        <f t="shared" si="9"/>
        <v>7916.6795170046389</v>
      </c>
      <c r="S112" s="28" t="s">
        <v>3</v>
      </c>
      <c r="T112" s="25" t="s">
        <v>1</v>
      </c>
      <c r="U112" s="25" t="s">
        <v>40</v>
      </c>
      <c r="V112" s="43">
        <v>45434</v>
      </c>
      <c r="W112" s="37">
        <f>Table3[[#This Row],[Received Date]]+15</f>
        <v>45449</v>
      </c>
      <c r="X112" s="220" t="s">
        <v>96</v>
      </c>
      <c r="Y112" s="25" t="s">
        <v>38</v>
      </c>
      <c r="Z112" s="114">
        <v>45446</v>
      </c>
      <c r="AA112" s="30" t="e">
        <f>'Follow up'!#REF!-'Follow up'!#REF!</f>
        <v>#REF!</v>
      </c>
    </row>
    <row r="113" spans="1:27" ht="17.25" hidden="1" customHeight="1" x14ac:dyDescent="0.2">
      <c r="A113" s="15" t="s">
        <v>37</v>
      </c>
      <c r="B113" s="14" t="s">
        <v>82</v>
      </c>
      <c r="C113" s="14" t="s">
        <v>46</v>
      </c>
      <c r="D113" s="15" t="str">
        <f t="shared" si="5"/>
        <v>Mar</v>
      </c>
      <c r="E113" s="158">
        <v>2024</v>
      </c>
      <c r="F113" s="138">
        <v>25983.33</v>
      </c>
      <c r="G113" s="138"/>
      <c r="H113" s="138"/>
      <c r="I113" s="600">
        <v>15398.369999999999</v>
      </c>
      <c r="J113" s="68">
        <v>10584.960000000003</v>
      </c>
      <c r="K113" s="357">
        <f t="shared" si="6"/>
        <v>0.40737503622514903</v>
      </c>
      <c r="L113" s="137"/>
      <c r="M113" s="137"/>
      <c r="N113" s="137">
        <f>Table3[[#This Row],[VAT Amount Rework]]+Table3[[#This Row],[Billed Before VAT Rework]]</f>
        <v>0</v>
      </c>
      <c r="O113" s="142">
        <v>10584.960000000003</v>
      </c>
      <c r="P113" s="132">
        <f t="shared" si="7"/>
        <v>0.40737503622514903</v>
      </c>
      <c r="Q113" s="12">
        <f t="shared" si="8"/>
        <v>0</v>
      </c>
      <c r="R113" s="12">
        <f t="shared" si="9"/>
        <v>0</v>
      </c>
      <c r="S113" s="28">
        <v>366541</v>
      </c>
      <c r="T113" s="25" t="s">
        <v>1</v>
      </c>
      <c r="U113" s="25" t="s">
        <v>41</v>
      </c>
      <c r="V113" s="43">
        <v>45432</v>
      </c>
      <c r="W113" s="37">
        <f>Table3[[#This Row],[Received Date]]+22</f>
        <v>45454</v>
      </c>
      <c r="X113" s="25" t="s">
        <v>3</v>
      </c>
      <c r="Y113" s="25" t="s">
        <v>95</v>
      </c>
      <c r="Z113" s="114" t="s">
        <v>3</v>
      </c>
      <c r="AA113" s="30" t="e">
        <f>'Follow up'!#REF!-'Follow up'!#REF!</f>
        <v>#REF!</v>
      </c>
    </row>
    <row r="114" spans="1:27" ht="17.25" hidden="1" customHeight="1" x14ac:dyDescent="0.2">
      <c r="A114" s="14" t="s">
        <v>37</v>
      </c>
      <c r="B114" s="14" t="s">
        <v>85</v>
      </c>
      <c r="C114" s="14" t="s">
        <v>46</v>
      </c>
      <c r="D114" s="12" t="str">
        <f t="shared" si="5"/>
        <v>Mar</v>
      </c>
      <c r="E114" s="158">
        <v>2024</v>
      </c>
      <c r="F114" s="138">
        <v>175763.5</v>
      </c>
      <c r="G114" s="138"/>
      <c r="H114" s="138"/>
      <c r="I114" s="600">
        <v>137859.88</v>
      </c>
      <c r="J114" s="68">
        <v>37903.619999999995</v>
      </c>
      <c r="K114" s="357">
        <f t="shared" si="6"/>
        <v>0.21565125865154025</v>
      </c>
      <c r="L114" s="137">
        <v>124931.08</v>
      </c>
      <c r="M114" s="137">
        <v>12928.8</v>
      </c>
      <c r="N114" s="137">
        <f>Table3[[#This Row],[VAT Amount Rework]]+Table3[[#This Row],[Billed Before VAT Rework]]</f>
        <v>137859.88</v>
      </c>
      <c r="O114" s="142">
        <v>37903.619999999995</v>
      </c>
      <c r="P114" s="132">
        <f t="shared" si="7"/>
        <v>0.21565125865154025</v>
      </c>
      <c r="Q114" s="12">
        <f t="shared" si="8"/>
        <v>0</v>
      </c>
      <c r="R114" s="12">
        <f t="shared" si="9"/>
        <v>0</v>
      </c>
      <c r="S114" s="28">
        <v>362617</v>
      </c>
      <c r="T114" s="25" t="s">
        <v>1</v>
      </c>
      <c r="U114" s="25" t="s">
        <v>41</v>
      </c>
      <c r="V114" s="43">
        <v>45432</v>
      </c>
      <c r="W114" s="37">
        <f>Table3[[#This Row],[Received Date]]+22</f>
        <v>45454</v>
      </c>
      <c r="X114" s="53" t="s">
        <v>100</v>
      </c>
      <c r="Y114" s="25" t="s">
        <v>351</v>
      </c>
      <c r="Z114" s="114">
        <v>45819</v>
      </c>
      <c r="AA114" s="30" t="e">
        <f>'Follow up'!#REF!-'Follow up'!#REF!</f>
        <v>#REF!</v>
      </c>
    </row>
    <row r="115" spans="1:27" ht="17.25" hidden="1" customHeight="1" x14ac:dyDescent="0.2">
      <c r="A115" s="14" t="s">
        <v>37</v>
      </c>
      <c r="B115" s="14" t="s">
        <v>56</v>
      </c>
      <c r="C115" s="14" t="s">
        <v>46</v>
      </c>
      <c r="D115" s="25" t="str">
        <f t="shared" si="5"/>
        <v>Mar</v>
      </c>
      <c r="E115" s="158">
        <v>2024</v>
      </c>
      <c r="F115" s="138">
        <v>150.32</v>
      </c>
      <c r="G115" s="138"/>
      <c r="H115" s="138"/>
      <c r="I115" s="600">
        <v>0</v>
      </c>
      <c r="J115" s="68">
        <v>150.32</v>
      </c>
      <c r="K115" s="357">
        <f t="shared" si="6"/>
        <v>1</v>
      </c>
      <c r="L115" s="137"/>
      <c r="M115" s="137"/>
      <c r="N115" s="137">
        <f>Table3[[#This Row],[VAT Amount Rework]]+Table3[[#This Row],[Billed Before VAT Rework]]</f>
        <v>0</v>
      </c>
      <c r="O115" s="142">
        <v>150.32</v>
      </c>
      <c r="P115" s="132">
        <f t="shared" si="7"/>
        <v>1</v>
      </c>
      <c r="Q115" s="12">
        <f t="shared" si="8"/>
        <v>0</v>
      </c>
      <c r="R115" s="12">
        <f t="shared" si="9"/>
        <v>0</v>
      </c>
      <c r="S115" s="28">
        <v>361672</v>
      </c>
      <c r="T115" s="25" t="s">
        <v>1</v>
      </c>
      <c r="U115" s="25" t="s">
        <v>41</v>
      </c>
      <c r="V115" s="43">
        <v>45432</v>
      </c>
      <c r="W115" s="37">
        <f>Table3[[#This Row],[Received Date]]+22</f>
        <v>45454</v>
      </c>
      <c r="X115" s="25" t="s">
        <v>3</v>
      </c>
      <c r="Y115" s="25" t="s">
        <v>3</v>
      </c>
      <c r="Z115" s="114" t="s">
        <v>3</v>
      </c>
      <c r="AA115" s="30" t="e">
        <f>'Follow up'!#REF!-'Follow up'!#REF!</f>
        <v>#REF!</v>
      </c>
    </row>
    <row r="116" spans="1:27" ht="17.25" hidden="1" customHeight="1" x14ac:dyDescent="0.2">
      <c r="A116" s="14" t="s">
        <v>37</v>
      </c>
      <c r="B116" s="14" t="s">
        <v>85</v>
      </c>
      <c r="C116" s="14" t="s">
        <v>46</v>
      </c>
      <c r="D116" s="12" t="str">
        <f t="shared" si="5"/>
        <v>Mar</v>
      </c>
      <c r="E116" s="158">
        <v>2024</v>
      </c>
      <c r="F116" s="138">
        <v>499823.78</v>
      </c>
      <c r="G116" s="138"/>
      <c r="H116" s="138"/>
      <c r="I116" s="600">
        <v>401308.79</v>
      </c>
      <c r="J116" s="68">
        <v>98514.990000000049</v>
      </c>
      <c r="K116" s="357">
        <f t="shared" si="6"/>
        <v>0.19709944572865271</v>
      </c>
      <c r="L116" s="137">
        <v>365031.92</v>
      </c>
      <c r="M116" s="137">
        <v>36818.51</v>
      </c>
      <c r="N116" s="137">
        <f>Table3[[#This Row],[VAT Amount Rework]]+Table3[[#This Row],[Billed Before VAT Rework]]</f>
        <v>401850.43</v>
      </c>
      <c r="O116" s="142">
        <v>97973.350000000035</v>
      </c>
      <c r="P116" s="132">
        <f t="shared" si="7"/>
        <v>0.19601578380284354</v>
      </c>
      <c r="Q116" s="12">
        <f t="shared" si="8"/>
        <v>541.64000000001397</v>
      </c>
      <c r="R116" s="12">
        <f t="shared" si="9"/>
        <v>541.64000000001397</v>
      </c>
      <c r="S116" s="28">
        <v>362614</v>
      </c>
      <c r="T116" s="25" t="s">
        <v>1</v>
      </c>
      <c r="U116" s="25" t="s">
        <v>41</v>
      </c>
      <c r="V116" s="43">
        <v>45433</v>
      </c>
      <c r="W116" s="37">
        <f>Table3[[#This Row],[Received Date]]+22</f>
        <v>45455</v>
      </c>
      <c r="X116" s="53" t="s">
        <v>100</v>
      </c>
      <c r="Y116" s="25" t="s">
        <v>351</v>
      </c>
      <c r="Z116" s="114">
        <v>45818</v>
      </c>
      <c r="AA116" s="30" t="e">
        <f>'Follow up'!#REF!-'Follow up'!#REF!</f>
        <v>#REF!</v>
      </c>
    </row>
    <row r="117" spans="1:27" ht="17.25" hidden="1" customHeight="1" x14ac:dyDescent="0.2">
      <c r="A117" s="14" t="s">
        <v>37</v>
      </c>
      <c r="B117" s="14" t="s">
        <v>56</v>
      </c>
      <c r="C117" s="14" t="s">
        <v>46</v>
      </c>
      <c r="D117" s="25" t="str">
        <f t="shared" si="5"/>
        <v>Mar</v>
      </c>
      <c r="E117" s="158">
        <v>2024</v>
      </c>
      <c r="F117" s="138">
        <v>376566.87</v>
      </c>
      <c r="G117" s="138"/>
      <c r="H117" s="138"/>
      <c r="I117" s="600">
        <v>296744.69</v>
      </c>
      <c r="J117" s="68">
        <v>79822.179999999993</v>
      </c>
      <c r="K117" s="357">
        <f t="shared" si="6"/>
        <v>0.21197345374541313</v>
      </c>
      <c r="L117" s="137"/>
      <c r="M117" s="137"/>
      <c r="N117" s="137">
        <f>Table3[[#This Row],[VAT Amount Rework]]+Table3[[#This Row],[Billed Before VAT Rework]]</f>
        <v>0</v>
      </c>
      <c r="O117" s="142">
        <v>79822.179999999993</v>
      </c>
      <c r="P117" s="132">
        <f t="shared" si="7"/>
        <v>0.21197345374541313</v>
      </c>
      <c r="Q117" s="12">
        <f t="shared" si="8"/>
        <v>0</v>
      </c>
      <c r="R117" s="12">
        <f t="shared" si="9"/>
        <v>0</v>
      </c>
      <c r="S117" s="28">
        <v>361669</v>
      </c>
      <c r="T117" s="25" t="s">
        <v>1</v>
      </c>
      <c r="U117" s="25" t="s">
        <v>41</v>
      </c>
      <c r="V117" s="43">
        <v>45433</v>
      </c>
      <c r="W117" s="37">
        <f>Table3[[#This Row],[Received Date]]+22</f>
        <v>45455</v>
      </c>
      <c r="X117" s="25" t="s">
        <v>3</v>
      </c>
      <c r="Y117" s="25" t="s">
        <v>3</v>
      </c>
      <c r="Z117" s="114" t="s">
        <v>3</v>
      </c>
      <c r="AA117" s="30" t="e">
        <f>'Follow up'!#REF!-'Follow up'!#REF!</f>
        <v>#REF!</v>
      </c>
    </row>
    <row r="118" spans="1:27" ht="17.25" hidden="1" customHeight="1" x14ac:dyDescent="0.2">
      <c r="A118" s="15" t="s">
        <v>37</v>
      </c>
      <c r="B118" s="14" t="s">
        <v>82</v>
      </c>
      <c r="C118" s="14" t="s">
        <v>46</v>
      </c>
      <c r="D118" s="15" t="str">
        <f t="shared" si="5"/>
        <v>Mar</v>
      </c>
      <c r="E118" s="158">
        <v>2024</v>
      </c>
      <c r="F118" s="138">
        <v>706142.76</v>
      </c>
      <c r="G118" s="138"/>
      <c r="H118" s="138"/>
      <c r="I118" s="600">
        <v>521942.92</v>
      </c>
      <c r="J118" s="68">
        <v>184199.84000000003</v>
      </c>
      <c r="K118" s="357">
        <f t="shared" si="6"/>
        <v>0.2608535418532083</v>
      </c>
      <c r="L118" s="137"/>
      <c r="M118" s="137"/>
      <c r="N118" s="137">
        <f>Table3[[#This Row],[VAT Amount Rework]]+Table3[[#This Row],[Billed Before VAT Rework]]</f>
        <v>0</v>
      </c>
      <c r="O118" s="142">
        <v>184199.84000000003</v>
      </c>
      <c r="P118" s="132">
        <f t="shared" si="7"/>
        <v>0.2608535418532083</v>
      </c>
      <c r="Q118" s="12">
        <f t="shared" si="8"/>
        <v>0</v>
      </c>
      <c r="R118" s="12">
        <f t="shared" si="9"/>
        <v>0</v>
      </c>
      <c r="S118" s="28">
        <v>357757</v>
      </c>
      <c r="T118" s="25" t="s">
        <v>1</v>
      </c>
      <c r="U118" s="25" t="s">
        <v>41</v>
      </c>
      <c r="V118" s="43">
        <v>45434</v>
      </c>
      <c r="W118" s="37">
        <f>Table3[[#This Row],[Received Date]]+22</f>
        <v>45456</v>
      </c>
      <c r="X118" s="25" t="s">
        <v>3</v>
      </c>
      <c r="Y118" s="25" t="s">
        <v>95</v>
      </c>
      <c r="Z118" s="114" t="s">
        <v>3</v>
      </c>
      <c r="AA118" s="30" t="e">
        <f>'Follow up'!#REF!-'Follow up'!#REF!</f>
        <v>#REF!</v>
      </c>
    </row>
    <row r="119" spans="1:27" ht="17.25" hidden="1" customHeight="1" x14ac:dyDescent="0.2">
      <c r="A119" s="15" t="s">
        <v>37</v>
      </c>
      <c r="B119" s="14" t="s">
        <v>82</v>
      </c>
      <c r="C119" s="14" t="s">
        <v>46</v>
      </c>
      <c r="D119" s="15" t="str">
        <f t="shared" si="5"/>
        <v>Mar</v>
      </c>
      <c r="E119" s="158">
        <v>2024</v>
      </c>
      <c r="F119" s="138">
        <v>807553</v>
      </c>
      <c r="G119" s="138"/>
      <c r="H119" s="138"/>
      <c r="I119" s="600">
        <v>748154.4</v>
      </c>
      <c r="J119" s="68">
        <v>59398.599999999977</v>
      </c>
      <c r="K119" s="357">
        <f t="shared" si="6"/>
        <v>7.3553810090483202E-2</v>
      </c>
      <c r="L119" s="137">
        <v>653079.54</v>
      </c>
      <c r="M119" s="137">
        <v>95074.86</v>
      </c>
      <c r="N119" s="137">
        <f>Table3[[#This Row],[VAT Amount Rework]]+Table3[[#This Row],[Billed Before VAT Rework]]</f>
        <v>748154.4</v>
      </c>
      <c r="O119" s="142">
        <v>59398.599999999977</v>
      </c>
      <c r="P119" s="132">
        <f t="shared" si="7"/>
        <v>7.3553810090483202E-2</v>
      </c>
      <c r="Q119" s="12">
        <f t="shared" si="8"/>
        <v>0</v>
      </c>
      <c r="R119" s="12">
        <f t="shared" si="9"/>
        <v>0</v>
      </c>
      <c r="S119" s="28">
        <v>361705</v>
      </c>
      <c r="T119" s="25" t="s">
        <v>1</v>
      </c>
      <c r="U119" s="25" t="s">
        <v>40</v>
      </c>
      <c r="V119" s="43">
        <v>45434</v>
      </c>
      <c r="W119" s="37">
        <f>Table3[[#This Row],[Received Date]]+22</f>
        <v>45456</v>
      </c>
      <c r="X119" s="220" t="s">
        <v>96</v>
      </c>
      <c r="Y119" s="25" t="s">
        <v>103</v>
      </c>
      <c r="Z119" s="114">
        <v>45467</v>
      </c>
      <c r="AA119" s="30" t="e">
        <f>'Follow up'!#REF!-'Follow up'!#REF!</f>
        <v>#REF!</v>
      </c>
    </row>
    <row r="120" spans="1:27" ht="17.25" hidden="1" customHeight="1" x14ac:dyDescent="0.2">
      <c r="A120" s="15" t="s">
        <v>53</v>
      </c>
      <c r="B120" s="15" t="s">
        <v>87</v>
      </c>
      <c r="C120" s="14" t="s">
        <v>46</v>
      </c>
      <c r="D120" s="25" t="str">
        <f t="shared" si="5"/>
        <v>Apr</v>
      </c>
      <c r="E120" s="158">
        <v>2024</v>
      </c>
      <c r="F120" s="138">
        <v>212099.56</v>
      </c>
      <c r="G120" s="138"/>
      <c r="H120" s="138"/>
      <c r="I120" s="600">
        <v>156400.01999999999</v>
      </c>
      <c r="J120" s="68">
        <v>55699.540000000008</v>
      </c>
      <c r="K120" s="357">
        <f t="shared" si="6"/>
        <v>0.26261035147833406</v>
      </c>
      <c r="L120" s="137"/>
      <c r="M120" s="137"/>
      <c r="N120" s="137">
        <f>Table3[[#This Row],[VAT Amount Rework]]+Table3[[#This Row],[Billed Before VAT Rework]]</f>
        <v>0</v>
      </c>
      <c r="O120" s="142">
        <v>55699.540000000008</v>
      </c>
      <c r="P120" s="132">
        <f t="shared" si="7"/>
        <v>0.26261035147833406</v>
      </c>
      <c r="Q120" s="12">
        <f t="shared" si="8"/>
        <v>0</v>
      </c>
      <c r="R120" s="12">
        <f t="shared" si="9"/>
        <v>0</v>
      </c>
      <c r="S120" s="28">
        <v>361651</v>
      </c>
      <c r="T120" s="25" t="s">
        <v>1</v>
      </c>
      <c r="U120" s="25" t="s">
        <v>41</v>
      </c>
      <c r="V120" s="43">
        <v>45435</v>
      </c>
      <c r="W120" s="37">
        <f>Table3[[#This Row],[Received Date]]+22</f>
        <v>45457</v>
      </c>
      <c r="X120" s="25" t="s">
        <v>3</v>
      </c>
      <c r="Y120" s="25" t="s">
        <v>95</v>
      </c>
      <c r="Z120" s="114" t="s">
        <v>3</v>
      </c>
      <c r="AA120" s="30" t="e">
        <f>'Follow up'!#REF!-'Follow up'!#REF!</f>
        <v>#REF!</v>
      </c>
    </row>
    <row r="121" spans="1:27" ht="17.25" hidden="1" customHeight="1" x14ac:dyDescent="0.2">
      <c r="A121" s="15" t="s">
        <v>53</v>
      </c>
      <c r="B121" s="15" t="s">
        <v>87</v>
      </c>
      <c r="C121" s="14" t="s">
        <v>46</v>
      </c>
      <c r="D121" s="25" t="str">
        <f t="shared" si="5"/>
        <v>Apr</v>
      </c>
      <c r="E121" s="158">
        <v>2024</v>
      </c>
      <c r="F121" s="138">
        <v>32019.82</v>
      </c>
      <c r="G121" s="138"/>
      <c r="H121" s="138"/>
      <c r="I121" s="600">
        <v>15203.470000000001</v>
      </c>
      <c r="J121" s="68">
        <v>16816.349999999999</v>
      </c>
      <c r="K121" s="357">
        <f t="shared" si="6"/>
        <v>0.52518565063763623</v>
      </c>
      <c r="L121" s="137"/>
      <c r="M121" s="137"/>
      <c r="N121" s="137">
        <f>Table3[[#This Row],[VAT Amount Rework]]+Table3[[#This Row],[Billed Before VAT Rework]]</f>
        <v>0</v>
      </c>
      <c r="O121" s="142">
        <v>16816.349999999999</v>
      </c>
      <c r="P121" s="132">
        <f t="shared" si="7"/>
        <v>0.52518565063763623</v>
      </c>
      <c r="Q121" s="12">
        <f t="shared" si="8"/>
        <v>0</v>
      </c>
      <c r="R121" s="12">
        <f t="shared" si="9"/>
        <v>0</v>
      </c>
      <c r="S121" s="28">
        <v>361648</v>
      </c>
      <c r="T121" s="25" t="s">
        <v>1</v>
      </c>
      <c r="U121" s="25" t="s">
        <v>41</v>
      </c>
      <c r="V121" s="43">
        <v>45435</v>
      </c>
      <c r="W121" s="37">
        <f>Table3[[#This Row],[Received Date]]+22</f>
        <v>45457</v>
      </c>
      <c r="X121" s="25" t="s">
        <v>3</v>
      </c>
      <c r="Y121" s="25" t="s">
        <v>95</v>
      </c>
      <c r="Z121" s="114" t="s">
        <v>3</v>
      </c>
      <c r="AA121" s="30" t="e">
        <f>'Follow up'!#REF!-'Follow up'!#REF!</f>
        <v>#REF!</v>
      </c>
    </row>
    <row r="122" spans="1:27" ht="17.25" hidden="1" customHeight="1" x14ac:dyDescent="0.2">
      <c r="A122" s="15" t="s">
        <v>37</v>
      </c>
      <c r="B122" s="14" t="s">
        <v>82</v>
      </c>
      <c r="C122" s="14" t="s">
        <v>46</v>
      </c>
      <c r="D122" s="15" t="str">
        <f t="shared" si="5"/>
        <v>Mar</v>
      </c>
      <c r="E122" s="158">
        <v>2024</v>
      </c>
      <c r="F122" s="138">
        <v>49095.24</v>
      </c>
      <c r="G122" s="138"/>
      <c r="H122" s="138"/>
      <c r="I122" s="600">
        <v>38300.67</v>
      </c>
      <c r="J122" s="68">
        <v>10794.57</v>
      </c>
      <c r="K122" s="357">
        <f t="shared" si="6"/>
        <v>0.21986999146964145</v>
      </c>
      <c r="L122" s="137"/>
      <c r="M122" s="137"/>
      <c r="N122" s="137">
        <f>Table3[[#This Row],[VAT Amount Rework]]+Table3[[#This Row],[Billed Before VAT Rework]]</f>
        <v>0</v>
      </c>
      <c r="O122" s="142">
        <v>10794.57</v>
      </c>
      <c r="P122" s="132">
        <f t="shared" si="7"/>
        <v>0.21986999146964145</v>
      </c>
      <c r="Q122" s="12">
        <f t="shared" si="8"/>
        <v>0</v>
      </c>
      <c r="R122" s="12">
        <f t="shared" si="9"/>
        <v>0</v>
      </c>
      <c r="S122" s="28">
        <v>357763</v>
      </c>
      <c r="T122" s="25" t="s">
        <v>1</v>
      </c>
      <c r="U122" s="25" t="s">
        <v>41</v>
      </c>
      <c r="V122" s="43">
        <v>45436</v>
      </c>
      <c r="W122" s="37">
        <f>Table3[[#This Row],[Received Date]]+22</f>
        <v>45458</v>
      </c>
      <c r="X122" s="25" t="s">
        <v>3</v>
      </c>
      <c r="Y122" s="25" t="s">
        <v>95</v>
      </c>
      <c r="Z122" s="114" t="s">
        <v>3</v>
      </c>
      <c r="AA122" s="30" t="e">
        <f>'Follow up'!#REF!-'Follow up'!#REF!</f>
        <v>#REF!</v>
      </c>
    </row>
    <row r="123" spans="1:27" ht="17.25" hidden="1" customHeight="1" x14ac:dyDescent="0.2">
      <c r="A123" s="15" t="s">
        <v>37</v>
      </c>
      <c r="B123" s="14" t="s">
        <v>82</v>
      </c>
      <c r="C123" s="14" t="s">
        <v>46</v>
      </c>
      <c r="D123" s="15" t="str">
        <f t="shared" si="5"/>
        <v>Mar</v>
      </c>
      <c r="E123" s="158">
        <v>2024</v>
      </c>
      <c r="F123" s="138">
        <v>57487.34</v>
      </c>
      <c r="G123" s="138"/>
      <c r="H123" s="138"/>
      <c r="I123" s="600">
        <v>42778.11</v>
      </c>
      <c r="J123" s="68">
        <v>14709.229999999996</v>
      </c>
      <c r="K123" s="357">
        <f t="shared" si="6"/>
        <v>0.25586903133803018</v>
      </c>
      <c r="L123" s="137"/>
      <c r="M123" s="137"/>
      <c r="N123" s="137">
        <f>Table3[[#This Row],[VAT Amount Rework]]+Table3[[#This Row],[Billed Before VAT Rework]]</f>
        <v>0</v>
      </c>
      <c r="O123" s="142">
        <v>14709.229999999996</v>
      </c>
      <c r="P123" s="132">
        <f t="shared" si="7"/>
        <v>0.25586903133803018</v>
      </c>
      <c r="Q123" s="12">
        <f t="shared" si="8"/>
        <v>0</v>
      </c>
      <c r="R123" s="12">
        <f t="shared" si="9"/>
        <v>0</v>
      </c>
      <c r="S123" s="28">
        <v>361702</v>
      </c>
      <c r="T123" s="25" t="s">
        <v>1</v>
      </c>
      <c r="U123" s="25" t="s">
        <v>41</v>
      </c>
      <c r="V123" s="43">
        <v>45437</v>
      </c>
      <c r="W123" s="37">
        <f>Table3[[#This Row],[Received Date]]+22</f>
        <v>45459</v>
      </c>
      <c r="X123" s="53" t="s">
        <v>3</v>
      </c>
      <c r="Y123" s="25" t="s">
        <v>95</v>
      </c>
      <c r="Z123" s="114" t="s">
        <v>3</v>
      </c>
      <c r="AA123" s="30" t="e">
        <f>'Follow up'!#REF!-'Follow up'!#REF!</f>
        <v>#REF!</v>
      </c>
    </row>
    <row r="124" spans="1:27" ht="17.25" hidden="1" customHeight="1" x14ac:dyDescent="0.2">
      <c r="A124" s="15" t="s">
        <v>53</v>
      </c>
      <c r="B124" s="15" t="s">
        <v>87</v>
      </c>
      <c r="C124" s="14" t="s">
        <v>46</v>
      </c>
      <c r="D124" s="25" t="str">
        <f t="shared" si="5"/>
        <v>Apr</v>
      </c>
      <c r="E124" s="158">
        <v>2024</v>
      </c>
      <c r="F124" s="138">
        <v>23304.92</v>
      </c>
      <c r="G124" s="138"/>
      <c r="H124" s="138"/>
      <c r="I124" s="600">
        <v>17598.349999999999</v>
      </c>
      <c r="J124" s="68">
        <v>5706.57</v>
      </c>
      <c r="K124" s="357">
        <f t="shared" si="6"/>
        <v>0.24486546188530148</v>
      </c>
      <c r="L124" s="137"/>
      <c r="M124" s="137"/>
      <c r="N124" s="137">
        <f>Table3[[#This Row],[VAT Amount Rework]]+Table3[[#This Row],[Billed Before VAT Rework]]</f>
        <v>0</v>
      </c>
      <c r="O124" s="142">
        <v>5706.57</v>
      </c>
      <c r="P124" s="132">
        <f t="shared" si="7"/>
        <v>0.24486546188530148</v>
      </c>
      <c r="Q124" s="12">
        <f t="shared" si="8"/>
        <v>0</v>
      </c>
      <c r="R124" s="12">
        <f t="shared" si="9"/>
        <v>0</v>
      </c>
      <c r="S124" s="28">
        <v>367443</v>
      </c>
      <c r="T124" s="25" t="s">
        <v>1</v>
      </c>
      <c r="U124" s="25" t="s">
        <v>40</v>
      </c>
      <c r="V124" s="43">
        <v>45439</v>
      </c>
      <c r="W124" s="37">
        <f>Table3[[#This Row],[Received Date]]+22</f>
        <v>45461</v>
      </c>
      <c r="X124" s="25" t="s">
        <v>3</v>
      </c>
      <c r="Y124" s="25" t="s">
        <v>95</v>
      </c>
      <c r="Z124" s="114" t="s">
        <v>3</v>
      </c>
      <c r="AA124" s="30" t="e">
        <f>'Follow up'!#REF!-'Follow up'!#REF!</f>
        <v>#REF!</v>
      </c>
    </row>
    <row r="125" spans="1:27" ht="17.25" hidden="1" customHeight="1" x14ac:dyDescent="0.2">
      <c r="A125" s="15" t="s">
        <v>53</v>
      </c>
      <c r="B125" s="15" t="s">
        <v>87</v>
      </c>
      <c r="C125" s="14" t="s">
        <v>46</v>
      </c>
      <c r="D125" s="25" t="str">
        <f t="shared" si="5"/>
        <v>Apr</v>
      </c>
      <c r="E125" s="158">
        <v>2024</v>
      </c>
      <c r="F125" s="138">
        <v>61284.47</v>
      </c>
      <c r="G125" s="138"/>
      <c r="H125" s="138"/>
      <c r="I125" s="600">
        <v>44875.270000000004</v>
      </c>
      <c r="J125" s="68">
        <v>16409.199999999997</v>
      </c>
      <c r="K125" s="357">
        <f t="shared" si="6"/>
        <v>0.26775462037935543</v>
      </c>
      <c r="L125" s="137"/>
      <c r="M125" s="137"/>
      <c r="N125" s="137">
        <f>Table3[[#This Row],[VAT Amount Rework]]+Table3[[#This Row],[Billed Before VAT Rework]]</f>
        <v>0</v>
      </c>
      <c r="O125" s="142">
        <v>16409.199999999997</v>
      </c>
      <c r="P125" s="132">
        <f t="shared" si="7"/>
        <v>0.26775462037935543</v>
      </c>
      <c r="Q125" s="12">
        <f t="shared" si="8"/>
        <v>0</v>
      </c>
      <c r="R125" s="12">
        <f t="shared" si="9"/>
        <v>0</v>
      </c>
      <c r="S125" s="28">
        <v>367442</v>
      </c>
      <c r="T125" s="25" t="s">
        <v>1</v>
      </c>
      <c r="U125" s="25" t="s">
        <v>41</v>
      </c>
      <c r="V125" s="43">
        <v>45439</v>
      </c>
      <c r="W125" s="37">
        <f>Table3[[#This Row],[Received Date]]+22</f>
        <v>45461</v>
      </c>
      <c r="X125" s="25" t="s">
        <v>3</v>
      </c>
      <c r="Y125" s="25" t="s">
        <v>95</v>
      </c>
      <c r="Z125" s="114" t="s">
        <v>3</v>
      </c>
      <c r="AA125" s="30" t="e">
        <f>'Follow up'!#REF!-'Follow up'!#REF!</f>
        <v>#REF!</v>
      </c>
    </row>
    <row r="126" spans="1:27" ht="17.25" hidden="1" customHeight="1" x14ac:dyDescent="0.2">
      <c r="A126" s="15" t="s">
        <v>53</v>
      </c>
      <c r="B126" s="14" t="s">
        <v>85</v>
      </c>
      <c r="C126" s="14" t="s">
        <v>46</v>
      </c>
      <c r="D126" s="12" t="str">
        <f t="shared" si="5"/>
        <v>Apr</v>
      </c>
      <c r="E126" s="158">
        <v>2024</v>
      </c>
      <c r="F126" s="138">
        <v>41261.980000000003</v>
      </c>
      <c r="G126" s="138"/>
      <c r="H126" s="138"/>
      <c r="I126" s="600">
        <v>21866.989999999998</v>
      </c>
      <c r="J126" s="68">
        <v>19394.990000000005</v>
      </c>
      <c r="K126" s="357">
        <f t="shared" si="6"/>
        <v>0.47004506327616863</v>
      </c>
      <c r="L126" s="137"/>
      <c r="M126" s="137"/>
      <c r="N126" s="137">
        <f>Table3[[#This Row],[VAT Amount Rework]]+Table3[[#This Row],[Billed Before VAT Rework]]</f>
        <v>0</v>
      </c>
      <c r="O126" s="142">
        <v>16469.960000000003</v>
      </c>
      <c r="P126" s="132">
        <f t="shared" si="7"/>
        <v>0.39915583304533619</v>
      </c>
      <c r="Q126" s="12">
        <f t="shared" si="8"/>
        <v>2925.0300000000025</v>
      </c>
      <c r="R126" s="12">
        <f t="shared" si="9"/>
        <v>2925.0300000000025</v>
      </c>
      <c r="S126" s="28">
        <v>367576</v>
      </c>
      <c r="T126" s="25" t="s">
        <v>1</v>
      </c>
      <c r="U126" s="25" t="s">
        <v>41</v>
      </c>
      <c r="V126" s="43">
        <v>45439</v>
      </c>
      <c r="W126" s="37">
        <f>Table3[[#This Row],[Received Date]]+22</f>
        <v>45461</v>
      </c>
      <c r="X126" s="53" t="s">
        <v>100</v>
      </c>
      <c r="Y126" s="25" t="s">
        <v>351</v>
      </c>
      <c r="Z126" s="114">
        <v>45817</v>
      </c>
      <c r="AA126" s="30" t="e">
        <f>'Follow up'!#REF!-'Follow up'!#REF!</f>
        <v>#REF!</v>
      </c>
    </row>
    <row r="127" spans="1:27" ht="17.25" hidden="1" customHeight="1" x14ac:dyDescent="0.2">
      <c r="A127" s="15" t="s">
        <v>53</v>
      </c>
      <c r="B127" s="15" t="s">
        <v>87</v>
      </c>
      <c r="C127" s="14" t="s">
        <v>46</v>
      </c>
      <c r="D127" s="25" t="str">
        <f t="shared" si="5"/>
        <v>Apr</v>
      </c>
      <c r="E127" s="158">
        <v>2024</v>
      </c>
      <c r="F127" s="138">
        <v>13547.15</v>
      </c>
      <c r="G127" s="138"/>
      <c r="H127" s="138"/>
      <c r="I127" s="600">
        <v>8281.76</v>
      </c>
      <c r="J127" s="68">
        <v>5265.3899999999994</v>
      </c>
      <c r="K127" s="357">
        <f t="shared" si="6"/>
        <v>0.38867141797352206</v>
      </c>
      <c r="L127" s="137"/>
      <c r="M127" s="137"/>
      <c r="N127" s="137">
        <f>Table3[[#This Row],[VAT Amount Rework]]+Table3[[#This Row],[Billed Before VAT Rework]]</f>
        <v>0</v>
      </c>
      <c r="O127" s="142">
        <v>5265.3899999999994</v>
      </c>
      <c r="P127" s="132">
        <f t="shared" si="7"/>
        <v>0.38867141797352206</v>
      </c>
      <c r="Q127" s="12">
        <f t="shared" si="8"/>
        <v>0</v>
      </c>
      <c r="R127" s="12">
        <f t="shared" si="9"/>
        <v>0</v>
      </c>
      <c r="S127" s="28">
        <v>367445</v>
      </c>
      <c r="T127" s="25" t="s">
        <v>1</v>
      </c>
      <c r="U127" s="25" t="s">
        <v>41</v>
      </c>
      <c r="V127" s="43">
        <v>45441</v>
      </c>
      <c r="W127" s="37">
        <f>Table3[[#This Row],[Received Date]]+22</f>
        <v>45463</v>
      </c>
      <c r="X127" s="25" t="s">
        <v>3</v>
      </c>
      <c r="Y127" s="25" t="s">
        <v>95</v>
      </c>
      <c r="Z127" s="114" t="s">
        <v>3</v>
      </c>
      <c r="AA127" s="30" t="e">
        <f>'Follow up'!#REF!-'Follow up'!#REF!</f>
        <v>#REF!</v>
      </c>
    </row>
    <row r="128" spans="1:27" ht="17.25" hidden="1" customHeight="1" x14ac:dyDescent="0.2">
      <c r="A128" s="15" t="s">
        <v>37</v>
      </c>
      <c r="B128" s="14" t="s">
        <v>82</v>
      </c>
      <c r="C128" s="14" t="s">
        <v>46</v>
      </c>
      <c r="D128" s="15" t="str">
        <f t="shared" si="5"/>
        <v>Mar</v>
      </c>
      <c r="E128" s="158">
        <v>2024</v>
      </c>
      <c r="F128" s="138">
        <v>729453.65</v>
      </c>
      <c r="G128" s="138"/>
      <c r="H128" s="138"/>
      <c r="I128" s="600">
        <v>526437.34</v>
      </c>
      <c r="J128" s="68">
        <v>203016.31000000006</v>
      </c>
      <c r="K128" s="357">
        <f t="shared" si="6"/>
        <v>0.27831283043137839</v>
      </c>
      <c r="L128" s="137"/>
      <c r="M128" s="137"/>
      <c r="N128" s="137">
        <f>Table3[[#This Row],[VAT Amount Rework]]+Table3[[#This Row],[Billed Before VAT Rework]]</f>
        <v>0</v>
      </c>
      <c r="O128" s="142">
        <v>203016.31000000006</v>
      </c>
      <c r="P128" s="132">
        <f t="shared" si="7"/>
        <v>0.27831283043137839</v>
      </c>
      <c r="Q128" s="12">
        <f t="shared" si="8"/>
        <v>0</v>
      </c>
      <c r="R128" s="12">
        <f t="shared" si="9"/>
        <v>0</v>
      </c>
      <c r="S128" s="28">
        <v>361699</v>
      </c>
      <c r="T128" s="25" t="s">
        <v>1</v>
      </c>
      <c r="U128" s="25" t="s">
        <v>41</v>
      </c>
      <c r="V128" s="43">
        <v>45441</v>
      </c>
      <c r="W128" s="37">
        <f>Table3[[#This Row],[Received Date]]+22</f>
        <v>45463</v>
      </c>
      <c r="X128" s="25" t="s">
        <v>3</v>
      </c>
      <c r="Y128" s="25" t="s">
        <v>95</v>
      </c>
      <c r="Z128" s="114" t="s">
        <v>3</v>
      </c>
      <c r="AA128" s="30" t="e">
        <f>'Follow up'!#REF!-'Follow up'!#REF!</f>
        <v>#REF!</v>
      </c>
    </row>
    <row r="129" spans="1:27" ht="17.25" hidden="1" customHeight="1" x14ac:dyDescent="0.2">
      <c r="A129" s="15" t="s">
        <v>53</v>
      </c>
      <c r="B129" s="15" t="s">
        <v>56</v>
      </c>
      <c r="C129" s="14" t="s">
        <v>46</v>
      </c>
      <c r="D129" s="25" t="str">
        <f t="shared" si="5"/>
        <v>Apr</v>
      </c>
      <c r="E129" s="158">
        <v>2024</v>
      </c>
      <c r="F129" s="138">
        <v>13846.36</v>
      </c>
      <c r="G129" s="138"/>
      <c r="H129" s="138"/>
      <c r="I129" s="600">
        <v>9373.41</v>
      </c>
      <c r="J129" s="68">
        <v>4472.9500000000007</v>
      </c>
      <c r="K129" s="357">
        <f t="shared" si="6"/>
        <v>0.32304157915871035</v>
      </c>
      <c r="L129" s="137"/>
      <c r="M129" s="137"/>
      <c r="N129" s="137">
        <f>Table3[[#This Row],[VAT Amount Rework]]+Table3[[#This Row],[Billed Before VAT Rework]]</f>
        <v>0</v>
      </c>
      <c r="O129" s="142">
        <v>4472.9500000000007</v>
      </c>
      <c r="P129" s="132">
        <f t="shared" si="7"/>
        <v>0.32304157915871035</v>
      </c>
      <c r="Q129" s="12">
        <f t="shared" si="8"/>
        <v>0</v>
      </c>
      <c r="R129" s="12">
        <f t="shared" si="9"/>
        <v>0</v>
      </c>
      <c r="S129" s="28">
        <v>367447</v>
      </c>
      <c r="T129" s="25" t="s">
        <v>1</v>
      </c>
      <c r="U129" s="25" t="s">
        <v>41</v>
      </c>
      <c r="V129" s="43">
        <v>45442</v>
      </c>
      <c r="W129" s="37">
        <f>Table3[[#This Row],[Received Date]]+22</f>
        <v>45464</v>
      </c>
      <c r="X129" s="25" t="s">
        <v>3</v>
      </c>
      <c r="Y129" s="25" t="s">
        <v>3</v>
      </c>
      <c r="Z129" s="114" t="s">
        <v>3</v>
      </c>
      <c r="AA129" s="30" t="e">
        <f>'Follow up'!#REF!-'Follow up'!#REF!</f>
        <v>#REF!</v>
      </c>
    </row>
    <row r="130" spans="1:27" ht="17.25" hidden="1" customHeight="1" x14ac:dyDescent="0.2">
      <c r="A130" s="15" t="s">
        <v>91</v>
      </c>
      <c r="B130" s="15" t="s">
        <v>57</v>
      </c>
      <c r="C130" s="15" t="s">
        <v>93</v>
      </c>
      <c r="D130" s="25" t="str">
        <f t="shared" si="5"/>
        <v>APR</v>
      </c>
      <c r="E130" s="158">
        <v>2024</v>
      </c>
      <c r="F130" s="138">
        <v>4963039.1399999997</v>
      </c>
      <c r="G130" s="138"/>
      <c r="H130" s="138"/>
      <c r="I130" s="600">
        <v>3905666.1399999997</v>
      </c>
      <c r="J130" s="68">
        <v>1057373</v>
      </c>
      <c r="K130" s="357">
        <f t="shared" si="6"/>
        <v>0.21304949853770447</v>
      </c>
      <c r="L130" s="137"/>
      <c r="M130" s="137"/>
      <c r="N130" s="137">
        <f>Table3[[#This Row],[VAT Amount Rework]]+Table3[[#This Row],[Billed Before VAT Rework]]</f>
        <v>0</v>
      </c>
      <c r="O130" s="142">
        <v>1057373</v>
      </c>
      <c r="P130" s="132">
        <f t="shared" si="7"/>
        <v>0.21304949853770447</v>
      </c>
      <c r="Q130" s="12">
        <f t="shared" si="8"/>
        <v>0</v>
      </c>
      <c r="R130" s="12">
        <f t="shared" si="9"/>
        <v>0</v>
      </c>
      <c r="S130" s="32"/>
      <c r="T130" s="25" t="s">
        <v>1</v>
      </c>
      <c r="U130" s="25" t="s">
        <v>48</v>
      </c>
      <c r="V130" s="43">
        <v>45447</v>
      </c>
      <c r="W130" s="37">
        <f>Table3[[#This Row],[Received Date]]+15</f>
        <v>45462</v>
      </c>
      <c r="X130" s="25" t="s">
        <v>101</v>
      </c>
      <c r="Y130" s="25" t="s">
        <v>97</v>
      </c>
      <c r="Z130" s="293">
        <v>45455</v>
      </c>
      <c r="AA130" s="30" t="e">
        <f>'Follow up'!#REF!-'Follow up'!#REF!</f>
        <v>#REF!</v>
      </c>
    </row>
    <row r="131" spans="1:27" ht="17.25" hidden="1" customHeight="1" x14ac:dyDescent="0.2">
      <c r="A131" s="14" t="s">
        <v>47</v>
      </c>
      <c r="B131" s="14" t="s">
        <v>85</v>
      </c>
      <c r="C131" s="14" t="s">
        <v>46</v>
      </c>
      <c r="D131" s="15" t="str">
        <f t="shared" si="5"/>
        <v>Jan</v>
      </c>
      <c r="E131" s="158">
        <v>2024</v>
      </c>
      <c r="F131" s="138">
        <v>738607.51</v>
      </c>
      <c r="G131" s="138"/>
      <c r="H131" s="138"/>
      <c r="I131" s="600">
        <v>613677.62</v>
      </c>
      <c r="J131" s="68">
        <v>124929.89</v>
      </c>
      <c r="K131" s="357">
        <f t="shared" si="6"/>
        <v>0.16914245835382855</v>
      </c>
      <c r="L131" s="137"/>
      <c r="M131" s="137"/>
      <c r="N131" s="137">
        <f>Table3[[#This Row],[VAT Amount Rework]]+Table3[[#This Row],[Billed Before VAT Rework]]</f>
        <v>0</v>
      </c>
      <c r="O131" s="142">
        <v>43027.45</v>
      </c>
      <c r="P131" s="132">
        <f t="shared" si="7"/>
        <v>5.8254823322876848E-2</v>
      </c>
      <c r="Q131" s="12">
        <f t="shared" si="8"/>
        <v>81902.44</v>
      </c>
      <c r="R131" s="12">
        <f t="shared" si="9"/>
        <v>81902.44</v>
      </c>
      <c r="S131" s="28">
        <v>352221</v>
      </c>
      <c r="T131" s="25" t="s">
        <v>1</v>
      </c>
      <c r="U131" s="25" t="s">
        <v>40</v>
      </c>
      <c r="V131" s="43">
        <v>45446</v>
      </c>
      <c r="W131" s="37">
        <f>Table3[[#This Row],[Received Date]]+22</f>
        <v>45468</v>
      </c>
      <c r="X131" s="25" t="s">
        <v>100</v>
      </c>
      <c r="Y131" s="53" t="s">
        <v>38</v>
      </c>
      <c r="Z131" s="114">
        <v>45744</v>
      </c>
      <c r="AA131" s="30" t="e">
        <f>'Follow up'!#REF!-'Follow up'!#REF!</f>
        <v>#REF!</v>
      </c>
    </row>
    <row r="132" spans="1:27" ht="17.25" hidden="1" customHeight="1" x14ac:dyDescent="0.2">
      <c r="A132" s="15" t="s">
        <v>53</v>
      </c>
      <c r="B132" s="14" t="s">
        <v>85</v>
      </c>
      <c r="C132" s="14" t="s">
        <v>46</v>
      </c>
      <c r="D132" s="12" t="str">
        <f t="shared" si="5"/>
        <v>Apr</v>
      </c>
      <c r="E132" s="158">
        <v>2024</v>
      </c>
      <c r="F132" s="138">
        <v>78926.92</v>
      </c>
      <c r="G132" s="138"/>
      <c r="H132" s="138"/>
      <c r="I132" s="600">
        <v>67024.37</v>
      </c>
      <c r="J132" s="68">
        <v>11902.550000000003</v>
      </c>
      <c r="K132" s="357">
        <f t="shared" si="6"/>
        <v>0.15080469375974639</v>
      </c>
      <c r="L132" s="137"/>
      <c r="M132" s="137"/>
      <c r="N132" s="137">
        <f>Table3[[#This Row],[VAT Amount Rework]]+Table3[[#This Row],[Billed Before VAT Rework]]</f>
        <v>0</v>
      </c>
      <c r="O132" s="142">
        <v>9228.2200000000012</v>
      </c>
      <c r="P132" s="132">
        <f t="shared" si="7"/>
        <v>0.11692107078294708</v>
      </c>
      <c r="Q132" s="12">
        <f t="shared" si="8"/>
        <v>2674.3300000000017</v>
      </c>
      <c r="R132" s="12">
        <f t="shared" si="9"/>
        <v>2674.3300000000017</v>
      </c>
      <c r="S132" s="28">
        <v>367581</v>
      </c>
      <c r="T132" s="25" t="s">
        <v>1</v>
      </c>
      <c r="U132" s="25" t="s">
        <v>40</v>
      </c>
      <c r="V132" s="43">
        <v>45447</v>
      </c>
      <c r="W132" s="37">
        <f>Table3[[#This Row],[Received Date]]+22</f>
        <v>45469</v>
      </c>
      <c r="X132" s="53" t="s">
        <v>100</v>
      </c>
      <c r="Y132" s="25" t="s">
        <v>351</v>
      </c>
      <c r="Z132" s="114">
        <v>45818</v>
      </c>
      <c r="AA132" s="30" t="e">
        <f>'Follow up'!#REF!-'Follow up'!#REF!</f>
        <v>#REF!</v>
      </c>
    </row>
    <row r="133" spans="1:27" ht="17.25" hidden="1" customHeight="1" x14ac:dyDescent="0.2">
      <c r="A133" s="14" t="s">
        <v>90</v>
      </c>
      <c r="B133" s="14" t="s">
        <v>82</v>
      </c>
      <c r="C133" s="15" t="s">
        <v>62</v>
      </c>
      <c r="D133" s="25" t="str">
        <f t="shared" si="5"/>
        <v>MAR</v>
      </c>
      <c r="E133" s="158">
        <v>2024</v>
      </c>
      <c r="F133" s="138">
        <v>13036315.630000001</v>
      </c>
      <c r="G133" s="138"/>
      <c r="H133" s="138"/>
      <c r="I133" s="600">
        <v>11952002.780000001</v>
      </c>
      <c r="J133" s="68">
        <v>1084312.8500000001</v>
      </c>
      <c r="K133" s="357">
        <f t="shared" si="6"/>
        <v>8.3176326868360739E-2</v>
      </c>
      <c r="L133" s="137"/>
      <c r="M133" s="137"/>
      <c r="N133" s="137">
        <f>Table3[[#This Row],[VAT Amount Rework]]+Table3[[#This Row],[Billed Before VAT Rework]]</f>
        <v>0</v>
      </c>
      <c r="O133" s="142">
        <v>1084312.8500000001</v>
      </c>
      <c r="P133" s="132">
        <f t="shared" si="7"/>
        <v>8.3176326868360739E-2</v>
      </c>
      <c r="Q133" s="12">
        <f t="shared" si="8"/>
        <v>0</v>
      </c>
      <c r="R133" s="12">
        <f t="shared" si="9"/>
        <v>0</v>
      </c>
      <c r="S133" s="28" t="s">
        <v>3</v>
      </c>
      <c r="T133" s="25" t="s">
        <v>1</v>
      </c>
      <c r="U133" s="25" t="s">
        <v>40</v>
      </c>
      <c r="V133" s="43">
        <v>45448</v>
      </c>
      <c r="W133" s="37">
        <f>Table3[[#This Row],[Received Date]]+15</f>
        <v>45463</v>
      </c>
      <c r="X133" s="50" t="s">
        <v>96</v>
      </c>
      <c r="Y133" s="25" t="s">
        <v>38</v>
      </c>
      <c r="Z133" s="118">
        <v>45463</v>
      </c>
      <c r="AA133" s="30" t="e">
        <f>'Follow up'!#REF!-'Follow up'!#REF!</f>
        <v>#REF!</v>
      </c>
    </row>
    <row r="134" spans="1:27" ht="17.25" hidden="1" customHeight="1" x14ac:dyDescent="0.2">
      <c r="A134" s="15" t="s">
        <v>54</v>
      </c>
      <c r="B134" s="14" t="s">
        <v>85</v>
      </c>
      <c r="C134" s="14" t="s">
        <v>46</v>
      </c>
      <c r="D134" s="12" t="str">
        <f t="shared" ref="D134:D197" si="10">TEXT($A134, "mmm")</f>
        <v>May</v>
      </c>
      <c r="E134" s="158">
        <v>2024</v>
      </c>
      <c r="F134" s="138">
        <v>15176.14</v>
      </c>
      <c r="G134" s="138"/>
      <c r="H134" s="138"/>
      <c r="I134" s="600">
        <v>9022.91</v>
      </c>
      <c r="J134" s="68">
        <v>6153.23</v>
      </c>
      <c r="K134" s="357">
        <f t="shared" ref="K134:K197" si="11">IFERROR(J134/F134,0)</f>
        <v>0.405454219584163</v>
      </c>
      <c r="L134" s="137"/>
      <c r="M134" s="137"/>
      <c r="N134" s="137">
        <f>Table3[[#This Row],[VAT Amount Rework]]+Table3[[#This Row],[Billed Before VAT Rework]]</f>
        <v>0</v>
      </c>
      <c r="O134" s="142">
        <v>6153.23</v>
      </c>
      <c r="P134" s="132">
        <f t="shared" ref="P134:P197" si="12">IF(O134="-",K134,IFERROR(O134/F134,0))</f>
        <v>0.405454219584163</v>
      </c>
      <c r="Q134" s="12">
        <f t="shared" ref="Q134:Q197" si="13">$J134-$O134</f>
        <v>0</v>
      </c>
      <c r="R134" s="12">
        <f t="shared" ref="R134:R197" si="14">IFERROR(IF($Q134&lt;0,0,$Q134),"0")</f>
        <v>0</v>
      </c>
      <c r="S134" s="28">
        <v>371127</v>
      </c>
      <c r="T134" s="25" t="s">
        <v>1</v>
      </c>
      <c r="U134" s="25" t="s">
        <v>41</v>
      </c>
      <c r="V134" s="43">
        <v>45447</v>
      </c>
      <c r="W134" s="37">
        <f>Table3[[#This Row],[Received Date]]+22</f>
        <v>45469</v>
      </c>
      <c r="X134" s="25" t="s">
        <v>3</v>
      </c>
      <c r="Y134" s="25" t="s">
        <v>95</v>
      </c>
      <c r="Z134" s="114" t="s">
        <v>3</v>
      </c>
      <c r="AA134" s="30" t="e">
        <f>'Follow up'!#REF!-'Follow up'!#REF!</f>
        <v>#REF!</v>
      </c>
    </row>
    <row r="135" spans="1:27" ht="17.25" hidden="1" customHeight="1" x14ac:dyDescent="0.2">
      <c r="A135" s="14" t="s">
        <v>91</v>
      </c>
      <c r="B135" s="15" t="s">
        <v>56</v>
      </c>
      <c r="C135" s="15" t="s">
        <v>93</v>
      </c>
      <c r="D135" s="25" t="str">
        <f t="shared" si="10"/>
        <v>APR</v>
      </c>
      <c r="E135" s="158">
        <v>2024</v>
      </c>
      <c r="F135" s="138">
        <v>1015197.08</v>
      </c>
      <c r="G135" s="138"/>
      <c r="H135" s="138"/>
      <c r="I135" s="600">
        <v>719083.58</v>
      </c>
      <c r="J135" s="68">
        <v>296113.5</v>
      </c>
      <c r="K135" s="357">
        <f t="shared" si="11"/>
        <v>0.29168080349482489</v>
      </c>
      <c r="L135" s="137"/>
      <c r="M135" s="137"/>
      <c r="N135" s="137">
        <f>Table3[[#This Row],[VAT Amount Rework]]+Table3[[#This Row],[Billed Before VAT Rework]]</f>
        <v>0</v>
      </c>
      <c r="O135" s="142">
        <v>296113.5</v>
      </c>
      <c r="P135" s="132">
        <f t="shared" si="12"/>
        <v>0.29168080349482489</v>
      </c>
      <c r="Q135" s="12">
        <f t="shared" si="13"/>
        <v>0</v>
      </c>
      <c r="R135" s="12">
        <f t="shared" si="14"/>
        <v>0</v>
      </c>
      <c r="S135" s="28"/>
      <c r="T135" s="25" t="s">
        <v>1</v>
      </c>
      <c r="U135" s="25" t="s">
        <v>48</v>
      </c>
      <c r="V135" s="43">
        <v>45451</v>
      </c>
      <c r="W135" s="37">
        <f>Table3[[#This Row],[Received Date]]+15</f>
        <v>45466</v>
      </c>
      <c r="X135" s="220" t="s">
        <v>96</v>
      </c>
      <c r="Y135" s="25" t="s">
        <v>97</v>
      </c>
      <c r="Z135" s="114">
        <v>45466</v>
      </c>
      <c r="AA135" s="30" t="e">
        <f>'Follow up'!#REF!-'Follow up'!#REF!</f>
        <v>#REF!</v>
      </c>
    </row>
    <row r="136" spans="1:27" ht="17.25" hidden="1" customHeight="1" x14ac:dyDescent="0.2">
      <c r="A136" s="15" t="s">
        <v>91</v>
      </c>
      <c r="B136" s="15" t="s">
        <v>85</v>
      </c>
      <c r="C136" s="15" t="s">
        <v>93</v>
      </c>
      <c r="D136" s="25" t="str">
        <f t="shared" si="10"/>
        <v>APR</v>
      </c>
      <c r="E136" s="158">
        <v>2024</v>
      </c>
      <c r="F136" s="138">
        <v>1790367.28</v>
      </c>
      <c r="G136" s="138"/>
      <c r="H136" s="138"/>
      <c r="I136" s="600">
        <v>1243642.75</v>
      </c>
      <c r="J136" s="68">
        <v>546724.53</v>
      </c>
      <c r="K136" s="357">
        <f t="shared" si="11"/>
        <v>0.30537004116831268</v>
      </c>
      <c r="L136" s="137"/>
      <c r="M136" s="137"/>
      <c r="N136" s="137">
        <f>Table3[[#This Row],[VAT Amount Rework]]+Table3[[#This Row],[Billed Before VAT Rework]]</f>
        <v>0</v>
      </c>
      <c r="O136" s="142">
        <v>546724.53</v>
      </c>
      <c r="P136" s="132">
        <f t="shared" si="12"/>
        <v>0.30537004116831268</v>
      </c>
      <c r="Q136" s="12">
        <f t="shared" si="13"/>
        <v>0</v>
      </c>
      <c r="R136" s="12">
        <f t="shared" si="14"/>
        <v>0</v>
      </c>
      <c r="S136" s="28"/>
      <c r="T136" s="25" t="s">
        <v>1</v>
      </c>
      <c r="U136" s="25" t="s">
        <v>48</v>
      </c>
      <c r="V136" s="43">
        <v>45452</v>
      </c>
      <c r="W136" s="37">
        <f>Table3[[#This Row],[Received Date]]+15</f>
        <v>45467</v>
      </c>
      <c r="X136" s="220" t="s">
        <v>96</v>
      </c>
      <c r="Y136" s="25" t="s">
        <v>97</v>
      </c>
      <c r="Z136" s="114">
        <v>45466</v>
      </c>
      <c r="AA136" s="30" t="e">
        <f>'Follow up'!#REF!-'Follow up'!#REF!</f>
        <v>#REF!</v>
      </c>
    </row>
    <row r="137" spans="1:27" ht="17.25" hidden="1" customHeight="1" x14ac:dyDescent="0.2">
      <c r="A137" s="14" t="s">
        <v>53</v>
      </c>
      <c r="B137" s="14" t="s">
        <v>82</v>
      </c>
      <c r="C137" s="14" t="s">
        <v>46</v>
      </c>
      <c r="D137" s="15" t="str">
        <f t="shared" si="10"/>
        <v>Apr</v>
      </c>
      <c r="E137" s="158">
        <v>2024</v>
      </c>
      <c r="F137" s="138">
        <v>33263.82</v>
      </c>
      <c r="G137" s="138"/>
      <c r="H137" s="138"/>
      <c r="I137" s="600">
        <v>21198.240000000002</v>
      </c>
      <c r="J137" s="68">
        <v>12065.579999999998</v>
      </c>
      <c r="K137" s="357">
        <f t="shared" si="11"/>
        <v>0.36272382426311828</v>
      </c>
      <c r="L137" s="137"/>
      <c r="M137" s="137"/>
      <c r="N137" s="137">
        <f>Table3[[#This Row],[VAT Amount Rework]]+Table3[[#This Row],[Billed Before VAT Rework]]</f>
        <v>0</v>
      </c>
      <c r="O137" s="142">
        <v>12065.579999999998</v>
      </c>
      <c r="P137" s="132">
        <f t="shared" si="12"/>
        <v>0.36272382426311828</v>
      </c>
      <c r="Q137" s="12">
        <f t="shared" si="13"/>
        <v>0</v>
      </c>
      <c r="R137" s="12">
        <f t="shared" si="14"/>
        <v>0</v>
      </c>
      <c r="S137" s="28">
        <v>368349</v>
      </c>
      <c r="T137" s="25" t="s">
        <v>1</v>
      </c>
      <c r="U137" s="25" t="s">
        <v>41</v>
      </c>
      <c r="V137" s="43">
        <v>45449</v>
      </c>
      <c r="W137" s="37">
        <f>Table3[[#This Row],[Received Date]]+22</f>
        <v>45471</v>
      </c>
      <c r="X137" s="53" t="s">
        <v>3</v>
      </c>
      <c r="Y137" s="25" t="s">
        <v>95</v>
      </c>
      <c r="Z137" s="118" t="s">
        <v>3</v>
      </c>
      <c r="AA137" s="30" t="e">
        <f>'Follow up'!#REF!-'Follow up'!#REF!</f>
        <v>#REF!</v>
      </c>
    </row>
    <row r="138" spans="1:27" ht="17.25" hidden="1" customHeight="1" x14ac:dyDescent="0.2">
      <c r="A138" s="14" t="s">
        <v>54</v>
      </c>
      <c r="B138" s="14" t="s">
        <v>82</v>
      </c>
      <c r="C138" s="14" t="s">
        <v>46</v>
      </c>
      <c r="D138" s="15" t="str">
        <f t="shared" si="10"/>
        <v>May</v>
      </c>
      <c r="E138" s="158">
        <v>2024</v>
      </c>
      <c r="F138" s="138">
        <v>84003.81</v>
      </c>
      <c r="G138" s="138">
        <v>34436.639999999999</v>
      </c>
      <c r="H138" s="138">
        <v>3620.62</v>
      </c>
      <c r="I138" s="600">
        <v>38057.26</v>
      </c>
      <c r="J138" s="68">
        <f>Table3[[#This Row],[Billing Amount]]-Table3[[#This Row],[Approved to pay]]</f>
        <v>45946.549999999996</v>
      </c>
      <c r="K138" s="357">
        <f t="shared" si="11"/>
        <v>0.5469579296462862</v>
      </c>
      <c r="L138" s="137"/>
      <c r="M138" s="137"/>
      <c r="N138" s="137">
        <f>Table3[[#This Row],[VAT Amount Rework]]+Table3[[#This Row],[Billed Before VAT Rework]]</f>
        <v>0</v>
      </c>
      <c r="O138" s="142">
        <v>45946.549999999996</v>
      </c>
      <c r="P138" s="132">
        <f t="shared" si="12"/>
        <v>0.5469579296462862</v>
      </c>
      <c r="Q138" s="12">
        <f t="shared" si="13"/>
        <v>0</v>
      </c>
      <c r="R138" s="12">
        <f t="shared" si="14"/>
        <v>0</v>
      </c>
      <c r="S138" s="28">
        <v>371503</v>
      </c>
      <c r="T138" s="25" t="s">
        <v>1</v>
      </c>
      <c r="U138" s="25" t="s">
        <v>41</v>
      </c>
      <c r="V138" s="43">
        <v>45449</v>
      </c>
      <c r="W138" s="37">
        <f>Table3[[#This Row],[Received Date]]+22</f>
        <v>45471</v>
      </c>
      <c r="X138" s="25" t="s">
        <v>3</v>
      </c>
      <c r="Y138" s="25" t="s">
        <v>95</v>
      </c>
      <c r="Z138" s="114" t="s">
        <v>3</v>
      </c>
      <c r="AA138" s="30" t="e">
        <f>'Follow up'!#REF!-'Follow up'!#REF!</f>
        <v>#REF!</v>
      </c>
    </row>
    <row r="139" spans="1:27" ht="17.25" hidden="1" customHeight="1" x14ac:dyDescent="0.2">
      <c r="A139" s="15" t="s">
        <v>53</v>
      </c>
      <c r="B139" s="15" t="s">
        <v>56</v>
      </c>
      <c r="C139" s="14" t="s">
        <v>46</v>
      </c>
      <c r="D139" s="25" t="str">
        <f t="shared" si="10"/>
        <v>Apr</v>
      </c>
      <c r="E139" s="158">
        <v>2024</v>
      </c>
      <c r="F139" s="138">
        <v>17298.66</v>
      </c>
      <c r="G139" s="138"/>
      <c r="H139" s="138"/>
      <c r="I139" s="600">
        <v>9096.74</v>
      </c>
      <c r="J139" s="68">
        <v>8201.92</v>
      </c>
      <c r="K139" s="357">
        <f t="shared" si="11"/>
        <v>0.47413614696167217</v>
      </c>
      <c r="L139" s="137"/>
      <c r="M139" s="137"/>
      <c r="N139" s="137">
        <f>Table3[[#This Row],[VAT Amount Rework]]+Table3[[#This Row],[Billed Before VAT Rework]]</f>
        <v>0</v>
      </c>
      <c r="O139" s="142">
        <v>8201.92</v>
      </c>
      <c r="P139" s="132">
        <f t="shared" si="12"/>
        <v>0.47413614696167217</v>
      </c>
      <c r="Q139" s="12">
        <f t="shared" si="13"/>
        <v>0</v>
      </c>
      <c r="R139" s="12">
        <f t="shared" si="14"/>
        <v>0</v>
      </c>
      <c r="S139" s="28">
        <v>367455</v>
      </c>
      <c r="T139" s="25" t="s">
        <v>1</v>
      </c>
      <c r="U139" s="25" t="s">
        <v>41</v>
      </c>
      <c r="V139" s="43">
        <v>45451</v>
      </c>
      <c r="W139" s="37">
        <f>Table3[[#This Row],[Received Date]]+22</f>
        <v>45473</v>
      </c>
      <c r="X139" s="25" t="s">
        <v>3</v>
      </c>
      <c r="Y139" s="25" t="s">
        <v>3</v>
      </c>
      <c r="Z139" s="114" t="s">
        <v>3</v>
      </c>
      <c r="AA139" s="30" t="e">
        <f>'Follow up'!#REF!-'Follow up'!#REF!</f>
        <v>#REF!</v>
      </c>
    </row>
    <row r="140" spans="1:27" ht="17.25" hidden="1" customHeight="1" x14ac:dyDescent="0.2">
      <c r="A140" s="15" t="s">
        <v>53</v>
      </c>
      <c r="B140" s="14" t="s">
        <v>87</v>
      </c>
      <c r="C140" s="14" t="s">
        <v>62</v>
      </c>
      <c r="D140" s="25" t="str">
        <f t="shared" si="10"/>
        <v>Apr</v>
      </c>
      <c r="E140" s="158">
        <v>2024</v>
      </c>
      <c r="F140" s="138">
        <v>11489921.939999999</v>
      </c>
      <c r="G140" s="138"/>
      <c r="H140" s="138"/>
      <c r="I140" s="600">
        <v>11126520.869999999</v>
      </c>
      <c r="J140" s="68">
        <v>363401.07</v>
      </c>
      <c r="K140" s="357">
        <f t="shared" si="11"/>
        <v>3.1627810171180326E-2</v>
      </c>
      <c r="L140" s="137"/>
      <c r="M140" s="137"/>
      <c r="N140" s="137">
        <f>Table3[[#This Row],[VAT Amount Rework]]+Table3[[#This Row],[Billed Before VAT Rework]]</f>
        <v>0</v>
      </c>
      <c r="O140" s="142">
        <v>357523.87756903097</v>
      </c>
      <c r="P140" s="132">
        <f t="shared" si="12"/>
        <v>3.1116301697784291E-2</v>
      </c>
      <c r="Q140" s="12">
        <f t="shared" si="13"/>
        <v>5877.1924309690366</v>
      </c>
      <c r="R140" s="12">
        <f t="shared" si="14"/>
        <v>5877.1924309690366</v>
      </c>
      <c r="S140" s="28" t="s">
        <v>3</v>
      </c>
      <c r="T140" s="25" t="s">
        <v>1</v>
      </c>
      <c r="U140" s="25" t="s">
        <v>40</v>
      </c>
      <c r="V140" s="43">
        <v>45455</v>
      </c>
      <c r="W140" s="37">
        <f>Table3[[#This Row],[Received Date]]+15</f>
        <v>45470</v>
      </c>
      <c r="X140" s="220" t="s">
        <v>96</v>
      </c>
      <c r="Y140" s="25" t="s">
        <v>38</v>
      </c>
      <c r="Z140" s="114">
        <v>45470</v>
      </c>
      <c r="AA140" s="30" t="e">
        <f>'Follow up'!#REF!-'Follow up'!#REF!</f>
        <v>#REF!</v>
      </c>
    </row>
    <row r="141" spans="1:27" ht="17.25" hidden="1" customHeight="1" x14ac:dyDescent="0.2">
      <c r="A141" s="14" t="s">
        <v>53</v>
      </c>
      <c r="B141" s="14" t="s">
        <v>82</v>
      </c>
      <c r="C141" s="14" t="s">
        <v>46</v>
      </c>
      <c r="D141" s="15" t="str">
        <f t="shared" si="10"/>
        <v>Apr</v>
      </c>
      <c r="E141" s="158">
        <v>2024</v>
      </c>
      <c r="F141" s="138">
        <v>83835.350000000006</v>
      </c>
      <c r="G141" s="138"/>
      <c r="H141" s="138"/>
      <c r="I141" s="600">
        <v>37425.440000000002</v>
      </c>
      <c r="J141" s="68">
        <v>46409.91</v>
      </c>
      <c r="K141" s="357">
        <f t="shared" si="11"/>
        <v>0.55358401915182553</v>
      </c>
      <c r="L141" s="137"/>
      <c r="M141" s="137"/>
      <c r="N141" s="137">
        <f>Table3[[#This Row],[VAT Amount Rework]]+Table3[[#This Row],[Billed Before VAT Rework]]</f>
        <v>0</v>
      </c>
      <c r="O141" s="142">
        <v>46409.91</v>
      </c>
      <c r="P141" s="132">
        <f t="shared" si="12"/>
        <v>0.55358401915182553</v>
      </c>
      <c r="Q141" s="12">
        <f t="shared" si="13"/>
        <v>0</v>
      </c>
      <c r="R141" s="12">
        <f t="shared" si="14"/>
        <v>0</v>
      </c>
      <c r="S141" s="28">
        <v>368356</v>
      </c>
      <c r="T141" s="25" t="s">
        <v>1</v>
      </c>
      <c r="U141" s="25" t="s">
        <v>41</v>
      </c>
      <c r="V141" s="43">
        <v>45452</v>
      </c>
      <c r="W141" s="37">
        <f>Table3[[#This Row],[Received Date]]+22</f>
        <v>45474</v>
      </c>
      <c r="X141" s="53" t="s">
        <v>3</v>
      </c>
      <c r="Y141" s="25" t="s">
        <v>95</v>
      </c>
      <c r="Z141" s="118" t="s">
        <v>3</v>
      </c>
      <c r="AA141" s="30" t="e">
        <f>'Follow up'!#REF!-'Follow up'!#REF!</f>
        <v>#REF!</v>
      </c>
    </row>
    <row r="142" spans="1:27" ht="17.25" hidden="1" customHeight="1" x14ac:dyDescent="0.2">
      <c r="A142" s="15" t="s">
        <v>53</v>
      </c>
      <c r="B142" s="14" t="s">
        <v>85</v>
      </c>
      <c r="C142" s="14" t="s">
        <v>46</v>
      </c>
      <c r="D142" s="12" t="str">
        <f t="shared" si="10"/>
        <v>Apr</v>
      </c>
      <c r="E142" s="158">
        <v>2024</v>
      </c>
      <c r="F142" s="138">
        <v>309311.83</v>
      </c>
      <c r="G142" s="138"/>
      <c r="H142" s="138"/>
      <c r="I142" s="600">
        <v>217099.42</v>
      </c>
      <c r="J142" s="68">
        <v>92212.41</v>
      </c>
      <c r="K142" s="357">
        <f t="shared" si="11"/>
        <v>0.29812118728210296</v>
      </c>
      <c r="L142" s="137"/>
      <c r="M142" s="137"/>
      <c r="N142" s="137">
        <f>Table3[[#This Row],[VAT Amount Rework]]+Table3[[#This Row],[Billed Before VAT Rework]]</f>
        <v>0</v>
      </c>
      <c r="O142" s="142">
        <v>92212.41</v>
      </c>
      <c r="P142" s="132">
        <f t="shared" si="12"/>
        <v>0.29812118728210296</v>
      </c>
      <c r="Q142" s="12">
        <f t="shared" si="13"/>
        <v>0</v>
      </c>
      <c r="R142" s="12">
        <f t="shared" si="14"/>
        <v>0</v>
      </c>
      <c r="S142" s="28">
        <v>367580</v>
      </c>
      <c r="T142" s="25" t="s">
        <v>1</v>
      </c>
      <c r="U142" s="25" t="s">
        <v>41</v>
      </c>
      <c r="V142" s="43">
        <v>45452</v>
      </c>
      <c r="W142" s="37">
        <f>Table3[[#This Row],[Received Date]]+22</f>
        <v>45474</v>
      </c>
      <c r="X142" s="25" t="s">
        <v>3</v>
      </c>
      <c r="Y142" s="25" t="s">
        <v>95</v>
      </c>
      <c r="Z142" s="114" t="s">
        <v>3</v>
      </c>
      <c r="AA142" s="30" t="e">
        <f>'Follow up'!#REF!-'Follow up'!#REF!</f>
        <v>#REF!</v>
      </c>
    </row>
    <row r="143" spans="1:27" ht="17.25" hidden="1" customHeight="1" x14ac:dyDescent="0.2">
      <c r="A143" s="15" t="s">
        <v>53</v>
      </c>
      <c r="B143" s="15" t="s">
        <v>87</v>
      </c>
      <c r="C143" s="14" t="s">
        <v>46</v>
      </c>
      <c r="D143" s="25" t="str">
        <f t="shared" si="10"/>
        <v>Apr</v>
      </c>
      <c r="E143" s="158">
        <v>2024</v>
      </c>
      <c r="F143" s="138">
        <v>466815.81</v>
      </c>
      <c r="G143" s="138"/>
      <c r="H143" s="138"/>
      <c r="I143" s="600">
        <v>357968.58</v>
      </c>
      <c r="J143" s="68">
        <v>108847.22999999998</v>
      </c>
      <c r="K143" s="357">
        <f t="shared" si="11"/>
        <v>0.23316954496464029</v>
      </c>
      <c r="L143" s="137">
        <v>329050.99</v>
      </c>
      <c r="M143" s="137">
        <v>47662.98</v>
      </c>
      <c r="N143" s="137">
        <f>Table3[[#This Row],[VAT Amount Rework]]+Table3[[#This Row],[Billed Before VAT Rework]]</f>
        <v>376713.97</v>
      </c>
      <c r="O143" s="142">
        <v>90101.840000000026</v>
      </c>
      <c r="P143" s="132">
        <f t="shared" si="12"/>
        <v>0.19301368563331225</v>
      </c>
      <c r="Q143" s="12">
        <f t="shared" si="13"/>
        <v>18745.389999999956</v>
      </c>
      <c r="R143" s="12">
        <f t="shared" si="14"/>
        <v>18745.389999999956</v>
      </c>
      <c r="S143" s="28">
        <v>367444</v>
      </c>
      <c r="T143" s="25" t="s">
        <v>1</v>
      </c>
      <c r="U143" s="25" t="s">
        <v>40</v>
      </c>
      <c r="V143" s="43">
        <v>45453</v>
      </c>
      <c r="W143" s="37">
        <f>Table3[[#This Row],[Received Date]]+22</f>
        <v>45475</v>
      </c>
      <c r="X143" s="220" t="s">
        <v>96</v>
      </c>
      <c r="Y143" s="25" t="s">
        <v>103</v>
      </c>
      <c r="Z143" s="114">
        <v>45475</v>
      </c>
      <c r="AA143" s="30" t="e">
        <f>'Follow up'!#REF!-'Follow up'!#REF!</f>
        <v>#REF!</v>
      </c>
    </row>
    <row r="144" spans="1:27" ht="17.25" hidden="1" customHeight="1" x14ac:dyDescent="0.2">
      <c r="A144" s="15" t="s">
        <v>53</v>
      </c>
      <c r="B144" s="14" t="s">
        <v>85</v>
      </c>
      <c r="C144" s="14" t="s">
        <v>46</v>
      </c>
      <c r="D144" s="12" t="str">
        <f t="shared" si="10"/>
        <v>Apr</v>
      </c>
      <c r="E144" s="158">
        <v>2024</v>
      </c>
      <c r="F144" s="138">
        <v>972064.44</v>
      </c>
      <c r="G144" s="138"/>
      <c r="H144" s="138"/>
      <c r="I144" s="600">
        <v>779563.07000000007</v>
      </c>
      <c r="J144" s="68">
        <v>192501.36999999988</v>
      </c>
      <c r="K144" s="357">
        <f t="shared" si="11"/>
        <v>0.19803354806395335</v>
      </c>
      <c r="L144" s="137"/>
      <c r="M144" s="137"/>
      <c r="N144" s="137">
        <f>Table3[[#This Row],[VAT Amount Rework]]+Table3[[#This Row],[Billed Before VAT Rework]]</f>
        <v>0</v>
      </c>
      <c r="O144" s="142">
        <v>192501.36999999988</v>
      </c>
      <c r="P144" s="132">
        <f t="shared" si="12"/>
        <v>0.19803354806395335</v>
      </c>
      <c r="Q144" s="12">
        <f t="shared" si="13"/>
        <v>0</v>
      </c>
      <c r="R144" s="12">
        <f t="shared" si="14"/>
        <v>0</v>
      </c>
      <c r="S144" s="28">
        <v>367575</v>
      </c>
      <c r="T144" s="25" t="s">
        <v>1</v>
      </c>
      <c r="U144" s="25" t="s">
        <v>41</v>
      </c>
      <c r="V144" s="43">
        <v>45453</v>
      </c>
      <c r="W144" s="37">
        <f>Table3[[#This Row],[Received Date]]+22</f>
        <v>45475</v>
      </c>
      <c r="X144" s="25" t="s">
        <v>3</v>
      </c>
      <c r="Y144" s="25" t="s">
        <v>95</v>
      </c>
      <c r="Z144" s="114" t="s">
        <v>3</v>
      </c>
      <c r="AA144" s="30" t="e">
        <f>'Follow up'!#REF!-'Follow up'!#REF!</f>
        <v>#REF!</v>
      </c>
    </row>
    <row r="145" spans="1:27" ht="17.25" hidden="1" customHeight="1" x14ac:dyDescent="0.2">
      <c r="A145" s="15" t="s">
        <v>53</v>
      </c>
      <c r="B145" s="14" t="s">
        <v>85</v>
      </c>
      <c r="C145" s="14" t="s">
        <v>46</v>
      </c>
      <c r="D145" s="12" t="str">
        <f t="shared" si="10"/>
        <v>Apr</v>
      </c>
      <c r="E145" s="158">
        <v>2024</v>
      </c>
      <c r="F145" s="138">
        <v>1459417.17</v>
      </c>
      <c r="G145" s="138"/>
      <c r="H145" s="138"/>
      <c r="I145" s="600">
        <v>1151856.02</v>
      </c>
      <c r="J145" s="68">
        <v>307561.14999999991</v>
      </c>
      <c r="K145" s="357">
        <f t="shared" si="11"/>
        <v>0.21074245001516592</v>
      </c>
      <c r="L145" s="137">
        <v>1127705.6000000001</v>
      </c>
      <c r="M145" s="137">
        <v>164943.38</v>
      </c>
      <c r="N145" s="137">
        <f>Table3[[#This Row],[VAT Amount Rework]]+Table3[[#This Row],[Billed Before VAT Rework]]</f>
        <v>1292648.98</v>
      </c>
      <c r="O145" s="142">
        <v>166768.18999999994</v>
      </c>
      <c r="P145" s="132">
        <f t="shared" si="12"/>
        <v>0.11427040426007867</v>
      </c>
      <c r="Q145" s="12">
        <f t="shared" si="13"/>
        <v>140792.95999999996</v>
      </c>
      <c r="R145" s="12">
        <f t="shared" si="14"/>
        <v>140792.95999999996</v>
      </c>
      <c r="S145" s="28">
        <v>367579</v>
      </c>
      <c r="T145" s="25" t="s">
        <v>1</v>
      </c>
      <c r="U145" s="25" t="s">
        <v>40</v>
      </c>
      <c r="V145" s="43">
        <v>45454</v>
      </c>
      <c r="W145" s="37">
        <f>Table3[[#This Row],[Received Date]]+22</f>
        <v>45476</v>
      </c>
      <c r="X145" s="53" t="s">
        <v>100</v>
      </c>
      <c r="Y145" s="25" t="s">
        <v>351</v>
      </c>
      <c r="Z145" s="114">
        <v>45840</v>
      </c>
      <c r="AA145" s="30" t="e">
        <f>'Follow up'!#REF!-'Follow up'!#REF!</f>
        <v>#REF!</v>
      </c>
    </row>
    <row r="146" spans="1:27" ht="17.25" hidden="1" customHeight="1" x14ac:dyDescent="0.2">
      <c r="A146" s="15" t="s">
        <v>53</v>
      </c>
      <c r="B146" s="15" t="s">
        <v>56</v>
      </c>
      <c r="C146" s="14" t="s">
        <v>46</v>
      </c>
      <c r="D146" s="25" t="str">
        <f t="shared" si="10"/>
        <v>Apr</v>
      </c>
      <c r="E146" s="158">
        <v>2024</v>
      </c>
      <c r="F146" s="138">
        <v>13051.79</v>
      </c>
      <c r="G146" s="138"/>
      <c r="H146" s="138"/>
      <c r="I146" s="600">
        <v>12739.43</v>
      </c>
      <c r="J146" s="68">
        <v>312.36000000000058</v>
      </c>
      <c r="K146" s="357">
        <f t="shared" si="11"/>
        <v>2.393234950914783E-2</v>
      </c>
      <c r="L146" s="137"/>
      <c r="M146" s="137"/>
      <c r="N146" s="137">
        <f>Table3[[#This Row],[VAT Amount Rework]]+Table3[[#This Row],[Billed Before VAT Rework]]</f>
        <v>0</v>
      </c>
      <c r="O146" s="142">
        <v>312.36000000000058</v>
      </c>
      <c r="P146" s="132">
        <f t="shared" si="12"/>
        <v>2.393234950914783E-2</v>
      </c>
      <c r="Q146" s="12">
        <f t="shared" si="13"/>
        <v>0</v>
      </c>
      <c r="R146" s="12">
        <f t="shared" si="14"/>
        <v>0</v>
      </c>
      <c r="S146" s="28">
        <v>367452</v>
      </c>
      <c r="T146" s="25" t="s">
        <v>1</v>
      </c>
      <c r="U146" s="25" t="s">
        <v>40</v>
      </c>
      <c r="V146" s="43">
        <v>45454</v>
      </c>
      <c r="W146" s="37">
        <f>Table3[[#This Row],[Received Date]]+22</f>
        <v>45476</v>
      </c>
      <c r="X146" s="25" t="s">
        <v>3</v>
      </c>
      <c r="Y146" s="25" t="s">
        <v>3</v>
      </c>
      <c r="Z146" s="114" t="s">
        <v>3</v>
      </c>
      <c r="AA146" s="30" t="e">
        <f>'Follow up'!#REF!-'Follow up'!#REF!</f>
        <v>#REF!</v>
      </c>
    </row>
    <row r="147" spans="1:27" ht="17.25" hidden="1" customHeight="1" x14ac:dyDescent="0.2">
      <c r="A147" s="15" t="s">
        <v>53</v>
      </c>
      <c r="B147" s="15" t="s">
        <v>56</v>
      </c>
      <c r="C147" s="14" t="s">
        <v>46</v>
      </c>
      <c r="D147" s="25" t="str">
        <f t="shared" si="10"/>
        <v>Apr</v>
      </c>
      <c r="E147" s="158">
        <v>2024</v>
      </c>
      <c r="F147" s="138">
        <v>545274.1</v>
      </c>
      <c r="G147" s="138"/>
      <c r="H147" s="138"/>
      <c r="I147" s="600">
        <v>405296.94999999995</v>
      </c>
      <c r="J147" s="68">
        <v>139977.15000000002</v>
      </c>
      <c r="K147" s="357">
        <f t="shared" si="11"/>
        <v>0.25670969884687356</v>
      </c>
      <c r="L147" s="137"/>
      <c r="M147" s="137"/>
      <c r="N147" s="137">
        <f>Table3[[#This Row],[VAT Amount Rework]]+Table3[[#This Row],[Billed Before VAT Rework]]</f>
        <v>0</v>
      </c>
      <c r="O147" s="142">
        <v>89630.150000000023</v>
      </c>
      <c r="P147" s="132">
        <f t="shared" si="12"/>
        <v>0.1643763200929588</v>
      </c>
      <c r="Q147" s="12">
        <f t="shared" si="13"/>
        <v>50347</v>
      </c>
      <c r="R147" s="12">
        <f t="shared" si="14"/>
        <v>50347</v>
      </c>
      <c r="S147" s="28">
        <v>367453</v>
      </c>
      <c r="T147" s="25" t="s">
        <v>1</v>
      </c>
      <c r="U147" s="25" t="s">
        <v>40</v>
      </c>
      <c r="V147" s="43">
        <v>45454</v>
      </c>
      <c r="W147" s="37">
        <f>Table3[[#This Row],[Received Date]]+22</f>
        <v>45476</v>
      </c>
      <c r="X147" s="25" t="s">
        <v>3</v>
      </c>
      <c r="Y147" s="25" t="s">
        <v>3</v>
      </c>
      <c r="Z147" s="114" t="s">
        <v>3</v>
      </c>
      <c r="AA147" s="30" t="e">
        <f>'Follow up'!#REF!-'Follow up'!#REF!</f>
        <v>#REF!</v>
      </c>
    </row>
    <row r="148" spans="1:27" ht="17.25" hidden="1" customHeight="1" x14ac:dyDescent="0.2">
      <c r="A148" s="15" t="s">
        <v>53</v>
      </c>
      <c r="B148" s="15" t="s">
        <v>56</v>
      </c>
      <c r="C148" s="14" t="s">
        <v>46</v>
      </c>
      <c r="D148" s="25" t="str">
        <f t="shared" si="10"/>
        <v>Apr</v>
      </c>
      <c r="E148" s="158">
        <v>2024</v>
      </c>
      <c r="F148" s="138">
        <v>92272.67</v>
      </c>
      <c r="G148" s="138"/>
      <c r="H148" s="138"/>
      <c r="I148" s="600">
        <v>0</v>
      </c>
      <c r="J148" s="68">
        <v>92272.67</v>
      </c>
      <c r="K148" s="357">
        <f t="shared" si="11"/>
        <v>1</v>
      </c>
      <c r="L148" s="137"/>
      <c r="M148" s="137"/>
      <c r="N148" s="137">
        <f>Table3[[#This Row],[VAT Amount Rework]]+Table3[[#This Row],[Billed Before VAT Rework]]</f>
        <v>0</v>
      </c>
      <c r="O148" s="142">
        <v>32891.03</v>
      </c>
      <c r="P148" s="132">
        <f t="shared" si="12"/>
        <v>0.35645473356303659</v>
      </c>
      <c r="Q148" s="12">
        <f t="shared" si="13"/>
        <v>59381.64</v>
      </c>
      <c r="R148" s="12">
        <f t="shared" si="14"/>
        <v>59381.64</v>
      </c>
      <c r="S148" s="28">
        <v>367457</v>
      </c>
      <c r="T148" s="25" t="s">
        <v>1</v>
      </c>
      <c r="U148" s="25" t="s">
        <v>40</v>
      </c>
      <c r="V148" s="43">
        <v>45454</v>
      </c>
      <c r="W148" s="37">
        <f>Table3[[#This Row],[Received Date]]+22</f>
        <v>45476</v>
      </c>
      <c r="X148" s="25" t="s">
        <v>3</v>
      </c>
      <c r="Y148" s="25" t="s">
        <v>3</v>
      </c>
      <c r="Z148" s="114" t="s">
        <v>3</v>
      </c>
      <c r="AA148" s="30" t="e">
        <f>'Follow up'!#REF!-'Follow up'!#REF!</f>
        <v>#REF!</v>
      </c>
    </row>
    <row r="149" spans="1:27" ht="17.25" hidden="1" customHeight="1" x14ac:dyDescent="0.2">
      <c r="A149" s="15" t="s">
        <v>53</v>
      </c>
      <c r="B149" s="15" t="s">
        <v>87</v>
      </c>
      <c r="C149" s="14" t="s">
        <v>46</v>
      </c>
      <c r="D149" s="25" t="str">
        <f t="shared" si="10"/>
        <v>Apr</v>
      </c>
      <c r="E149" s="158">
        <v>2024</v>
      </c>
      <c r="F149" s="138">
        <v>480382.14</v>
      </c>
      <c r="G149" s="138"/>
      <c r="H149" s="138"/>
      <c r="I149" s="600">
        <v>362813.31</v>
      </c>
      <c r="J149" s="68">
        <v>117568.83000000002</v>
      </c>
      <c r="K149" s="357">
        <f t="shared" si="11"/>
        <v>0.24474021869339274</v>
      </c>
      <c r="L149" s="137"/>
      <c r="M149" s="137"/>
      <c r="N149" s="137">
        <f>Table3[[#This Row],[VAT Amount Rework]]+Table3[[#This Row],[Billed Before VAT Rework]]</f>
        <v>0</v>
      </c>
      <c r="O149" s="142">
        <v>117568.83000000002</v>
      </c>
      <c r="P149" s="132">
        <f t="shared" si="12"/>
        <v>0.24474021869339274</v>
      </c>
      <c r="Q149" s="12">
        <f t="shared" si="13"/>
        <v>0</v>
      </c>
      <c r="R149" s="12">
        <f t="shared" si="14"/>
        <v>0</v>
      </c>
      <c r="S149" s="28">
        <v>367439</v>
      </c>
      <c r="T149" s="25" t="s">
        <v>1</v>
      </c>
      <c r="U149" s="25" t="s">
        <v>41</v>
      </c>
      <c r="V149" s="43">
        <v>45455</v>
      </c>
      <c r="W149" s="37">
        <f>Table3[[#This Row],[Received Date]]+22</f>
        <v>45477</v>
      </c>
      <c r="X149" s="25" t="s">
        <v>3</v>
      </c>
      <c r="Y149" s="25" t="s">
        <v>95</v>
      </c>
      <c r="Z149" s="114" t="s">
        <v>3</v>
      </c>
      <c r="AA149" s="30" t="e">
        <f>'Follow up'!#REF!-'Follow up'!#REF!</f>
        <v>#REF!</v>
      </c>
    </row>
    <row r="150" spans="1:27" ht="17.25" hidden="1" customHeight="1" x14ac:dyDescent="0.2">
      <c r="A150" s="15" t="s">
        <v>53</v>
      </c>
      <c r="B150" s="14" t="s">
        <v>85</v>
      </c>
      <c r="C150" s="14" t="s">
        <v>46</v>
      </c>
      <c r="D150" s="12" t="str">
        <f t="shared" si="10"/>
        <v>Apr</v>
      </c>
      <c r="E150" s="158">
        <v>2024</v>
      </c>
      <c r="F150" s="138">
        <v>197813.88</v>
      </c>
      <c r="G150" s="138"/>
      <c r="H150" s="138"/>
      <c r="I150" s="600">
        <v>169669.64</v>
      </c>
      <c r="J150" s="68">
        <v>28144.239999999991</v>
      </c>
      <c r="K150" s="357">
        <f t="shared" si="11"/>
        <v>0.14227636604671012</v>
      </c>
      <c r="L150" s="137"/>
      <c r="M150" s="137"/>
      <c r="N150" s="137">
        <f>Table3[[#This Row],[VAT Amount Rework]]+Table3[[#This Row],[Billed Before VAT Rework]]</f>
        <v>0</v>
      </c>
      <c r="O150" s="142">
        <v>12032.739999999991</v>
      </c>
      <c r="P150" s="132">
        <f t="shared" si="12"/>
        <v>6.0828593018851816E-2</v>
      </c>
      <c r="Q150" s="12">
        <f t="shared" si="13"/>
        <v>16111.5</v>
      </c>
      <c r="R150" s="12">
        <f t="shared" si="14"/>
        <v>16111.5</v>
      </c>
      <c r="S150" s="28">
        <v>367578</v>
      </c>
      <c r="T150" s="25" t="s">
        <v>1</v>
      </c>
      <c r="U150" s="25" t="s">
        <v>40</v>
      </c>
      <c r="V150" s="43">
        <v>45455</v>
      </c>
      <c r="W150" s="37">
        <f>Table3[[#This Row],[Received Date]]+22</f>
        <v>45477</v>
      </c>
      <c r="X150" s="53" t="s">
        <v>100</v>
      </c>
      <c r="Y150" s="25" t="s">
        <v>351</v>
      </c>
      <c r="Z150" s="114">
        <v>45840</v>
      </c>
      <c r="AA150" s="30" t="e">
        <f>'Follow up'!#REF!-'Follow up'!#REF!</f>
        <v>#REF!</v>
      </c>
    </row>
    <row r="151" spans="1:27" ht="17.25" hidden="1" customHeight="1" x14ac:dyDescent="0.2">
      <c r="A151" s="15" t="s">
        <v>53</v>
      </c>
      <c r="B151" s="15" t="s">
        <v>56</v>
      </c>
      <c r="C151" s="14" t="s">
        <v>46</v>
      </c>
      <c r="D151" s="25" t="str">
        <f t="shared" si="10"/>
        <v>Apr</v>
      </c>
      <c r="E151" s="158">
        <v>2024</v>
      </c>
      <c r="F151" s="138">
        <v>654176.85</v>
      </c>
      <c r="G151" s="138"/>
      <c r="H151" s="138"/>
      <c r="I151" s="600">
        <v>512326.86</v>
      </c>
      <c r="J151" s="68">
        <v>141849.99</v>
      </c>
      <c r="K151" s="357">
        <f t="shared" si="11"/>
        <v>0.21683737356343319</v>
      </c>
      <c r="L151" s="137"/>
      <c r="M151" s="137"/>
      <c r="N151" s="137">
        <f>Table3[[#This Row],[VAT Amount Rework]]+Table3[[#This Row],[Billed Before VAT Rework]]</f>
        <v>0</v>
      </c>
      <c r="O151" s="142">
        <v>141849.99</v>
      </c>
      <c r="P151" s="132">
        <f t="shared" si="12"/>
        <v>0.21683737356343319</v>
      </c>
      <c r="Q151" s="12">
        <f t="shared" si="13"/>
        <v>0</v>
      </c>
      <c r="R151" s="12">
        <f t="shared" si="14"/>
        <v>0</v>
      </c>
      <c r="S151" s="28">
        <v>367456</v>
      </c>
      <c r="T151" s="25" t="s">
        <v>1</v>
      </c>
      <c r="U151" s="25" t="s">
        <v>41</v>
      </c>
      <c r="V151" s="43">
        <v>45456</v>
      </c>
      <c r="W151" s="37">
        <f>Table3[[#This Row],[Received Date]]+22</f>
        <v>45478</v>
      </c>
      <c r="X151" s="25" t="s">
        <v>3</v>
      </c>
      <c r="Y151" s="25" t="s">
        <v>3</v>
      </c>
      <c r="Z151" s="114" t="s">
        <v>3</v>
      </c>
      <c r="AA151" s="30" t="e">
        <f>'Follow up'!#REF!-'Follow up'!#REF!</f>
        <v>#REF!</v>
      </c>
    </row>
    <row r="152" spans="1:27" ht="17.25" hidden="1" customHeight="1" x14ac:dyDescent="0.2">
      <c r="A152" s="14" t="s">
        <v>53</v>
      </c>
      <c r="B152" s="14" t="s">
        <v>82</v>
      </c>
      <c r="C152" s="14" t="s">
        <v>46</v>
      </c>
      <c r="D152" s="15" t="str">
        <f t="shared" si="10"/>
        <v>Apr</v>
      </c>
      <c r="E152" s="158">
        <v>2024</v>
      </c>
      <c r="F152" s="138">
        <v>5277.65</v>
      </c>
      <c r="G152" s="138"/>
      <c r="H152" s="138"/>
      <c r="I152" s="600">
        <v>3278.45</v>
      </c>
      <c r="J152" s="68">
        <v>1999.1999999999998</v>
      </c>
      <c r="K152" s="357">
        <f t="shared" si="11"/>
        <v>0.37880496054114993</v>
      </c>
      <c r="L152" s="137">
        <v>2850</v>
      </c>
      <c r="M152" s="137">
        <v>428.45</v>
      </c>
      <c r="N152" s="137">
        <f>Table3[[#This Row],[VAT Amount Rework]]+Table3[[#This Row],[Billed Before VAT Rework]]</f>
        <v>3278.45</v>
      </c>
      <c r="O152" s="142">
        <v>1999.1999999999998</v>
      </c>
      <c r="P152" s="132">
        <f t="shared" si="12"/>
        <v>0.37880496054114993</v>
      </c>
      <c r="Q152" s="12">
        <f t="shared" si="13"/>
        <v>0</v>
      </c>
      <c r="R152" s="12">
        <f t="shared" si="14"/>
        <v>0</v>
      </c>
      <c r="S152" s="28">
        <v>368350</v>
      </c>
      <c r="T152" s="25" t="s">
        <v>1</v>
      </c>
      <c r="U152" s="25" t="s">
        <v>40</v>
      </c>
      <c r="V152" s="43">
        <v>45459</v>
      </c>
      <c r="W152" s="37">
        <f>Table3[[#This Row],[Received Date]]+22</f>
        <v>45481</v>
      </c>
      <c r="X152" s="220" t="s">
        <v>96</v>
      </c>
      <c r="Y152" s="25" t="s">
        <v>103</v>
      </c>
      <c r="Z152" s="114">
        <v>45481</v>
      </c>
      <c r="AA152" s="30" t="e">
        <f>'Follow up'!#REF!-'Follow up'!#REF!</f>
        <v>#REF!</v>
      </c>
    </row>
    <row r="153" spans="1:27" ht="17.25" hidden="1" customHeight="1" x14ac:dyDescent="0.2">
      <c r="A153" s="15" t="s">
        <v>54</v>
      </c>
      <c r="B153" s="14" t="s">
        <v>85</v>
      </c>
      <c r="C153" s="14" t="s">
        <v>46</v>
      </c>
      <c r="D153" s="12" t="str">
        <f t="shared" si="10"/>
        <v>May</v>
      </c>
      <c r="E153" s="158">
        <v>2024</v>
      </c>
      <c r="F153" s="138">
        <v>19650.580000000002</v>
      </c>
      <c r="G153" s="138"/>
      <c r="H153" s="138"/>
      <c r="I153" s="600">
        <v>0</v>
      </c>
      <c r="J153" s="68">
        <v>19650.580000000002</v>
      </c>
      <c r="K153" s="357">
        <f t="shared" si="11"/>
        <v>1</v>
      </c>
      <c r="L153" s="137">
        <v>10765.73</v>
      </c>
      <c r="M153" s="137">
        <v>1592.24</v>
      </c>
      <c r="N153" s="137">
        <f>Table3[[#This Row],[VAT Amount Rework]]+Table3[[#This Row],[Billed Before VAT Rework]]</f>
        <v>12357.97</v>
      </c>
      <c r="O153" s="142">
        <v>7292.6100000000024</v>
      </c>
      <c r="P153" s="132">
        <f t="shared" si="12"/>
        <v>0.37111423683168648</v>
      </c>
      <c r="Q153" s="12">
        <f t="shared" si="13"/>
        <v>12357.97</v>
      </c>
      <c r="R153" s="12">
        <f t="shared" si="14"/>
        <v>12357.97</v>
      </c>
      <c r="S153" s="28">
        <v>371128</v>
      </c>
      <c r="T153" s="25" t="s">
        <v>1</v>
      </c>
      <c r="U153" s="25" t="s">
        <v>40</v>
      </c>
      <c r="V153" s="43">
        <v>45459</v>
      </c>
      <c r="W153" s="37">
        <f>Table3[[#This Row],[Received Date]]+22</f>
        <v>45481</v>
      </c>
      <c r="X153" s="53" t="s">
        <v>100</v>
      </c>
      <c r="Y153" s="25" t="s">
        <v>351</v>
      </c>
      <c r="Z153" s="114">
        <v>45818</v>
      </c>
      <c r="AA153" s="30" t="e">
        <f>'Follow up'!#REF!-'Follow up'!#REF!</f>
        <v>#REF!</v>
      </c>
    </row>
    <row r="154" spans="1:27" ht="17.25" hidden="1" customHeight="1" x14ac:dyDescent="0.2">
      <c r="A154" s="14" t="s">
        <v>53</v>
      </c>
      <c r="B154" s="14" t="s">
        <v>82</v>
      </c>
      <c r="C154" s="14" t="s">
        <v>46</v>
      </c>
      <c r="D154" s="15" t="str">
        <f t="shared" si="10"/>
        <v>Apr</v>
      </c>
      <c r="E154" s="158">
        <v>2024</v>
      </c>
      <c r="F154" s="138">
        <v>70784.149999999994</v>
      </c>
      <c r="G154" s="138"/>
      <c r="H154" s="138"/>
      <c r="I154" s="600">
        <v>11492.160000000003</v>
      </c>
      <c r="J154" s="68">
        <v>59291.989999999991</v>
      </c>
      <c r="K154" s="357">
        <f t="shared" si="11"/>
        <v>0.83764500951131005</v>
      </c>
      <c r="L154" s="137">
        <v>59984.06</v>
      </c>
      <c r="M154" s="137">
        <v>8661.4</v>
      </c>
      <c r="N154" s="137">
        <f>Table3[[#This Row],[VAT Amount Rework]]+Table3[[#This Row],[Billed Before VAT Rework]]</f>
        <v>68645.459999999992</v>
      </c>
      <c r="O154" s="142">
        <v>2138.6900000000023</v>
      </c>
      <c r="P154" s="132">
        <f t="shared" si="12"/>
        <v>3.0214249941547686E-2</v>
      </c>
      <c r="Q154" s="12">
        <f t="shared" si="13"/>
        <v>57153.299999999988</v>
      </c>
      <c r="R154" s="12">
        <f t="shared" si="14"/>
        <v>57153.299999999988</v>
      </c>
      <c r="S154" s="28">
        <v>368348</v>
      </c>
      <c r="T154" s="25" t="s">
        <v>1</v>
      </c>
      <c r="U154" s="25" t="s">
        <v>40</v>
      </c>
      <c r="V154" s="43">
        <v>45461</v>
      </c>
      <c r="W154" s="37">
        <f>Table3[[#This Row],[Received Date]]+22</f>
        <v>45483</v>
      </c>
      <c r="X154" s="220" t="s">
        <v>96</v>
      </c>
      <c r="Y154" s="25" t="s">
        <v>103</v>
      </c>
      <c r="Z154" s="293">
        <f>Table3[[#This Row],[Received Date]]+22</f>
        <v>45483</v>
      </c>
      <c r="AA154" s="30" t="e">
        <f>'Follow up'!#REF!-'Follow up'!#REF!</f>
        <v>#REF!</v>
      </c>
    </row>
    <row r="155" spans="1:27" ht="17.25" hidden="1" customHeight="1" x14ac:dyDescent="0.2">
      <c r="A155" s="15" t="s">
        <v>54</v>
      </c>
      <c r="B155" s="14" t="s">
        <v>85</v>
      </c>
      <c r="C155" s="14" t="s">
        <v>46</v>
      </c>
      <c r="D155" s="12" t="str">
        <f t="shared" si="10"/>
        <v>May</v>
      </c>
      <c r="E155" s="158">
        <v>2024</v>
      </c>
      <c r="F155" s="138">
        <v>622178.69999999995</v>
      </c>
      <c r="G155" s="138"/>
      <c r="H155" s="138"/>
      <c r="I155" s="600">
        <v>567659.12</v>
      </c>
      <c r="J155" s="68">
        <v>54519.579999999958</v>
      </c>
      <c r="K155" s="357">
        <f t="shared" si="11"/>
        <v>8.7626882758924343E-2</v>
      </c>
      <c r="L155" s="137">
        <v>513984.6</v>
      </c>
      <c r="M155" s="137">
        <v>75758.070000000007</v>
      </c>
      <c r="N155" s="137">
        <f>Table3[[#This Row],[VAT Amount Rework]]+Table3[[#This Row],[Billed Before VAT Rework]]</f>
        <v>589742.66999999993</v>
      </c>
      <c r="O155" s="142">
        <v>32436.030000000028</v>
      </c>
      <c r="P155" s="132">
        <f t="shared" si="12"/>
        <v>5.2132980444364346E-2</v>
      </c>
      <c r="Q155" s="12">
        <f t="shared" si="13"/>
        <v>22083.54999999993</v>
      </c>
      <c r="R155" s="12">
        <f t="shared" si="14"/>
        <v>22083.54999999993</v>
      </c>
      <c r="S155" s="28">
        <v>371121</v>
      </c>
      <c r="T155" s="25" t="s">
        <v>1</v>
      </c>
      <c r="U155" s="25" t="s">
        <v>40</v>
      </c>
      <c r="V155" s="43">
        <v>45463</v>
      </c>
      <c r="W155" s="37">
        <f>Table3[[#This Row],[Received Date]]+22</f>
        <v>45485</v>
      </c>
      <c r="X155" s="53" t="s">
        <v>100</v>
      </c>
      <c r="Y155" s="25" t="s">
        <v>351</v>
      </c>
      <c r="Z155" s="114">
        <v>45835</v>
      </c>
      <c r="AA155" s="30" t="e">
        <f>'Follow up'!#REF!-'Follow up'!#REF!</f>
        <v>#REF!</v>
      </c>
    </row>
    <row r="156" spans="1:27" ht="17.25" hidden="1" customHeight="1" x14ac:dyDescent="0.2">
      <c r="A156" s="15" t="s">
        <v>54</v>
      </c>
      <c r="B156" s="14" t="s">
        <v>85</v>
      </c>
      <c r="C156" s="14" t="s">
        <v>46</v>
      </c>
      <c r="D156" s="12" t="str">
        <f t="shared" si="10"/>
        <v>May</v>
      </c>
      <c r="E156" s="158">
        <v>2024</v>
      </c>
      <c r="F156" s="138">
        <v>57624.17</v>
      </c>
      <c r="G156" s="138"/>
      <c r="H156" s="138"/>
      <c r="I156" s="600">
        <v>47464.639999999999</v>
      </c>
      <c r="J156" s="68">
        <v>10159.530000000001</v>
      </c>
      <c r="K156" s="357">
        <f t="shared" si="11"/>
        <v>0.17630674767202723</v>
      </c>
      <c r="L156" s="137"/>
      <c r="M156" s="137"/>
      <c r="N156" s="137">
        <f>Table3[[#This Row],[VAT Amount Rework]]+Table3[[#This Row],[Billed Before VAT Rework]]</f>
        <v>0</v>
      </c>
      <c r="O156" s="142">
        <v>646.18999999999505</v>
      </c>
      <c r="P156" s="132">
        <f t="shared" si="12"/>
        <v>1.1213870846209065E-2</v>
      </c>
      <c r="Q156" s="12">
        <f t="shared" si="13"/>
        <v>9513.3400000000056</v>
      </c>
      <c r="R156" s="12">
        <f t="shared" si="14"/>
        <v>9513.3400000000056</v>
      </c>
      <c r="S156" s="28">
        <v>371123</v>
      </c>
      <c r="T156" s="25" t="s">
        <v>1</v>
      </c>
      <c r="U156" s="25" t="s">
        <v>40</v>
      </c>
      <c r="V156" s="43">
        <v>45463</v>
      </c>
      <c r="W156" s="37">
        <f>Table3[[#This Row],[Received Date]]+22</f>
        <v>45485</v>
      </c>
      <c r="X156" s="53" t="s">
        <v>100</v>
      </c>
      <c r="Y156" s="25" t="s">
        <v>351</v>
      </c>
      <c r="Z156" s="114">
        <v>45835</v>
      </c>
      <c r="AA156" s="30" t="e">
        <f>'Follow up'!#REF!-'Follow up'!#REF!</f>
        <v>#REF!</v>
      </c>
    </row>
    <row r="157" spans="1:27" ht="17.25" hidden="1" customHeight="1" x14ac:dyDescent="0.2">
      <c r="A157" s="15" t="s">
        <v>54</v>
      </c>
      <c r="B157" s="14" t="s">
        <v>85</v>
      </c>
      <c r="C157" s="14" t="s">
        <v>46</v>
      </c>
      <c r="D157" s="12" t="str">
        <f t="shared" si="10"/>
        <v>May</v>
      </c>
      <c r="E157" s="158">
        <v>2024</v>
      </c>
      <c r="F157" s="138">
        <v>249875.37</v>
      </c>
      <c r="G157" s="138"/>
      <c r="H157" s="138"/>
      <c r="I157" s="600">
        <v>175132.25</v>
      </c>
      <c r="J157" s="68">
        <v>74743.12</v>
      </c>
      <c r="K157" s="357">
        <f t="shared" si="11"/>
        <v>0.29912159809908434</v>
      </c>
      <c r="L157" s="137"/>
      <c r="M157" s="137"/>
      <c r="N157" s="137">
        <f>Table3[[#This Row],[VAT Amount Rework]]+Table3[[#This Row],[Billed Before VAT Rework]]</f>
        <v>0</v>
      </c>
      <c r="O157" s="142">
        <v>74743.12</v>
      </c>
      <c r="P157" s="132">
        <f t="shared" si="12"/>
        <v>0.29912159809908434</v>
      </c>
      <c r="Q157" s="12">
        <f t="shared" si="13"/>
        <v>0</v>
      </c>
      <c r="R157" s="12">
        <f t="shared" si="14"/>
        <v>0</v>
      </c>
      <c r="S157" s="28">
        <v>371122</v>
      </c>
      <c r="T157" s="25" t="s">
        <v>1</v>
      </c>
      <c r="U157" s="25" t="s">
        <v>41</v>
      </c>
      <c r="V157" s="43">
        <v>45464</v>
      </c>
      <c r="W157" s="37">
        <f>Table3[[#This Row],[Received Date]]+22</f>
        <v>45486</v>
      </c>
      <c r="X157" s="25" t="s">
        <v>3</v>
      </c>
      <c r="Y157" s="25" t="s">
        <v>95</v>
      </c>
      <c r="Z157" s="114" t="s">
        <v>3</v>
      </c>
      <c r="AA157" s="30" t="e">
        <f>'Follow up'!#REF!-'Follow up'!#REF!</f>
        <v>#REF!</v>
      </c>
    </row>
    <row r="158" spans="1:27" ht="17.25" hidden="1" customHeight="1" x14ac:dyDescent="0.2">
      <c r="A158" s="15" t="s">
        <v>54</v>
      </c>
      <c r="B158" s="15" t="s">
        <v>56</v>
      </c>
      <c r="C158" s="15" t="s">
        <v>93</v>
      </c>
      <c r="D158" s="25" t="str">
        <f t="shared" si="10"/>
        <v>May</v>
      </c>
      <c r="E158" s="158">
        <v>2024</v>
      </c>
      <c r="F158" s="138">
        <v>1271945.95</v>
      </c>
      <c r="G158" s="138"/>
      <c r="H158" s="138"/>
      <c r="I158" s="600">
        <v>997021.40999999992</v>
      </c>
      <c r="J158" s="68">
        <v>274924.53999999998</v>
      </c>
      <c r="K158" s="357">
        <f t="shared" si="11"/>
        <v>0.21614482911007341</v>
      </c>
      <c r="L158" s="137"/>
      <c r="M158" s="137"/>
      <c r="N158" s="137">
        <f>Table3[[#This Row],[VAT Amount Rework]]+Table3[[#This Row],[Billed Before VAT Rework]]</f>
        <v>0</v>
      </c>
      <c r="O158" s="142">
        <v>274924.53999999998</v>
      </c>
      <c r="P158" s="132">
        <f t="shared" si="12"/>
        <v>0.21614482911007341</v>
      </c>
      <c r="Q158" s="12">
        <f t="shared" si="13"/>
        <v>0</v>
      </c>
      <c r="R158" s="12">
        <f t="shared" si="14"/>
        <v>0</v>
      </c>
      <c r="S158" s="28"/>
      <c r="T158" s="25" t="s">
        <v>1</v>
      </c>
      <c r="U158" s="25" t="s">
        <v>48</v>
      </c>
      <c r="V158" s="43">
        <v>45469</v>
      </c>
      <c r="W158" s="37">
        <f>Table3[[#This Row],[Received Date]]+15</f>
        <v>45484</v>
      </c>
      <c r="X158" s="25" t="s">
        <v>105</v>
      </c>
      <c r="Y158" s="25" t="s">
        <v>97</v>
      </c>
      <c r="Z158" s="114">
        <v>45484</v>
      </c>
      <c r="AA158" s="30" t="e">
        <f>'Follow up'!#REF!-'Follow up'!#REF!</f>
        <v>#REF!</v>
      </c>
    </row>
    <row r="159" spans="1:27" ht="17.25" hidden="1" customHeight="1" x14ac:dyDescent="0.2">
      <c r="A159" s="14" t="s">
        <v>53</v>
      </c>
      <c r="B159" s="14" t="s">
        <v>82</v>
      </c>
      <c r="C159" s="14" t="s">
        <v>46</v>
      </c>
      <c r="D159" s="15" t="str">
        <f t="shared" si="10"/>
        <v>Apr</v>
      </c>
      <c r="E159" s="158">
        <v>2024</v>
      </c>
      <c r="F159" s="138">
        <v>83735.520000000004</v>
      </c>
      <c r="G159" s="138"/>
      <c r="H159" s="138"/>
      <c r="I159" s="600">
        <v>74109.76999999999</v>
      </c>
      <c r="J159" s="68">
        <v>9625.7500000000146</v>
      </c>
      <c r="K159" s="357">
        <f t="shared" si="11"/>
        <v>0.11495420342526104</v>
      </c>
      <c r="L159" s="137"/>
      <c r="M159" s="137"/>
      <c r="N159" s="137">
        <f>Table3[[#This Row],[VAT Amount Rework]]+Table3[[#This Row],[Billed Before VAT Rework]]</f>
        <v>0</v>
      </c>
      <c r="O159" s="142">
        <v>7224.9900000000052</v>
      </c>
      <c r="P159" s="132">
        <f t="shared" si="12"/>
        <v>8.6283455336516754E-2</v>
      </c>
      <c r="Q159" s="12">
        <f t="shared" si="13"/>
        <v>2400.7600000000093</v>
      </c>
      <c r="R159" s="12">
        <f t="shared" si="14"/>
        <v>2400.7600000000093</v>
      </c>
      <c r="S159" s="28">
        <v>368353</v>
      </c>
      <c r="T159" s="25" t="s">
        <v>1</v>
      </c>
      <c r="U159" s="25" t="s">
        <v>40</v>
      </c>
      <c r="V159" s="43">
        <v>45466</v>
      </c>
      <c r="W159" s="37">
        <f>Table3[[#This Row],[Received Date]]+22</f>
        <v>45488</v>
      </c>
      <c r="X159" s="220" t="s">
        <v>96</v>
      </c>
      <c r="Y159" s="25" t="s">
        <v>103</v>
      </c>
      <c r="Z159" s="293">
        <f>Table3[[#This Row],[Received Date]]+22</f>
        <v>45488</v>
      </c>
      <c r="AA159" s="30" t="e">
        <f>'Follow up'!#REF!-'Follow up'!#REF!</f>
        <v>#REF!</v>
      </c>
    </row>
    <row r="160" spans="1:27" ht="17.25" hidden="1" customHeight="1" x14ac:dyDescent="0.2">
      <c r="A160" s="15" t="s">
        <v>54</v>
      </c>
      <c r="B160" s="14" t="s">
        <v>85</v>
      </c>
      <c r="C160" s="14" t="s">
        <v>46</v>
      </c>
      <c r="D160" s="12" t="str">
        <f t="shared" si="10"/>
        <v>May</v>
      </c>
      <c r="E160" s="158">
        <v>2024</v>
      </c>
      <c r="F160" s="138">
        <v>673856.66</v>
      </c>
      <c r="G160" s="138"/>
      <c r="H160" s="138"/>
      <c r="I160" s="600">
        <v>546865.84</v>
      </c>
      <c r="J160" s="68">
        <v>126990.82000000007</v>
      </c>
      <c r="K160" s="357">
        <f t="shared" si="11"/>
        <v>0.18845375810339257</v>
      </c>
      <c r="L160" s="137"/>
      <c r="M160" s="137"/>
      <c r="N160" s="137">
        <f>Table3[[#This Row],[VAT Amount Rework]]+Table3[[#This Row],[Billed Before VAT Rework]]</f>
        <v>0</v>
      </c>
      <c r="O160" s="142">
        <v>126990.82000000007</v>
      </c>
      <c r="P160" s="132">
        <f t="shared" si="12"/>
        <v>0.18845375810339257</v>
      </c>
      <c r="Q160" s="12">
        <f t="shared" si="13"/>
        <v>0</v>
      </c>
      <c r="R160" s="12">
        <f t="shared" si="14"/>
        <v>0</v>
      </c>
      <c r="S160" s="28">
        <v>371126</v>
      </c>
      <c r="T160" s="25" t="s">
        <v>1</v>
      </c>
      <c r="U160" s="25" t="s">
        <v>41</v>
      </c>
      <c r="V160" s="43">
        <v>45466</v>
      </c>
      <c r="W160" s="37">
        <f>Table3[[#This Row],[Received Date]]+22</f>
        <v>45488</v>
      </c>
      <c r="X160" s="25" t="s">
        <v>3</v>
      </c>
      <c r="Y160" s="25" t="s">
        <v>95</v>
      </c>
      <c r="Z160" s="114" t="s">
        <v>3</v>
      </c>
      <c r="AA160" s="30" t="e">
        <f>'Follow up'!#REF!-'Follow up'!#REF!</f>
        <v>#REF!</v>
      </c>
    </row>
    <row r="161" spans="1:27" ht="17.25" hidden="1" customHeight="1" x14ac:dyDescent="0.2">
      <c r="A161" s="15" t="s">
        <v>54</v>
      </c>
      <c r="B161" s="15" t="s">
        <v>56</v>
      </c>
      <c r="C161" s="14" t="s">
        <v>46</v>
      </c>
      <c r="D161" s="25" t="str">
        <f t="shared" si="10"/>
        <v>May</v>
      </c>
      <c r="E161" s="158">
        <v>2024</v>
      </c>
      <c r="F161" s="138">
        <v>7101.96</v>
      </c>
      <c r="G161" s="138"/>
      <c r="H161" s="138"/>
      <c r="I161" s="600">
        <v>5934.91</v>
      </c>
      <c r="J161" s="68">
        <v>1167.0500000000002</v>
      </c>
      <c r="K161" s="357">
        <f t="shared" si="11"/>
        <v>0.16432787568502219</v>
      </c>
      <c r="L161" s="137"/>
      <c r="M161" s="137"/>
      <c r="N161" s="137">
        <f>Table3[[#This Row],[VAT Amount Rework]]+Table3[[#This Row],[Billed Before VAT Rework]]</f>
        <v>0</v>
      </c>
      <c r="O161" s="142">
        <v>1167.0500000000002</v>
      </c>
      <c r="P161" s="132">
        <f t="shared" si="12"/>
        <v>0.16432787568502219</v>
      </c>
      <c r="Q161" s="12">
        <f t="shared" si="13"/>
        <v>0</v>
      </c>
      <c r="R161" s="12">
        <f t="shared" si="14"/>
        <v>0</v>
      </c>
      <c r="S161" s="28">
        <v>371316</v>
      </c>
      <c r="T161" s="25" t="s">
        <v>1</v>
      </c>
      <c r="U161" s="25" t="s">
        <v>40</v>
      </c>
      <c r="V161" s="43">
        <v>45466</v>
      </c>
      <c r="W161" s="37">
        <f>Table3[[#This Row],[Received Date]]+22</f>
        <v>45488</v>
      </c>
      <c r="X161" s="25" t="s">
        <v>3</v>
      </c>
      <c r="Y161" s="25" t="s">
        <v>3</v>
      </c>
      <c r="Z161" s="118" t="s">
        <v>3</v>
      </c>
      <c r="AA161" s="30" t="e">
        <f>'Follow up'!#REF!-'Follow up'!#REF!</f>
        <v>#REF!</v>
      </c>
    </row>
    <row r="162" spans="1:27" ht="17.25" hidden="1" customHeight="1" x14ac:dyDescent="0.2">
      <c r="A162" s="15" t="s">
        <v>54</v>
      </c>
      <c r="B162" s="15" t="s">
        <v>56</v>
      </c>
      <c r="C162" s="14" t="s">
        <v>46</v>
      </c>
      <c r="D162" s="25" t="str">
        <f t="shared" si="10"/>
        <v>May</v>
      </c>
      <c r="E162" s="158">
        <v>2024</v>
      </c>
      <c r="F162" s="138">
        <v>9081.67</v>
      </c>
      <c r="G162" s="138"/>
      <c r="H162" s="138"/>
      <c r="I162" s="600">
        <v>5966.01</v>
      </c>
      <c r="J162" s="68">
        <v>3115.66</v>
      </c>
      <c r="K162" s="357">
        <f t="shared" si="11"/>
        <v>0.34307126332491711</v>
      </c>
      <c r="L162" s="137"/>
      <c r="M162" s="137"/>
      <c r="N162" s="137">
        <f>Table3[[#This Row],[VAT Amount Rework]]+Table3[[#This Row],[Billed Before VAT Rework]]</f>
        <v>0</v>
      </c>
      <c r="O162" s="142">
        <v>3115.66</v>
      </c>
      <c r="P162" s="132">
        <f t="shared" si="12"/>
        <v>0.34307126332491711</v>
      </c>
      <c r="Q162" s="12">
        <f t="shared" si="13"/>
        <v>0</v>
      </c>
      <c r="R162" s="12">
        <f t="shared" si="14"/>
        <v>0</v>
      </c>
      <c r="S162" s="28">
        <v>371317</v>
      </c>
      <c r="T162" s="25" t="s">
        <v>1</v>
      </c>
      <c r="U162" s="25" t="s">
        <v>41</v>
      </c>
      <c r="V162" s="43">
        <v>45466</v>
      </c>
      <c r="W162" s="37">
        <f>Table3[[#This Row],[Received Date]]+22</f>
        <v>45488</v>
      </c>
      <c r="X162" s="53" t="s">
        <v>3</v>
      </c>
      <c r="Y162" s="25" t="s">
        <v>3</v>
      </c>
      <c r="Z162" s="114" t="s">
        <v>3</v>
      </c>
      <c r="AA162" s="30" t="e">
        <f>'Follow up'!#REF!-'Follow up'!#REF!</f>
        <v>#REF!</v>
      </c>
    </row>
    <row r="163" spans="1:27" ht="17.25" hidden="1" customHeight="1" x14ac:dyDescent="0.2">
      <c r="A163" s="14" t="s">
        <v>53</v>
      </c>
      <c r="B163" s="14" t="s">
        <v>82</v>
      </c>
      <c r="C163" s="14" t="s">
        <v>46</v>
      </c>
      <c r="D163" s="15" t="str">
        <f t="shared" si="10"/>
        <v>Apr</v>
      </c>
      <c r="E163" s="158">
        <v>2024</v>
      </c>
      <c r="F163" s="138">
        <v>1278662.52</v>
      </c>
      <c r="G163" s="138"/>
      <c r="H163" s="138"/>
      <c r="I163" s="600">
        <v>809327.20000000007</v>
      </c>
      <c r="J163" s="68">
        <v>469335.31999999995</v>
      </c>
      <c r="K163" s="357">
        <f t="shared" si="11"/>
        <v>0.36705175342122326</v>
      </c>
      <c r="L163" s="137"/>
      <c r="M163" s="137"/>
      <c r="N163" s="137">
        <f>Table3[[#This Row],[VAT Amount Rework]]+Table3[[#This Row],[Billed Before VAT Rework]]</f>
        <v>0</v>
      </c>
      <c r="O163" s="142">
        <v>271139.28000000003</v>
      </c>
      <c r="P163" s="132">
        <f t="shared" si="12"/>
        <v>0.21204913396538755</v>
      </c>
      <c r="Q163" s="12">
        <f t="shared" si="13"/>
        <v>198196.03999999992</v>
      </c>
      <c r="R163" s="12">
        <f t="shared" si="14"/>
        <v>198196.03999999992</v>
      </c>
      <c r="S163" s="28">
        <v>368354</v>
      </c>
      <c r="T163" s="25" t="s">
        <v>1</v>
      </c>
      <c r="U163" s="25" t="s">
        <v>40</v>
      </c>
      <c r="V163" s="43">
        <v>45467</v>
      </c>
      <c r="W163" s="37">
        <f>Table3[[#This Row],[Received Date]]+22</f>
        <v>45489</v>
      </c>
      <c r="X163" s="220" t="s">
        <v>96</v>
      </c>
      <c r="Y163" s="25" t="s">
        <v>103</v>
      </c>
      <c r="Z163" s="293">
        <f>Table3[[#This Row],[Received Date]]+22</f>
        <v>45489</v>
      </c>
      <c r="AA163" s="30" t="e">
        <f>'Follow up'!#REF!-'Follow up'!#REF!</f>
        <v>#REF!</v>
      </c>
    </row>
    <row r="164" spans="1:27" ht="17.25" hidden="1" customHeight="1" x14ac:dyDescent="0.2">
      <c r="A164" s="14" t="s">
        <v>53</v>
      </c>
      <c r="B164" s="14" t="s">
        <v>82</v>
      </c>
      <c r="C164" s="14" t="s">
        <v>46</v>
      </c>
      <c r="D164" s="15" t="str">
        <f t="shared" si="10"/>
        <v>Apr</v>
      </c>
      <c r="E164" s="158">
        <v>2024</v>
      </c>
      <c r="F164" s="138">
        <v>1327133.8500000001</v>
      </c>
      <c r="G164" s="138"/>
      <c r="H164" s="138"/>
      <c r="I164" s="600">
        <v>994650.63000000012</v>
      </c>
      <c r="J164" s="68">
        <v>332483.21999999997</v>
      </c>
      <c r="K164" s="357">
        <f t="shared" si="11"/>
        <v>0.25052726972490375</v>
      </c>
      <c r="L164" s="137"/>
      <c r="M164" s="137"/>
      <c r="N164" s="137">
        <f>Table3[[#This Row],[VAT Amount Rework]]+Table3[[#This Row],[Billed Before VAT Rework]]</f>
        <v>0</v>
      </c>
      <c r="O164" s="142">
        <v>332483.21999999997</v>
      </c>
      <c r="P164" s="132">
        <f t="shared" si="12"/>
        <v>0.25052726972490375</v>
      </c>
      <c r="Q164" s="12">
        <f t="shared" si="13"/>
        <v>0</v>
      </c>
      <c r="R164" s="12">
        <f t="shared" si="14"/>
        <v>0</v>
      </c>
      <c r="S164" s="28">
        <v>368347</v>
      </c>
      <c r="T164" s="25" t="s">
        <v>1</v>
      </c>
      <c r="U164" s="25" t="s">
        <v>41</v>
      </c>
      <c r="V164" s="43">
        <v>45468</v>
      </c>
      <c r="W164" s="37">
        <f>Table3[[#This Row],[Received Date]]+22</f>
        <v>45490</v>
      </c>
      <c r="X164" s="25" t="s">
        <v>3</v>
      </c>
      <c r="Y164" s="25" t="s">
        <v>95</v>
      </c>
      <c r="Z164" s="114" t="s">
        <v>3</v>
      </c>
      <c r="AA164" s="30" t="e">
        <f>'Follow up'!#REF!-'Follow up'!#REF!</f>
        <v>#REF!</v>
      </c>
    </row>
    <row r="165" spans="1:27" ht="17.25" hidden="1" customHeight="1" x14ac:dyDescent="0.2">
      <c r="A165" s="14" t="s">
        <v>53</v>
      </c>
      <c r="B165" s="14" t="s">
        <v>82</v>
      </c>
      <c r="C165" s="14" t="s">
        <v>46</v>
      </c>
      <c r="D165" s="15" t="str">
        <f t="shared" si="10"/>
        <v>Apr</v>
      </c>
      <c r="E165" s="158">
        <v>2024</v>
      </c>
      <c r="F165" s="138">
        <v>141660.35999999999</v>
      </c>
      <c r="G165" s="138"/>
      <c r="H165" s="138"/>
      <c r="I165" s="600">
        <v>103215.93000000001</v>
      </c>
      <c r="J165" s="68">
        <v>38444.429999999978</v>
      </c>
      <c r="K165" s="357">
        <f t="shared" si="11"/>
        <v>0.27138452845947858</v>
      </c>
      <c r="L165" s="137"/>
      <c r="M165" s="137"/>
      <c r="N165" s="137">
        <f>Table3[[#This Row],[VAT Amount Rework]]+Table3[[#This Row],[Billed Before VAT Rework]]</f>
        <v>0</v>
      </c>
      <c r="O165" s="142">
        <v>38444.429999999978</v>
      </c>
      <c r="P165" s="132">
        <f t="shared" si="12"/>
        <v>0.27138452845947858</v>
      </c>
      <c r="Q165" s="12">
        <f t="shared" si="13"/>
        <v>0</v>
      </c>
      <c r="R165" s="12">
        <f t="shared" si="14"/>
        <v>0</v>
      </c>
      <c r="S165" s="28">
        <v>368352</v>
      </c>
      <c r="T165" s="25" t="s">
        <v>1</v>
      </c>
      <c r="U165" s="25" t="s">
        <v>41</v>
      </c>
      <c r="V165" s="43">
        <v>45468</v>
      </c>
      <c r="W165" s="37">
        <f>Table3[[#This Row],[Received Date]]+22</f>
        <v>45490</v>
      </c>
      <c r="X165" s="25" t="s">
        <v>3</v>
      </c>
      <c r="Y165" s="25" t="s">
        <v>95</v>
      </c>
      <c r="Z165" s="114" t="s">
        <v>3</v>
      </c>
      <c r="AA165" s="30" t="e">
        <f>'Follow up'!#REF!-'Follow up'!#REF!</f>
        <v>#REF!</v>
      </c>
    </row>
    <row r="166" spans="1:27" ht="17.25" hidden="1" customHeight="1" x14ac:dyDescent="0.2">
      <c r="A166" s="15" t="s">
        <v>54</v>
      </c>
      <c r="B166" s="15" t="s">
        <v>56</v>
      </c>
      <c r="C166" s="14" t="s">
        <v>46</v>
      </c>
      <c r="D166" s="25" t="str">
        <f t="shared" si="10"/>
        <v>May</v>
      </c>
      <c r="E166" s="158">
        <v>2024</v>
      </c>
      <c r="F166" s="138">
        <v>139373.53</v>
      </c>
      <c r="G166" s="138"/>
      <c r="H166" s="138"/>
      <c r="I166" s="600">
        <v>138217.75</v>
      </c>
      <c r="J166" s="68">
        <v>1155.7799999999988</v>
      </c>
      <c r="K166" s="357">
        <f t="shared" si="11"/>
        <v>8.2926793918472099E-3</v>
      </c>
      <c r="L166" s="137"/>
      <c r="M166" s="137"/>
      <c r="N166" s="137">
        <f>Table3[[#This Row],[VAT Amount Rework]]+Table3[[#This Row],[Billed Before VAT Rework]]</f>
        <v>0</v>
      </c>
      <c r="O166" s="142">
        <v>1155.7799999999988</v>
      </c>
      <c r="P166" s="132">
        <f t="shared" si="12"/>
        <v>8.2926793918472099E-3</v>
      </c>
      <c r="Q166" s="12">
        <f t="shared" si="13"/>
        <v>0</v>
      </c>
      <c r="R166" s="12">
        <f t="shared" si="14"/>
        <v>0</v>
      </c>
      <c r="S166" s="28">
        <v>371319</v>
      </c>
      <c r="T166" s="25" t="s">
        <v>1</v>
      </c>
      <c r="U166" s="25" t="s">
        <v>40</v>
      </c>
      <c r="V166" s="43">
        <v>45468</v>
      </c>
      <c r="W166" s="37">
        <f>Table3[[#This Row],[Received Date]]+22</f>
        <v>45490</v>
      </c>
      <c r="X166" s="25" t="s">
        <v>3</v>
      </c>
      <c r="Y166" s="25" t="s">
        <v>3</v>
      </c>
      <c r="Z166" s="114" t="s">
        <v>3</v>
      </c>
      <c r="AA166" s="30" t="e">
        <f>'Follow up'!#REF!-'Follow up'!#REF!</f>
        <v>#REF!</v>
      </c>
    </row>
    <row r="167" spans="1:27" ht="17.25" hidden="1" customHeight="1" x14ac:dyDescent="0.2">
      <c r="A167" s="15" t="s">
        <v>54</v>
      </c>
      <c r="B167" s="15" t="s">
        <v>56</v>
      </c>
      <c r="C167" s="14" t="s">
        <v>46</v>
      </c>
      <c r="D167" s="25" t="str">
        <f t="shared" si="10"/>
        <v>May</v>
      </c>
      <c r="E167" s="158">
        <v>2024</v>
      </c>
      <c r="F167" s="138">
        <v>78687.199999999997</v>
      </c>
      <c r="G167" s="138"/>
      <c r="H167" s="138"/>
      <c r="I167" s="600">
        <v>0</v>
      </c>
      <c r="J167" s="68">
        <v>78687.199999999997</v>
      </c>
      <c r="K167" s="357">
        <f t="shared" si="11"/>
        <v>1</v>
      </c>
      <c r="L167" s="137"/>
      <c r="M167" s="137"/>
      <c r="N167" s="137">
        <f>Table3[[#This Row],[VAT Amount Rework]]+Table3[[#This Row],[Billed Before VAT Rework]]</f>
        <v>0</v>
      </c>
      <c r="O167" s="142">
        <v>78687.199999999997</v>
      </c>
      <c r="P167" s="132">
        <f t="shared" si="12"/>
        <v>1</v>
      </c>
      <c r="Q167" s="12">
        <f t="shared" si="13"/>
        <v>0</v>
      </c>
      <c r="R167" s="12">
        <f t="shared" si="14"/>
        <v>0</v>
      </c>
      <c r="S167" s="28">
        <v>375714</v>
      </c>
      <c r="T167" s="25" t="s">
        <v>1</v>
      </c>
      <c r="U167" s="25" t="s">
        <v>40</v>
      </c>
      <c r="V167" s="43">
        <v>45470</v>
      </c>
      <c r="W167" s="37">
        <f>Table3[[#This Row],[Received Date]]+22</f>
        <v>45492</v>
      </c>
      <c r="X167" s="25" t="s">
        <v>3</v>
      </c>
      <c r="Y167" s="25" t="s">
        <v>3</v>
      </c>
      <c r="Z167" s="114" t="s">
        <v>3</v>
      </c>
      <c r="AA167" s="30" t="e">
        <f>'Follow up'!#REF!-'Follow up'!#REF!</f>
        <v>#REF!</v>
      </c>
    </row>
    <row r="168" spans="1:27" ht="17.25" hidden="1" customHeight="1" x14ac:dyDescent="0.2">
      <c r="A168" s="15" t="s">
        <v>54</v>
      </c>
      <c r="B168" s="15" t="s">
        <v>56</v>
      </c>
      <c r="C168" s="14" t="s">
        <v>46</v>
      </c>
      <c r="D168" s="25" t="str">
        <f t="shared" si="10"/>
        <v>May</v>
      </c>
      <c r="E168" s="158">
        <v>2024</v>
      </c>
      <c r="F168" s="138">
        <v>408287.35</v>
      </c>
      <c r="G168" s="138"/>
      <c r="H168" s="138"/>
      <c r="I168" s="600">
        <v>326781.68000000005</v>
      </c>
      <c r="J168" s="68">
        <v>81505.669999999925</v>
      </c>
      <c r="K168" s="357">
        <f t="shared" si="11"/>
        <v>0.19962820302906747</v>
      </c>
      <c r="L168" s="137"/>
      <c r="M168" s="137"/>
      <c r="N168" s="137">
        <f>Table3[[#This Row],[VAT Amount Rework]]+Table3[[#This Row],[Billed Before VAT Rework]]</f>
        <v>0</v>
      </c>
      <c r="O168" s="142">
        <v>81505.669999999925</v>
      </c>
      <c r="P168" s="132">
        <f t="shared" si="12"/>
        <v>0.19962820302906747</v>
      </c>
      <c r="Q168" s="12">
        <f t="shared" si="13"/>
        <v>0</v>
      </c>
      <c r="R168" s="12">
        <f t="shared" si="14"/>
        <v>0</v>
      </c>
      <c r="S168" s="28">
        <v>371321</v>
      </c>
      <c r="T168" s="25" t="s">
        <v>1</v>
      </c>
      <c r="U168" s="25" t="s">
        <v>41</v>
      </c>
      <c r="V168" s="43">
        <v>45471</v>
      </c>
      <c r="W168" s="37">
        <f>Table3[[#This Row],[Received Date]]+22</f>
        <v>45493</v>
      </c>
      <c r="X168" s="25" t="s">
        <v>3</v>
      </c>
      <c r="Y168" s="25" t="s">
        <v>3</v>
      </c>
      <c r="Z168" s="114" t="s">
        <v>3</v>
      </c>
      <c r="AA168" s="30" t="e">
        <f>'Follow up'!#REF!-'Follow up'!#REF!</f>
        <v>#REF!</v>
      </c>
    </row>
    <row r="169" spans="1:27" ht="17.25" hidden="1" customHeight="1" x14ac:dyDescent="0.2">
      <c r="A169" s="15" t="s">
        <v>54</v>
      </c>
      <c r="B169" s="15" t="s">
        <v>56</v>
      </c>
      <c r="C169" s="14" t="s">
        <v>46</v>
      </c>
      <c r="D169" s="25" t="str">
        <f t="shared" si="10"/>
        <v>May</v>
      </c>
      <c r="E169" s="158">
        <v>2024</v>
      </c>
      <c r="F169" s="138">
        <v>4448.88</v>
      </c>
      <c r="G169" s="138"/>
      <c r="H169" s="138"/>
      <c r="I169" s="600">
        <v>2299.38</v>
      </c>
      <c r="J169" s="68">
        <v>2149.5</v>
      </c>
      <c r="K169" s="357">
        <f t="shared" si="11"/>
        <v>0.48315531099962239</v>
      </c>
      <c r="L169" s="137"/>
      <c r="M169" s="137"/>
      <c r="N169" s="137">
        <f>Table3[[#This Row],[VAT Amount Rework]]+Table3[[#This Row],[Billed Before VAT Rework]]</f>
        <v>0</v>
      </c>
      <c r="O169" s="142">
        <v>2149.5</v>
      </c>
      <c r="P169" s="132">
        <f t="shared" si="12"/>
        <v>0.48315531099962239</v>
      </c>
      <c r="Q169" s="12">
        <f t="shared" si="13"/>
        <v>0</v>
      </c>
      <c r="R169" s="12">
        <f t="shared" si="14"/>
        <v>0</v>
      </c>
      <c r="S169" s="28">
        <v>371326</v>
      </c>
      <c r="T169" s="25" t="s">
        <v>1</v>
      </c>
      <c r="U169" s="25" t="s">
        <v>41</v>
      </c>
      <c r="V169" s="43">
        <v>45471</v>
      </c>
      <c r="W169" s="37">
        <f>Table3[[#This Row],[Received Date]]+22</f>
        <v>45493</v>
      </c>
      <c r="X169" s="25" t="s">
        <v>3</v>
      </c>
      <c r="Y169" s="25" t="s">
        <v>3</v>
      </c>
      <c r="Z169" s="114" t="s">
        <v>3</v>
      </c>
      <c r="AA169" s="30" t="e">
        <f>'Follow up'!#REF!-'Follow up'!#REF!</f>
        <v>#REF!</v>
      </c>
    </row>
    <row r="170" spans="1:27" ht="17.25" hidden="1" customHeight="1" x14ac:dyDescent="0.2">
      <c r="A170" s="15" t="s">
        <v>54</v>
      </c>
      <c r="B170" s="15" t="s">
        <v>87</v>
      </c>
      <c r="C170" s="14" t="s">
        <v>46</v>
      </c>
      <c r="D170" s="25" t="str">
        <f t="shared" si="10"/>
        <v>May</v>
      </c>
      <c r="E170" s="158">
        <v>2024</v>
      </c>
      <c r="F170" s="138">
        <v>15804.69</v>
      </c>
      <c r="G170" s="138"/>
      <c r="H170" s="138"/>
      <c r="I170" s="600">
        <v>13527.460000000001</v>
      </c>
      <c r="J170" s="68">
        <v>2277.2299999999996</v>
      </c>
      <c r="K170" s="357">
        <f t="shared" si="11"/>
        <v>0.1440857112667189</v>
      </c>
      <c r="L170" s="137"/>
      <c r="M170" s="137"/>
      <c r="N170" s="137">
        <f>Table3[[#This Row],[VAT Amount Rework]]+Table3[[#This Row],[Billed Before VAT Rework]]</f>
        <v>0</v>
      </c>
      <c r="O170" s="142">
        <v>2277.2299999999996</v>
      </c>
      <c r="P170" s="132">
        <f t="shared" si="12"/>
        <v>0.1440857112667189</v>
      </c>
      <c r="Q170" s="12">
        <f t="shared" si="13"/>
        <v>0</v>
      </c>
      <c r="R170" s="12">
        <f t="shared" si="14"/>
        <v>0</v>
      </c>
      <c r="S170" s="28">
        <v>371264</v>
      </c>
      <c r="T170" s="25" t="s">
        <v>1</v>
      </c>
      <c r="U170" s="25" t="s">
        <v>40</v>
      </c>
      <c r="V170" s="43">
        <v>45473</v>
      </c>
      <c r="W170" s="37">
        <f>Table3[[#This Row],[Received Date]]+22</f>
        <v>45495</v>
      </c>
      <c r="X170" s="25" t="s">
        <v>3</v>
      </c>
      <c r="Y170" s="25" t="s">
        <v>95</v>
      </c>
      <c r="Z170" s="114" t="s">
        <v>3</v>
      </c>
      <c r="AA170" s="30" t="e">
        <f>'Follow up'!#REF!-'Follow up'!#REF!</f>
        <v>#REF!</v>
      </c>
    </row>
    <row r="171" spans="1:27" ht="17.25" hidden="1" customHeight="1" x14ac:dyDescent="0.2">
      <c r="A171" s="15" t="s">
        <v>54</v>
      </c>
      <c r="B171" s="15" t="s">
        <v>56</v>
      </c>
      <c r="C171" s="14" t="s">
        <v>46</v>
      </c>
      <c r="D171" s="25" t="str">
        <f t="shared" si="10"/>
        <v>May</v>
      </c>
      <c r="E171" s="158">
        <v>2024</v>
      </c>
      <c r="F171" s="138">
        <v>43072.87</v>
      </c>
      <c r="G171" s="138"/>
      <c r="H171" s="138"/>
      <c r="I171" s="600">
        <v>936.08000000000175</v>
      </c>
      <c r="J171" s="68">
        <v>42136.79</v>
      </c>
      <c r="K171" s="357">
        <f t="shared" si="11"/>
        <v>0.97826752663567573</v>
      </c>
      <c r="L171" s="137"/>
      <c r="M171" s="137"/>
      <c r="N171" s="137">
        <f>Table3[[#This Row],[VAT Amount Rework]]+Table3[[#This Row],[Billed Before VAT Rework]]</f>
        <v>0</v>
      </c>
      <c r="O171" s="142">
        <v>2431.3100000000049</v>
      </c>
      <c r="P171" s="132">
        <f t="shared" si="12"/>
        <v>5.6446436004844926E-2</v>
      </c>
      <c r="Q171" s="12">
        <f t="shared" si="13"/>
        <v>39705.479999999996</v>
      </c>
      <c r="R171" s="12">
        <f t="shared" si="14"/>
        <v>39705.479999999996</v>
      </c>
      <c r="S171" s="28">
        <v>375721</v>
      </c>
      <c r="T171" s="25" t="s">
        <v>1</v>
      </c>
      <c r="U171" s="25" t="s">
        <v>40</v>
      </c>
      <c r="V171" s="43">
        <v>45473</v>
      </c>
      <c r="W171" s="37">
        <f>Table3[[#This Row],[Received Date]]+22</f>
        <v>45495</v>
      </c>
      <c r="X171" s="25" t="s">
        <v>3</v>
      </c>
      <c r="Y171" s="25" t="s">
        <v>3</v>
      </c>
      <c r="Z171" s="114" t="s">
        <v>3</v>
      </c>
      <c r="AA171" s="30" t="e">
        <f>'Follow up'!#REF!-'Follow up'!#REF!</f>
        <v>#REF!</v>
      </c>
    </row>
    <row r="172" spans="1:27" ht="17.25" hidden="1" customHeight="1" x14ac:dyDescent="0.2">
      <c r="A172" s="15" t="s">
        <v>54</v>
      </c>
      <c r="B172" s="15" t="s">
        <v>56</v>
      </c>
      <c r="C172" s="14" t="s">
        <v>46</v>
      </c>
      <c r="D172" s="25" t="str">
        <f t="shared" si="10"/>
        <v>May</v>
      </c>
      <c r="E172" s="158">
        <v>2024</v>
      </c>
      <c r="F172" s="138">
        <v>5015.51</v>
      </c>
      <c r="G172" s="138"/>
      <c r="H172" s="138"/>
      <c r="I172" s="600">
        <v>1708.4499999999998</v>
      </c>
      <c r="J172" s="68">
        <v>3307.0600000000004</v>
      </c>
      <c r="K172" s="357">
        <f t="shared" si="11"/>
        <v>0.65936664466823913</v>
      </c>
      <c r="L172" s="137"/>
      <c r="M172" s="137"/>
      <c r="N172" s="137">
        <f>Table3[[#This Row],[VAT Amount Rework]]+Table3[[#This Row],[Billed Before VAT Rework]]</f>
        <v>0</v>
      </c>
      <c r="O172" s="142">
        <v>3307.0600000000004</v>
      </c>
      <c r="P172" s="132">
        <f t="shared" si="12"/>
        <v>0.65936664466823913</v>
      </c>
      <c r="Q172" s="12">
        <f t="shared" si="13"/>
        <v>0</v>
      </c>
      <c r="R172" s="12">
        <f t="shared" si="14"/>
        <v>0</v>
      </c>
      <c r="S172" s="28">
        <v>375712</v>
      </c>
      <c r="T172" s="25" t="s">
        <v>1</v>
      </c>
      <c r="U172" s="25" t="s">
        <v>41</v>
      </c>
      <c r="V172" s="43">
        <v>45474</v>
      </c>
      <c r="W172" s="37">
        <f>Table3[[#This Row],[Received Date]]+22</f>
        <v>45496</v>
      </c>
      <c r="X172" s="25" t="s">
        <v>3</v>
      </c>
      <c r="Y172" s="25" t="s">
        <v>3</v>
      </c>
      <c r="Z172" s="114" t="s">
        <v>3</v>
      </c>
      <c r="AA172" s="30" t="e">
        <f>'Follow up'!#REF!-'Follow up'!#REF!</f>
        <v>#REF!</v>
      </c>
    </row>
    <row r="173" spans="1:27" ht="17.25" hidden="1" customHeight="1" x14ac:dyDescent="0.2">
      <c r="A173" s="15" t="s">
        <v>54</v>
      </c>
      <c r="B173" s="15" t="s">
        <v>87</v>
      </c>
      <c r="C173" s="14" t="s">
        <v>46</v>
      </c>
      <c r="D173" s="25" t="str">
        <f t="shared" si="10"/>
        <v>May</v>
      </c>
      <c r="E173" s="158">
        <v>2024</v>
      </c>
      <c r="F173" s="138">
        <v>31574.03</v>
      </c>
      <c r="G173" s="138"/>
      <c r="H173" s="138"/>
      <c r="I173" s="600">
        <v>11304.82</v>
      </c>
      <c r="J173" s="68">
        <v>20269.21</v>
      </c>
      <c r="K173" s="357">
        <f t="shared" si="11"/>
        <v>0.6419582802702094</v>
      </c>
      <c r="L173" s="137"/>
      <c r="M173" s="137"/>
      <c r="N173" s="137">
        <f>Table3[[#This Row],[VAT Amount Rework]]+Table3[[#This Row],[Billed Before VAT Rework]]</f>
        <v>0</v>
      </c>
      <c r="O173" s="142">
        <v>20269.21</v>
      </c>
      <c r="P173" s="132">
        <f t="shared" si="12"/>
        <v>0.6419582802702094</v>
      </c>
      <c r="Q173" s="12">
        <f t="shared" si="13"/>
        <v>0</v>
      </c>
      <c r="R173" s="12">
        <f t="shared" si="14"/>
        <v>0</v>
      </c>
      <c r="S173" s="28">
        <v>371259</v>
      </c>
      <c r="T173" s="25" t="s">
        <v>1</v>
      </c>
      <c r="U173" s="25" t="s">
        <v>40</v>
      </c>
      <c r="V173" s="43">
        <v>45475</v>
      </c>
      <c r="W173" s="37">
        <f>Table3[[#This Row],[Received Date]]+22</f>
        <v>45497</v>
      </c>
      <c r="X173" s="25" t="s">
        <v>3</v>
      </c>
      <c r="Y173" s="25" t="s">
        <v>95</v>
      </c>
      <c r="Z173" s="114" t="s">
        <v>3</v>
      </c>
      <c r="AA173" s="30" t="e">
        <f>'Follow up'!#REF!-'Follow up'!#REF!</f>
        <v>#REF!</v>
      </c>
    </row>
    <row r="174" spans="1:27" ht="17.25" hidden="1" customHeight="1" x14ac:dyDescent="0.2">
      <c r="A174" s="15" t="s">
        <v>54</v>
      </c>
      <c r="B174" s="15" t="s">
        <v>56</v>
      </c>
      <c r="C174" s="14" t="s">
        <v>46</v>
      </c>
      <c r="D174" s="25" t="str">
        <f t="shared" si="10"/>
        <v>May</v>
      </c>
      <c r="E174" s="158">
        <v>2024</v>
      </c>
      <c r="F174" s="138">
        <v>17510.7</v>
      </c>
      <c r="G174" s="138"/>
      <c r="H174" s="138"/>
      <c r="I174" s="600">
        <v>15906.41</v>
      </c>
      <c r="J174" s="68">
        <v>1604.2900000000009</v>
      </c>
      <c r="K174" s="357">
        <f t="shared" si="11"/>
        <v>9.16176966083595E-2</v>
      </c>
      <c r="L174" s="137"/>
      <c r="M174" s="137"/>
      <c r="N174" s="137">
        <f>Table3[[#This Row],[VAT Amount Rework]]+Table3[[#This Row],[Billed Before VAT Rework]]</f>
        <v>0</v>
      </c>
      <c r="O174" s="142">
        <v>1604.2900000000009</v>
      </c>
      <c r="P174" s="132">
        <f t="shared" si="12"/>
        <v>9.16176966083595E-2</v>
      </c>
      <c r="Q174" s="12">
        <f t="shared" si="13"/>
        <v>0</v>
      </c>
      <c r="R174" s="12">
        <f t="shared" si="14"/>
        <v>0</v>
      </c>
      <c r="S174" s="28">
        <v>375719</v>
      </c>
      <c r="T174" s="25" t="s">
        <v>1</v>
      </c>
      <c r="U174" s="25" t="s">
        <v>41</v>
      </c>
      <c r="V174" s="43">
        <v>45476</v>
      </c>
      <c r="W174" s="37">
        <f>Table3[[#This Row],[Received Date]]+22</f>
        <v>45498</v>
      </c>
      <c r="X174" s="25" t="s">
        <v>3</v>
      </c>
      <c r="Y174" s="25" t="s">
        <v>3</v>
      </c>
      <c r="Z174" s="114" t="s">
        <v>3</v>
      </c>
      <c r="AA174" s="30" t="e">
        <f>'Follow up'!#REF!-'Follow up'!#REF!</f>
        <v>#REF!</v>
      </c>
    </row>
    <row r="175" spans="1:27" ht="17.25" hidden="1" customHeight="1" x14ac:dyDescent="0.2">
      <c r="A175" s="14" t="s">
        <v>54</v>
      </c>
      <c r="B175" s="14" t="s">
        <v>82</v>
      </c>
      <c r="C175" s="14" t="s">
        <v>46</v>
      </c>
      <c r="D175" s="15" t="str">
        <f t="shared" si="10"/>
        <v>May</v>
      </c>
      <c r="E175" s="158">
        <v>2024</v>
      </c>
      <c r="F175" s="138">
        <v>1389714.92</v>
      </c>
      <c r="G175" s="138"/>
      <c r="H175" s="138"/>
      <c r="I175" s="600">
        <v>948191.39999999991</v>
      </c>
      <c r="J175" s="68">
        <v>441523.52</v>
      </c>
      <c r="K175" s="357">
        <f t="shared" si="11"/>
        <v>0.31770797999347955</v>
      </c>
      <c r="L175" s="137"/>
      <c r="M175" s="137"/>
      <c r="N175" s="137">
        <f>Table3[[#This Row],[VAT Amount Rework]]+Table3[[#This Row],[Billed Before VAT Rework]]</f>
        <v>0</v>
      </c>
      <c r="O175" s="142">
        <v>334305.95999999996</v>
      </c>
      <c r="P175" s="132">
        <f t="shared" si="12"/>
        <v>0.24055722162067597</v>
      </c>
      <c r="Q175" s="12">
        <f t="shared" si="13"/>
        <v>107217.56000000006</v>
      </c>
      <c r="R175" s="12">
        <f t="shared" si="14"/>
        <v>107217.56000000006</v>
      </c>
      <c r="S175" s="28">
        <v>371510</v>
      </c>
      <c r="T175" s="25" t="s">
        <v>1</v>
      </c>
      <c r="U175" s="25" t="s">
        <v>40</v>
      </c>
      <c r="V175" s="43">
        <v>45477</v>
      </c>
      <c r="W175" s="37">
        <f>Table3[[#This Row],[Received Date]]+22</f>
        <v>45499</v>
      </c>
      <c r="X175" s="220" t="s">
        <v>96</v>
      </c>
      <c r="Y175" s="25" t="s">
        <v>103</v>
      </c>
      <c r="Z175" s="114">
        <v>45503</v>
      </c>
      <c r="AA175" s="30" t="e">
        <f>'Follow up'!#REF!-'Follow up'!#REF!</f>
        <v>#REF!</v>
      </c>
    </row>
    <row r="176" spans="1:27" ht="17.25" hidden="1" customHeight="1" x14ac:dyDescent="0.2">
      <c r="A176" s="15" t="s">
        <v>54</v>
      </c>
      <c r="B176" s="15" t="s">
        <v>87</v>
      </c>
      <c r="C176" s="14" t="s">
        <v>46</v>
      </c>
      <c r="D176" s="25" t="str">
        <f t="shared" si="10"/>
        <v>May</v>
      </c>
      <c r="E176" s="158">
        <v>2024</v>
      </c>
      <c r="F176" s="138">
        <v>726080.71</v>
      </c>
      <c r="G176" s="138"/>
      <c r="H176" s="138"/>
      <c r="I176" s="600">
        <v>509291.76</v>
      </c>
      <c r="J176" s="68">
        <v>216788.94999999995</v>
      </c>
      <c r="K176" s="357">
        <f t="shared" si="11"/>
        <v>0.29857417641628292</v>
      </c>
      <c r="L176" s="137">
        <v>584322.32999999996</v>
      </c>
      <c r="M176" s="137">
        <v>85563.520000000004</v>
      </c>
      <c r="N176" s="137">
        <f>Table3[[#This Row],[VAT Amount Rework]]+Table3[[#This Row],[Billed Before VAT Rework]]</f>
        <v>669885.85</v>
      </c>
      <c r="O176" s="142">
        <v>56194.859999999986</v>
      </c>
      <c r="P176" s="132">
        <f t="shared" si="12"/>
        <v>7.73947843897409E-2</v>
      </c>
      <c r="Q176" s="12">
        <f t="shared" si="13"/>
        <v>160594.08999999997</v>
      </c>
      <c r="R176" s="12">
        <f t="shared" si="14"/>
        <v>160594.08999999997</v>
      </c>
      <c r="S176" s="28">
        <v>371260</v>
      </c>
      <c r="T176" s="25" t="s">
        <v>1</v>
      </c>
      <c r="U176" s="25" t="s">
        <v>40</v>
      </c>
      <c r="V176" s="43">
        <v>45478</v>
      </c>
      <c r="W176" s="37">
        <f>Table3[[#This Row],[Received Date]]+22</f>
        <v>45500</v>
      </c>
      <c r="X176" s="25" t="s">
        <v>100</v>
      </c>
      <c r="Y176" s="25" t="s">
        <v>103</v>
      </c>
      <c r="Z176" s="114">
        <v>45500</v>
      </c>
      <c r="AA176" s="30" t="e">
        <f>'Follow up'!#REF!-'Follow up'!#REF!</f>
        <v>#REF!</v>
      </c>
    </row>
    <row r="177" spans="1:27" ht="17.25" hidden="1" customHeight="1" x14ac:dyDescent="0.2">
      <c r="A177" s="15" t="s">
        <v>54</v>
      </c>
      <c r="B177" s="15" t="s">
        <v>87</v>
      </c>
      <c r="C177" s="14" t="s">
        <v>46</v>
      </c>
      <c r="D177" s="25" t="str">
        <f t="shared" si="10"/>
        <v>May</v>
      </c>
      <c r="E177" s="158">
        <v>2024</v>
      </c>
      <c r="F177" s="138">
        <v>40428.99</v>
      </c>
      <c r="G177" s="138"/>
      <c r="H177" s="138"/>
      <c r="I177" s="600">
        <v>27816.25</v>
      </c>
      <c r="J177" s="68">
        <v>12612.739999999998</v>
      </c>
      <c r="K177" s="357">
        <f t="shared" si="11"/>
        <v>0.31197267109566673</v>
      </c>
      <c r="L177" s="137"/>
      <c r="M177" s="137"/>
      <c r="N177" s="137">
        <f>Table3[[#This Row],[VAT Amount Rework]]+Table3[[#This Row],[Billed Before VAT Rework]]</f>
        <v>0</v>
      </c>
      <c r="O177" s="142">
        <v>12612.739999999998</v>
      </c>
      <c r="P177" s="132">
        <f t="shared" si="12"/>
        <v>0.31197267109566673</v>
      </c>
      <c r="Q177" s="12">
        <f t="shared" si="13"/>
        <v>0</v>
      </c>
      <c r="R177" s="12">
        <f t="shared" si="14"/>
        <v>0</v>
      </c>
      <c r="S177" s="28">
        <v>371263</v>
      </c>
      <c r="T177" s="25" t="s">
        <v>1</v>
      </c>
      <c r="U177" s="25" t="s">
        <v>41</v>
      </c>
      <c r="V177" s="43">
        <v>45480</v>
      </c>
      <c r="W177" s="37">
        <f>Table3[[#This Row],[Received Date]]+22</f>
        <v>45502</v>
      </c>
      <c r="X177" s="25" t="s">
        <v>3</v>
      </c>
      <c r="Y177" s="25" t="s">
        <v>95</v>
      </c>
      <c r="Z177" s="114" t="s">
        <v>3</v>
      </c>
      <c r="AA177" s="30" t="e">
        <f>'Follow up'!#REF!-'Follow up'!#REF!</f>
        <v>#REF!</v>
      </c>
    </row>
    <row r="178" spans="1:27" ht="17.25" hidden="1" customHeight="1" x14ac:dyDescent="0.2">
      <c r="A178" s="15" t="s">
        <v>91</v>
      </c>
      <c r="B178" s="14" t="s">
        <v>82</v>
      </c>
      <c r="C178" s="15" t="s">
        <v>62</v>
      </c>
      <c r="D178" s="25" t="str">
        <f t="shared" si="10"/>
        <v>APR</v>
      </c>
      <c r="E178" s="158">
        <v>2024</v>
      </c>
      <c r="F178" s="138">
        <v>13998703.77</v>
      </c>
      <c r="G178" s="138"/>
      <c r="H178" s="138"/>
      <c r="I178" s="600">
        <v>12938962.629999999</v>
      </c>
      <c r="J178" s="68">
        <v>1059741.1399999999</v>
      </c>
      <c r="K178" s="357">
        <f t="shared" si="11"/>
        <v>7.570280487476877E-2</v>
      </c>
      <c r="L178" s="137"/>
      <c r="M178" s="137"/>
      <c r="N178" s="137">
        <f>Table3[[#This Row],[VAT Amount Rework]]+Table3[[#This Row],[Billed Before VAT Rework]]</f>
        <v>0</v>
      </c>
      <c r="O178" s="142">
        <v>997198.24276348017</v>
      </c>
      <c r="P178" s="132">
        <f t="shared" si="12"/>
        <v>7.1235041411514932E-2</v>
      </c>
      <c r="Q178" s="12">
        <f t="shared" si="13"/>
        <v>62542.897236519726</v>
      </c>
      <c r="R178" s="12">
        <f t="shared" si="14"/>
        <v>62542.897236519726</v>
      </c>
      <c r="S178" s="28" t="s">
        <v>3</v>
      </c>
      <c r="T178" s="25" t="s">
        <v>1</v>
      </c>
      <c r="U178" s="25" t="s">
        <v>40</v>
      </c>
      <c r="V178" s="43">
        <v>45483</v>
      </c>
      <c r="W178" s="37">
        <f>Table3[[#This Row],[Received Date]]+15</f>
        <v>45498</v>
      </c>
      <c r="X178" s="220" t="s">
        <v>96</v>
      </c>
      <c r="Y178" s="25" t="s">
        <v>38</v>
      </c>
      <c r="Z178" s="114">
        <v>45498</v>
      </c>
      <c r="AA178" s="30" t="e">
        <f>'Follow up'!#REF!-'Follow up'!#REF!</f>
        <v>#REF!</v>
      </c>
    </row>
    <row r="179" spans="1:27" ht="17.25" hidden="1" customHeight="1" x14ac:dyDescent="0.2">
      <c r="A179" s="14" t="s">
        <v>54</v>
      </c>
      <c r="B179" s="14" t="s">
        <v>87</v>
      </c>
      <c r="C179" s="14" t="s">
        <v>62</v>
      </c>
      <c r="D179" s="25" t="str">
        <f t="shared" si="10"/>
        <v>May</v>
      </c>
      <c r="E179" s="158">
        <v>2024</v>
      </c>
      <c r="F179" s="138">
        <v>12696772.92</v>
      </c>
      <c r="G179" s="138"/>
      <c r="H179" s="138"/>
      <c r="I179" s="600">
        <v>11746241.140000001</v>
      </c>
      <c r="J179" s="68">
        <v>950531.78</v>
      </c>
      <c r="K179" s="357">
        <f t="shared" si="11"/>
        <v>7.486404506004192E-2</v>
      </c>
      <c r="L179" s="137"/>
      <c r="M179" s="137"/>
      <c r="N179" s="137">
        <f>Table3[[#This Row],[VAT Amount Rework]]+Table3[[#This Row],[Billed Before VAT Rework]]</f>
        <v>0</v>
      </c>
      <c r="O179" s="142">
        <v>747377.31662527099</v>
      </c>
      <c r="P179" s="132">
        <f t="shared" si="12"/>
        <v>5.8863564886475969E-2</v>
      </c>
      <c r="Q179" s="12">
        <f t="shared" si="13"/>
        <v>203154.46337472904</v>
      </c>
      <c r="R179" s="12">
        <f t="shared" si="14"/>
        <v>203154.46337472904</v>
      </c>
      <c r="S179" s="28" t="s">
        <v>3</v>
      </c>
      <c r="T179" s="25" t="s">
        <v>1</v>
      </c>
      <c r="U179" s="25" t="s">
        <v>40</v>
      </c>
      <c r="V179" s="43">
        <v>45483</v>
      </c>
      <c r="W179" s="37">
        <f>Table3[[#This Row],[Received Date]]+15</f>
        <v>45498</v>
      </c>
      <c r="X179" s="25" t="s">
        <v>100</v>
      </c>
      <c r="Y179" s="25" t="s">
        <v>38</v>
      </c>
      <c r="Z179" s="114">
        <v>45498</v>
      </c>
      <c r="AA179" s="30" t="e">
        <f>'Follow up'!#REF!-'Follow up'!#REF!</f>
        <v>#REF!</v>
      </c>
    </row>
    <row r="180" spans="1:27" ht="17.25" hidden="1" customHeight="1" x14ac:dyDescent="0.2">
      <c r="A180" s="14" t="s">
        <v>54</v>
      </c>
      <c r="B180" s="14" t="s">
        <v>82</v>
      </c>
      <c r="C180" s="14" t="s">
        <v>46</v>
      </c>
      <c r="D180" s="15" t="str">
        <f t="shared" si="10"/>
        <v>May</v>
      </c>
      <c r="E180" s="158">
        <v>2024</v>
      </c>
      <c r="F180" s="138">
        <v>31745.37</v>
      </c>
      <c r="G180" s="138"/>
      <c r="H180" s="138"/>
      <c r="I180" s="600">
        <v>0</v>
      </c>
      <c r="J180" s="68">
        <v>31745.37</v>
      </c>
      <c r="K180" s="357">
        <f t="shared" si="11"/>
        <v>1</v>
      </c>
      <c r="L180" s="137"/>
      <c r="M180" s="137"/>
      <c r="N180" s="137">
        <f>Table3[[#This Row],[VAT Amount Rework]]+Table3[[#This Row],[Billed Before VAT Rework]]</f>
        <v>0</v>
      </c>
      <c r="O180" s="142">
        <v>2703.8999999999978</v>
      </c>
      <c r="P180" s="132">
        <f t="shared" si="12"/>
        <v>8.5174625465067752E-2</v>
      </c>
      <c r="Q180" s="12">
        <f t="shared" si="13"/>
        <v>29041.47</v>
      </c>
      <c r="R180" s="12">
        <f t="shared" si="14"/>
        <v>29041.47</v>
      </c>
      <c r="S180" s="28">
        <v>371502</v>
      </c>
      <c r="T180" s="25" t="s">
        <v>1</v>
      </c>
      <c r="U180" s="25" t="s">
        <v>40</v>
      </c>
      <c r="V180" s="43">
        <v>45480</v>
      </c>
      <c r="W180" s="37">
        <f>Table3[[#This Row],[Received Date]]+22</f>
        <v>45502</v>
      </c>
      <c r="X180" s="220" t="s">
        <v>96</v>
      </c>
      <c r="Y180" s="25" t="s">
        <v>103</v>
      </c>
      <c r="Z180" s="114">
        <v>45503</v>
      </c>
      <c r="AA180" s="30" t="e">
        <f>'Follow up'!#REF!-'Follow up'!#REF!</f>
        <v>#REF!</v>
      </c>
    </row>
    <row r="181" spans="1:27" ht="17.25" hidden="1" customHeight="1" x14ac:dyDescent="0.2">
      <c r="A181" s="14" t="s">
        <v>54</v>
      </c>
      <c r="B181" s="14" t="s">
        <v>82</v>
      </c>
      <c r="C181" s="14" t="s">
        <v>46</v>
      </c>
      <c r="D181" s="15" t="str">
        <f t="shared" si="10"/>
        <v>May</v>
      </c>
      <c r="E181" s="158">
        <v>2024</v>
      </c>
      <c r="F181" s="138">
        <v>41714.33</v>
      </c>
      <c r="G181" s="138"/>
      <c r="H181" s="138"/>
      <c r="I181" s="600">
        <v>25427.359999999997</v>
      </c>
      <c r="J181" s="68">
        <v>16286.970000000005</v>
      </c>
      <c r="K181" s="357">
        <f t="shared" si="11"/>
        <v>0.39044064713492949</v>
      </c>
      <c r="L181" s="137"/>
      <c r="M181" s="137"/>
      <c r="N181" s="137">
        <f>Table3[[#This Row],[VAT Amount Rework]]+Table3[[#This Row],[Billed Before VAT Rework]]</f>
        <v>0</v>
      </c>
      <c r="O181" s="142">
        <v>2973.4199999999983</v>
      </c>
      <c r="P181" s="132">
        <f t="shared" si="12"/>
        <v>7.1280540763809422E-2</v>
      </c>
      <c r="Q181" s="12">
        <f t="shared" si="13"/>
        <v>13313.550000000007</v>
      </c>
      <c r="R181" s="12">
        <f t="shared" si="14"/>
        <v>13313.550000000007</v>
      </c>
      <c r="S181" s="28">
        <v>371509</v>
      </c>
      <c r="T181" s="25" t="s">
        <v>1</v>
      </c>
      <c r="U181" s="25" t="s">
        <v>40</v>
      </c>
      <c r="V181" s="43">
        <v>45480</v>
      </c>
      <c r="W181" s="37">
        <f>Table3[[#This Row],[Received Date]]+22</f>
        <v>45502</v>
      </c>
      <c r="X181" s="220" t="s">
        <v>96</v>
      </c>
      <c r="Y181" s="25" t="s">
        <v>103</v>
      </c>
      <c r="Z181" s="114">
        <v>45503</v>
      </c>
      <c r="AA181" s="30" t="e">
        <f>'Follow up'!#REF!-'Follow up'!#REF!</f>
        <v>#REF!</v>
      </c>
    </row>
    <row r="182" spans="1:27" ht="17.25" hidden="1" customHeight="1" x14ac:dyDescent="0.2">
      <c r="A182" s="15" t="s">
        <v>54</v>
      </c>
      <c r="B182" s="15" t="s">
        <v>87</v>
      </c>
      <c r="C182" s="14" t="s">
        <v>46</v>
      </c>
      <c r="D182" s="25" t="str">
        <f t="shared" si="10"/>
        <v>May</v>
      </c>
      <c r="E182" s="158">
        <v>2024</v>
      </c>
      <c r="F182" s="138">
        <v>95401.77</v>
      </c>
      <c r="G182" s="138"/>
      <c r="H182" s="138"/>
      <c r="I182" s="600">
        <v>54166.92</v>
      </c>
      <c r="J182" s="68">
        <v>41234.850000000006</v>
      </c>
      <c r="K182" s="357">
        <f t="shared" si="11"/>
        <v>0.43222311284161713</v>
      </c>
      <c r="L182" s="137">
        <v>49292.31</v>
      </c>
      <c r="M182" s="137">
        <v>4874.6099999999997</v>
      </c>
      <c r="N182" s="137">
        <f>Table3[[#This Row],[VAT Amount Rework]]+Table3[[#This Row],[Billed Before VAT Rework]]</f>
        <v>54166.92</v>
      </c>
      <c r="O182" s="142">
        <v>41234.850000000006</v>
      </c>
      <c r="P182" s="132">
        <f t="shared" si="12"/>
        <v>0.43222311284161713</v>
      </c>
      <c r="Q182" s="12">
        <f t="shared" si="13"/>
        <v>0</v>
      </c>
      <c r="R182" s="12">
        <f t="shared" si="14"/>
        <v>0</v>
      </c>
      <c r="S182" s="28">
        <v>371265</v>
      </c>
      <c r="T182" s="25" t="s">
        <v>1</v>
      </c>
      <c r="U182" s="25" t="s">
        <v>41</v>
      </c>
      <c r="V182" s="43">
        <v>45481</v>
      </c>
      <c r="W182" s="37">
        <f>Table3[[#This Row],[Received Date]]+22</f>
        <v>45503</v>
      </c>
      <c r="X182" s="25" t="s">
        <v>100</v>
      </c>
      <c r="Y182" s="25" t="s">
        <v>103</v>
      </c>
      <c r="Z182" s="293">
        <f>Table3[[#This Row],[Received Date]]+22</f>
        <v>45503</v>
      </c>
      <c r="AA182" s="30" t="e">
        <f>'Follow up'!#REF!-'Follow up'!#REF!</f>
        <v>#REF!</v>
      </c>
    </row>
    <row r="183" spans="1:27" ht="17.25" hidden="1" customHeight="1" x14ac:dyDescent="0.2">
      <c r="A183" s="14" t="s">
        <v>54</v>
      </c>
      <c r="B183" s="14" t="s">
        <v>82</v>
      </c>
      <c r="C183" s="14" t="s">
        <v>46</v>
      </c>
      <c r="D183" s="15" t="str">
        <f t="shared" si="10"/>
        <v>May</v>
      </c>
      <c r="E183" s="158">
        <v>2024</v>
      </c>
      <c r="F183" s="138">
        <v>114107.3</v>
      </c>
      <c r="G183" s="138"/>
      <c r="H183" s="138"/>
      <c r="I183" s="600">
        <v>79223.13</v>
      </c>
      <c r="J183" s="68">
        <v>34884.17</v>
      </c>
      <c r="K183" s="357">
        <f t="shared" si="11"/>
        <v>0.30571374486996011</v>
      </c>
      <c r="L183" s="137"/>
      <c r="M183" s="137"/>
      <c r="N183" s="137">
        <f>Table3[[#This Row],[VAT Amount Rework]]+Table3[[#This Row],[Billed Before VAT Rework]]</f>
        <v>0</v>
      </c>
      <c r="O183" s="142">
        <v>34884.17</v>
      </c>
      <c r="P183" s="132">
        <f t="shared" si="12"/>
        <v>0.30571374486996011</v>
      </c>
      <c r="Q183" s="12">
        <f t="shared" si="13"/>
        <v>0</v>
      </c>
      <c r="R183" s="12">
        <f t="shared" si="14"/>
        <v>0</v>
      </c>
      <c r="S183" s="28">
        <v>371507</v>
      </c>
      <c r="T183" s="25" t="s">
        <v>1</v>
      </c>
      <c r="U183" s="25" t="s">
        <v>41</v>
      </c>
      <c r="V183" s="43">
        <v>45481</v>
      </c>
      <c r="W183" s="37">
        <f>Table3[[#This Row],[Received Date]]+22</f>
        <v>45503</v>
      </c>
      <c r="X183" s="25" t="s">
        <v>3</v>
      </c>
      <c r="Y183" s="25" t="s">
        <v>95</v>
      </c>
      <c r="Z183" s="114" t="s">
        <v>3</v>
      </c>
      <c r="AA183" s="30" t="e">
        <f>'Follow up'!#REF!-'Follow up'!#REF!</f>
        <v>#REF!</v>
      </c>
    </row>
    <row r="184" spans="1:27" ht="17.25" hidden="1" customHeight="1" x14ac:dyDescent="0.2">
      <c r="A184" s="15" t="s">
        <v>54</v>
      </c>
      <c r="B184" s="15" t="s">
        <v>56</v>
      </c>
      <c r="C184" s="14" t="s">
        <v>46</v>
      </c>
      <c r="D184" s="25" t="str">
        <f t="shared" si="10"/>
        <v>May</v>
      </c>
      <c r="E184" s="158">
        <v>2024</v>
      </c>
      <c r="F184" s="138">
        <v>385007.98</v>
      </c>
      <c r="G184" s="138"/>
      <c r="H184" s="138"/>
      <c r="I184" s="600">
        <v>310446.62</v>
      </c>
      <c r="J184" s="68">
        <v>74561.359999999986</v>
      </c>
      <c r="K184" s="357">
        <f t="shared" si="11"/>
        <v>0.19366185604776293</v>
      </c>
      <c r="L184" s="137"/>
      <c r="M184" s="137"/>
      <c r="N184" s="137">
        <f>Table3[[#This Row],[VAT Amount Rework]]+Table3[[#This Row],[Billed Before VAT Rework]]</f>
        <v>0</v>
      </c>
      <c r="O184" s="142">
        <v>74561.359999999986</v>
      </c>
      <c r="P184" s="132">
        <f t="shared" si="12"/>
        <v>0.19366185604776293</v>
      </c>
      <c r="Q184" s="12">
        <f t="shared" si="13"/>
        <v>0</v>
      </c>
      <c r="R184" s="12">
        <f t="shared" si="14"/>
        <v>0</v>
      </c>
      <c r="S184" s="28">
        <v>375713</v>
      </c>
      <c r="T184" s="25" t="s">
        <v>1</v>
      </c>
      <c r="U184" s="25" t="s">
        <v>41</v>
      </c>
      <c r="V184" s="43">
        <v>45481</v>
      </c>
      <c r="W184" s="37">
        <f>Table3[[#This Row],[Received Date]]+22</f>
        <v>45503</v>
      </c>
      <c r="X184" s="25" t="s">
        <v>3</v>
      </c>
      <c r="Y184" s="25" t="s">
        <v>3</v>
      </c>
      <c r="Z184" s="114" t="s">
        <v>3</v>
      </c>
      <c r="AA184" s="30" t="e">
        <f>'Follow up'!#REF!-'Follow up'!#REF!</f>
        <v>#REF!</v>
      </c>
    </row>
    <row r="185" spans="1:27" ht="17.25" hidden="1" customHeight="1" x14ac:dyDescent="0.2">
      <c r="A185" s="15" t="s">
        <v>54</v>
      </c>
      <c r="B185" s="15" t="s">
        <v>56</v>
      </c>
      <c r="C185" s="14" t="s">
        <v>46</v>
      </c>
      <c r="D185" s="25" t="str">
        <f t="shared" si="10"/>
        <v>May</v>
      </c>
      <c r="E185" s="158">
        <v>2024</v>
      </c>
      <c r="F185" s="138">
        <v>397300.64</v>
      </c>
      <c r="G185" s="138"/>
      <c r="H185" s="138"/>
      <c r="I185" s="600">
        <v>281789.71999999997</v>
      </c>
      <c r="J185" s="68">
        <v>115510.92000000004</v>
      </c>
      <c r="K185" s="357">
        <f t="shared" si="11"/>
        <v>0.29073932526260227</v>
      </c>
      <c r="L185" s="137"/>
      <c r="M185" s="137"/>
      <c r="N185" s="137">
        <f>Table3[[#This Row],[VAT Amount Rework]]+Table3[[#This Row],[Billed Before VAT Rework]]</f>
        <v>0</v>
      </c>
      <c r="O185" s="142">
        <v>56884.130000000005</v>
      </c>
      <c r="P185" s="132">
        <f t="shared" si="12"/>
        <v>0.14317653754597526</v>
      </c>
      <c r="Q185" s="12">
        <f t="shared" si="13"/>
        <v>58626.790000000037</v>
      </c>
      <c r="R185" s="12">
        <f t="shared" si="14"/>
        <v>58626.790000000037</v>
      </c>
      <c r="S185" s="28">
        <v>375716</v>
      </c>
      <c r="T185" s="25" t="s">
        <v>1</v>
      </c>
      <c r="U185" s="25" t="s">
        <v>40</v>
      </c>
      <c r="V185" s="43">
        <v>45481</v>
      </c>
      <c r="W185" s="37">
        <f>Table3[[#This Row],[Received Date]]+22</f>
        <v>45503</v>
      </c>
      <c r="X185" s="25" t="s">
        <v>3</v>
      </c>
      <c r="Y185" s="25" t="s">
        <v>3</v>
      </c>
      <c r="Z185" s="114" t="s">
        <v>3</v>
      </c>
      <c r="AA185" s="30" t="e">
        <f>'Follow up'!#REF!-'Follow up'!#REF!</f>
        <v>#REF!</v>
      </c>
    </row>
    <row r="186" spans="1:27" ht="17.25" hidden="1" customHeight="1" x14ac:dyDescent="0.2">
      <c r="A186" s="14" t="s">
        <v>54</v>
      </c>
      <c r="B186" s="14" t="s">
        <v>82</v>
      </c>
      <c r="C186" s="14" t="s">
        <v>46</v>
      </c>
      <c r="D186" s="15" t="str">
        <f t="shared" si="10"/>
        <v>May</v>
      </c>
      <c r="E186" s="158">
        <v>2024</v>
      </c>
      <c r="F186" s="138">
        <v>59473.85</v>
      </c>
      <c r="G186" s="138"/>
      <c r="H186" s="138"/>
      <c r="I186" s="600">
        <v>56944.75</v>
      </c>
      <c r="J186" s="68">
        <v>2529.0999999999985</v>
      </c>
      <c r="K186" s="357">
        <f t="shared" si="11"/>
        <v>4.2524571723538976E-2</v>
      </c>
      <c r="L186" s="137"/>
      <c r="M186" s="137"/>
      <c r="N186" s="137">
        <f>Table3[[#This Row],[VAT Amount Rework]]+Table3[[#This Row],[Billed Before VAT Rework]]</f>
        <v>0</v>
      </c>
      <c r="O186" s="142">
        <v>1365.8699999999953</v>
      </c>
      <c r="P186" s="132">
        <f t="shared" si="12"/>
        <v>2.2965891732248632E-2</v>
      </c>
      <c r="Q186" s="12">
        <f t="shared" si="13"/>
        <v>1163.2300000000032</v>
      </c>
      <c r="R186" s="12">
        <f t="shared" si="14"/>
        <v>1163.2300000000032</v>
      </c>
      <c r="S186" s="28">
        <v>371500</v>
      </c>
      <c r="T186" s="25" t="s">
        <v>1</v>
      </c>
      <c r="U186" s="25" t="s">
        <v>40</v>
      </c>
      <c r="V186" s="43">
        <v>45482</v>
      </c>
      <c r="W186" s="37">
        <f>Table3[[#This Row],[Received Date]]+22</f>
        <v>45504</v>
      </c>
      <c r="X186" s="220" t="s">
        <v>96</v>
      </c>
      <c r="Y186" s="25" t="s">
        <v>103</v>
      </c>
      <c r="Z186" s="114">
        <v>45508</v>
      </c>
      <c r="AA186" s="30" t="e">
        <f>'Follow up'!#REF!-'Follow up'!#REF!</f>
        <v>#REF!</v>
      </c>
    </row>
    <row r="187" spans="1:27" ht="17.25" hidden="1" customHeight="1" x14ac:dyDescent="0.2">
      <c r="A187" s="14" t="s">
        <v>54</v>
      </c>
      <c r="B187" s="14" t="s">
        <v>82</v>
      </c>
      <c r="C187" s="14" t="s">
        <v>46</v>
      </c>
      <c r="D187" s="15" t="str">
        <f t="shared" si="10"/>
        <v>May</v>
      </c>
      <c r="E187" s="158">
        <v>2024</v>
      </c>
      <c r="F187" s="138">
        <v>1480599.09</v>
      </c>
      <c r="G187" s="138"/>
      <c r="H187" s="138"/>
      <c r="I187" s="600">
        <v>1157794.98</v>
      </c>
      <c r="J187" s="68">
        <v>322804.1100000001</v>
      </c>
      <c r="K187" s="357">
        <f t="shared" si="11"/>
        <v>0.21802263163622509</v>
      </c>
      <c r="L187" s="137"/>
      <c r="M187" s="137"/>
      <c r="N187" s="137">
        <f>Table3[[#This Row],[VAT Amount Rework]]+Table3[[#This Row],[Billed Before VAT Rework]]</f>
        <v>0</v>
      </c>
      <c r="O187" s="142">
        <v>322804.1100000001</v>
      </c>
      <c r="P187" s="132">
        <f t="shared" si="12"/>
        <v>0.21802263163622509</v>
      </c>
      <c r="Q187" s="12">
        <f t="shared" si="13"/>
        <v>0</v>
      </c>
      <c r="R187" s="12">
        <f t="shared" si="14"/>
        <v>0</v>
      </c>
      <c r="S187" s="28">
        <v>371504</v>
      </c>
      <c r="T187" s="25" t="s">
        <v>1</v>
      </c>
      <c r="U187" s="25" t="s">
        <v>41</v>
      </c>
      <c r="V187" s="43">
        <v>45483</v>
      </c>
      <c r="W187" s="37">
        <f>Table3[[#This Row],[Received Date]]+22</f>
        <v>45505</v>
      </c>
      <c r="X187" s="25" t="s">
        <v>3</v>
      </c>
      <c r="Y187" s="25" t="s">
        <v>95</v>
      </c>
      <c r="Z187" s="114" t="s">
        <v>3</v>
      </c>
      <c r="AA187" s="30" t="e">
        <f>'Follow up'!#REF!-'Follow up'!#REF!</f>
        <v>#REF!</v>
      </c>
    </row>
    <row r="188" spans="1:27" ht="17.25" hidden="1" customHeight="1" x14ac:dyDescent="0.2">
      <c r="A188" s="15" t="s">
        <v>54</v>
      </c>
      <c r="B188" s="14" t="s">
        <v>85</v>
      </c>
      <c r="C188" s="14" t="s">
        <v>46</v>
      </c>
      <c r="D188" s="12" t="str">
        <f t="shared" si="10"/>
        <v>May</v>
      </c>
      <c r="E188" s="158">
        <v>2024</v>
      </c>
      <c r="F188" s="138">
        <v>12378.38</v>
      </c>
      <c r="G188" s="138"/>
      <c r="H188" s="138"/>
      <c r="I188" s="600">
        <v>7085.45</v>
      </c>
      <c r="J188" s="68">
        <v>5292.9299999999994</v>
      </c>
      <c r="K188" s="357">
        <f t="shared" si="11"/>
        <v>0.42759472564261236</v>
      </c>
      <c r="L188" s="137">
        <v>6435.87</v>
      </c>
      <c r="M188" s="137">
        <v>649.58000000000004</v>
      </c>
      <c r="N188" s="137">
        <f>Table3[[#This Row],[VAT Amount Rework]]+Table3[[#This Row],[Billed Before VAT Rework]]</f>
        <v>7085.45</v>
      </c>
      <c r="O188" s="142">
        <v>5292.9299999999994</v>
      </c>
      <c r="P188" s="132">
        <f t="shared" si="12"/>
        <v>0.42759472564261236</v>
      </c>
      <c r="Q188" s="12">
        <f t="shared" si="13"/>
        <v>0</v>
      </c>
      <c r="R188" s="12">
        <f t="shared" si="14"/>
        <v>0</v>
      </c>
      <c r="S188" s="28">
        <v>373939</v>
      </c>
      <c r="T188" s="25" t="s">
        <v>1</v>
      </c>
      <c r="U188" s="25" t="s">
        <v>41</v>
      </c>
      <c r="V188" s="43">
        <v>45483</v>
      </c>
      <c r="W188" s="37">
        <f>Table3[[#This Row],[Received Date]]+22</f>
        <v>45505</v>
      </c>
      <c r="X188" s="53" t="s">
        <v>100</v>
      </c>
      <c r="Y188" s="25" t="s">
        <v>351</v>
      </c>
      <c r="Z188" s="114">
        <v>45835</v>
      </c>
      <c r="AA188" s="30" t="e">
        <f>'Follow up'!#REF!-'Follow up'!#REF!</f>
        <v>#REF!</v>
      </c>
    </row>
    <row r="189" spans="1:27" ht="17.25" hidden="1" customHeight="1" x14ac:dyDescent="0.2">
      <c r="A189" s="15" t="s">
        <v>83</v>
      </c>
      <c r="B189" s="14" t="s">
        <v>85</v>
      </c>
      <c r="C189" s="14" t="s">
        <v>46</v>
      </c>
      <c r="D189" s="12" t="str">
        <f t="shared" si="10"/>
        <v>June</v>
      </c>
      <c r="E189" s="158">
        <v>2024</v>
      </c>
      <c r="F189" s="138">
        <v>10053.15</v>
      </c>
      <c r="G189" s="138"/>
      <c r="H189" s="138"/>
      <c r="I189" s="600">
        <v>9574.17</v>
      </c>
      <c r="J189" s="68">
        <v>478.97999999999956</v>
      </c>
      <c r="K189" s="357">
        <f t="shared" si="11"/>
        <v>4.7644768057772895E-2</v>
      </c>
      <c r="L189" s="137"/>
      <c r="M189" s="137"/>
      <c r="N189" s="137">
        <f>Table3[[#This Row],[VAT Amount Rework]]+Table3[[#This Row],[Billed Before VAT Rework]]</f>
        <v>0</v>
      </c>
      <c r="O189" s="142">
        <v>478.97999999999956</v>
      </c>
      <c r="P189" s="132">
        <f t="shared" si="12"/>
        <v>4.7644768057772895E-2</v>
      </c>
      <c r="Q189" s="12">
        <f t="shared" si="13"/>
        <v>0</v>
      </c>
      <c r="R189" s="12">
        <f t="shared" si="14"/>
        <v>0</v>
      </c>
      <c r="S189" s="28">
        <v>377129</v>
      </c>
      <c r="T189" s="25" t="s">
        <v>1</v>
      </c>
      <c r="U189" s="25" t="s">
        <v>40</v>
      </c>
      <c r="V189" s="43">
        <v>45483</v>
      </c>
      <c r="W189" s="37">
        <f>Table3[[#This Row],[Received Date]]+22</f>
        <v>45505</v>
      </c>
      <c r="X189" s="25" t="s">
        <v>3</v>
      </c>
      <c r="Y189" s="25" t="s">
        <v>95</v>
      </c>
      <c r="Z189" s="114" t="s">
        <v>3</v>
      </c>
      <c r="AA189" s="30" t="e">
        <f>'Follow up'!#REF!-'Follow up'!#REF!</f>
        <v>#REF!</v>
      </c>
    </row>
    <row r="190" spans="1:27" ht="17.25" hidden="1" customHeight="1" x14ac:dyDescent="0.2">
      <c r="A190" s="14" t="s">
        <v>83</v>
      </c>
      <c r="B190" s="15" t="s">
        <v>56</v>
      </c>
      <c r="C190" s="14" t="s">
        <v>46</v>
      </c>
      <c r="D190" s="25" t="str">
        <f t="shared" si="10"/>
        <v>June</v>
      </c>
      <c r="E190" s="158">
        <v>2024</v>
      </c>
      <c r="F190" s="138">
        <v>13668.14</v>
      </c>
      <c r="G190" s="138"/>
      <c r="H190" s="138"/>
      <c r="I190" s="600">
        <v>11951.64</v>
      </c>
      <c r="J190" s="68">
        <v>1716.5</v>
      </c>
      <c r="K190" s="357">
        <f t="shared" si="11"/>
        <v>0.12558402240538946</v>
      </c>
      <c r="L190" s="137"/>
      <c r="M190" s="137"/>
      <c r="N190" s="137">
        <f>Table3[[#This Row],[VAT Amount Rework]]+Table3[[#This Row],[Billed Before VAT Rework]]</f>
        <v>0</v>
      </c>
      <c r="O190" s="142">
        <v>1716.5</v>
      </c>
      <c r="P190" s="132">
        <f t="shared" si="12"/>
        <v>0.12558402240538946</v>
      </c>
      <c r="Q190" s="12">
        <f t="shared" si="13"/>
        <v>0</v>
      </c>
      <c r="R190" s="12">
        <f t="shared" si="14"/>
        <v>0</v>
      </c>
      <c r="S190" s="28">
        <v>376862</v>
      </c>
      <c r="T190" s="25" t="s">
        <v>1</v>
      </c>
      <c r="U190" s="25" t="s">
        <v>41</v>
      </c>
      <c r="V190" s="43">
        <v>45488</v>
      </c>
      <c r="W190" s="37">
        <f>Table3[[#This Row],[Received Date]]+22</f>
        <v>45510</v>
      </c>
      <c r="X190" s="25" t="s">
        <v>3</v>
      </c>
      <c r="Y190" s="25" t="s">
        <v>3</v>
      </c>
      <c r="Z190" s="114" t="s">
        <v>3</v>
      </c>
      <c r="AA190" s="30" t="e">
        <f>'Follow up'!#REF!-'Follow up'!#REF!</f>
        <v>#REF!</v>
      </c>
    </row>
    <row r="191" spans="1:27" ht="17.25" hidden="1" customHeight="1" x14ac:dyDescent="0.2">
      <c r="A191" s="15" t="s">
        <v>83</v>
      </c>
      <c r="B191" s="15" t="s">
        <v>87</v>
      </c>
      <c r="C191" s="14" t="s">
        <v>46</v>
      </c>
      <c r="D191" s="25" t="str">
        <f t="shared" si="10"/>
        <v>June</v>
      </c>
      <c r="E191" s="158">
        <v>2024</v>
      </c>
      <c r="F191" s="138">
        <v>9757.98</v>
      </c>
      <c r="G191" s="138"/>
      <c r="H191" s="138"/>
      <c r="I191" s="600">
        <v>6336.83</v>
      </c>
      <c r="J191" s="68">
        <v>3421.1499999999996</v>
      </c>
      <c r="K191" s="357">
        <f t="shared" si="11"/>
        <v>0.35060022668626084</v>
      </c>
      <c r="L191" s="137"/>
      <c r="M191" s="137"/>
      <c r="N191" s="137">
        <f>Table3[[#This Row],[VAT Amount Rework]]+Table3[[#This Row],[Billed Before VAT Rework]]</f>
        <v>0</v>
      </c>
      <c r="O191" s="142">
        <v>3421.1499999999996</v>
      </c>
      <c r="P191" s="132">
        <f t="shared" si="12"/>
        <v>0.35060022668626084</v>
      </c>
      <c r="Q191" s="12">
        <f t="shared" si="13"/>
        <v>0</v>
      </c>
      <c r="R191" s="12">
        <f t="shared" si="14"/>
        <v>0</v>
      </c>
      <c r="S191" s="28">
        <v>377206</v>
      </c>
      <c r="T191" s="25" t="s">
        <v>1</v>
      </c>
      <c r="U191" s="25" t="s">
        <v>41</v>
      </c>
      <c r="V191" s="43">
        <v>45489</v>
      </c>
      <c r="W191" s="37">
        <f>Table3[[#This Row],[Received Date]]+22</f>
        <v>45511</v>
      </c>
      <c r="X191" s="25" t="s">
        <v>3</v>
      </c>
      <c r="Y191" s="25" t="s">
        <v>95</v>
      </c>
      <c r="Z191" s="114" t="s">
        <v>3</v>
      </c>
      <c r="AA191" s="30" t="e">
        <f>'Follow up'!#REF!-'Follow up'!#REF!</f>
        <v>#REF!</v>
      </c>
    </row>
    <row r="192" spans="1:27" ht="17.25" hidden="1" customHeight="1" x14ac:dyDescent="0.2">
      <c r="A192" s="14" t="s">
        <v>54</v>
      </c>
      <c r="B192" s="14" t="s">
        <v>82</v>
      </c>
      <c r="C192" s="14" t="s">
        <v>46</v>
      </c>
      <c r="D192" s="15" t="str">
        <f t="shared" si="10"/>
        <v>May</v>
      </c>
      <c r="E192" s="158">
        <v>2024</v>
      </c>
      <c r="F192" s="138">
        <v>36159.43</v>
      </c>
      <c r="G192" s="138"/>
      <c r="H192" s="138"/>
      <c r="I192" s="600">
        <v>22029.23</v>
      </c>
      <c r="J192" s="68">
        <v>14130.2</v>
      </c>
      <c r="K192" s="357">
        <f t="shared" si="11"/>
        <v>0.39077496520271476</v>
      </c>
      <c r="L192" s="137"/>
      <c r="M192" s="137"/>
      <c r="N192" s="137">
        <f>Table3[[#This Row],[VAT Amount Rework]]+Table3[[#This Row],[Billed Before VAT Rework]]</f>
        <v>0</v>
      </c>
      <c r="O192" s="142">
        <v>14130.2</v>
      </c>
      <c r="P192" s="132">
        <f t="shared" si="12"/>
        <v>0.39077496520271476</v>
      </c>
      <c r="Q192" s="12">
        <f t="shared" si="13"/>
        <v>0</v>
      </c>
      <c r="R192" s="12">
        <f t="shared" si="14"/>
        <v>0</v>
      </c>
      <c r="S192" s="28">
        <v>371501</v>
      </c>
      <c r="T192" s="25" t="s">
        <v>1</v>
      </c>
      <c r="U192" s="25" t="s">
        <v>41</v>
      </c>
      <c r="V192" s="43">
        <v>45489</v>
      </c>
      <c r="W192" s="37">
        <f>Table3[[#This Row],[Received Date]]+22</f>
        <v>45511</v>
      </c>
      <c r="X192" s="25" t="s">
        <v>3</v>
      </c>
      <c r="Y192" s="25" t="s">
        <v>95</v>
      </c>
      <c r="Z192" s="114" t="s">
        <v>3</v>
      </c>
      <c r="AA192" s="30" t="e">
        <f>'Follow up'!#REF!-'Follow up'!#REF!</f>
        <v>#REF!</v>
      </c>
    </row>
    <row r="193" spans="1:27" ht="17.25" hidden="1" customHeight="1" x14ac:dyDescent="0.2">
      <c r="A193" s="241" t="s">
        <v>53</v>
      </c>
      <c r="B193" s="15" t="s">
        <v>85</v>
      </c>
      <c r="C193" s="15" t="s">
        <v>62</v>
      </c>
      <c r="D193" s="25" t="str">
        <f t="shared" si="10"/>
        <v>Apr</v>
      </c>
      <c r="E193" s="158">
        <v>2024</v>
      </c>
      <c r="F193" s="138">
        <v>5279626.2799999826</v>
      </c>
      <c r="G193" s="138"/>
      <c r="H193" s="138"/>
      <c r="I193" s="600">
        <v>5264825.5470546382</v>
      </c>
      <c r="J193" s="68">
        <v>14800.732945344411</v>
      </c>
      <c r="K193" s="357">
        <f t="shared" si="11"/>
        <v>2.8033675416405533E-3</v>
      </c>
      <c r="L193" s="137"/>
      <c r="M193" s="137"/>
      <c r="N193" s="137">
        <f>Table3[[#This Row],[VAT Amount Rework]]+Table3[[#This Row],[Billed Before VAT Rework]]</f>
        <v>0</v>
      </c>
      <c r="O193" s="142">
        <v>10367.428295345046</v>
      </c>
      <c r="P193" s="132">
        <f t="shared" si="12"/>
        <v>1.9636670751902309E-3</v>
      </c>
      <c r="Q193" s="12">
        <f t="shared" si="13"/>
        <v>4433.3046499993652</v>
      </c>
      <c r="R193" s="66">
        <f t="shared" si="14"/>
        <v>4433.3046499993652</v>
      </c>
      <c r="S193" s="28" t="s">
        <v>3</v>
      </c>
      <c r="T193" s="25" t="s">
        <v>1</v>
      </c>
      <c r="U193" s="25" t="s">
        <v>40</v>
      </c>
      <c r="V193" s="43">
        <v>45490</v>
      </c>
      <c r="W193" s="37">
        <f>Table3[[#This Row],[Received Date]]+15</f>
        <v>45505</v>
      </c>
      <c r="X193" s="220" t="s">
        <v>96</v>
      </c>
      <c r="Y193" s="25" t="s">
        <v>38</v>
      </c>
      <c r="Z193" s="114">
        <v>45505</v>
      </c>
      <c r="AA193" s="30" t="e">
        <f>'Follow up'!#REF!-'Follow up'!#REF!</f>
        <v>#REF!</v>
      </c>
    </row>
    <row r="194" spans="1:27" ht="17.25" hidden="1" customHeight="1" x14ac:dyDescent="0.2">
      <c r="A194" s="15" t="s">
        <v>54</v>
      </c>
      <c r="B194" s="15" t="s">
        <v>85</v>
      </c>
      <c r="C194" s="15" t="s">
        <v>62</v>
      </c>
      <c r="D194" s="25" t="str">
        <f t="shared" si="10"/>
        <v>May</v>
      </c>
      <c r="E194" s="158">
        <v>2024</v>
      </c>
      <c r="F194" s="138">
        <v>5384566.6399999987</v>
      </c>
      <c r="G194" s="138"/>
      <c r="H194" s="138"/>
      <c r="I194" s="600">
        <v>5200885.5463606361</v>
      </c>
      <c r="J194" s="68">
        <v>183681.0936393626</v>
      </c>
      <c r="K194" s="357">
        <f t="shared" si="11"/>
        <v>3.4112511910403737E-2</v>
      </c>
      <c r="L194" s="137"/>
      <c r="M194" s="137"/>
      <c r="N194" s="137">
        <f>Table3[[#This Row],[VAT Amount Rework]]+Table3[[#This Row],[Billed Before VAT Rework]]</f>
        <v>0</v>
      </c>
      <c r="O194" s="142">
        <v>82157.117639361881</v>
      </c>
      <c r="P194" s="132">
        <f t="shared" si="12"/>
        <v>1.5257888541864512E-2</v>
      </c>
      <c r="Q194" s="12">
        <f t="shared" si="13"/>
        <v>101523.97600000072</v>
      </c>
      <c r="R194" s="66">
        <f t="shared" si="14"/>
        <v>101523.97600000072</v>
      </c>
      <c r="S194" s="28" t="s">
        <v>3</v>
      </c>
      <c r="T194" s="25" t="s">
        <v>1</v>
      </c>
      <c r="U194" s="25" t="s">
        <v>40</v>
      </c>
      <c r="V194" s="43">
        <v>45490</v>
      </c>
      <c r="W194" s="37">
        <f>Table3[[#This Row],[Received Date]]+15</f>
        <v>45505</v>
      </c>
      <c r="X194" s="220" t="s">
        <v>96</v>
      </c>
      <c r="Y194" s="25" t="s">
        <v>38</v>
      </c>
      <c r="Z194" s="114">
        <v>45505</v>
      </c>
      <c r="AA194" s="30" t="e">
        <f>'Follow up'!#REF!-'Follow up'!#REF!</f>
        <v>#REF!</v>
      </c>
    </row>
    <row r="195" spans="1:27" ht="17.25" hidden="1" customHeight="1" x14ac:dyDescent="0.2">
      <c r="A195" s="14" t="s">
        <v>54</v>
      </c>
      <c r="B195" s="14" t="s">
        <v>56</v>
      </c>
      <c r="C195" s="14" t="s">
        <v>62</v>
      </c>
      <c r="D195" s="25" t="str">
        <f t="shared" si="10"/>
        <v>May</v>
      </c>
      <c r="E195" s="158">
        <v>2024</v>
      </c>
      <c r="F195" s="138">
        <v>10759731.720000001</v>
      </c>
      <c r="G195" s="138"/>
      <c r="H195" s="138"/>
      <c r="I195" s="600">
        <v>10287338.732996473</v>
      </c>
      <c r="J195" s="68">
        <v>472392.98700352758</v>
      </c>
      <c r="K195" s="357">
        <f t="shared" si="11"/>
        <v>4.3903788616351073E-2</v>
      </c>
      <c r="L195" s="137"/>
      <c r="M195" s="137"/>
      <c r="N195" s="137">
        <f>Table3[[#This Row],[VAT Amount Rework]]+Table3[[#This Row],[Billed Before VAT Rework]]</f>
        <v>0</v>
      </c>
      <c r="O195" s="142">
        <v>472392.98700352758</v>
      </c>
      <c r="P195" s="132">
        <f t="shared" si="12"/>
        <v>4.3903788616351073E-2</v>
      </c>
      <c r="Q195" s="12">
        <f t="shared" si="13"/>
        <v>0</v>
      </c>
      <c r="R195" s="12">
        <f t="shared" si="14"/>
        <v>0</v>
      </c>
      <c r="S195" s="28" t="s">
        <v>3</v>
      </c>
      <c r="T195" s="25" t="s">
        <v>1</v>
      </c>
      <c r="U195" s="25" t="s">
        <v>40</v>
      </c>
      <c r="V195" s="43">
        <v>45490</v>
      </c>
      <c r="W195" s="37">
        <f>Table3[[#This Row],[Received Date]]+15</f>
        <v>45505</v>
      </c>
      <c r="X195" s="25" t="s">
        <v>3</v>
      </c>
      <c r="Y195" s="25" t="s">
        <v>3</v>
      </c>
      <c r="Z195" s="114" t="s">
        <v>3</v>
      </c>
      <c r="AA195" s="30" t="e">
        <f>'Follow up'!#REF!-'Follow up'!#REF!</f>
        <v>#REF!</v>
      </c>
    </row>
    <row r="196" spans="1:27" ht="17.25" hidden="1" customHeight="1" thickBot="1" x14ac:dyDescent="0.2">
      <c r="A196" s="15" t="s">
        <v>54</v>
      </c>
      <c r="B196" s="14" t="s">
        <v>85</v>
      </c>
      <c r="C196" s="14" t="s">
        <v>46</v>
      </c>
      <c r="D196" s="12" t="str">
        <f t="shared" si="10"/>
        <v>May</v>
      </c>
      <c r="E196" s="158">
        <v>2024</v>
      </c>
      <c r="F196" s="138">
        <v>178031.3</v>
      </c>
      <c r="G196" s="138"/>
      <c r="H196" s="138"/>
      <c r="I196" s="600">
        <v>120763.26000000001</v>
      </c>
      <c r="J196" s="68">
        <v>57268.039999999979</v>
      </c>
      <c r="K196" s="357">
        <f t="shared" si="11"/>
        <v>0.32167399777454853</v>
      </c>
      <c r="L196" s="137">
        <v>134451.21</v>
      </c>
      <c r="M196" s="137">
        <v>19810.86</v>
      </c>
      <c r="N196" s="137">
        <f>Table3[[#This Row],[VAT Amount Rework]]+Table3[[#This Row],[Billed Before VAT Rework]]</f>
        <v>154262.07</v>
      </c>
      <c r="O196" s="142">
        <v>23769.229999999981</v>
      </c>
      <c r="P196" s="132">
        <f t="shared" si="12"/>
        <v>0.13351152297376911</v>
      </c>
      <c r="Q196" s="12">
        <f t="shared" si="13"/>
        <v>33498.81</v>
      </c>
      <c r="R196" s="12">
        <f t="shared" si="14"/>
        <v>33498.81</v>
      </c>
      <c r="S196" s="28">
        <v>373936</v>
      </c>
      <c r="T196" s="25" t="s">
        <v>1</v>
      </c>
      <c r="U196" s="25" t="s">
        <v>40</v>
      </c>
      <c r="V196" s="43">
        <v>45489</v>
      </c>
      <c r="W196" s="37">
        <f>Table3[[#This Row],[Received Date]]+22</f>
        <v>45511</v>
      </c>
      <c r="X196" s="53" t="s">
        <v>100</v>
      </c>
      <c r="Y196" s="25" t="s">
        <v>351</v>
      </c>
      <c r="Z196" s="114">
        <v>45510</v>
      </c>
      <c r="AA196" s="30" t="e">
        <f>'Follow up'!#REF!-'Follow up'!#REF!</f>
        <v>#REF!</v>
      </c>
    </row>
    <row r="197" spans="1:27" ht="17.25" hidden="1" customHeight="1" thickBot="1" x14ac:dyDescent="0.25">
      <c r="A197" s="14" t="s">
        <v>83</v>
      </c>
      <c r="B197" s="15" t="s">
        <v>85</v>
      </c>
      <c r="C197" s="15" t="s">
        <v>93</v>
      </c>
      <c r="D197" s="25" t="str">
        <f t="shared" si="10"/>
        <v>June</v>
      </c>
      <c r="E197" s="158">
        <v>2024</v>
      </c>
      <c r="F197" s="138">
        <v>1482274.19</v>
      </c>
      <c r="G197" s="138"/>
      <c r="H197" s="138"/>
      <c r="I197" s="600">
        <v>1155456.3700000001</v>
      </c>
      <c r="J197" s="68">
        <v>326817.81999999983</v>
      </c>
      <c r="K197" s="357">
        <f t="shared" si="11"/>
        <v>0.22048405227915346</v>
      </c>
      <c r="L197" s="137"/>
      <c r="M197" s="137"/>
      <c r="N197" s="137">
        <f>Table3[[#This Row],[VAT Amount Rework]]+Table3[[#This Row],[Billed Before VAT Rework]]</f>
        <v>0</v>
      </c>
      <c r="O197" s="142">
        <v>326817.81999999983</v>
      </c>
      <c r="P197" s="132">
        <f t="shared" si="12"/>
        <v>0.22048405227915346</v>
      </c>
      <c r="Q197" s="12">
        <f t="shared" si="13"/>
        <v>0</v>
      </c>
      <c r="R197" s="12">
        <f t="shared" si="14"/>
        <v>0</v>
      </c>
      <c r="S197" s="28"/>
      <c r="T197" s="25" t="s">
        <v>1</v>
      </c>
      <c r="U197" s="59" t="s">
        <v>48</v>
      </c>
      <c r="V197" s="43">
        <v>45495</v>
      </c>
      <c r="W197" s="37">
        <f>Table3[[#This Row],[Received Date]]+15</f>
        <v>45510</v>
      </c>
      <c r="X197" s="59" t="s">
        <v>3</v>
      </c>
      <c r="Y197" s="59" t="s">
        <v>95</v>
      </c>
      <c r="Z197" s="116" t="s">
        <v>3</v>
      </c>
      <c r="AA197" s="30" t="e">
        <f>'Follow up'!#REF!-'Follow up'!#REF!</f>
        <v>#REF!</v>
      </c>
    </row>
    <row r="198" spans="1:27" ht="17.25" hidden="1" customHeight="1" x14ac:dyDescent="0.2">
      <c r="A198" s="15" t="s">
        <v>83</v>
      </c>
      <c r="B198" s="14" t="s">
        <v>85</v>
      </c>
      <c r="C198" s="14" t="s">
        <v>46</v>
      </c>
      <c r="D198" s="12" t="str">
        <f t="shared" ref="D198:D261" si="15">TEXT($A198, "mmm")</f>
        <v>June</v>
      </c>
      <c r="E198" s="158">
        <v>2024</v>
      </c>
      <c r="F198" s="138">
        <v>102200.37</v>
      </c>
      <c r="G198" s="138"/>
      <c r="H198" s="138"/>
      <c r="I198" s="600">
        <v>89754.92</v>
      </c>
      <c r="J198" s="68">
        <v>12445.449999999997</v>
      </c>
      <c r="K198" s="357">
        <f t="shared" ref="K198:K261" si="16">IFERROR(J198/F198,0)</f>
        <v>0.12177499944471823</v>
      </c>
      <c r="L198" s="137">
        <v>84181.49</v>
      </c>
      <c r="M198" s="137">
        <v>12129.18</v>
      </c>
      <c r="N198" s="137">
        <f>Table3[[#This Row],[VAT Amount Rework]]+Table3[[#This Row],[Billed Before VAT Rework]]</f>
        <v>96310.670000000013</v>
      </c>
      <c r="O198" s="142">
        <v>5889.6999999999825</v>
      </c>
      <c r="P198" s="132">
        <f t="shared" ref="P198:P261" si="17">IF(O198="-",K198,IFERROR(O198/F198,0))</f>
        <v>5.7628949875621616E-2</v>
      </c>
      <c r="Q198" s="12">
        <f t="shared" ref="Q198:Q261" si="18">$J198-$O198</f>
        <v>6555.7500000000146</v>
      </c>
      <c r="R198" s="12">
        <f t="shared" ref="R198:R261" si="19">IFERROR(IF($Q198&lt;0,0,$Q198),"0")</f>
        <v>6555.7500000000146</v>
      </c>
      <c r="S198" s="28">
        <v>377121</v>
      </c>
      <c r="T198" s="25" t="s">
        <v>1</v>
      </c>
      <c r="U198" s="25" t="s">
        <v>40</v>
      </c>
      <c r="V198" s="43">
        <v>45489</v>
      </c>
      <c r="W198" s="37">
        <f>Table3[[#This Row],[Received Date]]+22</f>
        <v>45511</v>
      </c>
      <c r="X198" s="53" t="s">
        <v>100</v>
      </c>
      <c r="Y198" s="25" t="s">
        <v>351</v>
      </c>
      <c r="Z198" s="114">
        <v>45515</v>
      </c>
      <c r="AA198" s="30" t="e">
        <f>'Follow up'!#REF!-'Follow up'!#REF!</f>
        <v>#REF!</v>
      </c>
    </row>
    <row r="199" spans="1:27" ht="17.25" hidden="1" customHeight="1" x14ac:dyDescent="0.2">
      <c r="A199" s="15" t="s">
        <v>83</v>
      </c>
      <c r="B199" s="14" t="s">
        <v>85</v>
      </c>
      <c r="C199" s="14" t="s">
        <v>46</v>
      </c>
      <c r="D199" s="12" t="str">
        <f t="shared" si="15"/>
        <v>June</v>
      </c>
      <c r="E199" s="158">
        <v>2024</v>
      </c>
      <c r="F199" s="138">
        <v>509532.46</v>
      </c>
      <c r="G199" s="138"/>
      <c r="H199" s="138"/>
      <c r="I199" s="600">
        <v>402318.76</v>
      </c>
      <c r="J199" s="68">
        <v>107213.70000000001</v>
      </c>
      <c r="K199" s="357">
        <f t="shared" si="16"/>
        <v>0.21041583886530019</v>
      </c>
      <c r="L199" s="137">
        <v>402016.54</v>
      </c>
      <c r="M199" s="137">
        <v>58885.760000000002</v>
      </c>
      <c r="N199" s="137">
        <f>Table3[[#This Row],[VAT Amount Rework]]+Table3[[#This Row],[Billed Before VAT Rework]]</f>
        <v>460902.3</v>
      </c>
      <c r="O199" s="142">
        <v>48630.160000000033</v>
      </c>
      <c r="P199" s="132">
        <f t="shared" si="17"/>
        <v>9.5440749741439498E-2</v>
      </c>
      <c r="Q199" s="12">
        <f t="shared" si="18"/>
        <v>58583.539999999979</v>
      </c>
      <c r="R199" s="12">
        <f t="shared" si="19"/>
        <v>58583.539999999979</v>
      </c>
      <c r="S199" s="28">
        <v>377124</v>
      </c>
      <c r="T199" s="25" t="s">
        <v>1</v>
      </c>
      <c r="U199" s="25" t="s">
        <v>40</v>
      </c>
      <c r="V199" s="43">
        <v>45489</v>
      </c>
      <c r="W199" s="37">
        <f>Table3[[#This Row],[Received Date]]+22</f>
        <v>45511</v>
      </c>
      <c r="X199" s="53" t="s">
        <v>100</v>
      </c>
      <c r="Y199" s="25" t="s">
        <v>351</v>
      </c>
      <c r="Z199" s="114">
        <v>45511</v>
      </c>
      <c r="AA199" s="30" t="e">
        <f>'Follow up'!#REF!-'Follow up'!#REF!</f>
        <v>#REF!</v>
      </c>
    </row>
    <row r="200" spans="1:27" ht="17.25" hidden="1" customHeight="1" x14ac:dyDescent="0.2">
      <c r="A200" s="15" t="s">
        <v>83</v>
      </c>
      <c r="B200" s="14" t="s">
        <v>85</v>
      </c>
      <c r="C200" s="14" t="s">
        <v>46</v>
      </c>
      <c r="D200" s="12" t="str">
        <f t="shared" si="15"/>
        <v>June</v>
      </c>
      <c r="E200" s="158">
        <v>2024</v>
      </c>
      <c r="F200" s="138">
        <v>18520.34</v>
      </c>
      <c r="G200" s="138"/>
      <c r="H200" s="138"/>
      <c r="I200" s="600">
        <v>15251.369999999999</v>
      </c>
      <c r="J200" s="68">
        <v>3268.9700000000012</v>
      </c>
      <c r="K200" s="357">
        <f t="shared" si="16"/>
        <v>0.17650701876963387</v>
      </c>
      <c r="L200" s="137"/>
      <c r="M200" s="137"/>
      <c r="N200" s="137">
        <f>Table3[[#This Row],[VAT Amount Rework]]+Table3[[#This Row],[Billed Before VAT Rework]]</f>
        <v>0</v>
      </c>
      <c r="O200" s="142">
        <v>3268.9700000000012</v>
      </c>
      <c r="P200" s="132">
        <f t="shared" si="17"/>
        <v>0.17650701876963387</v>
      </c>
      <c r="Q200" s="12">
        <f t="shared" si="18"/>
        <v>0</v>
      </c>
      <c r="R200" s="12">
        <f t="shared" si="19"/>
        <v>0</v>
      </c>
      <c r="S200" s="28">
        <v>377130</v>
      </c>
      <c r="T200" s="25" t="s">
        <v>1</v>
      </c>
      <c r="U200" s="25" t="s">
        <v>41</v>
      </c>
      <c r="V200" s="43">
        <v>45489</v>
      </c>
      <c r="W200" s="37">
        <f>Table3[[#This Row],[Received Date]]+22</f>
        <v>45511</v>
      </c>
      <c r="X200" s="25" t="s">
        <v>3</v>
      </c>
      <c r="Y200" s="25" t="s">
        <v>95</v>
      </c>
      <c r="Z200" s="114" t="s">
        <v>3</v>
      </c>
      <c r="AA200" s="30" t="e">
        <f>'Follow up'!#REF!-'Follow up'!#REF!</f>
        <v>#REF!</v>
      </c>
    </row>
    <row r="201" spans="1:27" ht="17.25" hidden="1" customHeight="1" x14ac:dyDescent="0.2">
      <c r="A201" s="15" t="s">
        <v>83</v>
      </c>
      <c r="B201" s="14" t="s">
        <v>85</v>
      </c>
      <c r="C201" s="14" t="s">
        <v>46</v>
      </c>
      <c r="D201" s="12" t="str">
        <f t="shared" si="15"/>
        <v>June</v>
      </c>
      <c r="E201" s="158">
        <v>2024</v>
      </c>
      <c r="F201" s="138">
        <v>10973.92</v>
      </c>
      <c r="G201" s="138"/>
      <c r="H201" s="138"/>
      <c r="I201" s="600">
        <v>7238.3899999999994</v>
      </c>
      <c r="J201" s="68">
        <v>3735.5300000000007</v>
      </c>
      <c r="K201" s="357">
        <f t="shared" si="16"/>
        <v>0.34040069546707108</v>
      </c>
      <c r="L201" s="137">
        <v>6934.14</v>
      </c>
      <c r="M201" s="137">
        <v>386.36</v>
      </c>
      <c r="N201" s="137">
        <f>Table3[[#This Row],[VAT Amount Rework]]+Table3[[#This Row],[Billed Before VAT Rework]]</f>
        <v>7320.5</v>
      </c>
      <c r="O201" s="142">
        <v>3653.42</v>
      </c>
      <c r="P201" s="132">
        <f t="shared" si="17"/>
        <v>0.3329184101943517</v>
      </c>
      <c r="Q201" s="12">
        <f t="shared" si="18"/>
        <v>82.110000000000582</v>
      </c>
      <c r="R201" s="12">
        <f t="shared" si="19"/>
        <v>82.110000000000582</v>
      </c>
      <c r="S201" s="28">
        <v>379312</v>
      </c>
      <c r="T201" s="25" t="s">
        <v>1</v>
      </c>
      <c r="U201" s="25" t="s">
        <v>41</v>
      </c>
      <c r="V201" s="43">
        <v>45490</v>
      </c>
      <c r="W201" s="37">
        <f>Table3[[#This Row],[Received Date]]+22</f>
        <v>45512</v>
      </c>
      <c r="X201" s="53" t="s">
        <v>100</v>
      </c>
      <c r="Y201" s="25" t="s">
        <v>351</v>
      </c>
      <c r="Z201" s="114">
        <v>45524</v>
      </c>
      <c r="AA201" s="30" t="e">
        <f>'Follow up'!#REF!-'Follow up'!#REF!</f>
        <v>#REF!</v>
      </c>
    </row>
    <row r="202" spans="1:27" ht="17.25" hidden="1" customHeight="1" x14ac:dyDescent="0.2">
      <c r="A202" s="14" t="s">
        <v>83</v>
      </c>
      <c r="B202" s="15" t="s">
        <v>56</v>
      </c>
      <c r="C202" s="14" t="s">
        <v>46</v>
      </c>
      <c r="D202" s="25" t="str">
        <f t="shared" si="15"/>
        <v>June</v>
      </c>
      <c r="E202" s="158">
        <v>2024</v>
      </c>
      <c r="F202" s="138">
        <v>214154.74</v>
      </c>
      <c r="G202" s="138"/>
      <c r="H202" s="138"/>
      <c r="I202" s="600">
        <v>139649.98000000001</v>
      </c>
      <c r="J202" s="68">
        <v>74504.75999999998</v>
      </c>
      <c r="K202" s="357">
        <f t="shared" si="16"/>
        <v>0.34790152204896319</v>
      </c>
      <c r="L202" s="137"/>
      <c r="M202" s="137"/>
      <c r="N202" s="137">
        <f>Table3[[#This Row],[VAT Amount Rework]]+Table3[[#This Row],[Billed Before VAT Rework]]</f>
        <v>0</v>
      </c>
      <c r="O202" s="142">
        <v>11785.149999999965</v>
      </c>
      <c r="P202" s="132">
        <f t="shared" si="17"/>
        <v>5.5031002349048945E-2</v>
      </c>
      <c r="Q202" s="12">
        <f t="shared" si="18"/>
        <v>62719.610000000015</v>
      </c>
      <c r="R202" s="12">
        <f t="shared" si="19"/>
        <v>62719.610000000015</v>
      </c>
      <c r="S202" s="28">
        <v>376869</v>
      </c>
      <c r="T202" s="25" t="s">
        <v>1</v>
      </c>
      <c r="U202" s="25" t="s">
        <v>40</v>
      </c>
      <c r="V202" s="43">
        <v>45490</v>
      </c>
      <c r="W202" s="37">
        <f>Table3[[#This Row],[Received Date]]+22</f>
        <v>45512</v>
      </c>
      <c r="X202" s="53" t="s">
        <v>3</v>
      </c>
      <c r="Y202" s="25" t="s">
        <v>3</v>
      </c>
      <c r="Z202" s="114" t="s">
        <v>3</v>
      </c>
      <c r="AA202" s="30" t="e">
        <f>'Follow up'!#REF!-'Follow up'!#REF!</f>
        <v>#REF!</v>
      </c>
    </row>
    <row r="203" spans="1:27" ht="17.25" hidden="1" customHeight="1" x14ac:dyDescent="0.2">
      <c r="A203" s="15" t="s">
        <v>54</v>
      </c>
      <c r="B203" s="14" t="s">
        <v>85</v>
      </c>
      <c r="C203" s="14" t="s">
        <v>46</v>
      </c>
      <c r="D203" s="12" t="str">
        <f t="shared" si="15"/>
        <v>May</v>
      </c>
      <c r="E203" s="158">
        <v>2024</v>
      </c>
      <c r="F203" s="138">
        <v>8551.7099999999991</v>
      </c>
      <c r="G203" s="138"/>
      <c r="H203" s="138"/>
      <c r="I203" s="600">
        <v>6591.12</v>
      </c>
      <c r="J203" s="68">
        <v>1960.5899999999992</v>
      </c>
      <c r="K203" s="357">
        <f t="shared" si="16"/>
        <v>0.2292629193459553</v>
      </c>
      <c r="L203" s="137"/>
      <c r="M203" s="137"/>
      <c r="N203" s="137">
        <f>Table3[[#This Row],[VAT Amount Rework]]+Table3[[#This Row],[Billed Before VAT Rework]]</f>
        <v>0</v>
      </c>
      <c r="O203" s="142">
        <v>1960.5899999999992</v>
      </c>
      <c r="P203" s="132">
        <f t="shared" si="17"/>
        <v>0.2292629193459553</v>
      </c>
      <c r="Q203" s="12">
        <f t="shared" si="18"/>
        <v>0</v>
      </c>
      <c r="R203" s="12">
        <f t="shared" si="19"/>
        <v>0</v>
      </c>
      <c r="S203" s="28">
        <v>373940</v>
      </c>
      <c r="T203" s="25" t="s">
        <v>1</v>
      </c>
      <c r="U203" s="25" t="s">
        <v>40</v>
      </c>
      <c r="V203" s="43">
        <v>45495</v>
      </c>
      <c r="W203" s="37">
        <f>Table3[[#This Row],[Received Date]]+22</f>
        <v>45517</v>
      </c>
      <c r="X203" s="25" t="s">
        <v>3</v>
      </c>
      <c r="Y203" s="25" t="s">
        <v>95</v>
      </c>
      <c r="Z203" s="114" t="s">
        <v>3</v>
      </c>
      <c r="AA203" s="30" t="e">
        <f>'Follow up'!#REF!-'Follow up'!#REF!</f>
        <v>#REF!</v>
      </c>
    </row>
    <row r="204" spans="1:27" ht="17.25" hidden="1" customHeight="1" x14ac:dyDescent="0.2">
      <c r="A204" s="15" t="s">
        <v>83</v>
      </c>
      <c r="B204" s="14" t="s">
        <v>85</v>
      </c>
      <c r="C204" s="14" t="s">
        <v>46</v>
      </c>
      <c r="D204" s="12" t="str">
        <f t="shared" si="15"/>
        <v>June</v>
      </c>
      <c r="E204" s="158">
        <v>2024</v>
      </c>
      <c r="F204" s="138">
        <v>10542.88</v>
      </c>
      <c r="G204" s="138"/>
      <c r="H204" s="138"/>
      <c r="I204" s="600">
        <v>9343.18</v>
      </c>
      <c r="J204" s="68">
        <v>1199.6999999999989</v>
      </c>
      <c r="K204" s="357">
        <f t="shared" si="16"/>
        <v>0.1137924362223604</v>
      </c>
      <c r="L204" s="137"/>
      <c r="M204" s="137"/>
      <c r="N204" s="137">
        <f>Table3[[#This Row],[VAT Amount Rework]]+Table3[[#This Row],[Billed Before VAT Rework]]</f>
        <v>0</v>
      </c>
      <c r="O204" s="142">
        <v>1199.6999999999989</v>
      </c>
      <c r="P204" s="132">
        <f t="shared" si="17"/>
        <v>0.1137924362223604</v>
      </c>
      <c r="Q204" s="12">
        <f t="shared" si="18"/>
        <v>0</v>
      </c>
      <c r="R204" s="12">
        <f t="shared" si="19"/>
        <v>0</v>
      </c>
      <c r="S204" s="28">
        <v>379311</v>
      </c>
      <c r="T204" s="25" t="s">
        <v>1</v>
      </c>
      <c r="U204" s="25" t="s">
        <v>40</v>
      </c>
      <c r="V204" s="43">
        <v>45495</v>
      </c>
      <c r="W204" s="37">
        <f>Table3[[#This Row],[Received Date]]+22</f>
        <v>45517</v>
      </c>
      <c r="X204" s="25" t="s">
        <v>3</v>
      </c>
      <c r="Y204" s="25" t="s">
        <v>95</v>
      </c>
      <c r="Z204" s="114" t="s">
        <v>3</v>
      </c>
      <c r="AA204" s="30" t="e">
        <f>'Follow up'!#REF!-'Follow up'!#REF!</f>
        <v>#REF!</v>
      </c>
    </row>
    <row r="205" spans="1:27" ht="17.25" hidden="1" customHeight="1" x14ac:dyDescent="0.2">
      <c r="A205" s="14" t="s">
        <v>83</v>
      </c>
      <c r="B205" s="15" t="s">
        <v>56</v>
      </c>
      <c r="C205" s="14" t="s">
        <v>46</v>
      </c>
      <c r="D205" s="25" t="str">
        <f t="shared" si="15"/>
        <v>June</v>
      </c>
      <c r="E205" s="158">
        <v>2024</v>
      </c>
      <c r="F205" s="138">
        <v>104.59</v>
      </c>
      <c r="G205" s="138"/>
      <c r="H205" s="138"/>
      <c r="I205" s="600">
        <v>40.6</v>
      </c>
      <c r="J205" s="68">
        <v>63.99</v>
      </c>
      <c r="K205" s="357">
        <f t="shared" si="16"/>
        <v>0.61181757338177645</v>
      </c>
      <c r="L205" s="137"/>
      <c r="M205" s="137"/>
      <c r="N205" s="137">
        <f>Table3[[#This Row],[VAT Amount Rework]]+Table3[[#This Row],[Billed Before VAT Rework]]</f>
        <v>0</v>
      </c>
      <c r="O205" s="142">
        <v>63.99</v>
      </c>
      <c r="P205" s="132">
        <f t="shared" si="17"/>
        <v>0.61181757338177645</v>
      </c>
      <c r="Q205" s="12">
        <f t="shared" si="18"/>
        <v>0</v>
      </c>
      <c r="R205" s="12">
        <f t="shared" si="19"/>
        <v>0</v>
      </c>
      <c r="S205" s="28">
        <v>376859</v>
      </c>
      <c r="T205" s="25" t="s">
        <v>1</v>
      </c>
      <c r="U205" s="25" t="s">
        <v>40</v>
      </c>
      <c r="V205" s="43">
        <v>45495</v>
      </c>
      <c r="W205" s="37">
        <f>Table3[[#This Row],[Received Date]]+22</f>
        <v>45517</v>
      </c>
      <c r="X205" s="25" t="s">
        <v>3</v>
      </c>
      <c r="Y205" s="25" t="s">
        <v>3</v>
      </c>
      <c r="Z205" s="114" t="s">
        <v>3</v>
      </c>
      <c r="AA205" s="30" t="e">
        <f>'Follow up'!#REF!-'Follow up'!#REF!</f>
        <v>#REF!</v>
      </c>
    </row>
    <row r="206" spans="1:27" ht="17.25" hidden="1" customHeight="1" x14ac:dyDescent="0.2">
      <c r="A206" s="14" t="s">
        <v>92</v>
      </c>
      <c r="B206" s="14" t="s">
        <v>82</v>
      </c>
      <c r="C206" s="15" t="s">
        <v>62</v>
      </c>
      <c r="D206" s="25" t="str">
        <f t="shared" si="15"/>
        <v>MAY</v>
      </c>
      <c r="E206" s="158">
        <v>2024</v>
      </c>
      <c r="F206" s="138">
        <v>18066536.469999999</v>
      </c>
      <c r="G206" s="138"/>
      <c r="H206" s="138"/>
      <c r="I206" s="600">
        <v>16780837.079999998</v>
      </c>
      <c r="J206" s="68">
        <v>1285699.3899999999</v>
      </c>
      <c r="K206" s="357">
        <f t="shared" si="16"/>
        <v>7.1164685723516544E-2</v>
      </c>
      <c r="L206" s="137"/>
      <c r="M206" s="137"/>
      <c r="N206" s="137">
        <f>Table3[[#This Row],[VAT Amount Rework]]+Table3[[#This Row],[Billed Before VAT Rework]]</f>
        <v>0</v>
      </c>
      <c r="O206" s="142">
        <v>1232523.4641960226</v>
      </c>
      <c r="P206" s="132">
        <f t="shared" si="17"/>
        <v>6.8221347586055747E-2</v>
      </c>
      <c r="Q206" s="12">
        <f t="shared" si="18"/>
        <v>53175.925803977298</v>
      </c>
      <c r="R206" s="12">
        <f t="shared" si="19"/>
        <v>53175.925803977298</v>
      </c>
      <c r="S206" s="28" t="s">
        <v>3</v>
      </c>
      <c r="T206" s="25" t="s">
        <v>1</v>
      </c>
      <c r="U206" s="25" t="s">
        <v>40</v>
      </c>
      <c r="V206" s="44">
        <v>45497</v>
      </c>
      <c r="W206" s="37">
        <f>Table3[[#This Row],[Received Date]]+15</f>
        <v>45512</v>
      </c>
      <c r="X206" s="220" t="s">
        <v>96</v>
      </c>
      <c r="Y206" s="25" t="s">
        <v>38</v>
      </c>
      <c r="Z206" s="116">
        <v>45512</v>
      </c>
      <c r="AA206" s="30" t="e">
        <f>'Follow up'!#REF!-'Follow up'!#REF!</f>
        <v>#REF!</v>
      </c>
    </row>
    <row r="207" spans="1:27" ht="17.25" hidden="1" customHeight="1" x14ac:dyDescent="0.2">
      <c r="A207" s="14" t="s">
        <v>83</v>
      </c>
      <c r="B207" s="15" t="s">
        <v>82</v>
      </c>
      <c r="C207" s="15" t="s">
        <v>93</v>
      </c>
      <c r="D207" s="25" t="str">
        <f t="shared" si="15"/>
        <v>June</v>
      </c>
      <c r="E207" s="158">
        <v>2024</v>
      </c>
      <c r="F207" s="138">
        <v>1690588.95</v>
      </c>
      <c r="G207" s="138"/>
      <c r="H207" s="138"/>
      <c r="I207" s="600">
        <v>1306719.8400000001</v>
      </c>
      <c r="J207" s="68">
        <v>383869.10999999987</v>
      </c>
      <c r="K207" s="357">
        <f t="shared" si="16"/>
        <v>0.22706235599138389</v>
      </c>
      <c r="L207" s="137"/>
      <c r="M207" s="137"/>
      <c r="N207" s="137">
        <f>Table3[[#This Row],[VAT Amount Rework]]+Table3[[#This Row],[Billed Before VAT Rework]]</f>
        <v>0</v>
      </c>
      <c r="O207" s="142">
        <v>383869.10999999987</v>
      </c>
      <c r="P207" s="132">
        <f t="shared" si="17"/>
        <v>0.22706235599138389</v>
      </c>
      <c r="Q207" s="12">
        <f t="shared" si="18"/>
        <v>0</v>
      </c>
      <c r="R207" s="12">
        <f t="shared" si="19"/>
        <v>0</v>
      </c>
      <c r="S207" s="28"/>
      <c r="T207" s="25" t="s">
        <v>1</v>
      </c>
      <c r="U207" s="25" t="s">
        <v>48</v>
      </c>
      <c r="V207" s="43">
        <v>45497</v>
      </c>
      <c r="W207" s="37">
        <f>Table3[[#This Row],[Received Date]]+15</f>
        <v>45512</v>
      </c>
      <c r="X207" s="53" t="s">
        <v>3</v>
      </c>
      <c r="Y207" s="25" t="s">
        <v>95</v>
      </c>
      <c r="Z207" s="46" t="s">
        <v>3</v>
      </c>
      <c r="AA207" s="30" t="e">
        <f>'Follow up'!#REF!-'Follow up'!#REF!</f>
        <v>#REF!</v>
      </c>
    </row>
    <row r="208" spans="1:27" ht="17.25" hidden="1" customHeight="1" x14ac:dyDescent="0.2">
      <c r="A208" s="15" t="s">
        <v>83</v>
      </c>
      <c r="B208" s="15" t="s">
        <v>87</v>
      </c>
      <c r="C208" s="14" t="s">
        <v>46</v>
      </c>
      <c r="D208" s="25" t="str">
        <f t="shared" si="15"/>
        <v>June</v>
      </c>
      <c r="E208" s="158">
        <v>2024</v>
      </c>
      <c r="F208" s="138">
        <v>19282.52</v>
      </c>
      <c r="G208" s="138"/>
      <c r="H208" s="138"/>
      <c r="I208" s="600">
        <v>15332.2</v>
      </c>
      <c r="J208" s="68">
        <v>3950.3199999999997</v>
      </c>
      <c r="K208" s="357">
        <f t="shared" si="16"/>
        <v>0.20486533917765934</v>
      </c>
      <c r="L208" s="137"/>
      <c r="M208" s="137"/>
      <c r="N208" s="137">
        <f>Table3[[#This Row],[VAT Amount Rework]]+Table3[[#This Row],[Billed Before VAT Rework]]</f>
        <v>0</v>
      </c>
      <c r="O208" s="142">
        <v>3950.3199999999997</v>
      </c>
      <c r="P208" s="132">
        <f t="shared" si="17"/>
        <v>0.20486533917765934</v>
      </c>
      <c r="Q208" s="12">
        <f t="shared" si="18"/>
        <v>0</v>
      </c>
      <c r="R208" s="12">
        <f t="shared" si="19"/>
        <v>0</v>
      </c>
      <c r="S208" s="28">
        <v>380414</v>
      </c>
      <c r="T208" s="25" t="s">
        <v>1</v>
      </c>
      <c r="U208" s="25" t="s">
        <v>41</v>
      </c>
      <c r="V208" s="43">
        <v>45497</v>
      </c>
      <c r="W208" s="37">
        <f>Table3[[#This Row],[Received Date]]+22</f>
        <v>45519</v>
      </c>
      <c r="X208" s="25" t="s">
        <v>3</v>
      </c>
      <c r="Y208" s="25" t="s">
        <v>95</v>
      </c>
      <c r="Z208" s="114" t="s">
        <v>3</v>
      </c>
      <c r="AA208" s="30" t="e">
        <f>'Follow up'!#REF!-'Follow up'!#REF!</f>
        <v>#REF!</v>
      </c>
    </row>
    <row r="209" spans="1:27" ht="17.25" hidden="1" customHeight="1" x14ac:dyDescent="0.2">
      <c r="A209" s="15" t="s">
        <v>54</v>
      </c>
      <c r="B209" s="14" t="s">
        <v>85</v>
      </c>
      <c r="C209" s="14" t="s">
        <v>46</v>
      </c>
      <c r="D209" s="12" t="str">
        <f t="shared" si="15"/>
        <v>May</v>
      </c>
      <c r="E209" s="158">
        <v>2024</v>
      </c>
      <c r="F209" s="138">
        <v>1299994.18</v>
      </c>
      <c r="G209" s="138"/>
      <c r="H209" s="138"/>
      <c r="I209" s="600">
        <v>1146659.77</v>
      </c>
      <c r="J209" s="68">
        <v>153334.40999999992</v>
      </c>
      <c r="K209" s="357">
        <f t="shared" si="16"/>
        <v>0.11795007420725524</v>
      </c>
      <c r="L209" s="137">
        <v>1067165.3</v>
      </c>
      <c r="M209" s="137">
        <v>157374.79999999999</v>
      </c>
      <c r="N209" s="137">
        <f>Table3[[#This Row],[VAT Amount Rework]]+Table3[[#This Row],[Billed Before VAT Rework]]</f>
        <v>1224540.1000000001</v>
      </c>
      <c r="O209" s="142">
        <v>75454.079999999842</v>
      </c>
      <c r="P209" s="132">
        <f t="shared" si="17"/>
        <v>5.8041859848941668E-2</v>
      </c>
      <c r="Q209" s="12">
        <f t="shared" si="18"/>
        <v>77880.330000000075</v>
      </c>
      <c r="R209" s="12">
        <f t="shared" si="19"/>
        <v>77880.330000000075</v>
      </c>
      <c r="S209" s="28">
        <v>373937</v>
      </c>
      <c r="T209" s="25" t="s">
        <v>1</v>
      </c>
      <c r="U209" s="25" t="s">
        <v>40</v>
      </c>
      <c r="V209" s="43">
        <v>45497</v>
      </c>
      <c r="W209" s="37">
        <f>Table3[[#This Row],[Received Date]]+22</f>
        <v>45519</v>
      </c>
      <c r="X209" s="53" t="s">
        <v>100</v>
      </c>
      <c r="Y209" s="25" t="s">
        <v>351</v>
      </c>
      <c r="Z209" s="114">
        <v>45511</v>
      </c>
      <c r="AA209" s="30" t="e">
        <f>'Follow up'!#REF!-'Follow up'!#REF!</f>
        <v>#REF!</v>
      </c>
    </row>
    <row r="210" spans="1:27" ht="17.25" hidden="1" customHeight="1" x14ac:dyDescent="0.2">
      <c r="A210" s="15" t="s">
        <v>83</v>
      </c>
      <c r="B210" s="14" t="s">
        <v>85</v>
      </c>
      <c r="C210" s="14" t="s">
        <v>46</v>
      </c>
      <c r="D210" s="12" t="str">
        <f t="shared" si="15"/>
        <v>June</v>
      </c>
      <c r="E210" s="158">
        <v>2024</v>
      </c>
      <c r="F210" s="138">
        <v>192887.36</v>
      </c>
      <c r="G210" s="138"/>
      <c r="H210" s="138"/>
      <c r="I210" s="600">
        <v>133179.88</v>
      </c>
      <c r="J210" s="68">
        <v>59707.479999999981</v>
      </c>
      <c r="K210" s="357">
        <f t="shared" si="16"/>
        <v>0.30954584063984281</v>
      </c>
      <c r="L210" s="137"/>
      <c r="M210" s="137"/>
      <c r="N210" s="137">
        <f>Table3[[#This Row],[VAT Amount Rework]]+Table3[[#This Row],[Billed Before VAT Rework]]</f>
        <v>0</v>
      </c>
      <c r="O210" s="142">
        <v>59707.479999999981</v>
      </c>
      <c r="P210" s="132">
        <f t="shared" si="17"/>
        <v>0.30954584063984281</v>
      </c>
      <c r="Q210" s="12">
        <f t="shared" si="18"/>
        <v>0</v>
      </c>
      <c r="R210" s="12">
        <f t="shared" si="19"/>
        <v>0</v>
      </c>
      <c r="S210" s="28">
        <v>377123</v>
      </c>
      <c r="T210" s="25" t="s">
        <v>1</v>
      </c>
      <c r="U210" s="25" t="s">
        <v>41</v>
      </c>
      <c r="V210" s="43">
        <v>45497</v>
      </c>
      <c r="W210" s="37">
        <f>Table3[[#This Row],[Received Date]]+22</f>
        <v>45519</v>
      </c>
      <c r="X210" s="25" t="s">
        <v>3</v>
      </c>
      <c r="Y210" s="25" t="s">
        <v>95</v>
      </c>
      <c r="Z210" s="114" t="s">
        <v>3</v>
      </c>
      <c r="AA210" s="30" t="e">
        <f>'Follow up'!#REF!-'Follow up'!#REF!</f>
        <v>#REF!</v>
      </c>
    </row>
    <row r="211" spans="1:27" ht="17.25" hidden="1" customHeight="1" x14ac:dyDescent="0.2">
      <c r="A211" s="86" t="s">
        <v>83</v>
      </c>
      <c r="B211" s="86" t="s">
        <v>57</v>
      </c>
      <c r="C211" s="86" t="s">
        <v>93</v>
      </c>
      <c r="D211" s="86" t="str">
        <f t="shared" si="15"/>
        <v>June</v>
      </c>
      <c r="E211" s="158">
        <v>2024</v>
      </c>
      <c r="F211" s="138">
        <v>3746925.45</v>
      </c>
      <c r="G211" s="138"/>
      <c r="H211" s="138"/>
      <c r="I211" s="600">
        <v>2951886.71</v>
      </c>
      <c r="J211" s="68">
        <v>795038.74</v>
      </c>
      <c r="K211" s="357">
        <f t="shared" si="16"/>
        <v>0.21218429632753968</v>
      </c>
      <c r="L211" s="137"/>
      <c r="M211" s="137"/>
      <c r="N211" s="137">
        <f>Table3[[#This Row],[VAT Amount Rework]]+Table3[[#This Row],[Billed Before VAT Rework]]</f>
        <v>0</v>
      </c>
      <c r="O211" s="142">
        <v>795038.74</v>
      </c>
      <c r="P211" s="132">
        <f t="shared" si="17"/>
        <v>0.21218429632753968</v>
      </c>
      <c r="Q211" s="266">
        <f t="shared" si="18"/>
        <v>0</v>
      </c>
      <c r="R211" s="266">
        <f t="shared" si="19"/>
        <v>0</v>
      </c>
      <c r="S211" s="86"/>
      <c r="T211" s="86" t="s">
        <v>1</v>
      </c>
      <c r="U211" s="86" t="s">
        <v>48</v>
      </c>
      <c r="V211" s="275">
        <v>45503</v>
      </c>
      <c r="W211" s="37">
        <f>Table3[[#This Row],[Received Date]]+15</f>
        <v>45518</v>
      </c>
      <c r="X211" s="86" t="s">
        <v>3</v>
      </c>
      <c r="Y211" s="86" t="s">
        <v>95</v>
      </c>
      <c r="Z211" s="46" t="s">
        <v>3</v>
      </c>
      <c r="AA211" s="30" t="e">
        <f>'Follow up'!#REF!-'Follow up'!#REF!</f>
        <v>#REF!</v>
      </c>
    </row>
    <row r="212" spans="1:27" ht="17.25" hidden="1" customHeight="1" x14ac:dyDescent="0.2">
      <c r="A212" s="15" t="s">
        <v>83</v>
      </c>
      <c r="B212" s="14" t="s">
        <v>85</v>
      </c>
      <c r="C212" s="14" t="s">
        <v>46</v>
      </c>
      <c r="D212" s="12" t="str">
        <f t="shared" si="15"/>
        <v>June</v>
      </c>
      <c r="E212" s="158">
        <v>2024</v>
      </c>
      <c r="F212" s="138">
        <v>503392.3</v>
      </c>
      <c r="G212" s="138"/>
      <c r="H212" s="138"/>
      <c r="I212" s="600">
        <v>400977.39</v>
      </c>
      <c r="J212" s="68">
        <v>102414.90999999997</v>
      </c>
      <c r="K212" s="357">
        <f t="shared" si="16"/>
        <v>0.20344949654573574</v>
      </c>
      <c r="L212" s="137">
        <v>363807.51</v>
      </c>
      <c r="M212" s="137">
        <v>37995.1</v>
      </c>
      <c r="N212" s="137">
        <f>Table3[[#This Row],[VAT Amount Rework]]+Table3[[#This Row],[Billed Before VAT Rework]]</f>
        <v>401802.61</v>
      </c>
      <c r="O212" s="142">
        <v>101589.69</v>
      </c>
      <c r="P212" s="132">
        <f t="shared" si="17"/>
        <v>0.2018101786618508</v>
      </c>
      <c r="Q212" s="12">
        <f t="shared" si="18"/>
        <v>825.21999999997206</v>
      </c>
      <c r="R212" s="12">
        <f t="shared" si="19"/>
        <v>825.21999999997206</v>
      </c>
      <c r="S212" s="28">
        <v>377125</v>
      </c>
      <c r="T212" s="25" t="s">
        <v>1</v>
      </c>
      <c r="U212" s="25" t="s">
        <v>41</v>
      </c>
      <c r="V212" s="43">
        <v>45497</v>
      </c>
      <c r="W212" s="37">
        <f>Table3[[#This Row],[Received Date]]+22</f>
        <v>45519</v>
      </c>
      <c r="X212" s="53" t="s">
        <v>100</v>
      </c>
      <c r="Y212" s="25" t="s">
        <v>351</v>
      </c>
      <c r="Z212" s="114">
        <v>45522</v>
      </c>
      <c r="AA212" s="30" t="e">
        <f>'Follow up'!#REF!-'Follow up'!#REF!</f>
        <v>#REF!</v>
      </c>
    </row>
    <row r="213" spans="1:27" ht="17.25" hidden="1" customHeight="1" x14ac:dyDescent="0.2">
      <c r="A213" s="15" t="s">
        <v>54</v>
      </c>
      <c r="B213" s="14" t="s">
        <v>85</v>
      </c>
      <c r="C213" s="14" t="s">
        <v>46</v>
      </c>
      <c r="D213" s="12" t="str">
        <f t="shared" si="15"/>
        <v>May</v>
      </c>
      <c r="E213" s="158">
        <v>2024</v>
      </c>
      <c r="F213" s="138">
        <v>622988.96</v>
      </c>
      <c r="G213" s="138"/>
      <c r="H213" s="138"/>
      <c r="I213" s="600">
        <v>501111.18000000005</v>
      </c>
      <c r="J213" s="68">
        <v>121877.77999999991</v>
      </c>
      <c r="K213" s="357">
        <f t="shared" si="16"/>
        <v>0.19563393226101458</v>
      </c>
      <c r="L213" s="137">
        <v>426101.68</v>
      </c>
      <c r="M213" s="137">
        <v>45100.84</v>
      </c>
      <c r="N213" s="137">
        <f>Table3[[#This Row],[VAT Amount Rework]]+Table3[[#This Row],[Billed Before VAT Rework]]</f>
        <v>471202.52</v>
      </c>
      <c r="O213" s="142">
        <v>151786.43999999994</v>
      </c>
      <c r="P213" s="132">
        <f t="shared" si="17"/>
        <v>0.24364226293833513</v>
      </c>
      <c r="Q213" s="12">
        <f t="shared" si="18"/>
        <v>-29908.660000000033</v>
      </c>
      <c r="R213" s="12">
        <f t="shared" si="19"/>
        <v>0</v>
      </c>
      <c r="S213" s="28">
        <v>373935</v>
      </c>
      <c r="T213" s="25" t="s">
        <v>1</v>
      </c>
      <c r="U213" s="25" t="s">
        <v>41</v>
      </c>
      <c r="V213" s="43">
        <v>45499</v>
      </c>
      <c r="W213" s="37">
        <f>Table3[[#This Row],[Received Date]]+22</f>
        <v>45521</v>
      </c>
      <c r="X213" s="53" t="s">
        <v>100</v>
      </c>
      <c r="Y213" s="25" t="s">
        <v>351</v>
      </c>
      <c r="Z213" s="114">
        <v>45524</v>
      </c>
      <c r="AA213" s="30" t="e">
        <f>'Follow up'!#REF!-'Follow up'!#REF!</f>
        <v>#REF!</v>
      </c>
    </row>
    <row r="214" spans="1:27" ht="17.25" hidden="1" customHeight="1" x14ac:dyDescent="0.2">
      <c r="A214" s="14" t="s">
        <v>83</v>
      </c>
      <c r="B214" s="15" t="s">
        <v>56</v>
      </c>
      <c r="C214" s="14" t="s">
        <v>46</v>
      </c>
      <c r="D214" s="25" t="str">
        <f t="shared" si="15"/>
        <v>June</v>
      </c>
      <c r="E214" s="158">
        <v>2024</v>
      </c>
      <c r="F214" s="138">
        <v>315352.77</v>
      </c>
      <c r="G214" s="138"/>
      <c r="H214" s="138"/>
      <c r="I214" s="600">
        <v>255345.09999999998</v>
      </c>
      <c r="J214" s="68">
        <v>60007.670000000042</v>
      </c>
      <c r="K214" s="357">
        <f t="shared" si="16"/>
        <v>0.19028743587697053</v>
      </c>
      <c r="L214" s="137"/>
      <c r="M214" s="137"/>
      <c r="N214" s="137">
        <f>Table3[[#This Row],[VAT Amount Rework]]+Table3[[#This Row],[Billed Before VAT Rework]]</f>
        <v>0</v>
      </c>
      <c r="O214" s="142">
        <v>60007.670000000042</v>
      </c>
      <c r="P214" s="132">
        <f t="shared" si="17"/>
        <v>0.19028743587697053</v>
      </c>
      <c r="Q214" s="12">
        <f t="shared" si="18"/>
        <v>0</v>
      </c>
      <c r="R214" s="12">
        <f t="shared" si="19"/>
        <v>0</v>
      </c>
      <c r="S214" s="28">
        <v>376867</v>
      </c>
      <c r="T214" s="25" t="s">
        <v>1</v>
      </c>
      <c r="U214" s="25" t="s">
        <v>41</v>
      </c>
      <c r="V214" s="43">
        <v>45499</v>
      </c>
      <c r="W214" s="37">
        <f>Table3[[#This Row],[Received Date]]+22</f>
        <v>45521</v>
      </c>
      <c r="X214" s="25" t="s">
        <v>3</v>
      </c>
      <c r="Y214" s="25" t="s">
        <v>3</v>
      </c>
      <c r="Z214" s="114" t="s">
        <v>3</v>
      </c>
      <c r="AA214" s="30" t="e">
        <f>'Follow up'!#REF!-'Follow up'!#REF!</f>
        <v>#REF!</v>
      </c>
    </row>
    <row r="215" spans="1:27" ht="17.25" hidden="1" customHeight="1" x14ac:dyDescent="0.2">
      <c r="A215" s="14" t="s">
        <v>83</v>
      </c>
      <c r="B215" s="15" t="s">
        <v>56</v>
      </c>
      <c r="C215" s="14" t="s">
        <v>46</v>
      </c>
      <c r="D215" s="25" t="str">
        <f t="shared" si="15"/>
        <v>June</v>
      </c>
      <c r="E215" s="158">
        <v>2024</v>
      </c>
      <c r="F215" s="138">
        <v>11292.87</v>
      </c>
      <c r="G215" s="138"/>
      <c r="H215" s="138"/>
      <c r="I215" s="600">
        <v>8825.880000000001</v>
      </c>
      <c r="J215" s="68">
        <v>2466.9899999999998</v>
      </c>
      <c r="K215" s="357">
        <f t="shared" si="16"/>
        <v>0.21845553876029739</v>
      </c>
      <c r="L215" s="137"/>
      <c r="M215" s="137"/>
      <c r="N215" s="137">
        <f>Table3[[#This Row],[VAT Amount Rework]]+Table3[[#This Row],[Billed Before VAT Rework]]</f>
        <v>0</v>
      </c>
      <c r="O215" s="142">
        <v>2466.9899999999998</v>
      </c>
      <c r="P215" s="132">
        <f t="shared" si="17"/>
        <v>0.21845553876029739</v>
      </c>
      <c r="Q215" s="12">
        <f t="shared" si="18"/>
        <v>0</v>
      </c>
      <c r="R215" s="12">
        <f t="shared" si="19"/>
        <v>0</v>
      </c>
      <c r="S215" s="28">
        <v>376864</v>
      </c>
      <c r="T215" s="25" t="s">
        <v>1</v>
      </c>
      <c r="U215" s="25" t="s">
        <v>41</v>
      </c>
      <c r="V215" s="43">
        <v>45499</v>
      </c>
      <c r="W215" s="37">
        <f>Table3[[#This Row],[Received Date]]+22</f>
        <v>45521</v>
      </c>
      <c r="X215" s="53" t="s">
        <v>3</v>
      </c>
      <c r="Y215" s="25" t="s">
        <v>3</v>
      </c>
      <c r="Z215" s="114" t="s">
        <v>3</v>
      </c>
      <c r="AA215" s="30" t="e">
        <f>'Follow up'!#REF!-'Follow up'!#REF!</f>
        <v>#REF!</v>
      </c>
    </row>
    <row r="216" spans="1:27" ht="17.25" hidden="1" customHeight="1" x14ac:dyDescent="0.2">
      <c r="A216" s="15" t="s">
        <v>54</v>
      </c>
      <c r="B216" s="14" t="s">
        <v>85</v>
      </c>
      <c r="C216" s="14" t="s">
        <v>46</v>
      </c>
      <c r="D216" s="12" t="str">
        <f t="shared" si="15"/>
        <v>May</v>
      </c>
      <c r="E216" s="158">
        <v>2024</v>
      </c>
      <c r="F216" s="138">
        <v>213369.16</v>
      </c>
      <c r="G216" s="138"/>
      <c r="H216" s="138"/>
      <c r="I216" s="600">
        <v>186736.81999999998</v>
      </c>
      <c r="J216" s="68">
        <v>26632.340000000026</v>
      </c>
      <c r="K216" s="357">
        <f t="shared" si="16"/>
        <v>0.12481813210493975</v>
      </c>
      <c r="L216" s="137"/>
      <c r="M216" s="137"/>
      <c r="N216" s="137"/>
      <c r="O216" s="142">
        <v>26632.340000000026</v>
      </c>
      <c r="P216" s="132">
        <f t="shared" si="17"/>
        <v>0.12481813210493975</v>
      </c>
      <c r="Q216" s="12">
        <f t="shared" si="18"/>
        <v>0</v>
      </c>
      <c r="R216" s="12">
        <f t="shared" si="19"/>
        <v>0</v>
      </c>
      <c r="S216" s="28">
        <v>373938</v>
      </c>
      <c r="T216" s="25" t="s">
        <v>1</v>
      </c>
      <c r="U216" s="25" t="s">
        <v>41</v>
      </c>
      <c r="V216" s="43">
        <v>45500</v>
      </c>
      <c r="W216" s="37">
        <f>Table3[[#This Row],[Received Date]]+22</f>
        <v>45522</v>
      </c>
      <c r="X216" s="25" t="s">
        <v>3</v>
      </c>
      <c r="Y216" s="25" t="s">
        <v>95</v>
      </c>
      <c r="Z216" s="114" t="s">
        <v>3</v>
      </c>
      <c r="AA216" s="30" t="e">
        <f>'Follow up'!#REF!-'Follow up'!#REF!</f>
        <v>#REF!</v>
      </c>
    </row>
    <row r="217" spans="1:27" ht="17.25" hidden="1" customHeight="1" x14ac:dyDescent="0.2">
      <c r="A217" s="15" t="s">
        <v>83</v>
      </c>
      <c r="B217" s="15" t="s">
        <v>87</v>
      </c>
      <c r="C217" s="14" t="s">
        <v>46</v>
      </c>
      <c r="D217" s="25" t="str">
        <f t="shared" si="15"/>
        <v>June</v>
      </c>
      <c r="E217" s="158">
        <v>2024</v>
      </c>
      <c r="F217" s="138">
        <v>3150.17</v>
      </c>
      <c r="G217" s="138"/>
      <c r="H217" s="138"/>
      <c r="I217" s="600">
        <v>3150.17</v>
      </c>
      <c r="J217" s="68">
        <v>0</v>
      </c>
      <c r="K217" s="357">
        <f t="shared" si="16"/>
        <v>0</v>
      </c>
      <c r="L217" s="137"/>
      <c r="M217" s="137"/>
      <c r="N217" s="137">
        <f>Table3[[#This Row],[VAT Amount Rework]]+Table3[[#This Row],[Billed Before VAT Rework]]</f>
        <v>0</v>
      </c>
      <c r="O217" s="142">
        <v>0</v>
      </c>
      <c r="P217" s="132">
        <f t="shared" si="17"/>
        <v>0</v>
      </c>
      <c r="Q217" s="12">
        <f t="shared" si="18"/>
        <v>0</v>
      </c>
      <c r="R217" s="12">
        <f t="shared" si="19"/>
        <v>0</v>
      </c>
      <c r="S217" s="28">
        <v>377205</v>
      </c>
      <c r="T217" s="25" t="s">
        <v>1</v>
      </c>
      <c r="U217" s="25" t="s">
        <v>40</v>
      </c>
      <c r="V217" s="43">
        <v>45501</v>
      </c>
      <c r="W217" s="37">
        <f>Table3[[#This Row],[Received Date]]+22</f>
        <v>45523</v>
      </c>
      <c r="X217" s="25" t="s">
        <v>3</v>
      </c>
      <c r="Y217" s="25" t="s">
        <v>95</v>
      </c>
      <c r="Z217" s="114" t="s">
        <v>3</v>
      </c>
      <c r="AA217" s="30" t="e">
        <f>'Follow up'!#REF!-'Follow up'!#REF!</f>
        <v>#REF!</v>
      </c>
    </row>
    <row r="218" spans="1:27" ht="17.25" hidden="1" customHeight="1" x14ac:dyDescent="0.2">
      <c r="A218" s="15" t="s">
        <v>83</v>
      </c>
      <c r="B218" s="15" t="s">
        <v>87</v>
      </c>
      <c r="C218" s="14" t="s">
        <v>46</v>
      </c>
      <c r="D218" s="25" t="str">
        <f t="shared" si="15"/>
        <v>June</v>
      </c>
      <c r="E218" s="158">
        <v>2024</v>
      </c>
      <c r="F218" s="138">
        <v>3600.9</v>
      </c>
      <c r="G218" s="138"/>
      <c r="H218" s="138"/>
      <c r="I218" s="600">
        <v>3600.9</v>
      </c>
      <c r="J218" s="68">
        <v>0</v>
      </c>
      <c r="K218" s="357">
        <f t="shared" si="16"/>
        <v>0</v>
      </c>
      <c r="L218" s="137"/>
      <c r="M218" s="137"/>
      <c r="N218" s="137">
        <f>Table3[[#This Row],[VAT Amount Rework]]+Table3[[#This Row],[Billed Before VAT Rework]]</f>
        <v>0</v>
      </c>
      <c r="O218" s="142">
        <v>0</v>
      </c>
      <c r="P218" s="132">
        <f t="shared" si="17"/>
        <v>0</v>
      </c>
      <c r="Q218" s="12">
        <f t="shared" si="18"/>
        <v>0</v>
      </c>
      <c r="R218" s="12">
        <f t="shared" si="19"/>
        <v>0</v>
      </c>
      <c r="S218" s="28">
        <v>380413</v>
      </c>
      <c r="T218" s="25" t="s">
        <v>1</v>
      </c>
      <c r="U218" s="25" t="s">
        <v>40</v>
      </c>
      <c r="V218" s="43">
        <v>45501</v>
      </c>
      <c r="W218" s="37">
        <f>Table3[[#This Row],[Received Date]]+22</f>
        <v>45523</v>
      </c>
      <c r="X218" s="25" t="s">
        <v>3</v>
      </c>
      <c r="Y218" s="25" t="s">
        <v>95</v>
      </c>
      <c r="Z218" s="114" t="s">
        <v>3</v>
      </c>
      <c r="AA218" s="30" t="e">
        <f>'Follow up'!#REF!-'Follow up'!#REF!</f>
        <v>#REF!</v>
      </c>
    </row>
    <row r="219" spans="1:27" ht="17.25" hidden="1" customHeight="1" x14ac:dyDescent="0.2">
      <c r="A219" s="15" t="s">
        <v>54</v>
      </c>
      <c r="B219" s="15" t="s">
        <v>87</v>
      </c>
      <c r="C219" s="14" t="s">
        <v>46</v>
      </c>
      <c r="D219" s="25" t="str">
        <f t="shared" si="15"/>
        <v>May</v>
      </c>
      <c r="E219" s="158">
        <v>2024</v>
      </c>
      <c r="F219" s="138">
        <v>778989.1</v>
      </c>
      <c r="G219" s="138"/>
      <c r="H219" s="138"/>
      <c r="I219" s="600">
        <v>565346.87</v>
      </c>
      <c r="J219" s="68">
        <v>213642.22999999998</v>
      </c>
      <c r="K219" s="357">
        <f t="shared" si="16"/>
        <v>0.27425573733958536</v>
      </c>
      <c r="L219" s="137">
        <v>510986.48</v>
      </c>
      <c r="M219" s="137">
        <v>56050.92</v>
      </c>
      <c r="N219" s="137">
        <f>Table3[[#This Row],[VAT Amount Rework]]+Table3[[#This Row],[Billed Before VAT Rework]]</f>
        <v>567037.4</v>
      </c>
      <c r="O219" s="142">
        <v>211951.69999999995</v>
      </c>
      <c r="P219" s="132">
        <f t="shared" si="17"/>
        <v>0.27208557860437321</v>
      </c>
      <c r="Q219" s="12">
        <f t="shared" si="18"/>
        <v>1690.5300000000279</v>
      </c>
      <c r="R219" s="12">
        <f t="shared" si="19"/>
        <v>1690.5300000000279</v>
      </c>
      <c r="S219" s="28">
        <v>371261</v>
      </c>
      <c r="T219" s="25" t="s">
        <v>1</v>
      </c>
      <c r="U219" s="25" t="s">
        <v>41</v>
      </c>
      <c r="V219" s="43">
        <v>45502</v>
      </c>
      <c r="W219" s="37">
        <f>Table3[[#This Row],[Received Date]]+22</f>
        <v>45524</v>
      </c>
      <c r="X219" s="25" t="s">
        <v>3</v>
      </c>
      <c r="Y219" s="25" t="s">
        <v>95</v>
      </c>
      <c r="Z219" s="114" t="s">
        <v>3</v>
      </c>
      <c r="AA219" s="30" t="e">
        <f>'Follow up'!#REF!-'Follow up'!#REF!</f>
        <v>#REF!</v>
      </c>
    </row>
    <row r="220" spans="1:27" ht="17.25" hidden="1" customHeight="1" x14ac:dyDescent="0.2">
      <c r="A220" s="15" t="s">
        <v>83</v>
      </c>
      <c r="B220" s="15" t="s">
        <v>87</v>
      </c>
      <c r="C220" s="14" t="s">
        <v>46</v>
      </c>
      <c r="D220" s="25" t="str">
        <f t="shared" si="15"/>
        <v>June</v>
      </c>
      <c r="E220" s="158">
        <v>2024</v>
      </c>
      <c r="F220" s="138">
        <v>9199.57</v>
      </c>
      <c r="G220" s="138"/>
      <c r="H220" s="138"/>
      <c r="I220" s="600">
        <v>9199.57</v>
      </c>
      <c r="J220" s="68">
        <v>0</v>
      </c>
      <c r="K220" s="357">
        <f t="shared" si="16"/>
        <v>0</v>
      </c>
      <c r="L220" s="137"/>
      <c r="M220" s="137"/>
      <c r="N220" s="137">
        <f>Table3[[#This Row],[VAT Amount Rework]]+Table3[[#This Row],[Billed Before VAT Rework]]</f>
        <v>0</v>
      </c>
      <c r="O220" s="142">
        <v>0</v>
      </c>
      <c r="P220" s="132">
        <f t="shared" si="17"/>
        <v>0</v>
      </c>
      <c r="Q220" s="12">
        <f t="shared" si="18"/>
        <v>0</v>
      </c>
      <c r="R220" s="12">
        <f t="shared" si="19"/>
        <v>0</v>
      </c>
      <c r="S220" s="28">
        <v>380041</v>
      </c>
      <c r="T220" s="25" t="s">
        <v>1</v>
      </c>
      <c r="U220" s="25" t="s">
        <v>40</v>
      </c>
      <c r="V220" s="43">
        <v>45502</v>
      </c>
      <c r="W220" s="37">
        <f>Table3[[#This Row],[Received Date]]+22</f>
        <v>45524</v>
      </c>
      <c r="X220" s="25" t="s">
        <v>3</v>
      </c>
      <c r="Y220" s="25" t="s">
        <v>95</v>
      </c>
      <c r="Z220" s="114" t="s">
        <v>3</v>
      </c>
      <c r="AA220" s="30" t="e">
        <f>'Follow up'!#REF!-'Follow up'!#REF!</f>
        <v>#REF!</v>
      </c>
    </row>
    <row r="221" spans="1:27" ht="17.25" hidden="1" customHeight="1" x14ac:dyDescent="0.2">
      <c r="A221" s="15" t="s">
        <v>83</v>
      </c>
      <c r="B221" s="14" t="s">
        <v>85</v>
      </c>
      <c r="C221" s="14" t="s">
        <v>46</v>
      </c>
      <c r="D221" s="12" t="str">
        <f t="shared" si="15"/>
        <v>June</v>
      </c>
      <c r="E221" s="158">
        <v>2024</v>
      </c>
      <c r="F221" s="138">
        <v>147323.53</v>
      </c>
      <c r="G221" s="138"/>
      <c r="H221" s="138"/>
      <c r="I221" s="600">
        <v>109199.74</v>
      </c>
      <c r="J221" s="68">
        <v>38123.789999999994</v>
      </c>
      <c r="K221" s="357">
        <f t="shared" si="16"/>
        <v>0.25877597421131571</v>
      </c>
      <c r="L221" s="137"/>
      <c r="M221" s="137"/>
      <c r="N221" s="137">
        <f>Table3[[#This Row],[VAT Amount Rework]]+Table3[[#This Row],[Billed Before VAT Rework]]</f>
        <v>0</v>
      </c>
      <c r="O221" s="142">
        <v>38123.789999999994</v>
      </c>
      <c r="P221" s="132">
        <f t="shared" si="17"/>
        <v>0.25877597421131571</v>
      </c>
      <c r="Q221" s="12">
        <f t="shared" si="18"/>
        <v>0</v>
      </c>
      <c r="R221" s="12">
        <f t="shared" si="19"/>
        <v>0</v>
      </c>
      <c r="S221" s="28">
        <v>379123</v>
      </c>
      <c r="T221" s="25" t="s">
        <v>1</v>
      </c>
      <c r="U221" s="25" t="s">
        <v>41</v>
      </c>
      <c r="V221" s="43">
        <v>45502</v>
      </c>
      <c r="W221" s="37">
        <f>Table3[[#This Row],[Received Date]]+22</f>
        <v>45524</v>
      </c>
      <c r="X221" s="25" t="s">
        <v>3</v>
      </c>
      <c r="Y221" s="25" t="s">
        <v>95</v>
      </c>
      <c r="Z221" s="114" t="s">
        <v>3</v>
      </c>
      <c r="AA221" s="30" t="e">
        <f>'Follow up'!#REF!-'Follow up'!#REF!</f>
        <v>#REF!</v>
      </c>
    </row>
    <row r="222" spans="1:27" ht="17.25" hidden="1" customHeight="1" x14ac:dyDescent="0.2">
      <c r="A222" s="15" t="s">
        <v>83</v>
      </c>
      <c r="B222" s="14" t="s">
        <v>85</v>
      </c>
      <c r="C222" s="14" t="s">
        <v>46</v>
      </c>
      <c r="D222" s="12" t="str">
        <f t="shared" si="15"/>
        <v>June</v>
      </c>
      <c r="E222" s="158">
        <v>2024</v>
      </c>
      <c r="F222" s="138">
        <v>586945.03</v>
      </c>
      <c r="G222" s="138"/>
      <c r="H222" s="138"/>
      <c r="I222" s="600">
        <v>568707.55999999994</v>
      </c>
      <c r="J222" s="68">
        <v>18237.470000000088</v>
      </c>
      <c r="K222" s="357">
        <f t="shared" si="16"/>
        <v>3.1071853526044999E-2</v>
      </c>
      <c r="L222" s="137">
        <v>509135.98</v>
      </c>
      <c r="M222" s="137">
        <v>74603.23</v>
      </c>
      <c r="N222" s="137">
        <f>Table3[[#This Row],[VAT Amount Rework]]+Table3[[#This Row],[Billed Before VAT Rework]]</f>
        <v>583739.21</v>
      </c>
      <c r="O222" s="142">
        <v>3205.8200000000652</v>
      </c>
      <c r="P222" s="132">
        <f t="shared" si="17"/>
        <v>5.4618743428154846E-3</v>
      </c>
      <c r="Q222" s="12">
        <f t="shared" si="18"/>
        <v>15031.650000000023</v>
      </c>
      <c r="R222" s="12">
        <f t="shared" si="19"/>
        <v>15031.650000000023</v>
      </c>
      <c r="S222" s="28">
        <v>379124</v>
      </c>
      <c r="T222" s="25" t="s">
        <v>1</v>
      </c>
      <c r="U222" s="25" t="s">
        <v>40</v>
      </c>
      <c r="V222" s="43">
        <v>45502</v>
      </c>
      <c r="W222" s="37">
        <f>Table3[[#This Row],[Received Date]]+22</f>
        <v>45524</v>
      </c>
      <c r="X222" s="53" t="s">
        <v>100</v>
      </c>
      <c r="Y222" s="25" t="s">
        <v>351</v>
      </c>
      <c r="Z222" s="114">
        <v>45518</v>
      </c>
      <c r="AA222" s="30" t="e">
        <f>'Follow up'!#REF!-'Follow up'!#REF!</f>
        <v>#REF!</v>
      </c>
    </row>
    <row r="223" spans="1:27" ht="17.25" hidden="1" customHeight="1" x14ac:dyDescent="0.2">
      <c r="A223" s="15" t="s">
        <v>83</v>
      </c>
      <c r="B223" s="15" t="s">
        <v>87</v>
      </c>
      <c r="C223" s="14" t="s">
        <v>46</v>
      </c>
      <c r="D223" s="25" t="str">
        <f t="shared" si="15"/>
        <v>June</v>
      </c>
      <c r="E223" s="158">
        <v>2024</v>
      </c>
      <c r="F223" s="138">
        <v>273161.12</v>
      </c>
      <c r="G223" s="138"/>
      <c r="H223" s="138"/>
      <c r="I223" s="600">
        <v>29122.73000000001</v>
      </c>
      <c r="J223" s="68">
        <v>244038.38999999998</v>
      </c>
      <c r="K223" s="357">
        <f t="shared" si="16"/>
        <v>0.89338625496922841</v>
      </c>
      <c r="L223" s="137">
        <v>219369.78</v>
      </c>
      <c r="M223" s="137">
        <v>31902.03</v>
      </c>
      <c r="N223" s="137">
        <f>Table3[[#This Row],[VAT Amount Rework]]+Table3[[#This Row],[Billed Before VAT Rework]]</f>
        <v>251271.81</v>
      </c>
      <c r="O223" s="142">
        <v>21889.309999999998</v>
      </c>
      <c r="P223" s="132">
        <f t="shared" si="17"/>
        <v>8.0133329369860534E-2</v>
      </c>
      <c r="Q223" s="12">
        <f t="shared" si="18"/>
        <v>222149.08</v>
      </c>
      <c r="R223" s="12">
        <f t="shared" si="19"/>
        <v>222149.08</v>
      </c>
      <c r="S223" s="28">
        <v>377194</v>
      </c>
      <c r="T223" s="25" t="s">
        <v>1</v>
      </c>
      <c r="U223" s="25" t="s">
        <v>40</v>
      </c>
      <c r="V223" s="43">
        <v>45502</v>
      </c>
      <c r="W223" s="37">
        <f>Table3[[#This Row],[Received Date]]+22</f>
        <v>45524</v>
      </c>
      <c r="X223" s="25" t="s">
        <v>3</v>
      </c>
      <c r="Y223" s="25" t="s">
        <v>95</v>
      </c>
      <c r="Z223" s="114" t="s">
        <v>3</v>
      </c>
      <c r="AA223" s="30" t="e">
        <f>'Follow up'!#REF!-'Follow up'!#REF!</f>
        <v>#REF!</v>
      </c>
    </row>
    <row r="224" spans="1:27" ht="17.25" hidden="1" customHeight="1" x14ac:dyDescent="0.2">
      <c r="A224" s="15" t="s">
        <v>83</v>
      </c>
      <c r="B224" s="15" t="s">
        <v>87</v>
      </c>
      <c r="C224" s="14" t="s">
        <v>46</v>
      </c>
      <c r="D224" s="25" t="str">
        <f t="shared" si="15"/>
        <v>June</v>
      </c>
      <c r="E224" s="158">
        <v>2024</v>
      </c>
      <c r="F224" s="138">
        <v>30954.45</v>
      </c>
      <c r="G224" s="138"/>
      <c r="H224" s="138"/>
      <c r="I224" s="600">
        <v>26057.8</v>
      </c>
      <c r="J224" s="68">
        <v>4896.6500000000015</v>
      </c>
      <c r="K224" s="357">
        <f t="shared" si="16"/>
        <v>0.15818888721976973</v>
      </c>
      <c r="L224" s="137"/>
      <c r="M224" s="137"/>
      <c r="N224" s="137">
        <f>Table3[[#This Row],[VAT Amount Rework]]+Table3[[#This Row],[Billed Before VAT Rework]]</f>
        <v>0</v>
      </c>
      <c r="O224" s="142">
        <v>4896.6500000000015</v>
      </c>
      <c r="P224" s="132">
        <f t="shared" si="17"/>
        <v>0.15818888721976973</v>
      </c>
      <c r="Q224" s="12">
        <f t="shared" si="18"/>
        <v>0</v>
      </c>
      <c r="R224" s="12">
        <f t="shared" si="19"/>
        <v>0</v>
      </c>
      <c r="S224" s="28">
        <v>377193</v>
      </c>
      <c r="T224" s="25" t="s">
        <v>1</v>
      </c>
      <c r="U224" s="25" t="s">
        <v>40</v>
      </c>
      <c r="V224" s="43">
        <v>45502</v>
      </c>
      <c r="W224" s="37">
        <f>Table3[[#This Row],[Received Date]]+22</f>
        <v>45524</v>
      </c>
      <c r="X224" s="25" t="s">
        <v>3</v>
      </c>
      <c r="Y224" s="25" t="s">
        <v>95</v>
      </c>
      <c r="Z224" s="114" t="s">
        <v>3</v>
      </c>
      <c r="AA224" s="30" t="e">
        <f>'Follow up'!#REF!-'Follow up'!#REF!</f>
        <v>#REF!</v>
      </c>
    </row>
    <row r="225" spans="1:27" ht="17.25" hidden="1" customHeight="1" x14ac:dyDescent="0.2">
      <c r="A225" s="15" t="s">
        <v>83</v>
      </c>
      <c r="B225" s="15" t="s">
        <v>87</v>
      </c>
      <c r="C225" s="14" t="s">
        <v>46</v>
      </c>
      <c r="D225" s="25" t="str">
        <f t="shared" si="15"/>
        <v>June</v>
      </c>
      <c r="E225" s="158">
        <v>2024</v>
      </c>
      <c r="F225" s="138">
        <v>32554.16</v>
      </c>
      <c r="G225" s="138"/>
      <c r="H225" s="138"/>
      <c r="I225" s="600">
        <v>16906.919999999998</v>
      </c>
      <c r="J225" s="68">
        <v>15647.240000000002</v>
      </c>
      <c r="K225" s="357">
        <f t="shared" si="16"/>
        <v>0.48065254947447583</v>
      </c>
      <c r="L225" s="137">
        <v>21477.82</v>
      </c>
      <c r="M225" s="137">
        <v>1951.06</v>
      </c>
      <c r="N225" s="137">
        <f>Table3[[#This Row],[VAT Amount Rework]]+Table3[[#This Row],[Billed Before VAT Rework]]</f>
        <v>23428.880000000001</v>
      </c>
      <c r="O225" s="142">
        <v>9125.2799999999988</v>
      </c>
      <c r="P225" s="132">
        <f t="shared" si="17"/>
        <v>0.28031071912161148</v>
      </c>
      <c r="Q225" s="12">
        <f t="shared" si="18"/>
        <v>6521.9600000000028</v>
      </c>
      <c r="R225" s="12">
        <f t="shared" si="19"/>
        <v>6521.9600000000028</v>
      </c>
      <c r="S225" s="28">
        <v>377192</v>
      </c>
      <c r="T225" s="25" t="s">
        <v>1</v>
      </c>
      <c r="U225" s="25" t="s">
        <v>41</v>
      </c>
      <c r="V225" s="43">
        <v>45502</v>
      </c>
      <c r="W225" s="37">
        <f>Table3[[#This Row],[Received Date]]+22</f>
        <v>45524</v>
      </c>
      <c r="X225" s="25" t="s">
        <v>3</v>
      </c>
      <c r="Y225" s="25" t="s">
        <v>95</v>
      </c>
      <c r="Z225" s="114" t="s">
        <v>3</v>
      </c>
      <c r="AA225" s="30" t="e">
        <f>'Follow up'!#REF!-'Follow up'!#REF!</f>
        <v>#REF!</v>
      </c>
    </row>
    <row r="226" spans="1:27" ht="17.25" hidden="1" customHeight="1" x14ac:dyDescent="0.2">
      <c r="A226" s="15" t="s">
        <v>83</v>
      </c>
      <c r="B226" s="14" t="s">
        <v>85</v>
      </c>
      <c r="C226" s="14" t="s">
        <v>46</v>
      </c>
      <c r="D226" s="12" t="str">
        <f t="shared" si="15"/>
        <v>June</v>
      </c>
      <c r="E226" s="158">
        <v>2024</v>
      </c>
      <c r="F226" s="138">
        <v>141552.56</v>
      </c>
      <c r="G226" s="138"/>
      <c r="H226" s="138"/>
      <c r="I226" s="600">
        <v>59556.639999999999</v>
      </c>
      <c r="J226" s="68">
        <v>81995.92</v>
      </c>
      <c r="K226" s="357">
        <f t="shared" si="16"/>
        <v>0.57926130053741165</v>
      </c>
      <c r="L226" s="137">
        <v>100812.77</v>
      </c>
      <c r="M226" s="137">
        <v>14996.44</v>
      </c>
      <c r="N226" s="137">
        <f>Table3[[#This Row],[VAT Amount Rework]]+Table3[[#This Row],[Billed Before VAT Rework]]</f>
        <v>115809.21</v>
      </c>
      <c r="O226" s="142">
        <v>25743.349999999991</v>
      </c>
      <c r="P226" s="132">
        <f t="shared" si="17"/>
        <v>0.18186424886981903</v>
      </c>
      <c r="Q226" s="12">
        <f t="shared" si="18"/>
        <v>56252.570000000007</v>
      </c>
      <c r="R226" s="12">
        <f t="shared" si="19"/>
        <v>56252.570000000007</v>
      </c>
      <c r="S226" s="28">
        <v>379121</v>
      </c>
      <c r="T226" s="25" t="s">
        <v>1</v>
      </c>
      <c r="U226" s="25" t="s">
        <v>40</v>
      </c>
      <c r="V226" s="43">
        <v>45503</v>
      </c>
      <c r="W226" s="37">
        <f>Table3[[#This Row],[Received Date]]+22</f>
        <v>45525</v>
      </c>
      <c r="X226" s="53" t="s">
        <v>100</v>
      </c>
      <c r="Y226" s="25" t="s">
        <v>351</v>
      </c>
      <c r="Z226" s="118">
        <v>45523</v>
      </c>
      <c r="AA226" s="30" t="e">
        <f>'Follow up'!#REF!-'Follow up'!#REF!</f>
        <v>#REF!</v>
      </c>
    </row>
    <row r="227" spans="1:27" ht="17.25" hidden="1" customHeight="1" x14ac:dyDescent="0.2">
      <c r="A227" s="15" t="s">
        <v>83</v>
      </c>
      <c r="B227" s="15" t="s">
        <v>87</v>
      </c>
      <c r="C227" s="14" t="s">
        <v>46</v>
      </c>
      <c r="D227" s="25" t="str">
        <f t="shared" si="15"/>
        <v>June</v>
      </c>
      <c r="E227" s="158">
        <v>2024</v>
      </c>
      <c r="F227" s="138">
        <v>298556.88</v>
      </c>
      <c r="G227" s="138"/>
      <c r="H227" s="138"/>
      <c r="I227" s="600">
        <v>227979.08</v>
      </c>
      <c r="J227" s="68">
        <v>70577.800000000017</v>
      </c>
      <c r="K227" s="357">
        <f t="shared" si="16"/>
        <v>0.23639649503304033</v>
      </c>
      <c r="L227" s="137">
        <v>205155.93</v>
      </c>
      <c r="M227" s="137">
        <v>23058.9</v>
      </c>
      <c r="N227" s="137">
        <f>Table3[[#This Row],[VAT Amount Rework]]+Table3[[#This Row],[Billed Before VAT Rework]]</f>
        <v>228214.83</v>
      </c>
      <c r="O227" s="142">
        <v>70342.050000000017</v>
      </c>
      <c r="P227" s="132">
        <f t="shared" si="17"/>
        <v>0.23560686325500191</v>
      </c>
      <c r="Q227" s="12">
        <f t="shared" si="18"/>
        <v>235.75</v>
      </c>
      <c r="R227" s="12">
        <f t="shared" si="19"/>
        <v>235.75</v>
      </c>
      <c r="S227" s="28">
        <v>377189</v>
      </c>
      <c r="T227" s="25" t="s">
        <v>1</v>
      </c>
      <c r="U227" s="25" t="s">
        <v>41</v>
      </c>
      <c r="V227" s="43">
        <v>45504</v>
      </c>
      <c r="W227" s="37">
        <f>Table3[[#This Row],[Received Date]]+22</f>
        <v>45526</v>
      </c>
      <c r="X227" s="53" t="s">
        <v>3</v>
      </c>
      <c r="Y227" s="25" t="s">
        <v>95</v>
      </c>
      <c r="Z227" s="114" t="s">
        <v>3</v>
      </c>
      <c r="AA227" s="30" t="e">
        <f>'Follow up'!#REF!-'Follow up'!#REF!</f>
        <v>#REF!</v>
      </c>
    </row>
    <row r="228" spans="1:27" ht="17.25" hidden="1" customHeight="1" x14ac:dyDescent="0.2">
      <c r="A228" s="15" t="s">
        <v>83</v>
      </c>
      <c r="B228" s="15" t="s">
        <v>87</v>
      </c>
      <c r="C228" s="14" t="s">
        <v>46</v>
      </c>
      <c r="D228" s="25" t="str">
        <f t="shared" si="15"/>
        <v>June</v>
      </c>
      <c r="E228" s="158">
        <v>2024</v>
      </c>
      <c r="F228" s="138">
        <v>310417.2</v>
      </c>
      <c r="G228" s="138">
        <v>249771.37</v>
      </c>
      <c r="H228" s="138">
        <v>35815.120000000003</v>
      </c>
      <c r="I228" s="600">
        <v>285586.49</v>
      </c>
      <c r="J228" s="68">
        <f>Table3[[#This Row],[Billing Amount]]-Table3[[#This Row],[Approved to pay]]</f>
        <v>24830.710000000021</v>
      </c>
      <c r="K228" s="357">
        <f t="shared" si="16"/>
        <v>7.9991411558380202E-2</v>
      </c>
      <c r="L228" s="137"/>
      <c r="M228" s="137"/>
      <c r="N228" s="137">
        <f>Table3[[#This Row],[VAT Amount Rework]]+Table3[[#This Row],[Billed Before VAT Rework]]</f>
        <v>0</v>
      </c>
      <c r="O228" s="142">
        <f>Table3[[#This Row],[Billing Amount]]-Table3[[#This Row],[Approved to pay]]</f>
        <v>24830.710000000021</v>
      </c>
      <c r="P228" s="132">
        <f t="shared" si="17"/>
        <v>7.9991411558380202E-2</v>
      </c>
      <c r="Q228" s="12">
        <f t="shared" si="18"/>
        <v>0</v>
      </c>
      <c r="R228" s="12">
        <f t="shared" si="19"/>
        <v>0</v>
      </c>
      <c r="S228" s="28">
        <v>380042</v>
      </c>
      <c r="T228" s="25" t="s">
        <v>1</v>
      </c>
      <c r="U228" s="25" t="s">
        <v>40</v>
      </c>
      <c r="V228" s="43">
        <v>45505</v>
      </c>
      <c r="W228" s="37">
        <f>Table3[[#This Row],[Received Date]]+22</f>
        <v>45527</v>
      </c>
      <c r="X228" s="25" t="s">
        <v>3</v>
      </c>
      <c r="Y228" s="25" t="s">
        <v>95</v>
      </c>
      <c r="Z228" s="114" t="s">
        <v>3</v>
      </c>
      <c r="AA228" s="30" t="e">
        <f>'Follow up'!#REF!-'Follow up'!#REF!</f>
        <v>#REF!</v>
      </c>
    </row>
    <row r="229" spans="1:27" ht="17.25" hidden="1" customHeight="1" x14ac:dyDescent="0.2">
      <c r="A229" s="14" t="s">
        <v>83</v>
      </c>
      <c r="B229" s="15" t="s">
        <v>56</v>
      </c>
      <c r="C229" s="15" t="s">
        <v>93</v>
      </c>
      <c r="D229" s="25" t="str">
        <f t="shared" si="15"/>
        <v>June</v>
      </c>
      <c r="E229" s="158">
        <v>2024</v>
      </c>
      <c r="F229" s="138">
        <v>1186150.1599999999</v>
      </c>
      <c r="G229" s="138"/>
      <c r="H229" s="138"/>
      <c r="I229" s="600">
        <v>889271.73</v>
      </c>
      <c r="J229" s="68">
        <v>296878.43</v>
      </c>
      <c r="K229" s="357">
        <f t="shared" si="16"/>
        <v>0.25028739194369792</v>
      </c>
      <c r="L229" s="137"/>
      <c r="M229" s="137"/>
      <c r="N229" s="137">
        <f>Table3[[#This Row],[VAT Amount Rework]]+Table3[[#This Row],[Billed Before VAT Rework]]</f>
        <v>0</v>
      </c>
      <c r="O229" s="142">
        <v>296878.43</v>
      </c>
      <c r="P229" s="132">
        <f t="shared" si="17"/>
        <v>0.25028739194369792</v>
      </c>
      <c r="Q229" s="12">
        <f t="shared" si="18"/>
        <v>0</v>
      </c>
      <c r="R229" s="12">
        <f t="shared" si="19"/>
        <v>0</v>
      </c>
      <c r="S229" s="28"/>
      <c r="T229" s="25" t="s">
        <v>1</v>
      </c>
      <c r="U229" s="25" t="s">
        <v>48</v>
      </c>
      <c r="V229" s="43">
        <v>45509</v>
      </c>
      <c r="W229" s="37">
        <f>Table3[[#This Row],[Received Date]]+15</f>
        <v>45524</v>
      </c>
      <c r="X229" s="25" t="s">
        <v>105</v>
      </c>
      <c r="Y229" s="25" t="s">
        <v>97</v>
      </c>
      <c r="Z229" s="119">
        <v>45519</v>
      </c>
      <c r="AA229" s="30" t="e">
        <f>'Follow up'!#REF!-'Follow up'!#REF!</f>
        <v>#REF!</v>
      </c>
    </row>
    <row r="230" spans="1:27" ht="17.25" hidden="1" customHeight="1" x14ac:dyDescent="0.2">
      <c r="A230" s="14" t="s">
        <v>47</v>
      </c>
      <c r="B230" s="14" t="s">
        <v>85</v>
      </c>
      <c r="C230" s="14" t="s">
        <v>46</v>
      </c>
      <c r="D230" s="15" t="str">
        <f t="shared" si="15"/>
        <v>Jan</v>
      </c>
      <c r="E230" s="158">
        <v>2024</v>
      </c>
      <c r="F230" s="138">
        <v>249964.82</v>
      </c>
      <c r="G230" s="138"/>
      <c r="H230" s="138"/>
      <c r="I230" s="600">
        <v>186593.51</v>
      </c>
      <c r="J230" s="68">
        <v>63371.31</v>
      </c>
      <c r="K230" s="357">
        <f t="shared" si="16"/>
        <v>0.25352091546322397</v>
      </c>
      <c r="L230" s="137"/>
      <c r="M230" s="137"/>
      <c r="N230" s="137">
        <f>Table3[[#This Row],[VAT Amount Rework]]+Table3[[#This Row],[Billed Before VAT Rework]]</f>
        <v>0</v>
      </c>
      <c r="O230" s="142">
        <v>63371.31</v>
      </c>
      <c r="P230" s="132">
        <f t="shared" si="17"/>
        <v>0.25352091546322397</v>
      </c>
      <c r="Q230" s="12">
        <f t="shared" si="18"/>
        <v>0</v>
      </c>
      <c r="R230" s="12">
        <f t="shared" si="19"/>
        <v>0</v>
      </c>
      <c r="S230" s="28">
        <v>352222</v>
      </c>
      <c r="T230" s="25" t="s">
        <v>1</v>
      </c>
      <c r="U230" s="25" t="s">
        <v>41</v>
      </c>
      <c r="V230" s="43">
        <v>45507</v>
      </c>
      <c r="W230" s="37">
        <f>Table3[[#This Row],[Received Date]]+22</f>
        <v>45529</v>
      </c>
      <c r="X230" s="25" t="s">
        <v>3</v>
      </c>
      <c r="Y230" s="25" t="s">
        <v>95</v>
      </c>
      <c r="Z230" s="114" t="s">
        <v>3</v>
      </c>
      <c r="AA230" s="30" t="e">
        <f>'Follow up'!#REF!-'Follow up'!#REF!</f>
        <v>#REF!</v>
      </c>
    </row>
    <row r="231" spans="1:27" ht="17.25" hidden="1" customHeight="1" x14ac:dyDescent="0.2">
      <c r="A231" s="15" t="s">
        <v>83</v>
      </c>
      <c r="B231" s="15" t="s">
        <v>87</v>
      </c>
      <c r="C231" s="14" t="s">
        <v>46</v>
      </c>
      <c r="D231" s="25" t="str">
        <f t="shared" si="15"/>
        <v>June</v>
      </c>
      <c r="E231" s="158">
        <v>2024</v>
      </c>
      <c r="F231" s="138">
        <v>50246.9</v>
      </c>
      <c r="G231" s="138"/>
      <c r="H231" s="138"/>
      <c r="I231" s="600">
        <v>24644.77</v>
      </c>
      <c r="J231" s="68">
        <v>25602.13</v>
      </c>
      <c r="K231" s="357">
        <f t="shared" si="16"/>
        <v>0.50952655785730061</v>
      </c>
      <c r="L231" s="137"/>
      <c r="M231" s="137"/>
      <c r="N231" s="137">
        <f>Table3[[#This Row],[VAT Amount Rework]]+Table3[[#This Row],[Billed Before VAT Rework]]</f>
        <v>0</v>
      </c>
      <c r="O231" s="142">
        <v>25602.13</v>
      </c>
      <c r="P231" s="132">
        <f t="shared" si="17"/>
        <v>0.50952655785730061</v>
      </c>
      <c r="Q231" s="12">
        <f t="shared" si="18"/>
        <v>0</v>
      </c>
      <c r="R231" s="12">
        <f t="shared" si="19"/>
        <v>0</v>
      </c>
      <c r="S231" s="28">
        <v>380040</v>
      </c>
      <c r="T231" s="25" t="s">
        <v>1</v>
      </c>
      <c r="U231" s="25" t="s">
        <v>41</v>
      </c>
      <c r="V231" s="43">
        <v>45509</v>
      </c>
      <c r="W231" s="37">
        <f>Table3[[#This Row],[Received Date]]+22</f>
        <v>45531</v>
      </c>
      <c r="X231" s="25" t="s">
        <v>3</v>
      </c>
      <c r="Y231" s="25" t="s">
        <v>95</v>
      </c>
      <c r="Z231" s="114" t="s">
        <v>3</v>
      </c>
      <c r="AA231" s="30" t="e">
        <f>'Follow up'!#REF!-'Follow up'!#REF!</f>
        <v>#REF!</v>
      </c>
    </row>
    <row r="232" spans="1:27" ht="17.25" hidden="1" customHeight="1" x14ac:dyDescent="0.2">
      <c r="A232" s="15" t="s">
        <v>83</v>
      </c>
      <c r="B232" s="14" t="s">
        <v>87</v>
      </c>
      <c r="C232" s="14" t="s">
        <v>62</v>
      </c>
      <c r="D232" s="25" t="str">
        <f t="shared" si="15"/>
        <v>June</v>
      </c>
      <c r="E232" s="158">
        <v>2024</v>
      </c>
      <c r="F232" s="138">
        <v>11133657.17</v>
      </c>
      <c r="G232" s="138"/>
      <c r="H232" s="138"/>
      <c r="I232" s="600">
        <v>9769913.2599999998</v>
      </c>
      <c r="J232" s="68">
        <v>1363743.91</v>
      </c>
      <c r="K232" s="357">
        <f t="shared" si="16"/>
        <v>0.12248840512842915</v>
      </c>
      <c r="L232" s="137"/>
      <c r="M232" s="137"/>
      <c r="N232" s="137">
        <f>Table3[[#This Row],[VAT Amount Rework]]+Table3[[#This Row],[Billed Before VAT Rework]]</f>
        <v>0</v>
      </c>
      <c r="O232" s="142">
        <v>897077.88999842107</v>
      </c>
      <c r="P232" s="132">
        <f t="shared" si="17"/>
        <v>8.0573514731136733E-2</v>
      </c>
      <c r="Q232" s="12">
        <f t="shared" si="18"/>
        <v>466666.02000157884</v>
      </c>
      <c r="R232" s="12">
        <f t="shared" si="19"/>
        <v>466666.02000157884</v>
      </c>
      <c r="S232" s="28" t="s">
        <v>3</v>
      </c>
      <c r="T232" s="25" t="s">
        <v>1</v>
      </c>
      <c r="U232" s="25" t="s">
        <v>40</v>
      </c>
      <c r="V232" s="43">
        <v>45511</v>
      </c>
      <c r="W232" s="37">
        <f>Table3[[#This Row],[Received Date]]+15</f>
        <v>45526</v>
      </c>
      <c r="X232" s="220" t="s">
        <v>96</v>
      </c>
      <c r="Y232" s="25" t="s">
        <v>38</v>
      </c>
      <c r="Z232" s="114">
        <v>45526</v>
      </c>
      <c r="AA232" s="30" t="e">
        <f>'Follow up'!#REF!-'Follow up'!#REF!</f>
        <v>#REF!</v>
      </c>
    </row>
    <row r="233" spans="1:27" ht="17.25" hidden="1" customHeight="1" x14ac:dyDescent="0.2">
      <c r="A233" s="15" t="s">
        <v>83</v>
      </c>
      <c r="B233" s="15" t="s">
        <v>87</v>
      </c>
      <c r="C233" s="14" t="s">
        <v>46</v>
      </c>
      <c r="D233" s="25" t="str">
        <f t="shared" si="15"/>
        <v>June</v>
      </c>
      <c r="E233" s="158">
        <v>2024</v>
      </c>
      <c r="F233" s="138">
        <v>433839.93</v>
      </c>
      <c r="G233" s="138"/>
      <c r="H233" s="138"/>
      <c r="I233" s="600">
        <v>322251.3</v>
      </c>
      <c r="J233" s="68">
        <v>111588.63</v>
      </c>
      <c r="K233" s="357">
        <f t="shared" si="16"/>
        <v>0.25721152499724959</v>
      </c>
      <c r="L233" s="137"/>
      <c r="M233" s="137"/>
      <c r="N233" s="137">
        <f>Table3[[#This Row],[VAT Amount Rework]]+Table3[[#This Row],[Billed Before VAT Rework]]</f>
        <v>0</v>
      </c>
      <c r="O233" s="142">
        <v>111588.63</v>
      </c>
      <c r="P233" s="132">
        <f t="shared" si="17"/>
        <v>0.25721152499724959</v>
      </c>
      <c r="Q233" s="12">
        <f t="shared" si="18"/>
        <v>0</v>
      </c>
      <c r="R233" s="12">
        <f t="shared" si="19"/>
        <v>0</v>
      </c>
      <c r="S233" s="28">
        <v>380037</v>
      </c>
      <c r="T233" s="25" t="s">
        <v>1</v>
      </c>
      <c r="U233" s="25" t="s">
        <v>41</v>
      </c>
      <c r="V233" s="43">
        <v>45510</v>
      </c>
      <c r="W233" s="37">
        <f>Table3[[#This Row],[Received Date]]+22</f>
        <v>45532</v>
      </c>
      <c r="X233" s="25" t="s">
        <v>3</v>
      </c>
      <c r="Y233" s="25" t="s">
        <v>95</v>
      </c>
      <c r="Z233" s="114" t="s">
        <v>3</v>
      </c>
      <c r="AA233" s="30" t="e">
        <f>'Follow up'!#REF!-'Follow up'!#REF!</f>
        <v>#REF!</v>
      </c>
    </row>
    <row r="234" spans="1:27" ht="17.25" hidden="1" customHeight="1" x14ac:dyDescent="0.2">
      <c r="A234" s="14" t="s">
        <v>83</v>
      </c>
      <c r="B234" s="15" t="s">
        <v>56</v>
      </c>
      <c r="C234" s="14" t="s">
        <v>46</v>
      </c>
      <c r="D234" s="25" t="str">
        <f t="shared" si="15"/>
        <v>June</v>
      </c>
      <c r="E234" s="158">
        <v>2024</v>
      </c>
      <c r="F234" s="138">
        <v>17078.12</v>
      </c>
      <c r="G234" s="138"/>
      <c r="H234" s="138"/>
      <c r="I234" s="600">
        <v>12993.27</v>
      </c>
      <c r="J234" s="68">
        <v>4084.8499999999985</v>
      </c>
      <c r="K234" s="357">
        <f t="shared" si="16"/>
        <v>0.23918616334819048</v>
      </c>
      <c r="L234" s="137"/>
      <c r="M234" s="137"/>
      <c r="N234" s="137">
        <f>Table3[[#This Row],[VAT Amount Rework]]+Table3[[#This Row],[Billed Before VAT Rework]]</f>
        <v>0</v>
      </c>
      <c r="O234" s="142">
        <v>4084.8499999999985</v>
      </c>
      <c r="P234" s="132">
        <f t="shared" si="17"/>
        <v>0.23918616334819048</v>
      </c>
      <c r="Q234" s="12">
        <f t="shared" si="18"/>
        <v>0</v>
      </c>
      <c r="R234" s="12">
        <f t="shared" si="19"/>
        <v>0</v>
      </c>
      <c r="S234" s="28">
        <v>381931</v>
      </c>
      <c r="T234" s="25" t="s">
        <v>1</v>
      </c>
      <c r="U234" s="25" t="s">
        <v>40</v>
      </c>
      <c r="V234" s="43">
        <v>45516</v>
      </c>
      <c r="W234" s="37">
        <f>Table3[[#This Row],[Received Date]]+22</f>
        <v>45538</v>
      </c>
      <c r="X234" s="25" t="s">
        <v>3</v>
      </c>
      <c r="Y234" s="25" t="s">
        <v>3</v>
      </c>
      <c r="Z234" s="114" t="s">
        <v>3</v>
      </c>
      <c r="AA234" s="30" t="e">
        <f>'Follow up'!#REF!-'Follow up'!#REF!</f>
        <v>#REF!</v>
      </c>
    </row>
    <row r="235" spans="1:27" ht="17.25" hidden="1" customHeight="1" x14ac:dyDescent="0.2">
      <c r="A235" s="18" t="s">
        <v>83</v>
      </c>
      <c r="B235" s="14" t="s">
        <v>82</v>
      </c>
      <c r="C235" s="14" t="s">
        <v>46</v>
      </c>
      <c r="D235" s="15" t="str">
        <f t="shared" si="15"/>
        <v>June</v>
      </c>
      <c r="E235" s="158">
        <v>2024</v>
      </c>
      <c r="F235" s="138">
        <v>52065.71</v>
      </c>
      <c r="G235" s="138">
        <v>30466.02</v>
      </c>
      <c r="H235" s="138">
        <v>4453.92</v>
      </c>
      <c r="I235" s="600">
        <v>34919.94</v>
      </c>
      <c r="J235" s="68">
        <v>17145.769999999997</v>
      </c>
      <c r="K235" s="357">
        <f t="shared" si="16"/>
        <v>0.32931021203782673</v>
      </c>
      <c r="L235" s="137"/>
      <c r="M235" s="137"/>
      <c r="N235" s="137">
        <f>Table3[[#This Row],[VAT Amount Rework]]+Table3[[#This Row],[Billed Before VAT Rework]]</f>
        <v>0</v>
      </c>
      <c r="O235" s="142">
        <v>13983.999999999993</v>
      </c>
      <c r="P235" s="132">
        <f t="shared" si="17"/>
        <v>0.26858368012267564</v>
      </c>
      <c r="Q235" s="12">
        <f t="shared" si="18"/>
        <v>3161.7700000000041</v>
      </c>
      <c r="R235" s="84">
        <f t="shared" si="19"/>
        <v>3161.7700000000041</v>
      </c>
      <c r="S235" s="28">
        <v>377180</v>
      </c>
      <c r="T235" s="25" t="s">
        <v>1</v>
      </c>
      <c r="U235" s="25" t="s">
        <v>40</v>
      </c>
      <c r="V235" s="29">
        <v>45517</v>
      </c>
      <c r="W235" s="37">
        <f>Table3[[#This Row],[Received Date]]+22</f>
        <v>45539</v>
      </c>
      <c r="X235" s="220" t="s">
        <v>96</v>
      </c>
      <c r="Y235" s="25" t="s">
        <v>103</v>
      </c>
      <c r="Z235" s="29">
        <v>45539</v>
      </c>
      <c r="AA235" s="30" t="e">
        <f>'Follow up'!#REF!-'Follow up'!#REF!</f>
        <v>#REF!</v>
      </c>
    </row>
    <row r="236" spans="1:27" ht="17.25" hidden="1" customHeight="1" x14ac:dyDescent="0.2">
      <c r="A236" s="14" t="s">
        <v>83</v>
      </c>
      <c r="B236" s="15" t="s">
        <v>56</v>
      </c>
      <c r="C236" s="14" t="s">
        <v>46</v>
      </c>
      <c r="D236" s="25" t="str">
        <f t="shared" si="15"/>
        <v>June</v>
      </c>
      <c r="E236" s="158">
        <v>2024</v>
      </c>
      <c r="F236" s="138">
        <v>106986.58</v>
      </c>
      <c r="G236" s="138"/>
      <c r="H236" s="138"/>
      <c r="I236" s="600">
        <v>0</v>
      </c>
      <c r="J236" s="68">
        <v>106986.58</v>
      </c>
      <c r="K236" s="357">
        <f t="shared" si="16"/>
        <v>1</v>
      </c>
      <c r="L236" s="137"/>
      <c r="M236" s="137"/>
      <c r="N236" s="137">
        <f>Table3[[#This Row],[VAT Amount Rework]]+Table3[[#This Row],[Billed Before VAT Rework]]</f>
        <v>0</v>
      </c>
      <c r="O236" s="142">
        <v>31023.33</v>
      </c>
      <c r="P236" s="132">
        <f t="shared" si="17"/>
        <v>0.28997403225712981</v>
      </c>
      <c r="Q236" s="12">
        <f t="shared" si="18"/>
        <v>75963.25</v>
      </c>
      <c r="R236" s="84">
        <f t="shared" si="19"/>
        <v>75963.25</v>
      </c>
      <c r="S236" s="28">
        <v>381925</v>
      </c>
      <c r="T236" s="25" t="s">
        <v>1</v>
      </c>
      <c r="U236" s="25" t="s">
        <v>40</v>
      </c>
      <c r="V236" s="43">
        <v>45519</v>
      </c>
      <c r="W236" s="37">
        <f>Table3[[#This Row],[Received Date]]+22</f>
        <v>45541</v>
      </c>
      <c r="X236" s="53" t="s">
        <v>3</v>
      </c>
      <c r="Y236" s="25" t="s">
        <v>3</v>
      </c>
      <c r="Z236" s="114" t="s">
        <v>3</v>
      </c>
      <c r="AA236" s="30" t="e">
        <f>'Follow up'!#REF!-'Follow up'!#REF!</f>
        <v>#REF!</v>
      </c>
    </row>
    <row r="237" spans="1:27" ht="17.25" hidden="1" customHeight="1" x14ac:dyDescent="0.2">
      <c r="A237" s="45" t="s">
        <v>404</v>
      </c>
      <c r="B237" s="14" t="s">
        <v>56</v>
      </c>
      <c r="C237" s="14" t="s">
        <v>62</v>
      </c>
      <c r="D237" s="25" t="str">
        <f t="shared" si="15"/>
        <v>Jun</v>
      </c>
      <c r="E237" s="158">
        <v>2024</v>
      </c>
      <c r="F237" s="138">
        <v>8399213.870000001</v>
      </c>
      <c r="G237" s="138"/>
      <c r="H237" s="138"/>
      <c r="I237" s="600">
        <v>8123684.5380000006</v>
      </c>
      <c r="J237" s="68">
        <v>275529.33199999999</v>
      </c>
      <c r="K237" s="357">
        <f t="shared" si="16"/>
        <v>3.2804180994143436E-2</v>
      </c>
      <c r="L237" s="137"/>
      <c r="M237" s="137"/>
      <c r="N237" s="137">
        <f>Table3[[#This Row],[VAT Amount Rework]]+Table3[[#This Row],[Billed Before VAT Rework]]</f>
        <v>0</v>
      </c>
      <c r="O237" s="142">
        <v>275529.33199999999</v>
      </c>
      <c r="P237" s="132">
        <f t="shared" si="17"/>
        <v>3.2804180994143436E-2</v>
      </c>
      <c r="Q237" s="12">
        <f t="shared" si="18"/>
        <v>0</v>
      </c>
      <c r="R237" s="84">
        <f t="shared" si="19"/>
        <v>0</v>
      </c>
      <c r="S237" s="28" t="s">
        <v>3</v>
      </c>
      <c r="T237" s="25" t="s">
        <v>1</v>
      </c>
      <c r="U237" s="25" t="s">
        <v>40</v>
      </c>
      <c r="V237" s="43">
        <v>45518</v>
      </c>
      <c r="W237" s="37">
        <f>Table3[[#This Row],[Received Date]]+15</f>
        <v>45533</v>
      </c>
      <c r="X237" s="53" t="s">
        <v>3</v>
      </c>
      <c r="Y237" s="25" t="s">
        <v>3</v>
      </c>
      <c r="Z237" s="114" t="s">
        <v>3</v>
      </c>
      <c r="AA237" s="30" t="e">
        <f>'Follow up'!#REF!-'Follow up'!#REF!</f>
        <v>#REF!</v>
      </c>
    </row>
    <row r="238" spans="1:27" ht="17.25" hidden="1" customHeight="1" x14ac:dyDescent="0.2">
      <c r="A238" s="18" t="s">
        <v>83</v>
      </c>
      <c r="B238" s="15" t="s">
        <v>56</v>
      </c>
      <c r="C238" s="14" t="s">
        <v>46</v>
      </c>
      <c r="D238" s="25" t="str">
        <f t="shared" si="15"/>
        <v>June</v>
      </c>
      <c r="E238" s="158">
        <v>2024</v>
      </c>
      <c r="F238" s="138">
        <v>19694.93</v>
      </c>
      <c r="G238" s="138"/>
      <c r="H238" s="138"/>
      <c r="I238" s="600">
        <v>14829.859999999999</v>
      </c>
      <c r="J238" s="68">
        <v>4865.0700000000015</v>
      </c>
      <c r="K238" s="357">
        <f t="shared" si="16"/>
        <v>0.2470214415588175</v>
      </c>
      <c r="L238" s="137"/>
      <c r="M238" s="137"/>
      <c r="N238" s="137">
        <f>Table3[[#This Row],[VAT Amount Rework]]+Table3[[#This Row],[Billed Before VAT Rework]]</f>
        <v>0</v>
      </c>
      <c r="O238" s="142">
        <v>4865.0700000000015</v>
      </c>
      <c r="P238" s="132">
        <f t="shared" si="17"/>
        <v>0.2470214415588175</v>
      </c>
      <c r="Q238" s="12">
        <f t="shared" si="18"/>
        <v>0</v>
      </c>
      <c r="R238" s="84">
        <f t="shared" si="19"/>
        <v>0</v>
      </c>
      <c r="S238" s="28">
        <v>381932</v>
      </c>
      <c r="T238" s="25" t="s">
        <v>1</v>
      </c>
      <c r="U238" s="25" t="s">
        <v>41</v>
      </c>
      <c r="V238" s="43">
        <v>45520</v>
      </c>
      <c r="W238" s="37">
        <f>Table3[[#This Row],[Received Date]]+22</f>
        <v>45542</v>
      </c>
      <c r="X238" s="53" t="s">
        <v>3</v>
      </c>
      <c r="Y238" s="25" t="s">
        <v>3</v>
      </c>
      <c r="Z238" s="114" t="s">
        <v>3</v>
      </c>
      <c r="AA238" s="30" t="e">
        <f>'Follow up'!#REF!-'Follow up'!#REF!</f>
        <v>#REF!</v>
      </c>
    </row>
    <row r="239" spans="1:27" ht="17.25" hidden="1" customHeight="1" x14ac:dyDescent="0.2">
      <c r="A239" s="14" t="s">
        <v>83</v>
      </c>
      <c r="B239" s="14" t="s">
        <v>82</v>
      </c>
      <c r="C239" s="14" t="s">
        <v>46</v>
      </c>
      <c r="D239" s="15" t="str">
        <f t="shared" si="15"/>
        <v>June</v>
      </c>
      <c r="E239" s="158">
        <v>2024</v>
      </c>
      <c r="F239" s="138">
        <v>31192.31</v>
      </c>
      <c r="G239" s="138"/>
      <c r="H239" s="138"/>
      <c r="I239" s="600">
        <v>26130.53</v>
      </c>
      <c r="J239" s="68">
        <v>5061.7800000000025</v>
      </c>
      <c r="K239" s="357">
        <f t="shared" si="16"/>
        <v>0.16227653546659424</v>
      </c>
      <c r="L239" s="137"/>
      <c r="M239" s="137"/>
      <c r="N239" s="137">
        <f>Table3[[#This Row],[VAT Amount Rework]]+Table3[[#This Row],[Billed Before VAT Rework]]</f>
        <v>0</v>
      </c>
      <c r="O239" s="142">
        <v>5061.7800000000025</v>
      </c>
      <c r="P239" s="132">
        <f t="shared" si="17"/>
        <v>0.16227653546659424</v>
      </c>
      <c r="Q239" s="12">
        <f t="shared" si="18"/>
        <v>0</v>
      </c>
      <c r="R239" s="84">
        <f t="shared" si="19"/>
        <v>0</v>
      </c>
      <c r="S239" s="28">
        <v>377203</v>
      </c>
      <c r="T239" s="25" t="s">
        <v>1</v>
      </c>
      <c r="U239" s="25" t="s">
        <v>41</v>
      </c>
      <c r="V239" s="43">
        <v>45521</v>
      </c>
      <c r="W239" s="37">
        <f>Table3[[#This Row],[Received Date]]+22</f>
        <v>45543</v>
      </c>
      <c r="X239" s="53" t="s">
        <v>3</v>
      </c>
      <c r="Y239" s="25" t="s">
        <v>95</v>
      </c>
      <c r="Z239" s="114" t="s">
        <v>3</v>
      </c>
      <c r="AA239" s="30" t="e">
        <f>'Follow up'!#REF!-'Follow up'!#REF!</f>
        <v>#REF!</v>
      </c>
    </row>
    <row r="240" spans="1:27" ht="17.25" hidden="1" customHeight="1" x14ac:dyDescent="0.2">
      <c r="A240" s="14" t="s">
        <v>83</v>
      </c>
      <c r="B240" s="14" t="s">
        <v>82</v>
      </c>
      <c r="C240" s="14" t="s">
        <v>46</v>
      </c>
      <c r="D240" s="15" t="str">
        <f t="shared" si="15"/>
        <v>June</v>
      </c>
      <c r="E240" s="158">
        <v>2024</v>
      </c>
      <c r="F240" s="138">
        <v>1547330.81</v>
      </c>
      <c r="G240" s="138"/>
      <c r="H240" s="138"/>
      <c r="I240" s="600">
        <v>1468702.15</v>
      </c>
      <c r="J240" s="68">
        <v>78628.660000000105</v>
      </c>
      <c r="K240" s="357">
        <f t="shared" si="16"/>
        <v>5.0815675285364542E-2</v>
      </c>
      <c r="L240" s="137"/>
      <c r="M240" s="137"/>
      <c r="N240" s="137">
        <f>Table3[[#This Row],[VAT Amount Rework]]+Table3[[#This Row],[Billed Before VAT Rework]]</f>
        <v>0</v>
      </c>
      <c r="O240" s="142">
        <v>78628.660000000105</v>
      </c>
      <c r="P240" s="132">
        <f t="shared" si="17"/>
        <v>5.0815675285364542E-2</v>
      </c>
      <c r="Q240" s="12">
        <f t="shared" si="18"/>
        <v>0</v>
      </c>
      <c r="R240" s="12">
        <f t="shared" si="19"/>
        <v>0</v>
      </c>
      <c r="S240" s="28">
        <v>377184</v>
      </c>
      <c r="T240" s="25" t="s">
        <v>1</v>
      </c>
      <c r="U240" s="25" t="s">
        <v>40</v>
      </c>
      <c r="V240" s="43">
        <v>45522</v>
      </c>
      <c r="W240" s="37">
        <f>Table3[[#This Row],[Received Date]]+22</f>
        <v>45544</v>
      </c>
      <c r="X240" s="53" t="s">
        <v>3</v>
      </c>
      <c r="Y240" s="25" t="s">
        <v>95</v>
      </c>
      <c r="Z240" s="114" t="s">
        <v>3</v>
      </c>
      <c r="AA240" s="30" t="e">
        <f>'Follow up'!#REF!-'Follow up'!#REF!</f>
        <v>#REF!</v>
      </c>
    </row>
    <row r="241" spans="1:27" ht="17.25" hidden="1" customHeight="1" x14ac:dyDescent="0.2">
      <c r="A241" s="14" t="s">
        <v>83</v>
      </c>
      <c r="B241" s="14" t="s">
        <v>82</v>
      </c>
      <c r="C241" s="14" t="s">
        <v>46</v>
      </c>
      <c r="D241" s="15" t="str">
        <f t="shared" si="15"/>
        <v>June</v>
      </c>
      <c r="E241" s="158">
        <v>2024</v>
      </c>
      <c r="F241" s="138">
        <v>18428.32</v>
      </c>
      <c r="G241" s="138"/>
      <c r="H241" s="138"/>
      <c r="I241" s="600">
        <v>15759.45</v>
      </c>
      <c r="J241" s="68">
        <v>2668.87</v>
      </c>
      <c r="K241" s="357">
        <f t="shared" si="16"/>
        <v>0.14482437899927936</v>
      </c>
      <c r="L241" s="137"/>
      <c r="M241" s="137"/>
      <c r="N241" s="137">
        <f>Table3[[#This Row],[VAT Amount Rework]]+Table3[[#This Row],[Billed Before VAT Rework]]</f>
        <v>0</v>
      </c>
      <c r="O241" s="142">
        <v>2668.87</v>
      </c>
      <c r="P241" s="132">
        <f t="shared" si="17"/>
        <v>0.14482437899927936</v>
      </c>
      <c r="Q241" s="12">
        <f t="shared" si="18"/>
        <v>0</v>
      </c>
      <c r="R241" s="12">
        <f t="shared" si="19"/>
        <v>0</v>
      </c>
      <c r="S241" s="28">
        <v>377187</v>
      </c>
      <c r="T241" s="25" t="s">
        <v>1</v>
      </c>
      <c r="U241" s="25" t="s">
        <v>40</v>
      </c>
      <c r="V241" s="43">
        <v>45522</v>
      </c>
      <c r="W241" s="37">
        <f>Table3[[#This Row],[Received Date]]+22</f>
        <v>45544</v>
      </c>
      <c r="X241" s="50" t="s">
        <v>96</v>
      </c>
      <c r="Y241" s="25" t="s">
        <v>103</v>
      </c>
      <c r="Z241" s="114">
        <v>45539</v>
      </c>
      <c r="AA241" s="30" t="e">
        <f>'Follow up'!#REF!-'Follow up'!#REF!</f>
        <v>#REF!</v>
      </c>
    </row>
    <row r="242" spans="1:27" ht="17.25" hidden="1" customHeight="1" x14ac:dyDescent="0.2">
      <c r="A242" s="14" t="s">
        <v>83</v>
      </c>
      <c r="B242" s="15" t="s">
        <v>56</v>
      </c>
      <c r="C242" s="14" t="s">
        <v>46</v>
      </c>
      <c r="D242" s="25" t="str">
        <f t="shared" si="15"/>
        <v>June</v>
      </c>
      <c r="E242" s="158">
        <v>2024</v>
      </c>
      <c r="F242" s="138">
        <v>239136.21</v>
      </c>
      <c r="G242" s="138"/>
      <c r="H242" s="138"/>
      <c r="I242" s="600">
        <v>197341.68</v>
      </c>
      <c r="J242" s="68">
        <v>41794.53</v>
      </c>
      <c r="K242" s="357">
        <f t="shared" si="16"/>
        <v>0.17477290453001659</v>
      </c>
      <c r="L242" s="137"/>
      <c r="M242" s="137"/>
      <c r="N242" s="137">
        <f>Table3[[#This Row],[VAT Amount Rework]]+Table3[[#This Row],[Billed Before VAT Rework]]</f>
        <v>0</v>
      </c>
      <c r="O242" s="142">
        <v>16178.279999999999</v>
      </c>
      <c r="P242" s="132">
        <f t="shared" si="17"/>
        <v>6.7652991573296239E-2</v>
      </c>
      <c r="Q242" s="12">
        <f t="shared" si="18"/>
        <v>25616.25</v>
      </c>
      <c r="R242" s="12">
        <f t="shared" si="19"/>
        <v>25616.25</v>
      </c>
      <c r="S242" s="28">
        <v>381927</v>
      </c>
      <c r="T242" s="25" t="s">
        <v>1</v>
      </c>
      <c r="U242" s="25" t="s">
        <v>40</v>
      </c>
      <c r="V242" s="43">
        <v>45522</v>
      </c>
      <c r="W242" s="37">
        <f>Table3[[#This Row],[Received Date]]+22</f>
        <v>45544</v>
      </c>
      <c r="X242" s="53" t="s">
        <v>3</v>
      </c>
      <c r="Y242" s="25" t="s">
        <v>3</v>
      </c>
      <c r="Z242" s="114" t="s">
        <v>3</v>
      </c>
      <c r="AA242" s="30" t="e">
        <f>'Follow up'!#REF!-'Follow up'!#REF!</f>
        <v>#REF!</v>
      </c>
    </row>
    <row r="243" spans="1:27" ht="17.25" hidden="1" customHeight="1" x14ac:dyDescent="0.2">
      <c r="A243" s="236" t="s">
        <v>84</v>
      </c>
      <c r="B243" s="14" t="s">
        <v>85</v>
      </c>
      <c r="C243" s="14" t="s">
        <v>46</v>
      </c>
      <c r="D243" s="98" t="str">
        <f t="shared" si="15"/>
        <v>July</v>
      </c>
      <c r="E243" s="158">
        <v>2024</v>
      </c>
      <c r="F243" s="138">
        <v>5576.56</v>
      </c>
      <c r="G243" s="138"/>
      <c r="H243" s="138"/>
      <c r="I243" s="600">
        <v>4438.67</v>
      </c>
      <c r="J243" s="68">
        <v>1137.8900000000003</v>
      </c>
      <c r="K243" s="357">
        <f t="shared" si="16"/>
        <v>0.20404873255196757</v>
      </c>
      <c r="L243" s="137"/>
      <c r="M243" s="137"/>
      <c r="N243" s="137">
        <f>Table3[[#This Row],[VAT Amount Rework]]+Table3[[#This Row],[Billed Before VAT Rework]]</f>
        <v>0</v>
      </c>
      <c r="O243" s="142">
        <v>1137.8900000000003</v>
      </c>
      <c r="P243" s="132">
        <f t="shared" si="17"/>
        <v>0.20404873255196757</v>
      </c>
      <c r="Q243" s="100">
        <f t="shared" si="18"/>
        <v>0</v>
      </c>
      <c r="R243" s="100">
        <f t="shared" si="19"/>
        <v>0</v>
      </c>
      <c r="S243" s="101">
        <v>383159</v>
      </c>
      <c r="T243" s="25" t="s">
        <v>1</v>
      </c>
      <c r="U243" s="102" t="s">
        <v>40</v>
      </c>
      <c r="V243" s="276">
        <v>45522</v>
      </c>
      <c r="W243" s="37">
        <f>Table3[[#This Row],[Received Date]]+22</f>
        <v>45544</v>
      </c>
      <c r="X243" s="53" t="s">
        <v>100</v>
      </c>
      <c r="Y243" s="102" t="s">
        <v>38</v>
      </c>
      <c r="Z243" s="294">
        <v>45524</v>
      </c>
      <c r="AA243" s="103"/>
    </row>
    <row r="244" spans="1:27" ht="17.25" hidden="1" customHeight="1" x14ac:dyDescent="0.2">
      <c r="A244" s="14" t="s">
        <v>83</v>
      </c>
      <c r="B244" s="14" t="s">
        <v>82</v>
      </c>
      <c r="C244" s="14" t="s">
        <v>46</v>
      </c>
      <c r="D244" s="15" t="str">
        <f t="shared" si="15"/>
        <v>June</v>
      </c>
      <c r="E244" s="158">
        <v>2024</v>
      </c>
      <c r="F244" s="138">
        <v>99347.68</v>
      </c>
      <c r="G244" s="138"/>
      <c r="H244" s="138"/>
      <c r="I244" s="600">
        <v>49973.2</v>
      </c>
      <c r="J244" s="68">
        <v>49374.479999999996</v>
      </c>
      <c r="K244" s="357">
        <f t="shared" si="16"/>
        <v>0.49698674392799108</v>
      </c>
      <c r="L244" s="137"/>
      <c r="M244" s="137"/>
      <c r="N244" s="137">
        <f>Table3[[#This Row],[VAT Amount Rework]]+Table3[[#This Row],[Billed Before VAT Rework]]</f>
        <v>0</v>
      </c>
      <c r="O244" s="142">
        <v>49374.479999999996</v>
      </c>
      <c r="P244" s="132">
        <f t="shared" si="17"/>
        <v>0.49698674392799108</v>
      </c>
      <c r="Q244" s="12">
        <f t="shared" si="18"/>
        <v>0</v>
      </c>
      <c r="R244" s="12">
        <f t="shared" si="19"/>
        <v>0</v>
      </c>
      <c r="S244" s="28">
        <v>377186</v>
      </c>
      <c r="T244" s="25" t="s">
        <v>1</v>
      </c>
      <c r="U244" s="25" t="s">
        <v>41</v>
      </c>
      <c r="V244" s="43">
        <v>45523</v>
      </c>
      <c r="W244" s="37">
        <f>Table3[[#This Row],[Received Date]]+22</f>
        <v>45545</v>
      </c>
      <c r="X244" s="53" t="s">
        <v>3</v>
      </c>
      <c r="Y244" s="25" t="s">
        <v>95</v>
      </c>
      <c r="Z244" s="114" t="s">
        <v>3</v>
      </c>
      <c r="AA244" s="30" t="e">
        <f>'Follow up'!#REF!-'Follow up'!#REF!</f>
        <v>#REF!</v>
      </c>
    </row>
    <row r="245" spans="1:27" ht="17.25" hidden="1" customHeight="1" x14ac:dyDescent="0.2">
      <c r="A245" s="14" t="s">
        <v>83</v>
      </c>
      <c r="B245" s="14" t="s">
        <v>82</v>
      </c>
      <c r="C245" s="14" t="s">
        <v>46</v>
      </c>
      <c r="D245" s="15" t="str">
        <f t="shared" si="15"/>
        <v>June</v>
      </c>
      <c r="E245" s="158">
        <v>2024</v>
      </c>
      <c r="F245" s="138">
        <v>128093.29</v>
      </c>
      <c r="G245" s="138"/>
      <c r="H245" s="138"/>
      <c r="I245" s="600">
        <v>96468.72</v>
      </c>
      <c r="J245" s="68">
        <v>31624.569999999992</v>
      </c>
      <c r="K245" s="357">
        <f t="shared" si="16"/>
        <v>0.24688701492482545</v>
      </c>
      <c r="L245" s="137"/>
      <c r="M245" s="137"/>
      <c r="N245" s="137">
        <f>Table3[[#This Row],[VAT Amount Rework]]+Table3[[#This Row],[Billed Before VAT Rework]]</f>
        <v>0</v>
      </c>
      <c r="O245" s="142">
        <v>31624.569999999992</v>
      </c>
      <c r="P245" s="132">
        <f t="shared" si="17"/>
        <v>0.24688701492482545</v>
      </c>
      <c r="Q245" s="12">
        <f t="shared" si="18"/>
        <v>0</v>
      </c>
      <c r="R245" s="12">
        <f t="shared" si="19"/>
        <v>0</v>
      </c>
      <c r="S245" s="28">
        <v>377181</v>
      </c>
      <c r="T245" s="25" t="s">
        <v>1</v>
      </c>
      <c r="U245" s="25" t="s">
        <v>41</v>
      </c>
      <c r="V245" s="43">
        <v>45523</v>
      </c>
      <c r="W245" s="37">
        <f>Table3[[#This Row],[Received Date]]+22</f>
        <v>45545</v>
      </c>
      <c r="X245" s="53" t="s">
        <v>3</v>
      </c>
      <c r="Y245" s="25" t="s">
        <v>95</v>
      </c>
      <c r="Z245" s="114" t="s">
        <v>3</v>
      </c>
      <c r="AA245" s="30" t="e">
        <f>'Follow up'!#REF!-'Follow up'!#REF!</f>
        <v>#REF!</v>
      </c>
    </row>
    <row r="246" spans="1:27" ht="17.25" hidden="1" customHeight="1" x14ac:dyDescent="0.2">
      <c r="A246" s="14" t="s">
        <v>83</v>
      </c>
      <c r="B246" s="14" t="s">
        <v>82</v>
      </c>
      <c r="C246" s="14" t="s">
        <v>46</v>
      </c>
      <c r="D246" s="15" t="str">
        <f t="shared" si="15"/>
        <v>June</v>
      </c>
      <c r="E246" s="158">
        <v>2024</v>
      </c>
      <c r="F246" s="138">
        <v>1320732.3400000001</v>
      </c>
      <c r="G246" s="138"/>
      <c r="H246" s="138"/>
      <c r="I246" s="600">
        <v>947908.57000000007</v>
      </c>
      <c r="J246" s="68">
        <v>372823.77</v>
      </c>
      <c r="K246" s="357">
        <f t="shared" si="16"/>
        <v>0.2822856370731408</v>
      </c>
      <c r="L246" s="137"/>
      <c r="M246" s="137"/>
      <c r="N246" s="137">
        <f>Table3[[#This Row],[VAT Amount Rework]]+Table3[[#This Row],[Billed Before VAT Rework]]</f>
        <v>0</v>
      </c>
      <c r="O246" s="142">
        <v>372823.77</v>
      </c>
      <c r="P246" s="132">
        <f t="shared" si="17"/>
        <v>0.2822856370731408</v>
      </c>
      <c r="Q246" s="12">
        <f t="shared" si="18"/>
        <v>0</v>
      </c>
      <c r="R246" s="12">
        <f t="shared" si="19"/>
        <v>0</v>
      </c>
      <c r="S246" s="28">
        <v>377185</v>
      </c>
      <c r="T246" s="25" t="s">
        <v>1</v>
      </c>
      <c r="U246" s="25" t="s">
        <v>41</v>
      </c>
      <c r="V246" s="43">
        <v>45523</v>
      </c>
      <c r="W246" s="37">
        <f>Table3[[#This Row],[Received Date]]+22</f>
        <v>45545</v>
      </c>
      <c r="X246" s="25" t="s">
        <v>3</v>
      </c>
      <c r="Y246" s="25" t="s">
        <v>95</v>
      </c>
      <c r="Z246" s="114" t="s">
        <v>3</v>
      </c>
      <c r="AA246" s="30" t="e">
        <f>'Follow up'!#REF!-'Follow up'!#REF!</f>
        <v>#REF!</v>
      </c>
    </row>
    <row r="247" spans="1:27" ht="17.25" hidden="1" customHeight="1" x14ac:dyDescent="0.2">
      <c r="A247" s="14" t="s">
        <v>83</v>
      </c>
      <c r="B247" s="15" t="s">
        <v>56</v>
      </c>
      <c r="C247" s="14" t="s">
        <v>46</v>
      </c>
      <c r="D247" s="25" t="str">
        <f t="shared" si="15"/>
        <v>June</v>
      </c>
      <c r="E247" s="158">
        <v>2024</v>
      </c>
      <c r="F247" s="138">
        <v>5038.75</v>
      </c>
      <c r="G247" s="138"/>
      <c r="H247" s="138"/>
      <c r="I247" s="600">
        <v>2407.4700000000003</v>
      </c>
      <c r="J247" s="68">
        <v>2631.2799999999997</v>
      </c>
      <c r="K247" s="357">
        <f t="shared" si="16"/>
        <v>0.52220888117092523</v>
      </c>
      <c r="L247" s="137"/>
      <c r="M247" s="137"/>
      <c r="N247" s="137">
        <f>Table3[[#This Row],[VAT Amount Rework]]+Table3[[#This Row],[Billed Before VAT Rework]]</f>
        <v>0</v>
      </c>
      <c r="O247" s="142">
        <v>2631.2799999999997</v>
      </c>
      <c r="P247" s="132">
        <f t="shared" si="17"/>
        <v>0.52220888117092523</v>
      </c>
      <c r="Q247" s="12">
        <f t="shared" si="18"/>
        <v>0</v>
      </c>
      <c r="R247" s="12">
        <f t="shared" si="19"/>
        <v>0</v>
      </c>
      <c r="S247" s="28">
        <v>381923</v>
      </c>
      <c r="T247" s="25" t="s">
        <v>1</v>
      </c>
      <c r="U247" s="25" t="s">
        <v>41</v>
      </c>
      <c r="V247" s="43">
        <v>45523</v>
      </c>
      <c r="W247" s="37">
        <f>Table3[[#This Row],[Received Date]]+22</f>
        <v>45545</v>
      </c>
      <c r="X247" s="25" t="s">
        <v>3</v>
      </c>
      <c r="Y247" s="25" t="s">
        <v>3</v>
      </c>
      <c r="Z247" s="114" t="s">
        <v>3</v>
      </c>
      <c r="AA247" s="30" t="e">
        <f>'Follow up'!#REF!-'Follow up'!#REF!</f>
        <v>#REF!</v>
      </c>
    </row>
    <row r="248" spans="1:27" ht="17.25" hidden="1" customHeight="1" x14ac:dyDescent="0.2">
      <c r="A248" s="14" t="s">
        <v>83</v>
      </c>
      <c r="B248" s="15" t="s">
        <v>56</v>
      </c>
      <c r="C248" s="14" t="s">
        <v>46</v>
      </c>
      <c r="D248" s="25" t="str">
        <f t="shared" si="15"/>
        <v>June</v>
      </c>
      <c r="E248" s="158">
        <v>2024</v>
      </c>
      <c r="F248" s="138">
        <v>294233.24</v>
      </c>
      <c r="G248" s="138"/>
      <c r="H248" s="138"/>
      <c r="I248" s="600">
        <v>228042.3</v>
      </c>
      <c r="J248" s="68">
        <v>66190.94</v>
      </c>
      <c r="K248" s="357">
        <f t="shared" si="16"/>
        <v>0.22496078281298199</v>
      </c>
      <c r="L248" s="137"/>
      <c r="M248" s="137"/>
      <c r="N248" s="137">
        <f>Table3[[#This Row],[VAT Amount Rework]]+Table3[[#This Row],[Billed Before VAT Rework]]</f>
        <v>0</v>
      </c>
      <c r="O248" s="142">
        <v>66190.94</v>
      </c>
      <c r="P248" s="132">
        <f t="shared" si="17"/>
        <v>0.22496078281298199</v>
      </c>
      <c r="Q248" s="12">
        <f t="shared" si="18"/>
        <v>0</v>
      </c>
      <c r="R248" s="12">
        <f t="shared" si="19"/>
        <v>0</v>
      </c>
      <c r="S248" s="28">
        <v>381924</v>
      </c>
      <c r="T248" s="25" t="s">
        <v>1</v>
      </c>
      <c r="U248" s="25" t="s">
        <v>41</v>
      </c>
      <c r="V248" s="43">
        <v>45523</v>
      </c>
      <c r="W248" s="37">
        <f>Table3[[#This Row],[Received Date]]+22</f>
        <v>45545</v>
      </c>
      <c r="X248" s="25" t="s">
        <v>3</v>
      </c>
      <c r="Y248" s="25" t="s">
        <v>3</v>
      </c>
      <c r="Z248" s="114" t="s">
        <v>3</v>
      </c>
      <c r="AA248" s="30" t="e">
        <f>'Follow up'!#REF!-'Follow up'!#REF!</f>
        <v>#REF!</v>
      </c>
    </row>
    <row r="249" spans="1:27" ht="17.25" hidden="1" customHeight="1" x14ac:dyDescent="0.2">
      <c r="A249" s="236" t="s">
        <v>84</v>
      </c>
      <c r="B249" s="99" t="s">
        <v>85</v>
      </c>
      <c r="C249" s="99" t="s">
        <v>46</v>
      </c>
      <c r="D249" s="98" t="str">
        <f t="shared" si="15"/>
        <v>July</v>
      </c>
      <c r="E249" s="158">
        <v>2024</v>
      </c>
      <c r="F249" s="138">
        <v>91319.93</v>
      </c>
      <c r="G249" s="138"/>
      <c r="H249" s="138"/>
      <c r="I249" s="600">
        <v>87355.12</v>
      </c>
      <c r="J249" s="68">
        <v>3964.8099999999977</v>
      </c>
      <c r="K249" s="357">
        <f t="shared" si="16"/>
        <v>4.3416699947098056E-2</v>
      </c>
      <c r="L249" s="137"/>
      <c r="M249" s="137"/>
      <c r="N249" s="137">
        <f>Table3[[#This Row],[VAT Amount Rework]]+Table3[[#This Row],[Billed Before VAT Rework]]</f>
        <v>0</v>
      </c>
      <c r="O249" s="142">
        <v>3370.7200000000012</v>
      </c>
      <c r="P249" s="132">
        <f t="shared" si="17"/>
        <v>3.6911110203435342E-2</v>
      </c>
      <c r="Q249" s="100">
        <f t="shared" si="18"/>
        <v>594.08999999999651</v>
      </c>
      <c r="R249" s="100">
        <f t="shared" si="19"/>
        <v>594.08999999999651</v>
      </c>
      <c r="S249" s="101">
        <v>383073</v>
      </c>
      <c r="T249" s="25" t="s">
        <v>1</v>
      </c>
      <c r="U249" s="102" t="s">
        <v>40</v>
      </c>
      <c r="V249" s="276">
        <v>45523</v>
      </c>
      <c r="W249" s="37">
        <f>Table3[[#This Row],[Received Date]]+22</f>
        <v>45545</v>
      </c>
      <c r="X249" s="25" t="s">
        <v>100</v>
      </c>
      <c r="Y249" s="102" t="s">
        <v>38</v>
      </c>
      <c r="Z249" s="294">
        <v>45529</v>
      </c>
      <c r="AA249" s="103"/>
    </row>
    <row r="250" spans="1:27" ht="17.25" hidden="1" customHeight="1" x14ac:dyDescent="0.2">
      <c r="A250" s="236" t="s">
        <v>84</v>
      </c>
      <c r="B250" s="99" t="s">
        <v>85</v>
      </c>
      <c r="C250" s="99" t="s">
        <v>46</v>
      </c>
      <c r="D250" s="98" t="str">
        <f t="shared" si="15"/>
        <v>July</v>
      </c>
      <c r="E250" s="158">
        <v>2024</v>
      </c>
      <c r="F250" s="138">
        <v>9253.18</v>
      </c>
      <c r="G250" s="138"/>
      <c r="H250" s="138"/>
      <c r="I250" s="600">
        <v>7363.3099999999995</v>
      </c>
      <c r="J250" s="68">
        <v>1889.8700000000008</v>
      </c>
      <c r="K250" s="357">
        <f t="shared" si="16"/>
        <v>0.20424005585106966</v>
      </c>
      <c r="L250" s="137"/>
      <c r="M250" s="137"/>
      <c r="N250" s="137">
        <f>Table3[[#This Row],[VAT Amount Rework]]+Table3[[#This Row],[Billed Before VAT Rework]]</f>
        <v>0</v>
      </c>
      <c r="O250" s="142">
        <v>1766.6999999999998</v>
      </c>
      <c r="P250" s="132">
        <f t="shared" si="17"/>
        <v>0.19092895631555851</v>
      </c>
      <c r="Q250" s="100">
        <f t="shared" si="18"/>
        <v>123.17000000000098</v>
      </c>
      <c r="R250" s="100">
        <f t="shared" si="19"/>
        <v>123.17000000000098</v>
      </c>
      <c r="S250" s="101">
        <v>383160</v>
      </c>
      <c r="T250" s="25" t="s">
        <v>1</v>
      </c>
      <c r="U250" s="102" t="s">
        <v>41</v>
      </c>
      <c r="V250" s="276">
        <v>45523</v>
      </c>
      <c r="W250" s="37">
        <f>Table3[[#This Row],[Received Date]]+22</f>
        <v>45545</v>
      </c>
      <c r="X250" s="25" t="s">
        <v>100</v>
      </c>
      <c r="Y250" s="102" t="s">
        <v>38</v>
      </c>
      <c r="Z250" s="294">
        <v>45529</v>
      </c>
      <c r="AA250" s="103"/>
    </row>
    <row r="251" spans="1:27" ht="17.25" hidden="1" customHeight="1" x14ac:dyDescent="0.2">
      <c r="A251" s="236" t="s">
        <v>84</v>
      </c>
      <c r="B251" s="99" t="s">
        <v>85</v>
      </c>
      <c r="C251" s="99" t="s">
        <v>46</v>
      </c>
      <c r="D251" s="98" t="str">
        <f t="shared" si="15"/>
        <v>July</v>
      </c>
      <c r="E251" s="158">
        <v>2024</v>
      </c>
      <c r="F251" s="138">
        <v>622025.68999999994</v>
      </c>
      <c r="G251" s="138"/>
      <c r="H251" s="138"/>
      <c r="I251" s="600">
        <v>581776.55999999994</v>
      </c>
      <c r="J251" s="68">
        <v>40249.130000000005</v>
      </c>
      <c r="K251" s="357">
        <f t="shared" si="16"/>
        <v>6.470653969291848E-2</v>
      </c>
      <c r="L251" s="137"/>
      <c r="M251" s="137"/>
      <c r="N251" s="137">
        <f>Table3[[#This Row],[VAT Amount Rework]]+Table3[[#This Row],[Billed Before VAT Rework]]</f>
        <v>0</v>
      </c>
      <c r="O251" s="142">
        <v>32364.709999999963</v>
      </c>
      <c r="P251" s="132">
        <f t="shared" si="17"/>
        <v>5.2031146816460212E-2</v>
      </c>
      <c r="Q251" s="100">
        <f t="shared" si="18"/>
        <v>7884.4200000000419</v>
      </c>
      <c r="R251" s="100">
        <f t="shared" si="19"/>
        <v>7884.4200000000419</v>
      </c>
      <c r="S251" s="101">
        <v>383076</v>
      </c>
      <c r="T251" s="25" t="s">
        <v>1</v>
      </c>
      <c r="U251" s="102" t="s">
        <v>40</v>
      </c>
      <c r="V251" s="276">
        <v>45526</v>
      </c>
      <c r="W251" s="37">
        <f>Table3[[#This Row],[Received Date]]+22</f>
        <v>45548</v>
      </c>
      <c r="X251" s="25" t="s">
        <v>100</v>
      </c>
      <c r="Y251" s="102" t="s">
        <v>38</v>
      </c>
      <c r="Z251" s="294">
        <v>45553</v>
      </c>
      <c r="AA251" s="103"/>
    </row>
    <row r="252" spans="1:27" ht="17.25" hidden="1" customHeight="1" x14ac:dyDescent="0.2">
      <c r="A252" s="236" t="s">
        <v>84</v>
      </c>
      <c r="B252" s="99" t="s">
        <v>85</v>
      </c>
      <c r="C252" s="99" t="s">
        <v>46</v>
      </c>
      <c r="D252" s="98" t="str">
        <f t="shared" si="15"/>
        <v>July</v>
      </c>
      <c r="E252" s="158">
        <v>2024</v>
      </c>
      <c r="F252" s="138">
        <v>505871.38</v>
      </c>
      <c r="G252" s="138"/>
      <c r="H252" s="138"/>
      <c r="I252" s="600">
        <v>442098.35000000003</v>
      </c>
      <c r="J252" s="68">
        <v>63773.02999999997</v>
      </c>
      <c r="K252" s="357">
        <f t="shared" si="16"/>
        <v>0.12606570073207141</v>
      </c>
      <c r="L252" s="137"/>
      <c r="M252" s="137"/>
      <c r="N252" s="137">
        <f>Table3[[#This Row],[VAT Amount Rework]]+Table3[[#This Row],[Billed Before VAT Rework]]</f>
        <v>0</v>
      </c>
      <c r="O252" s="142">
        <v>63773.02999999997</v>
      </c>
      <c r="P252" s="132">
        <f t="shared" si="17"/>
        <v>0.12606570073207141</v>
      </c>
      <c r="Q252" s="100">
        <f t="shared" si="18"/>
        <v>0</v>
      </c>
      <c r="R252" s="100">
        <f t="shared" si="19"/>
        <v>0</v>
      </c>
      <c r="S252" s="101">
        <v>383077</v>
      </c>
      <c r="T252" s="25" t="s">
        <v>1</v>
      </c>
      <c r="U252" s="102" t="s">
        <v>41</v>
      </c>
      <c r="V252" s="276">
        <v>45526</v>
      </c>
      <c r="W252" s="37">
        <f>Table3[[#This Row],[Received Date]]+22</f>
        <v>45548</v>
      </c>
      <c r="X252" s="286"/>
      <c r="Y252" s="102" t="s">
        <v>95</v>
      </c>
      <c r="Z252" s="117" t="s">
        <v>3</v>
      </c>
      <c r="AA252" s="103"/>
    </row>
    <row r="253" spans="1:27" ht="17.25" hidden="1" customHeight="1" x14ac:dyDescent="0.2">
      <c r="A253" s="91" t="s">
        <v>84</v>
      </c>
      <c r="B253" s="104" t="s">
        <v>85</v>
      </c>
      <c r="C253" s="104" t="s">
        <v>46</v>
      </c>
      <c r="D253" s="92" t="str">
        <f t="shared" si="15"/>
        <v>July</v>
      </c>
      <c r="E253" s="158">
        <v>2024</v>
      </c>
      <c r="F253" s="138">
        <v>199707.81</v>
      </c>
      <c r="G253" s="138"/>
      <c r="H253" s="138"/>
      <c r="I253" s="600">
        <v>149264.63</v>
      </c>
      <c r="J253" s="68">
        <v>50443.179999999993</v>
      </c>
      <c r="K253" s="357">
        <f t="shared" si="16"/>
        <v>0.25258491393000598</v>
      </c>
      <c r="L253" s="137"/>
      <c r="M253" s="137"/>
      <c r="N253" s="137">
        <f>Table3[[#This Row],[VAT Amount Rework]]+Table3[[#This Row],[Billed Before VAT Rework]]</f>
        <v>0</v>
      </c>
      <c r="O253" s="142">
        <v>50443.179999999993</v>
      </c>
      <c r="P253" s="132">
        <f t="shared" si="17"/>
        <v>0.25258491393000598</v>
      </c>
      <c r="Q253" s="93">
        <f t="shared" si="18"/>
        <v>0</v>
      </c>
      <c r="R253" s="93">
        <f t="shared" si="19"/>
        <v>0</v>
      </c>
      <c r="S253" s="94">
        <v>383075</v>
      </c>
      <c r="T253" s="25" t="s">
        <v>1</v>
      </c>
      <c r="U253" s="95" t="s">
        <v>41</v>
      </c>
      <c r="V253" s="105">
        <v>45527</v>
      </c>
      <c r="W253" s="37">
        <f>Table3[[#This Row],[Received Date]]+22</f>
        <v>45549</v>
      </c>
      <c r="X253" s="95"/>
      <c r="Y253" s="95" t="s">
        <v>95</v>
      </c>
      <c r="Z253" s="120" t="s">
        <v>3</v>
      </c>
      <c r="AA253" s="96"/>
    </row>
    <row r="254" spans="1:27" ht="17.25" hidden="1" customHeight="1" x14ac:dyDescent="0.2">
      <c r="A254" s="15" t="s">
        <v>84</v>
      </c>
      <c r="B254" s="15" t="s">
        <v>85</v>
      </c>
      <c r="C254" s="15" t="s">
        <v>93</v>
      </c>
      <c r="D254" s="25" t="str">
        <f t="shared" si="15"/>
        <v>July</v>
      </c>
      <c r="E254" s="158">
        <v>2024</v>
      </c>
      <c r="F254" s="138">
        <v>1421228.87</v>
      </c>
      <c r="G254" s="138"/>
      <c r="H254" s="138"/>
      <c r="I254" s="600">
        <v>1127808.1299999999</v>
      </c>
      <c r="J254" s="68">
        <v>293420.74000000022</v>
      </c>
      <c r="K254" s="357">
        <f t="shared" si="16"/>
        <v>0.20645565692737455</v>
      </c>
      <c r="L254" s="137"/>
      <c r="M254" s="137"/>
      <c r="N254" s="137">
        <f>Table3[[#This Row],[VAT Amount Rework]]+Table3[[#This Row],[Billed Before VAT Rework]]</f>
        <v>0</v>
      </c>
      <c r="O254" s="142">
        <v>293420.74000000022</v>
      </c>
      <c r="P254" s="132">
        <f t="shared" si="17"/>
        <v>0.20645565692737455</v>
      </c>
      <c r="Q254" s="12">
        <f t="shared" si="18"/>
        <v>0</v>
      </c>
      <c r="R254" s="12">
        <f t="shared" si="19"/>
        <v>0</v>
      </c>
      <c r="S254" s="28"/>
      <c r="T254" s="25" t="s">
        <v>1</v>
      </c>
      <c r="U254" s="25" t="s">
        <v>48</v>
      </c>
      <c r="V254" s="43">
        <v>45531</v>
      </c>
      <c r="W254" s="37">
        <f>Table3[[#This Row],[Received Date]]+15</f>
        <v>45546</v>
      </c>
      <c r="X254" s="50" t="s">
        <v>96</v>
      </c>
      <c r="Y254" s="25" t="s">
        <v>97</v>
      </c>
      <c r="Z254" s="114">
        <v>45532</v>
      </c>
      <c r="AA254" s="30" t="e">
        <f>'Follow up'!#REF!-'Follow up'!#REF!</f>
        <v>#REF!</v>
      </c>
    </row>
    <row r="255" spans="1:27" ht="17.25" hidden="1" customHeight="1" x14ac:dyDescent="0.2">
      <c r="A255" s="15" t="s">
        <v>84</v>
      </c>
      <c r="B255" s="15" t="s">
        <v>82</v>
      </c>
      <c r="C255" s="15" t="s">
        <v>93</v>
      </c>
      <c r="D255" s="25" t="str">
        <f t="shared" si="15"/>
        <v>July</v>
      </c>
      <c r="E255" s="158">
        <v>2024</v>
      </c>
      <c r="F255" s="138">
        <v>1853592</v>
      </c>
      <c r="G255" s="138"/>
      <c r="H255" s="138"/>
      <c r="I255" s="600">
        <v>1441077.6400000001</v>
      </c>
      <c r="J255" s="68">
        <v>412514.35999999987</v>
      </c>
      <c r="K255" s="357">
        <f t="shared" si="16"/>
        <v>0.22254862990345226</v>
      </c>
      <c r="L255" s="137"/>
      <c r="M255" s="137"/>
      <c r="N255" s="137">
        <f>Table3[[#This Row],[VAT Amount Rework]]+Table3[[#This Row],[Billed Before VAT Rework]]</f>
        <v>0</v>
      </c>
      <c r="O255" s="142">
        <v>412514.35999999987</v>
      </c>
      <c r="P255" s="132">
        <f t="shared" si="17"/>
        <v>0.22254862990345226</v>
      </c>
      <c r="Q255" s="12">
        <f t="shared" si="18"/>
        <v>0</v>
      </c>
      <c r="R255" s="12">
        <f t="shared" si="19"/>
        <v>0</v>
      </c>
      <c r="S255" s="28"/>
      <c r="T255" s="25" t="s">
        <v>1</v>
      </c>
      <c r="U255" s="25" t="s">
        <v>48</v>
      </c>
      <c r="V255" s="43">
        <v>45531</v>
      </c>
      <c r="W255" s="37">
        <f>Table3[[#This Row],[Received Date]]+15</f>
        <v>45546</v>
      </c>
      <c r="X255" s="53" t="s">
        <v>3</v>
      </c>
      <c r="Y255" s="25" t="s">
        <v>95</v>
      </c>
      <c r="Z255" s="46" t="s">
        <v>3</v>
      </c>
      <c r="AA255" s="30" t="e">
        <f>'Follow up'!#REF!-'Follow up'!#REF!</f>
        <v>#REF!</v>
      </c>
    </row>
    <row r="256" spans="1:27" ht="17.25" hidden="1" customHeight="1" x14ac:dyDescent="0.2">
      <c r="A256" s="15" t="s">
        <v>83</v>
      </c>
      <c r="B256" s="14" t="s">
        <v>82</v>
      </c>
      <c r="C256" s="15" t="s">
        <v>62</v>
      </c>
      <c r="D256" s="25" t="str">
        <f t="shared" si="15"/>
        <v>June</v>
      </c>
      <c r="E256" s="158">
        <v>2024</v>
      </c>
      <c r="F256" s="138">
        <v>19811488.100000001</v>
      </c>
      <c r="G256" s="138"/>
      <c r="H256" s="138"/>
      <c r="I256" s="600">
        <v>17231699.93</v>
      </c>
      <c r="J256" s="68">
        <v>2579788.17</v>
      </c>
      <c r="K256" s="357">
        <f t="shared" si="16"/>
        <v>0.13021677912221039</v>
      </c>
      <c r="L256" s="137"/>
      <c r="M256" s="137"/>
      <c r="N256" s="137">
        <f>Table3[[#This Row],[VAT Amount Rework]]+Table3[[#This Row],[Billed Before VAT Rework]]</f>
        <v>0</v>
      </c>
      <c r="O256" s="142">
        <v>2125706.16</v>
      </c>
      <c r="P256" s="132">
        <f t="shared" si="17"/>
        <v>0.10729664269893992</v>
      </c>
      <c r="Q256" s="12">
        <f t="shared" si="18"/>
        <v>454082.00999999978</v>
      </c>
      <c r="R256" s="12">
        <f t="shared" si="19"/>
        <v>454082.00999999978</v>
      </c>
      <c r="S256" s="28" t="s">
        <v>3</v>
      </c>
      <c r="T256" s="25" t="s">
        <v>1</v>
      </c>
      <c r="U256" s="25" t="s">
        <v>40</v>
      </c>
      <c r="V256" s="43">
        <v>45532</v>
      </c>
      <c r="W256" s="37">
        <f>Table3[[#This Row],[Received Date]]+15</f>
        <v>45547</v>
      </c>
      <c r="X256" s="50" t="s">
        <v>96</v>
      </c>
      <c r="Y256" s="25" t="s">
        <v>38</v>
      </c>
      <c r="Z256" s="114">
        <v>45547</v>
      </c>
      <c r="AA256" s="30" t="e">
        <f>'Follow up'!#REF!-'Follow up'!#REF!</f>
        <v>#REF!</v>
      </c>
    </row>
    <row r="257" spans="1:27" ht="17.25" hidden="1" customHeight="1" x14ac:dyDescent="0.2">
      <c r="A257" s="27" t="s">
        <v>84</v>
      </c>
      <c r="B257" s="14" t="s">
        <v>87</v>
      </c>
      <c r="C257" s="14" t="s">
        <v>46</v>
      </c>
      <c r="D257" s="26" t="str">
        <f t="shared" si="15"/>
        <v>July</v>
      </c>
      <c r="E257" s="158">
        <v>2024</v>
      </c>
      <c r="F257" s="138">
        <v>538559.36</v>
      </c>
      <c r="G257" s="138"/>
      <c r="H257" s="138"/>
      <c r="I257" s="600">
        <v>464845.77</v>
      </c>
      <c r="J257" s="68">
        <v>73713.589999999967</v>
      </c>
      <c r="K257" s="357">
        <f t="shared" si="16"/>
        <v>0.13687180183814829</v>
      </c>
      <c r="L257" s="137">
        <v>426707.18</v>
      </c>
      <c r="M257" s="137">
        <v>61668.800000000003</v>
      </c>
      <c r="N257" s="137">
        <f>Table3[[#This Row],[VAT Amount Rework]]+Table3[[#This Row],[Billed Before VAT Rework]]</f>
        <v>488375.98</v>
      </c>
      <c r="O257" s="142">
        <v>50183.380000000005</v>
      </c>
      <c r="P257" s="132">
        <f t="shared" si="17"/>
        <v>9.3180777695517178E-2</v>
      </c>
      <c r="Q257" s="66">
        <f t="shared" si="18"/>
        <v>23530.209999999963</v>
      </c>
      <c r="R257" s="66">
        <f t="shared" si="19"/>
        <v>23530.209999999963</v>
      </c>
      <c r="S257" s="32">
        <v>382984</v>
      </c>
      <c r="T257" s="25" t="s">
        <v>1</v>
      </c>
      <c r="U257" s="67" t="s">
        <v>40</v>
      </c>
      <c r="V257" s="43">
        <v>45537</v>
      </c>
      <c r="W257" s="37">
        <f>Table3[[#This Row],[Received Date]]+22</f>
        <v>45559</v>
      </c>
      <c r="X257" s="25" t="s">
        <v>100</v>
      </c>
      <c r="Y257" s="67" t="s">
        <v>38</v>
      </c>
      <c r="Z257" s="114">
        <v>45545</v>
      </c>
      <c r="AA257" s="70"/>
    </row>
    <row r="258" spans="1:27" ht="17.25" hidden="1" customHeight="1" x14ac:dyDescent="0.2">
      <c r="A258" s="15" t="s">
        <v>84</v>
      </c>
      <c r="B258" s="14" t="s">
        <v>82</v>
      </c>
      <c r="C258" s="14" t="s">
        <v>46</v>
      </c>
      <c r="D258" s="15" t="str">
        <f t="shared" si="15"/>
        <v>July</v>
      </c>
      <c r="E258" s="158">
        <v>2024</v>
      </c>
      <c r="F258" s="138">
        <v>129181.74</v>
      </c>
      <c r="G258" s="138"/>
      <c r="H258" s="138"/>
      <c r="I258" s="600">
        <v>71121.56</v>
      </c>
      <c r="J258" s="68">
        <v>58060.180000000008</v>
      </c>
      <c r="K258" s="357">
        <f t="shared" si="16"/>
        <v>0.44944571887636753</v>
      </c>
      <c r="L258" s="137"/>
      <c r="M258" s="137"/>
      <c r="N258" s="137">
        <f>Table3[[#This Row],[VAT Amount Rework]]+Table3[[#This Row],[Billed Before VAT Rework]]</f>
        <v>0</v>
      </c>
      <c r="O258" s="142">
        <v>58060.180000000008</v>
      </c>
      <c r="P258" s="132">
        <f t="shared" si="17"/>
        <v>0.44944571887636753</v>
      </c>
      <c r="Q258" s="12">
        <f t="shared" si="18"/>
        <v>0</v>
      </c>
      <c r="R258" s="12">
        <f t="shared" si="19"/>
        <v>0</v>
      </c>
      <c r="S258" s="28">
        <v>383459</v>
      </c>
      <c r="T258" s="25" t="s">
        <v>1</v>
      </c>
      <c r="U258" s="25" t="s">
        <v>41</v>
      </c>
      <c r="V258" s="43">
        <v>45537</v>
      </c>
      <c r="W258" s="37">
        <f>Table3[[#This Row],[Received Date]]+22</f>
        <v>45559</v>
      </c>
      <c r="X258" s="53" t="s">
        <v>3</v>
      </c>
      <c r="Y258" s="25" t="s">
        <v>95</v>
      </c>
      <c r="Z258" s="114" t="s">
        <v>3</v>
      </c>
      <c r="AA258" s="30" t="e">
        <f>'Follow up'!#REF!-'Follow up'!#REF!</f>
        <v>#REF!</v>
      </c>
    </row>
    <row r="259" spans="1:27" ht="17.25" hidden="1" customHeight="1" x14ac:dyDescent="0.2">
      <c r="A259" s="236" t="s">
        <v>84</v>
      </c>
      <c r="B259" s="99" t="s">
        <v>85</v>
      </c>
      <c r="C259" s="99" t="s">
        <v>46</v>
      </c>
      <c r="D259" s="98" t="str">
        <f t="shared" si="15"/>
        <v>July</v>
      </c>
      <c r="E259" s="158">
        <v>2024</v>
      </c>
      <c r="F259" s="138">
        <v>27424.29</v>
      </c>
      <c r="G259" s="138"/>
      <c r="H259" s="138"/>
      <c r="I259" s="600">
        <v>23729.119999999999</v>
      </c>
      <c r="J259" s="68">
        <v>3695.1700000000019</v>
      </c>
      <c r="K259" s="357">
        <f t="shared" si="16"/>
        <v>0.13474077177567775</v>
      </c>
      <c r="L259" s="137"/>
      <c r="M259" s="137"/>
      <c r="N259" s="137">
        <f>Table3[[#This Row],[VAT Amount Rework]]+Table3[[#This Row],[Billed Before VAT Rework]]</f>
        <v>0</v>
      </c>
      <c r="O259" s="142">
        <v>3695.1700000000019</v>
      </c>
      <c r="P259" s="132">
        <f t="shared" si="17"/>
        <v>0.13474077177567775</v>
      </c>
      <c r="Q259" s="100">
        <f t="shared" si="18"/>
        <v>0</v>
      </c>
      <c r="R259" s="100">
        <f t="shared" si="19"/>
        <v>0</v>
      </c>
      <c r="S259" s="101">
        <v>388305</v>
      </c>
      <c r="T259" s="25" t="s">
        <v>1</v>
      </c>
      <c r="U259" s="102" t="s">
        <v>41</v>
      </c>
      <c r="V259" s="276">
        <v>45537</v>
      </c>
      <c r="W259" s="37">
        <f>Table3[[#This Row],[Received Date]]+22</f>
        <v>45559</v>
      </c>
      <c r="X259" s="102"/>
      <c r="Y259" s="102" t="s">
        <v>95</v>
      </c>
      <c r="Z259" s="295" t="s">
        <v>3</v>
      </c>
      <c r="AA259" s="103"/>
    </row>
    <row r="260" spans="1:27" ht="17.25" hidden="1" customHeight="1" x14ac:dyDescent="0.2">
      <c r="A260" s="14" t="s">
        <v>58</v>
      </c>
      <c r="B260" s="15" t="s">
        <v>82</v>
      </c>
      <c r="C260" s="15" t="s">
        <v>93</v>
      </c>
      <c r="D260" s="25" t="str">
        <f t="shared" si="15"/>
        <v>Aug</v>
      </c>
      <c r="E260" s="158">
        <v>2024</v>
      </c>
      <c r="F260" s="138">
        <v>854060.37</v>
      </c>
      <c r="G260" s="138"/>
      <c r="H260" s="138"/>
      <c r="I260" s="600">
        <v>689951.67</v>
      </c>
      <c r="J260" s="68">
        <v>164108.69999999995</v>
      </c>
      <c r="K260" s="357">
        <f t="shared" si="16"/>
        <v>0.19215117076559818</v>
      </c>
      <c r="L260" s="137"/>
      <c r="M260" s="137"/>
      <c r="N260" s="137">
        <f>Table3[[#This Row],[VAT Amount Rework]]+Table3[[#This Row],[Billed Before VAT Rework]]</f>
        <v>0</v>
      </c>
      <c r="O260" s="142">
        <v>164108.69999999995</v>
      </c>
      <c r="P260" s="132">
        <f t="shared" si="17"/>
        <v>0.19215117076559818</v>
      </c>
      <c r="Q260" s="12">
        <f t="shared" si="18"/>
        <v>0</v>
      </c>
      <c r="R260" s="12">
        <f t="shared" si="19"/>
        <v>0</v>
      </c>
      <c r="S260" s="28"/>
      <c r="T260" s="25" t="s">
        <v>1</v>
      </c>
      <c r="U260" s="25" t="s">
        <v>48</v>
      </c>
      <c r="V260" s="43">
        <v>45538</v>
      </c>
      <c r="W260" s="37">
        <f>Table3[[#This Row],[Received Date]]+15</f>
        <v>45553</v>
      </c>
      <c r="X260" s="25" t="s">
        <v>3</v>
      </c>
      <c r="Y260" s="25" t="s">
        <v>95</v>
      </c>
      <c r="Z260" s="46" t="s">
        <v>3</v>
      </c>
      <c r="AA260" s="30" t="e">
        <f>'Follow up'!#REF!-'Follow up'!#REF!</f>
        <v>#REF!</v>
      </c>
    </row>
    <row r="261" spans="1:27" ht="17.25" hidden="1" customHeight="1" x14ac:dyDescent="0.2">
      <c r="A261" s="86" t="s">
        <v>58</v>
      </c>
      <c r="B261" s="86" t="s">
        <v>57</v>
      </c>
      <c r="C261" s="86" t="s">
        <v>93</v>
      </c>
      <c r="D261" s="86" t="str">
        <f t="shared" si="15"/>
        <v>Aug</v>
      </c>
      <c r="E261" s="158">
        <v>2024</v>
      </c>
      <c r="F261" s="138">
        <v>3609490.34</v>
      </c>
      <c r="G261" s="138"/>
      <c r="H261" s="138"/>
      <c r="I261" s="600">
        <v>2869339.43</v>
      </c>
      <c r="J261" s="68">
        <v>740150.90999999968</v>
      </c>
      <c r="K261" s="357">
        <f t="shared" si="16"/>
        <v>0.20505690285349254</v>
      </c>
      <c r="L261" s="137"/>
      <c r="M261" s="137"/>
      <c r="N261" s="137">
        <f>Table3[[#This Row],[VAT Amount Rework]]+Table3[[#This Row],[Billed Before VAT Rework]]</f>
        <v>0</v>
      </c>
      <c r="O261" s="142">
        <v>740150.90999999968</v>
      </c>
      <c r="P261" s="132">
        <f t="shared" si="17"/>
        <v>0.20505690285349254</v>
      </c>
      <c r="Q261" s="266">
        <f t="shared" si="18"/>
        <v>0</v>
      </c>
      <c r="R261" s="266">
        <f t="shared" si="19"/>
        <v>0</v>
      </c>
      <c r="S261" s="86"/>
      <c r="T261" s="86" t="s">
        <v>1</v>
      </c>
      <c r="U261" s="86" t="s">
        <v>48</v>
      </c>
      <c r="V261" s="275">
        <v>45538</v>
      </c>
      <c r="W261" s="37">
        <f>Table3[[#This Row],[Received Date]]+15</f>
        <v>45553</v>
      </c>
      <c r="X261" s="86" t="s">
        <v>99</v>
      </c>
      <c r="Y261" s="86" t="s">
        <v>97</v>
      </c>
      <c r="Z261" s="342">
        <v>45592</v>
      </c>
      <c r="AA261" s="30" t="e">
        <f>'Follow up'!#REF!-'Follow up'!#REF!</f>
        <v>#REF!</v>
      </c>
    </row>
    <row r="262" spans="1:27" ht="17.25" hidden="1" customHeight="1" x14ac:dyDescent="0.2">
      <c r="A262" s="14" t="s">
        <v>58</v>
      </c>
      <c r="B262" s="15" t="s">
        <v>85</v>
      </c>
      <c r="C262" s="15" t="s">
        <v>93</v>
      </c>
      <c r="D262" s="25" t="str">
        <f t="shared" ref="D262:D313" si="20">TEXT($A262, "mmm")</f>
        <v>Aug</v>
      </c>
      <c r="E262" s="158">
        <v>2024</v>
      </c>
      <c r="F262" s="138">
        <v>402623.03</v>
      </c>
      <c r="G262" s="138"/>
      <c r="H262" s="138"/>
      <c r="I262" s="600">
        <v>334109.84000000003</v>
      </c>
      <c r="J262" s="68">
        <v>68513.19</v>
      </c>
      <c r="K262" s="357">
        <f t="shared" ref="K262:K325" si="21">IFERROR(J262/F262,0)</f>
        <v>0.17016709153472914</v>
      </c>
      <c r="L262" s="137"/>
      <c r="M262" s="137"/>
      <c r="N262" s="137">
        <f>Table3[[#This Row],[VAT Amount Rework]]+Table3[[#This Row],[Billed Before VAT Rework]]</f>
        <v>0</v>
      </c>
      <c r="O262" s="142">
        <v>68513.19</v>
      </c>
      <c r="P262" s="132">
        <f t="shared" ref="P262:P325" si="22">IF(O262="-",K262,IFERROR(O262/F262,0))</f>
        <v>0.17016709153472914</v>
      </c>
      <c r="Q262" s="12">
        <f t="shared" ref="Q262:Q325" si="23">$J262-$O262</f>
        <v>0</v>
      </c>
      <c r="R262" s="12">
        <f t="shared" ref="R262:R325" si="24">IFERROR(IF($Q262&lt;0,0,$Q262),"0")</f>
        <v>0</v>
      </c>
      <c r="S262" s="28"/>
      <c r="T262" s="25" t="s">
        <v>1</v>
      </c>
      <c r="U262" s="25" t="s">
        <v>48</v>
      </c>
      <c r="V262" s="43">
        <v>45539</v>
      </c>
      <c r="W262" s="37">
        <f>Table3[[#This Row],[Received Date]]+15</f>
        <v>45554</v>
      </c>
      <c r="X262" s="53" t="s">
        <v>100</v>
      </c>
      <c r="Y262" s="25" t="s">
        <v>97</v>
      </c>
      <c r="Z262" s="115">
        <f>Table3[[#This Row],[Received Date]]+15</f>
        <v>45554</v>
      </c>
      <c r="AA262" s="30" t="e">
        <f>'Follow up'!#REF!-'Follow up'!#REF!</f>
        <v>#REF!</v>
      </c>
    </row>
    <row r="263" spans="1:27" ht="17.25" hidden="1" customHeight="1" x14ac:dyDescent="0.2">
      <c r="A263" s="236" t="s">
        <v>84</v>
      </c>
      <c r="B263" s="99" t="s">
        <v>85</v>
      </c>
      <c r="C263" s="99" t="s">
        <v>46</v>
      </c>
      <c r="D263" s="98" t="str">
        <f t="shared" si="20"/>
        <v>July</v>
      </c>
      <c r="E263" s="158">
        <v>2024</v>
      </c>
      <c r="F263" s="138">
        <v>884003.99</v>
      </c>
      <c r="G263" s="138"/>
      <c r="H263" s="138"/>
      <c r="I263" s="600">
        <v>775146</v>
      </c>
      <c r="J263" s="68">
        <v>108857.98999999999</v>
      </c>
      <c r="K263" s="357">
        <f t="shared" si="21"/>
        <v>0.12314196681397331</v>
      </c>
      <c r="L263" s="137"/>
      <c r="M263" s="137"/>
      <c r="N263" s="137">
        <f>Table3[[#This Row],[VAT Amount Rework]]+Table3[[#This Row],[Billed Before VAT Rework]]</f>
        <v>0</v>
      </c>
      <c r="O263" s="142">
        <v>53313.880000000005</v>
      </c>
      <c r="P263" s="132">
        <f t="shared" si="22"/>
        <v>6.0309546792882696E-2</v>
      </c>
      <c r="Q263" s="100">
        <f t="shared" si="23"/>
        <v>55544.109999999986</v>
      </c>
      <c r="R263" s="100">
        <f t="shared" si="24"/>
        <v>55544.109999999986</v>
      </c>
      <c r="S263" s="101">
        <v>388215</v>
      </c>
      <c r="T263" s="25" t="s">
        <v>1</v>
      </c>
      <c r="U263" s="102" t="s">
        <v>40</v>
      </c>
      <c r="V263" s="276">
        <v>45539</v>
      </c>
      <c r="W263" s="37">
        <f>Table3[[#This Row],[Received Date]]+22</f>
        <v>45561</v>
      </c>
      <c r="X263" s="53" t="s">
        <v>100</v>
      </c>
      <c r="Y263" s="102" t="s">
        <v>38</v>
      </c>
      <c r="Z263" s="280">
        <v>45559</v>
      </c>
      <c r="AA263" s="103"/>
    </row>
    <row r="264" spans="1:27" ht="17.25" hidden="1" customHeight="1" x14ac:dyDescent="0.2">
      <c r="A264" s="15" t="s">
        <v>84</v>
      </c>
      <c r="B264" s="14" t="s">
        <v>82</v>
      </c>
      <c r="C264" s="14" t="s">
        <v>46</v>
      </c>
      <c r="D264" s="15" t="str">
        <f t="shared" si="20"/>
        <v>July</v>
      </c>
      <c r="E264" s="158">
        <v>2024</v>
      </c>
      <c r="F264" s="138">
        <v>1481593.04</v>
      </c>
      <c r="G264" s="138"/>
      <c r="H264" s="138"/>
      <c r="I264" s="600">
        <v>1436607.2999999998</v>
      </c>
      <c r="J264" s="68">
        <v>44985.740000000224</v>
      </c>
      <c r="K264" s="357">
        <f t="shared" si="21"/>
        <v>3.0363088098740137E-2</v>
      </c>
      <c r="L264" s="137">
        <v>1257401.9099999999</v>
      </c>
      <c r="M264" s="137">
        <v>183789.87</v>
      </c>
      <c r="N264" s="137">
        <f>Table3[[#This Row],[VAT Amount Rework]]+Table3[[#This Row],[Billed Before VAT Rework]]</f>
        <v>1441191.7799999998</v>
      </c>
      <c r="O264" s="142">
        <v>40401.260000000242</v>
      </c>
      <c r="P264" s="132">
        <f t="shared" si="22"/>
        <v>2.726879710504056E-2</v>
      </c>
      <c r="Q264" s="12">
        <f t="shared" si="23"/>
        <v>4584.4799999999814</v>
      </c>
      <c r="R264" s="12">
        <f t="shared" si="24"/>
        <v>4584.4799999999814</v>
      </c>
      <c r="S264" s="28">
        <v>383457</v>
      </c>
      <c r="T264" s="25" t="s">
        <v>1</v>
      </c>
      <c r="U264" s="25" t="s">
        <v>40</v>
      </c>
      <c r="V264" s="43">
        <v>45541</v>
      </c>
      <c r="W264" s="37">
        <f>Table3[[#This Row],[Received Date]]+22</f>
        <v>45563</v>
      </c>
      <c r="X264" s="220" t="s">
        <v>96</v>
      </c>
      <c r="Y264" s="25" t="s">
        <v>103</v>
      </c>
      <c r="Z264" s="114">
        <v>45564</v>
      </c>
      <c r="AA264" s="30" t="e">
        <f>'Follow up'!#REF!-'Follow up'!#REF!</f>
        <v>#REF!</v>
      </c>
    </row>
    <row r="265" spans="1:27" ht="17.25" hidden="1" customHeight="1" x14ac:dyDescent="0.2">
      <c r="A265" s="15" t="s">
        <v>84</v>
      </c>
      <c r="B265" s="15" t="s">
        <v>56</v>
      </c>
      <c r="C265" s="14" t="s">
        <v>46</v>
      </c>
      <c r="D265" s="25" t="str">
        <f t="shared" si="20"/>
        <v>July</v>
      </c>
      <c r="E265" s="158">
        <v>2024</v>
      </c>
      <c r="F265" s="138">
        <v>12882.52</v>
      </c>
      <c r="G265" s="138"/>
      <c r="H265" s="138"/>
      <c r="I265" s="600">
        <v>7782.41</v>
      </c>
      <c r="J265" s="68">
        <v>5100.1100000000006</v>
      </c>
      <c r="K265" s="357">
        <f t="shared" si="21"/>
        <v>0.39589381580622429</v>
      </c>
      <c r="L265" s="137"/>
      <c r="M265" s="137"/>
      <c r="N265" s="137">
        <f>Table3[[#This Row],[VAT Amount Rework]]+Table3[[#This Row],[Billed Before VAT Rework]]</f>
        <v>0</v>
      </c>
      <c r="O265" s="142">
        <v>5100.1100000000006</v>
      </c>
      <c r="P265" s="132">
        <f t="shared" si="22"/>
        <v>0.39589381580622429</v>
      </c>
      <c r="Q265" s="12">
        <f t="shared" si="23"/>
        <v>0</v>
      </c>
      <c r="R265" s="12">
        <f t="shared" si="24"/>
        <v>0</v>
      </c>
      <c r="S265" s="28">
        <v>383648</v>
      </c>
      <c r="T265" s="25" t="s">
        <v>1</v>
      </c>
      <c r="U265" s="25" t="s">
        <v>41</v>
      </c>
      <c r="V265" s="43">
        <v>45542</v>
      </c>
      <c r="W265" s="37">
        <f>Table3[[#This Row],[Received Date]]+22</f>
        <v>45564</v>
      </c>
      <c r="X265" s="25" t="s">
        <v>3</v>
      </c>
      <c r="Y265" s="25" t="s">
        <v>3</v>
      </c>
      <c r="Z265" s="114" t="s">
        <v>3</v>
      </c>
      <c r="AA265" s="30" t="e">
        <f>'Follow up'!#REF!-'Follow up'!#REF!</f>
        <v>#REF!</v>
      </c>
    </row>
    <row r="266" spans="1:27" ht="17.25" hidden="1" customHeight="1" x14ac:dyDescent="0.2">
      <c r="A266" s="15" t="s">
        <v>83</v>
      </c>
      <c r="B266" s="14" t="s">
        <v>57</v>
      </c>
      <c r="C266" s="14" t="s">
        <v>62</v>
      </c>
      <c r="D266" s="25" t="str">
        <f t="shared" si="20"/>
        <v>June</v>
      </c>
      <c r="E266" s="158">
        <v>2024</v>
      </c>
      <c r="F266" s="138">
        <v>13316663.400000006</v>
      </c>
      <c r="G266" s="138"/>
      <c r="H266" s="138"/>
      <c r="I266" s="600">
        <v>11891584.864353037</v>
      </c>
      <c r="J266" s="68">
        <v>1425078.5356469695</v>
      </c>
      <c r="K266" s="357">
        <f t="shared" si="21"/>
        <v>0.10701468474805549</v>
      </c>
      <c r="L266" s="137"/>
      <c r="M266" s="137"/>
      <c r="N266" s="137">
        <f>Table3[[#This Row],[VAT Amount Rework]]+Table3[[#This Row],[Billed Before VAT Rework]]</f>
        <v>0</v>
      </c>
      <c r="O266" s="142">
        <v>1069473.0731366109</v>
      </c>
      <c r="P266" s="132">
        <f t="shared" si="22"/>
        <v>8.0310888772379005E-2</v>
      </c>
      <c r="Q266" s="12">
        <f t="shared" si="23"/>
        <v>355605.46251035854</v>
      </c>
      <c r="R266" s="12">
        <f t="shared" si="24"/>
        <v>355605.46251035854</v>
      </c>
      <c r="S266" s="28" t="s">
        <v>3</v>
      </c>
      <c r="T266" s="25" t="s">
        <v>1</v>
      </c>
      <c r="U266" s="25" t="s">
        <v>40</v>
      </c>
      <c r="V266" s="43">
        <v>45546</v>
      </c>
      <c r="W266" s="37">
        <v>45561</v>
      </c>
      <c r="X266" s="220" t="s">
        <v>96</v>
      </c>
      <c r="Y266" s="25" t="s">
        <v>103</v>
      </c>
      <c r="Z266" s="114" t="s">
        <v>3</v>
      </c>
      <c r="AA266" s="30" t="e">
        <f>'Follow up'!#REF!-'Follow up'!#REF!</f>
        <v>#REF!</v>
      </c>
    </row>
    <row r="267" spans="1:27" ht="17.25" hidden="1" customHeight="1" x14ac:dyDescent="0.2">
      <c r="A267" s="27" t="s">
        <v>58</v>
      </c>
      <c r="B267" s="99" t="s">
        <v>85</v>
      </c>
      <c r="C267" s="99" t="s">
        <v>46</v>
      </c>
      <c r="D267" s="26" t="str">
        <f t="shared" si="20"/>
        <v>Aug</v>
      </c>
      <c r="E267" s="158">
        <v>2024</v>
      </c>
      <c r="F267" s="138">
        <v>10732.04</v>
      </c>
      <c r="G267" s="138"/>
      <c r="H267" s="138"/>
      <c r="I267" s="600">
        <v>9765.26</v>
      </c>
      <c r="J267" s="68">
        <v>966.78000000000065</v>
      </c>
      <c r="K267" s="357">
        <f t="shared" si="21"/>
        <v>9.0083525592524874E-2</v>
      </c>
      <c r="L267" s="137"/>
      <c r="M267" s="137"/>
      <c r="N267" s="137">
        <f>Table3[[#This Row],[VAT Amount Rework]]+Table3[[#This Row],[Billed Before VAT Rework]]</f>
        <v>0</v>
      </c>
      <c r="O267" s="142">
        <v>966.78000000000065</v>
      </c>
      <c r="P267" s="132">
        <f t="shared" si="22"/>
        <v>9.0083525592524874E-2</v>
      </c>
      <c r="Q267" s="66">
        <f t="shared" si="23"/>
        <v>0</v>
      </c>
      <c r="R267" s="66">
        <f t="shared" si="24"/>
        <v>0</v>
      </c>
      <c r="S267" s="32">
        <v>389705</v>
      </c>
      <c r="T267" s="25" t="s">
        <v>1</v>
      </c>
      <c r="U267" s="102" t="s">
        <v>41</v>
      </c>
      <c r="V267" s="43">
        <v>45542</v>
      </c>
      <c r="W267" s="37">
        <f>Table3[[#This Row],[Received Date]]+22</f>
        <v>45564</v>
      </c>
      <c r="X267" s="286"/>
      <c r="Y267" s="102" t="s">
        <v>95</v>
      </c>
      <c r="Z267" s="117" t="s">
        <v>3</v>
      </c>
      <c r="AA267" s="70"/>
    </row>
    <row r="268" spans="1:27" ht="17.25" hidden="1" customHeight="1" x14ac:dyDescent="0.2">
      <c r="A268" s="15" t="s">
        <v>84</v>
      </c>
      <c r="B268" s="15" t="s">
        <v>56</v>
      </c>
      <c r="C268" s="14" t="s">
        <v>46</v>
      </c>
      <c r="D268" s="25" t="str">
        <f t="shared" si="20"/>
        <v>July</v>
      </c>
      <c r="E268" s="158">
        <v>2024</v>
      </c>
      <c r="F268" s="138">
        <v>581595.39</v>
      </c>
      <c r="G268" s="138"/>
      <c r="H268" s="138"/>
      <c r="I268" s="600">
        <v>441284.52</v>
      </c>
      <c r="J268" s="68">
        <v>140310.87</v>
      </c>
      <c r="K268" s="357">
        <f t="shared" si="21"/>
        <v>0.2412516887384544</v>
      </c>
      <c r="L268" s="137"/>
      <c r="M268" s="137"/>
      <c r="N268" s="137">
        <f>Table3[[#This Row],[VAT Amount Rework]]+Table3[[#This Row],[Billed Before VAT Rework]]</f>
        <v>0</v>
      </c>
      <c r="O268" s="142">
        <v>86021.37</v>
      </c>
      <c r="P268" s="132">
        <f t="shared" si="22"/>
        <v>0.14790586631025393</v>
      </c>
      <c r="Q268" s="12">
        <f t="shared" si="23"/>
        <v>54289.5</v>
      </c>
      <c r="R268" s="12">
        <f t="shared" si="24"/>
        <v>54289.5</v>
      </c>
      <c r="S268" s="28">
        <v>383652</v>
      </c>
      <c r="T268" s="25" t="s">
        <v>1</v>
      </c>
      <c r="U268" s="25" t="s">
        <v>40</v>
      </c>
      <c r="V268" s="29">
        <v>45543</v>
      </c>
      <c r="W268" s="37">
        <f>Table3[[#This Row],[Received Date]]+22</f>
        <v>45565</v>
      </c>
      <c r="X268" s="25" t="s">
        <v>3</v>
      </c>
      <c r="Y268" s="25" t="s">
        <v>3</v>
      </c>
      <c r="Z268" s="114" t="s">
        <v>3</v>
      </c>
      <c r="AA268" s="30" t="e">
        <f>'Follow up'!#REF!-'Follow up'!#REF!</f>
        <v>#REF!</v>
      </c>
    </row>
    <row r="269" spans="1:27" ht="17.25" hidden="1" customHeight="1" x14ac:dyDescent="0.2">
      <c r="A269" s="236" t="s">
        <v>84</v>
      </c>
      <c r="B269" s="99" t="s">
        <v>85</v>
      </c>
      <c r="C269" s="99" t="s">
        <v>46</v>
      </c>
      <c r="D269" s="98" t="str">
        <f t="shared" si="20"/>
        <v>July</v>
      </c>
      <c r="E269" s="158">
        <v>2024</v>
      </c>
      <c r="F269" s="138">
        <v>272245.8</v>
      </c>
      <c r="G269" s="138"/>
      <c r="H269" s="138"/>
      <c r="I269" s="600">
        <v>240587.63</v>
      </c>
      <c r="J269" s="68">
        <v>31658.169999999984</v>
      </c>
      <c r="K269" s="357">
        <f t="shared" si="21"/>
        <v>0.11628524664108679</v>
      </c>
      <c r="L269" s="137"/>
      <c r="M269" s="137"/>
      <c r="N269" s="137">
        <f>Table3[[#This Row],[VAT Amount Rework]]+Table3[[#This Row],[Billed Before VAT Rework]]</f>
        <v>0</v>
      </c>
      <c r="O269" s="142">
        <v>5290.960000000021</v>
      </c>
      <c r="P269" s="132">
        <f t="shared" si="22"/>
        <v>1.9434496326481514E-2</v>
      </c>
      <c r="Q269" s="100">
        <f t="shared" si="23"/>
        <v>26367.209999999963</v>
      </c>
      <c r="R269" s="100">
        <f t="shared" si="24"/>
        <v>26367.209999999963</v>
      </c>
      <c r="S269" s="101">
        <v>388212</v>
      </c>
      <c r="T269" s="25" t="s">
        <v>1</v>
      </c>
      <c r="U269" s="102" t="s">
        <v>40</v>
      </c>
      <c r="V269" s="469">
        <v>45543</v>
      </c>
      <c r="W269" s="37">
        <f>Table3[[#This Row],[Received Date]]+22</f>
        <v>45565</v>
      </c>
      <c r="X269" s="25" t="s">
        <v>100</v>
      </c>
      <c r="Y269" s="102" t="s">
        <v>38</v>
      </c>
      <c r="Z269" s="294">
        <v>45559</v>
      </c>
      <c r="AA269" s="103"/>
    </row>
    <row r="270" spans="1:27" ht="17.25" hidden="1" customHeight="1" x14ac:dyDescent="0.2">
      <c r="A270" s="27" t="s">
        <v>58</v>
      </c>
      <c r="B270" s="99" t="s">
        <v>85</v>
      </c>
      <c r="C270" s="99" t="s">
        <v>46</v>
      </c>
      <c r="D270" s="26" t="str">
        <f t="shared" si="20"/>
        <v>Aug</v>
      </c>
      <c r="E270" s="158">
        <v>2024</v>
      </c>
      <c r="F270" s="138">
        <v>434701.73</v>
      </c>
      <c r="G270" s="138"/>
      <c r="H270" s="138"/>
      <c r="I270" s="600">
        <v>336530.58999999997</v>
      </c>
      <c r="J270" s="68">
        <v>98171.140000000014</v>
      </c>
      <c r="K270" s="357">
        <f t="shared" si="21"/>
        <v>0.22583563217013197</v>
      </c>
      <c r="L270" s="137"/>
      <c r="M270" s="137"/>
      <c r="N270" s="137">
        <f>Table3[[#This Row],[VAT Amount Rework]]+Table3[[#This Row],[Billed Before VAT Rework]]</f>
        <v>0</v>
      </c>
      <c r="O270" s="142">
        <v>12820.669999999984</v>
      </c>
      <c r="P270" s="132">
        <f t="shared" si="22"/>
        <v>2.949302732243551E-2</v>
      </c>
      <c r="Q270" s="66">
        <f t="shared" si="23"/>
        <v>85350.47000000003</v>
      </c>
      <c r="R270" s="66">
        <f t="shared" si="24"/>
        <v>85350.47000000003</v>
      </c>
      <c r="S270" s="32">
        <v>389672</v>
      </c>
      <c r="T270" s="25" t="s">
        <v>1</v>
      </c>
      <c r="U270" s="106" t="s">
        <v>40</v>
      </c>
      <c r="V270" s="29">
        <v>45543</v>
      </c>
      <c r="W270" s="37">
        <f>Table3[[#This Row],[Received Date]]+22</f>
        <v>45565</v>
      </c>
      <c r="X270" s="53" t="s">
        <v>100</v>
      </c>
      <c r="Y270" s="106" t="s">
        <v>38</v>
      </c>
      <c r="Z270" s="114">
        <v>45561</v>
      </c>
      <c r="AA270" s="70"/>
    </row>
    <row r="271" spans="1:27" ht="17.25" hidden="1" customHeight="1" x14ac:dyDescent="0.2">
      <c r="A271" s="27" t="s">
        <v>59</v>
      </c>
      <c r="B271" s="99" t="s">
        <v>85</v>
      </c>
      <c r="C271" s="99" t="s">
        <v>46</v>
      </c>
      <c r="D271" s="26" t="str">
        <f t="shared" si="20"/>
        <v>Sep</v>
      </c>
      <c r="E271" s="158">
        <v>2024</v>
      </c>
      <c r="F271" s="138">
        <v>1539789.67</v>
      </c>
      <c r="G271" s="138"/>
      <c r="H271" s="138"/>
      <c r="I271" s="600">
        <v>1454087.91</v>
      </c>
      <c r="J271" s="68">
        <v>85701.760000000009</v>
      </c>
      <c r="K271" s="357">
        <f t="shared" si="21"/>
        <v>5.5658095173479125E-2</v>
      </c>
      <c r="L271" s="137"/>
      <c r="M271" s="137"/>
      <c r="N271" s="137">
        <f>Table3[[#This Row],[VAT Amount Rework]]+Table3[[#This Row],[Billed Before VAT Rework]]</f>
        <v>0</v>
      </c>
      <c r="O271" s="142">
        <v>85701.760000000009</v>
      </c>
      <c r="P271" s="132">
        <f t="shared" si="22"/>
        <v>5.5658095173479125E-2</v>
      </c>
      <c r="Q271" s="66">
        <f t="shared" si="23"/>
        <v>0</v>
      </c>
      <c r="R271" s="66">
        <f t="shared" si="24"/>
        <v>0</v>
      </c>
      <c r="S271" s="32">
        <v>396209</v>
      </c>
      <c r="T271" s="25" t="s">
        <v>1</v>
      </c>
      <c r="U271" s="106" t="s">
        <v>40</v>
      </c>
      <c r="V271" s="43">
        <v>45543</v>
      </c>
      <c r="W271" s="37">
        <f>Table3[[#This Row],[Received Date]]+22</f>
        <v>45565</v>
      </c>
      <c r="X271" s="106"/>
      <c r="Y271" s="106" t="s">
        <v>95</v>
      </c>
      <c r="Z271" s="480" t="s">
        <v>3</v>
      </c>
      <c r="AA271" s="70"/>
    </row>
    <row r="272" spans="1:27" ht="17.25" hidden="1" customHeight="1" x14ac:dyDescent="0.2">
      <c r="A272" s="27" t="s">
        <v>58</v>
      </c>
      <c r="B272" s="26" t="s">
        <v>57</v>
      </c>
      <c r="C272" s="15" t="s">
        <v>46</v>
      </c>
      <c r="D272" s="26" t="str">
        <f t="shared" si="20"/>
        <v>Aug</v>
      </c>
      <c r="E272" s="158">
        <v>2024</v>
      </c>
      <c r="F272" s="138">
        <v>5574.97</v>
      </c>
      <c r="G272" s="138"/>
      <c r="H272" s="138"/>
      <c r="I272" s="600">
        <v>3734.46</v>
      </c>
      <c r="J272" s="68">
        <v>1840.5100000000002</v>
      </c>
      <c r="K272" s="357">
        <f t="shared" si="21"/>
        <v>0.33013809939784433</v>
      </c>
      <c r="L272" s="137"/>
      <c r="M272" s="137"/>
      <c r="N272" s="137">
        <f>Table3[[#This Row],[VAT Amount Rework]]+Table3[[#This Row],[Billed Before VAT Rework]]</f>
        <v>0</v>
      </c>
      <c r="O272" s="142">
        <v>1840.5100000000002</v>
      </c>
      <c r="P272" s="132">
        <f t="shared" si="22"/>
        <v>0.33013809939784433</v>
      </c>
      <c r="Q272" s="66">
        <f t="shared" si="23"/>
        <v>0</v>
      </c>
      <c r="R272" s="66">
        <f t="shared" si="24"/>
        <v>0</v>
      </c>
      <c r="S272" s="32">
        <v>389718</v>
      </c>
      <c r="T272" s="25" t="s">
        <v>1</v>
      </c>
      <c r="U272" s="67" t="s">
        <v>41</v>
      </c>
      <c r="V272" s="43">
        <v>45544</v>
      </c>
      <c r="W272" s="37">
        <f>Table3[[#This Row],[Received Date]]+22</f>
        <v>45566</v>
      </c>
      <c r="X272" s="67" t="s">
        <v>3</v>
      </c>
      <c r="Y272" s="67" t="s">
        <v>95</v>
      </c>
      <c r="Z272" s="117" t="s">
        <v>3</v>
      </c>
      <c r="AA272" s="70"/>
    </row>
    <row r="273" spans="1:27" ht="17.25" hidden="1" customHeight="1" x14ac:dyDescent="0.2">
      <c r="A273" s="27" t="s">
        <v>58</v>
      </c>
      <c r="B273" s="26" t="s">
        <v>57</v>
      </c>
      <c r="C273" s="15" t="s">
        <v>46</v>
      </c>
      <c r="D273" s="26" t="str">
        <f t="shared" si="20"/>
        <v>Aug</v>
      </c>
      <c r="E273" s="158">
        <v>2024</v>
      </c>
      <c r="F273" s="138">
        <v>151374.09</v>
      </c>
      <c r="G273" s="138"/>
      <c r="H273" s="138"/>
      <c r="I273" s="600">
        <v>127472.35</v>
      </c>
      <c r="J273" s="68">
        <v>23901.739999999991</v>
      </c>
      <c r="K273" s="357">
        <f t="shared" si="21"/>
        <v>0.15789848844012863</v>
      </c>
      <c r="L273" s="137">
        <v>134164.98000000001</v>
      </c>
      <c r="M273" s="137">
        <v>15362.91</v>
      </c>
      <c r="N273" s="137">
        <f>Table3[[#This Row],[VAT Amount Rework]]+Table3[[#This Row],[Billed Before VAT Rework]]</f>
        <v>149527.89000000001</v>
      </c>
      <c r="O273" s="142">
        <v>1846.1999999999825</v>
      </c>
      <c r="P273" s="132">
        <f t="shared" si="22"/>
        <v>1.2196274805021008E-2</v>
      </c>
      <c r="Q273" s="66">
        <f t="shared" si="23"/>
        <v>22055.540000000008</v>
      </c>
      <c r="R273" s="66">
        <f t="shared" si="24"/>
        <v>22055.540000000008</v>
      </c>
      <c r="S273" s="32">
        <v>389717</v>
      </c>
      <c r="T273" s="25" t="s">
        <v>1</v>
      </c>
      <c r="U273" s="67" t="s">
        <v>40</v>
      </c>
      <c r="V273" s="43">
        <v>45544</v>
      </c>
      <c r="W273" s="37">
        <f>Table3[[#This Row],[Received Date]]+22</f>
        <v>45566</v>
      </c>
      <c r="X273" s="67" t="s">
        <v>3</v>
      </c>
      <c r="Y273" s="67" t="s">
        <v>95</v>
      </c>
      <c r="Z273" s="117" t="s">
        <v>3</v>
      </c>
      <c r="AA273" s="70"/>
    </row>
    <row r="274" spans="1:27" ht="17.25" hidden="1" customHeight="1" x14ac:dyDescent="0.2">
      <c r="A274" s="27" t="s">
        <v>84</v>
      </c>
      <c r="B274" s="15" t="s">
        <v>87</v>
      </c>
      <c r="C274" s="15" t="s">
        <v>46</v>
      </c>
      <c r="D274" s="26" t="str">
        <f t="shared" si="20"/>
        <v>July</v>
      </c>
      <c r="E274" s="158">
        <v>2024</v>
      </c>
      <c r="F274" s="138">
        <v>18480.650000000001</v>
      </c>
      <c r="G274" s="138"/>
      <c r="H274" s="138"/>
      <c r="I274" s="600">
        <v>17330.68</v>
      </c>
      <c r="J274" s="68">
        <v>1149.9700000000012</v>
      </c>
      <c r="K274" s="357">
        <f t="shared" si="21"/>
        <v>6.2225625180932546E-2</v>
      </c>
      <c r="L274" s="137"/>
      <c r="M274" s="137"/>
      <c r="N274" s="137">
        <f>Table3[[#This Row],[VAT Amount Rework]]+Table3[[#This Row],[Billed Before VAT Rework]]</f>
        <v>0</v>
      </c>
      <c r="O274" s="142">
        <v>1149.9700000000012</v>
      </c>
      <c r="P274" s="132">
        <f t="shared" si="22"/>
        <v>6.2225625180932546E-2</v>
      </c>
      <c r="Q274" s="66">
        <f t="shared" si="23"/>
        <v>0</v>
      </c>
      <c r="R274" s="66">
        <f t="shared" si="24"/>
        <v>0</v>
      </c>
      <c r="S274" s="32">
        <v>383029</v>
      </c>
      <c r="T274" s="25" t="s">
        <v>1</v>
      </c>
      <c r="U274" s="67" t="s">
        <v>40</v>
      </c>
      <c r="V274" s="43">
        <v>45546</v>
      </c>
      <c r="W274" s="37">
        <v>45568</v>
      </c>
      <c r="X274" s="67" t="s">
        <v>3</v>
      </c>
      <c r="Y274" s="67" t="s">
        <v>95</v>
      </c>
      <c r="Z274" s="117" t="s">
        <v>3</v>
      </c>
      <c r="AA274" s="70"/>
    </row>
    <row r="275" spans="1:27" ht="17.25" hidden="1" customHeight="1" x14ac:dyDescent="0.2">
      <c r="A275" s="15" t="s">
        <v>84</v>
      </c>
      <c r="B275" s="15" t="s">
        <v>56</v>
      </c>
      <c r="C275" s="14" t="s">
        <v>46</v>
      </c>
      <c r="D275" s="25" t="str">
        <f t="shared" si="20"/>
        <v>July</v>
      </c>
      <c r="E275" s="158">
        <v>2024</v>
      </c>
      <c r="F275" s="138">
        <v>21281.67</v>
      </c>
      <c r="G275" s="138"/>
      <c r="H275" s="138"/>
      <c r="I275" s="600">
        <v>7780.5999999999985</v>
      </c>
      <c r="J275" s="68">
        <v>13501.07</v>
      </c>
      <c r="K275" s="357">
        <f t="shared" si="21"/>
        <v>0.63439899218435403</v>
      </c>
      <c r="L275" s="137"/>
      <c r="M275" s="137"/>
      <c r="N275" s="137">
        <f>Table3[[#This Row],[VAT Amount Rework]]+Table3[[#This Row],[Billed Before VAT Rework]]</f>
        <v>0</v>
      </c>
      <c r="O275" s="142">
        <v>5408.23</v>
      </c>
      <c r="P275" s="132">
        <f t="shared" si="22"/>
        <v>0.25412620344174119</v>
      </c>
      <c r="Q275" s="12">
        <f t="shared" si="23"/>
        <v>8092.84</v>
      </c>
      <c r="R275" s="12">
        <f t="shared" si="24"/>
        <v>8092.84</v>
      </c>
      <c r="S275" s="28">
        <v>383656</v>
      </c>
      <c r="T275" s="25" t="s">
        <v>1</v>
      </c>
      <c r="U275" s="25" t="s">
        <v>40</v>
      </c>
      <c r="V275" s="43">
        <v>45546</v>
      </c>
      <c r="W275" s="37">
        <f>Table3[[#This Row],[Received Date]]+22</f>
        <v>45568</v>
      </c>
      <c r="X275" s="25" t="s">
        <v>3</v>
      </c>
      <c r="Y275" s="25" t="s">
        <v>3</v>
      </c>
      <c r="Z275" s="114" t="s">
        <v>3</v>
      </c>
      <c r="AA275" s="30" t="e">
        <f>'Follow up'!#REF!-'Follow up'!#REF!</f>
        <v>#REF!</v>
      </c>
    </row>
    <row r="276" spans="1:27" ht="17.25" hidden="1" customHeight="1" x14ac:dyDescent="0.2">
      <c r="A276" s="236" t="s">
        <v>84</v>
      </c>
      <c r="B276" s="99" t="s">
        <v>85</v>
      </c>
      <c r="C276" s="99" t="s">
        <v>46</v>
      </c>
      <c r="D276" s="98" t="str">
        <f t="shared" si="20"/>
        <v>July</v>
      </c>
      <c r="E276" s="158">
        <v>2024</v>
      </c>
      <c r="F276" s="138">
        <v>10870.58</v>
      </c>
      <c r="G276" s="138"/>
      <c r="H276" s="138"/>
      <c r="I276" s="600">
        <v>8456.49</v>
      </c>
      <c r="J276" s="68">
        <v>2414.09</v>
      </c>
      <c r="K276" s="357">
        <f t="shared" si="21"/>
        <v>0.22207554702692958</v>
      </c>
      <c r="L276" s="137"/>
      <c r="M276" s="137"/>
      <c r="N276" s="137">
        <f>Table3[[#This Row],[VAT Amount Rework]]+Table3[[#This Row],[Billed Before VAT Rework]]</f>
        <v>0</v>
      </c>
      <c r="O276" s="142">
        <v>2414.09</v>
      </c>
      <c r="P276" s="132">
        <f t="shared" si="22"/>
        <v>0.22207554702692958</v>
      </c>
      <c r="Q276" s="100">
        <f t="shared" si="23"/>
        <v>0</v>
      </c>
      <c r="R276" s="100">
        <f t="shared" si="24"/>
        <v>0</v>
      </c>
      <c r="S276" s="101">
        <v>388304</v>
      </c>
      <c r="T276" s="25" t="s">
        <v>1</v>
      </c>
      <c r="U276" s="102" t="s">
        <v>40</v>
      </c>
      <c r="V276" s="276">
        <v>45546</v>
      </c>
      <c r="W276" s="37">
        <f>Table3[[#This Row],[Received Date]]+22</f>
        <v>45568</v>
      </c>
      <c r="X276" s="102"/>
      <c r="Y276" s="102" t="s">
        <v>95</v>
      </c>
      <c r="Z276" s="117" t="s">
        <v>3</v>
      </c>
      <c r="AA276" s="103"/>
    </row>
    <row r="277" spans="1:27" ht="17.25" hidden="1" customHeight="1" x14ac:dyDescent="0.2">
      <c r="A277" s="27" t="s">
        <v>84</v>
      </c>
      <c r="B277" s="15" t="s">
        <v>87</v>
      </c>
      <c r="C277" s="15" t="s">
        <v>46</v>
      </c>
      <c r="D277" s="26" t="str">
        <f t="shared" si="20"/>
        <v>July</v>
      </c>
      <c r="E277" s="158">
        <v>2024</v>
      </c>
      <c r="F277" s="138">
        <v>39086.449999999997</v>
      </c>
      <c r="G277" s="138"/>
      <c r="H277" s="138"/>
      <c r="I277" s="600">
        <v>24879.07</v>
      </c>
      <c r="J277" s="68">
        <v>14207.379999999997</v>
      </c>
      <c r="K277" s="357">
        <f t="shared" si="21"/>
        <v>0.36348606742234196</v>
      </c>
      <c r="L277" s="137"/>
      <c r="M277" s="137"/>
      <c r="N277" s="137">
        <f>Table3[[#This Row],[VAT Amount Rework]]+Table3[[#This Row],[Billed Before VAT Rework]]</f>
        <v>0</v>
      </c>
      <c r="O277" s="142">
        <v>14207.379999999997</v>
      </c>
      <c r="P277" s="132">
        <f t="shared" si="22"/>
        <v>0.36348606742234196</v>
      </c>
      <c r="Q277" s="66">
        <f t="shared" si="23"/>
        <v>0</v>
      </c>
      <c r="R277" s="66">
        <f t="shared" si="24"/>
        <v>0</v>
      </c>
      <c r="S277" s="32">
        <v>383030</v>
      </c>
      <c r="T277" s="25" t="s">
        <v>1</v>
      </c>
      <c r="U277" s="67" t="s">
        <v>41</v>
      </c>
      <c r="V277" s="43">
        <v>45547</v>
      </c>
      <c r="W277" s="37">
        <v>45569</v>
      </c>
      <c r="X277" s="67" t="s">
        <v>3</v>
      </c>
      <c r="Y277" s="67" t="s">
        <v>95</v>
      </c>
      <c r="Z277" s="117" t="s">
        <v>3</v>
      </c>
      <c r="AA277" s="70"/>
    </row>
    <row r="278" spans="1:27" ht="17.25" hidden="1" customHeight="1" x14ac:dyDescent="0.2">
      <c r="A278" s="27" t="s">
        <v>84</v>
      </c>
      <c r="B278" s="15" t="s">
        <v>87</v>
      </c>
      <c r="C278" s="15" t="s">
        <v>46</v>
      </c>
      <c r="D278" s="26" t="str">
        <f t="shared" si="20"/>
        <v>July</v>
      </c>
      <c r="E278" s="158">
        <v>2024</v>
      </c>
      <c r="F278" s="138">
        <v>112461.35</v>
      </c>
      <c r="G278" s="138"/>
      <c r="H278" s="138"/>
      <c r="I278" s="600">
        <v>56808.24</v>
      </c>
      <c r="J278" s="68">
        <v>55653.110000000008</v>
      </c>
      <c r="K278" s="357">
        <f t="shared" si="21"/>
        <v>0.49486432449903905</v>
      </c>
      <c r="L278" s="137"/>
      <c r="M278" s="137"/>
      <c r="N278" s="137">
        <f>Table3[[#This Row],[VAT Amount Rework]]+Table3[[#This Row],[Billed Before VAT Rework]]</f>
        <v>0</v>
      </c>
      <c r="O278" s="142">
        <v>55653.110000000008</v>
      </c>
      <c r="P278" s="132">
        <f t="shared" si="22"/>
        <v>0.49486432449903905</v>
      </c>
      <c r="Q278" s="66">
        <f t="shared" si="23"/>
        <v>0</v>
      </c>
      <c r="R278" s="66">
        <f t="shared" si="24"/>
        <v>0</v>
      </c>
      <c r="S278" s="32">
        <v>382982</v>
      </c>
      <c r="T278" s="25" t="s">
        <v>1</v>
      </c>
      <c r="U278" s="67" t="s">
        <v>41</v>
      </c>
      <c r="V278" s="43">
        <v>45548</v>
      </c>
      <c r="W278" s="37">
        <v>45570</v>
      </c>
      <c r="X278" s="67" t="s">
        <v>3</v>
      </c>
      <c r="Y278" s="67" t="s">
        <v>95</v>
      </c>
      <c r="Z278" s="117" t="s">
        <v>3</v>
      </c>
      <c r="AA278" s="70"/>
    </row>
    <row r="279" spans="1:27" ht="17.25" hidden="1" customHeight="1" x14ac:dyDescent="0.2">
      <c r="A279" s="15" t="s">
        <v>84</v>
      </c>
      <c r="B279" s="14" t="s">
        <v>82</v>
      </c>
      <c r="C279" s="14" t="s">
        <v>46</v>
      </c>
      <c r="D279" s="15" t="str">
        <f t="shared" si="20"/>
        <v>July</v>
      </c>
      <c r="E279" s="158">
        <v>2024</v>
      </c>
      <c r="F279" s="138">
        <v>35142.129999999997</v>
      </c>
      <c r="G279" s="138"/>
      <c r="H279" s="138"/>
      <c r="I279" s="600">
        <v>25705.75</v>
      </c>
      <c r="J279" s="68">
        <v>9436.3799999999974</v>
      </c>
      <c r="K279" s="357">
        <f t="shared" si="21"/>
        <v>0.26852043402036241</v>
      </c>
      <c r="L279" s="137"/>
      <c r="M279" s="137"/>
      <c r="N279" s="137">
        <f>Table3[[#This Row],[VAT Amount Rework]]+Table3[[#This Row],[Billed Before VAT Rework]]</f>
        <v>0</v>
      </c>
      <c r="O279" s="142">
        <v>9436.3799999999974</v>
      </c>
      <c r="P279" s="132">
        <f t="shared" si="22"/>
        <v>0.26852043402036241</v>
      </c>
      <c r="Q279" s="12">
        <f t="shared" si="23"/>
        <v>0</v>
      </c>
      <c r="R279" s="12">
        <f t="shared" si="24"/>
        <v>0</v>
      </c>
      <c r="S279" s="28">
        <v>383551</v>
      </c>
      <c r="T279" s="25" t="s">
        <v>1</v>
      </c>
      <c r="U279" s="25" t="s">
        <v>41</v>
      </c>
      <c r="V279" s="43">
        <v>45548</v>
      </c>
      <c r="W279" s="37">
        <f>Table3[[#This Row],[Received Date]]+22</f>
        <v>45570</v>
      </c>
      <c r="X279" s="25" t="s">
        <v>3</v>
      </c>
      <c r="Y279" s="25" t="s">
        <v>95</v>
      </c>
      <c r="Z279" s="114" t="s">
        <v>3</v>
      </c>
      <c r="AA279" s="30" t="e">
        <f>'Follow up'!#REF!-'Follow up'!#REF!</f>
        <v>#REF!</v>
      </c>
    </row>
    <row r="280" spans="1:27" ht="17.25" hidden="1" customHeight="1" x14ac:dyDescent="0.2">
      <c r="A280" s="15" t="s">
        <v>84</v>
      </c>
      <c r="B280" s="14" t="s">
        <v>82</v>
      </c>
      <c r="C280" s="14" t="s">
        <v>46</v>
      </c>
      <c r="D280" s="15" t="str">
        <f t="shared" si="20"/>
        <v>July</v>
      </c>
      <c r="E280" s="158">
        <v>2024</v>
      </c>
      <c r="F280" s="138">
        <v>159184.82</v>
      </c>
      <c r="G280" s="138"/>
      <c r="H280" s="138"/>
      <c r="I280" s="600">
        <v>111878.95999999999</v>
      </c>
      <c r="J280" s="68">
        <v>47305.860000000015</v>
      </c>
      <c r="K280" s="357">
        <f t="shared" si="21"/>
        <v>0.29717569803452371</v>
      </c>
      <c r="L280" s="137"/>
      <c r="M280" s="137"/>
      <c r="N280" s="137">
        <f>Table3[[#This Row],[VAT Amount Rework]]+Table3[[#This Row],[Billed Before VAT Rework]]</f>
        <v>0</v>
      </c>
      <c r="O280" s="142">
        <v>47305.860000000015</v>
      </c>
      <c r="P280" s="132">
        <f t="shared" si="22"/>
        <v>0.29717569803452371</v>
      </c>
      <c r="Q280" s="12">
        <f t="shared" si="23"/>
        <v>0</v>
      </c>
      <c r="R280" s="12">
        <f t="shared" si="24"/>
        <v>0</v>
      </c>
      <c r="S280" s="28">
        <v>383454</v>
      </c>
      <c r="T280" s="25" t="s">
        <v>1</v>
      </c>
      <c r="U280" s="25" t="s">
        <v>41</v>
      </c>
      <c r="V280" s="43">
        <v>45548</v>
      </c>
      <c r="W280" s="37">
        <f>Table3[[#This Row],[Received Date]]+22</f>
        <v>45570</v>
      </c>
      <c r="X280" s="25" t="s">
        <v>3</v>
      </c>
      <c r="Y280" s="25" t="s">
        <v>95</v>
      </c>
      <c r="Z280" s="114" t="s">
        <v>3</v>
      </c>
      <c r="AA280" s="30" t="e">
        <f>'Follow up'!#REF!-'Follow up'!#REF!</f>
        <v>#REF!</v>
      </c>
    </row>
    <row r="281" spans="1:27" ht="17.25" hidden="1" customHeight="1" x14ac:dyDescent="0.2">
      <c r="A281" s="15" t="s">
        <v>84</v>
      </c>
      <c r="B281" s="15" t="s">
        <v>56</v>
      </c>
      <c r="C281" s="14" t="s">
        <v>46</v>
      </c>
      <c r="D281" s="25" t="str">
        <f t="shared" si="20"/>
        <v>July</v>
      </c>
      <c r="E281" s="158">
        <v>2024</v>
      </c>
      <c r="F281" s="138">
        <v>28027.82</v>
      </c>
      <c r="G281" s="138"/>
      <c r="H281" s="138"/>
      <c r="I281" s="600">
        <v>18258.84</v>
      </c>
      <c r="J281" s="68">
        <v>9768.98</v>
      </c>
      <c r="K281" s="357">
        <f t="shared" si="21"/>
        <v>0.34854583767128516</v>
      </c>
      <c r="L281" s="137"/>
      <c r="M281" s="137"/>
      <c r="N281" s="137">
        <f>Table3[[#This Row],[VAT Amount Rework]]+Table3[[#This Row],[Billed Before VAT Rework]]</f>
        <v>0</v>
      </c>
      <c r="O281" s="142">
        <v>9768.98</v>
      </c>
      <c r="P281" s="132">
        <f t="shared" si="22"/>
        <v>0.34854583767128516</v>
      </c>
      <c r="Q281" s="12">
        <f t="shared" si="23"/>
        <v>0</v>
      </c>
      <c r="R281" s="12">
        <f t="shared" si="24"/>
        <v>0</v>
      </c>
      <c r="S281" s="28">
        <v>383657</v>
      </c>
      <c r="T281" s="25" t="s">
        <v>1</v>
      </c>
      <c r="U281" s="25" t="s">
        <v>41</v>
      </c>
      <c r="V281" s="43">
        <v>45548</v>
      </c>
      <c r="W281" s="37">
        <f>Table3[[#This Row],[Received Date]]+22</f>
        <v>45570</v>
      </c>
      <c r="X281" s="25" t="s">
        <v>3</v>
      </c>
      <c r="Y281" s="25" t="s">
        <v>3</v>
      </c>
      <c r="Z281" s="114" t="s">
        <v>3</v>
      </c>
      <c r="AA281" s="30" t="e">
        <f>'Follow up'!#REF!-'Follow up'!#REF!</f>
        <v>#REF!</v>
      </c>
    </row>
    <row r="282" spans="1:27" ht="17.25" hidden="1" customHeight="1" x14ac:dyDescent="0.2">
      <c r="A282" s="236" t="s">
        <v>84</v>
      </c>
      <c r="B282" s="99" t="s">
        <v>85</v>
      </c>
      <c r="C282" s="99" t="s">
        <v>46</v>
      </c>
      <c r="D282" s="98" t="str">
        <f t="shared" si="20"/>
        <v>July</v>
      </c>
      <c r="E282" s="158">
        <v>2024</v>
      </c>
      <c r="F282" s="138">
        <v>542806.6</v>
      </c>
      <c r="G282" s="138"/>
      <c r="H282" s="138"/>
      <c r="I282" s="600">
        <v>450316.58999999997</v>
      </c>
      <c r="J282" s="68">
        <v>92490.010000000009</v>
      </c>
      <c r="K282" s="357">
        <f t="shared" si="21"/>
        <v>0.17039219862101901</v>
      </c>
      <c r="L282" s="137">
        <v>408228.66</v>
      </c>
      <c r="M282" s="137">
        <v>42902.78</v>
      </c>
      <c r="N282" s="137">
        <f>Table3[[#This Row],[VAT Amount Rework]]+Table3[[#This Row],[Billed Before VAT Rework]]</f>
        <v>451131.43999999994</v>
      </c>
      <c r="O282" s="142">
        <v>91675.160000000033</v>
      </c>
      <c r="P282" s="132">
        <f t="shared" si="22"/>
        <v>0.16889101937964651</v>
      </c>
      <c r="Q282" s="100">
        <f t="shared" si="23"/>
        <v>814.84999999997672</v>
      </c>
      <c r="R282" s="100">
        <f t="shared" si="24"/>
        <v>814.84999999997672</v>
      </c>
      <c r="S282" s="101">
        <v>388216</v>
      </c>
      <c r="T282" s="25" t="s">
        <v>1</v>
      </c>
      <c r="U282" s="102" t="s">
        <v>41</v>
      </c>
      <c r="V282" s="276">
        <v>45548</v>
      </c>
      <c r="W282" s="37">
        <f>Table3[[#This Row],[Received Date]]+22</f>
        <v>45570</v>
      </c>
      <c r="X282" s="25" t="s">
        <v>100</v>
      </c>
      <c r="Y282" s="102" t="s">
        <v>38</v>
      </c>
      <c r="Z282" s="294">
        <v>45579</v>
      </c>
      <c r="AA282" s="103"/>
    </row>
    <row r="283" spans="1:27" ht="17.25" hidden="1" customHeight="1" x14ac:dyDescent="0.2">
      <c r="A283" s="236" t="s">
        <v>84</v>
      </c>
      <c r="B283" s="99" t="s">
        <v>85</v>
      </c>
      <c r="C283" s="99" t="s">
        <v>46</v>
      </c>
      <c r="D283" s="98" t="str">
        <f t="shared" si="20"/>
        <v>July</v>
      </c>
      <c r="E283" s="158">
        <v>2024</v>
      </c>
      <c r="F283" s="138">
        <v>276413.57</v>
      </c>
      <c r="G283" s="138"/>
      <c r="H283" s="138"/>
      <c r="I283" s="600">
        <v>215920.81</v>
      </c>
      <c r="J283" s="68">
        <v>60492.760000000009</v>
      </c>
      <c r="K283" s="357">
        <f t="shared" si="21"/>
        <v>0.21884873452486434</v>
      </c>
      <c r="L283" s="137"/>
      <c r="M283" s="137"/>
      <c r="N283" s="137">
        <f>Table3[[#This Row],[VAT Amount Rework]]+Table3[[#This Row],[Billed Before VAT Rework]]</f>
        <v>0</v>
      </c>
      <c r="O283" s="142">
        <v>60492.760000000009</v>
      </c>
      <c r="P283" s="132">
        <f t="shared" si="22"/>
        <v>0.21884873452486434</v>
      </c>
      <c r="Q283" s="100">
        <f t="shared" si="23"/>
        <v>0</v>
      </c>
      <c r="R283" s="100">
        <f t="shared" si="24"/>
        <v>0</v>
      </c>
      <c r="S283" s="101">
        <v>388214</v>
      </c>
      <c r="T283" s="25" t="s">
        <v>1</v>
      </c>
      <c r="U283" s="102" t="s">
        <v>41</v>
      </c>
      <c r="V283" s="276">
        <v>45548</v>
      </c>
      <c r="W283" s="37">
        <f>Table3[[#This Row],[Received Date]]+22</f>
        <v>45570</v>
      </c>
      <c r="X283" s="286"/>
      <c r="Y283" s="102" t="s">
        <v>95</v>
      </c>
      <c r="Z283" s="117" t="s">
        <v>3</v>
      </c>
      <c r="AA283" s="103"/>
    </row>
    <row r="284" spans="1:27" ht="17.25" hidden="1" customHeight="1" x14ac:dyDescent="0.2">
      <c r="A284" s="27" t="s">
        <v>84</v>
      </c>
      <c r="B284" s="15" t="s">
        <v>87</v>
      </c>
      <c r="C284" s="15" t="s">
        <v>46</v>
      </c>
      <c r="D284" s="26" t="str">
        <f t="shared" si="20"/>
        <v>July</v>
      </c>
      <c r="E284" s="158">
        <v>2024</v>
      </c>
      <c r="F284" s="138">
        <v>782157.65</v>
      </c>
      <c r="G284" s="138"/>
      <c r="H284" s="138"/>
      <c r="I284" s="600">
        <v>562313.24</v>
      </c>
      <c r="J284" s="68">
        <v>219844.41000000003</v>
      </c>
      <c r="K284" s="357">
        <f t="shared" si="21"/>
        <v>0.28107429493274155</v>
      </c>
      <c r="L284" s="137">
        <v>505116.57</v>
      </c>
      <c r="M284" s="137">
        <v>57148.800000000003</v>
      </c>
      <c r="N284" s="137">
        <f>Table3[[#This Row],[VAT Amount Rework]]+Table3[[#This Row],[Billed Before VAT Rework]]</f>
        <v>562265.37</v>
      </c>
      <c r="O284" s="142">
        <v>219892.28000000003</v>
      </c>
      <c r="P284" s="132">
        <f t="shared" si="22"/>
        <v>0.28113549742817195</v>
      </c>
      <c r="Q284" s="66">
        <f t="shared" si="23"/>
        <v>-47.869999999995343</v>
      </c>
      <c r="R284" s="66">
        <f t="shared" si="24"/>
        <v>0</v>
      </c>
      <c r="S284" s="32">
        <v>382979</v>
      </c>
      <c r="T284" s="25" t="s">
        <v>1</v>
      </c>
      <c r="U284" s="67" t="s">
        <v>41</v>
      </c>
      <c r="V284" s="43">
        <v>45549</v>
      </c>
      <c r="W284" s="37">
        <f>Table3[[#This Row],[Received Date]]+22</f>
        <v>45571</v>
      </c>
      <c r="X284" s="25" t="s">
        <v>100</v>
      </c>
      <c r="Y284" s="67" t="s">
        <v>38</v>
      </c>
      <c r="Z284" s="114">
        <v>45575</v>
      </c>
      <c r="AA284" s="70"/>
    </row>
    <row r="285" spans="1:27" ht="17.25" hidden="1" customHeight="1" x14ac:dyDescent="0.2">
      <c r="A285" s="15" t="s">
        <v>84</v>
      </c>
      <c r="B285" s="14" t="s">
        <v>82</v>
      </c>
      <c r="C285" s="14" t="s">
        <v>46</v>
      </c>
      <c r="D285" s="15" t="str">
        <f t="shared" si="20"/>
        <v>July</v>
      </c>
      <c r="E285" s="158">
        <v>2024</v>
      </c>
      <c r="F285" s="138">
        <v>1536257.51</v>
      </c>
      <c r="G285" s="138"/>
      <c r="H285" s="138"/>
      <c r="I285" s="600">
        <v>1169446.08</v>
      </c>
      <c r="J285" s="68">
        <v>366811.42999999993</v>
      </c>
      <c r="K285" s="357">
        <f t="shared" si="21"/>
        <v>0.23876949509591003</v>
      </c>
      <c r="L285" s="137"/>
      <c r="M285" s="137"/>
      <c r="N285" s="137">
        <f>Table3[[#This Row],[VAT Amount Rework]]+Table3[[#This Row],[Billed Before VAT Rework]]</f>
        <v>0</v>
      </c>
      <c r="O285" s="142">
        <v>366811.42999999993</v>
      </c>
      <c r="P285" s="132">
        <f t="shared" si="22"/>
        <v>0.23876949509591003</v>
      </c>
      <c r="Q285" s="12">
        <f t="shared" si="23"/>
        <v>0</v>
      </c>
      <c r="R285" s="12">
        <f t="shared" si="24"/>
        <v>0</v>
      </c>
      <c r="S285" s="28">
        <v>383458</v>
      </c>
      <c r="T285" s="25" t="s">
        <v>1</v>
      </c>
      <c r="U285" s="25" t="s">
        <v>41</v>
      </c>
      <c r="V285" s="43">
        <v>45549</v>
      </c>
      <c r="W285" s="37">
        <f>Table3[[#This Row],[Received Date]]+22</f>
        <v>45571</v>
      </c>
      <c r="X285" s="25" t="s">
        <v>3</v>
      </c>
      <c r="Y285" s="25" t="s">
        <v>95</v>
      </c>
      <c r="Z285" s="114" t="s">
        <v>3</v>
      </c>
      <c r="AA285" s="30" t="e">
        <f>'Follow up'!#REF!-'Follow up'!#REF!</f>
        <v>#REF!</v>
      </c>
    </row>
    <row r="286" spans="1:27" ht="17.25" hidden="1" customHeight="1" x14ac:dyDescent="0.2">
      <c r="A286" s="27" t="s">
        <v>84</v>
      </c>
      <c r="B286" s="15" t="s">
        <v>87</v>
      </c>
      <c r="C286" s="15" t="s">
        <v>46</v>
      </c>
      <c r="D286" s="26" t="str">
        <f t="shared" si="20"/>
        <v>July</v>
      </c>
      <c r="E286" s="158">
        <v>2024</v>
      </c>
      <c r="F286" s="138">
        <v>8847.89</v>
      </c>
      <c r="G286" s="138"/>
      <c r="H286" s="138"/>
      <c r="I286" s="600">
        <v>0</v>
      </c>
      <c r="J286" s="68">
        <v>8847.89</v>
      </c>
      <c r="K286" s="357">
        <f t="shared" si="21"/>
        <v>1</v>
      </c>
      <c r="L286" s="137">
        <v>7573.78</v>
      </c>
      <c r="M286" s="137">
        <v>1077.69</v>
      </c>
      <c r="N286" s="137">
        <f>Table3[[#This Row],[VAT Amount Rework]]+Table3[[#This Row],[Billed Before VAT Rework]]</f>
        <v>8651.4699999999993</v>
      </c>
      <c r="O286" s="142">
        <v>196.42000000000007</v>
      </c>
      <c r="P286" s="132">
        <f t="shared" si="22"/>
        <v>2.2199643078745338E-2</v>
      </c>
      <c r="Q286" s="66">
        <f t="shared" si="23"/>
        <v>8651.4699999999993</v>
      </c>
      <c r="R286" s="66">
        <f t="shared" si="24"/>
        <v>8651.4699999999993</v>
      </c>
      <c r="S286" s="32">
        <v>382983</v>
      </c>
      <c r="T286" s="25" t="s">
        <v>1</v>
      </c>
      <c r="U286" s="67" t="s">
        <v>40</v>
      </c>
      <c r="V286" s="43">
        <v>45550</v>
      </c>
      <c r="W286" s="37">
        <v>45572</v>
      </c>
      <c r="X286" s="25" t="s">
        <v>100</v>
      </c>
      <c r="Y286" s="67" t="s">
        <v>38</v>
      </c>
      <c r="Z286" s="114">
        <v>45572</v>
      </c>
      <c r="AA286" s="70"/>
    </row>
    <row r="287" spans="1:27" ht="17.25" hidden="1" customHeight="1" x14ac:dyDescent="0.2">
      <c r="A287" s="15" t="s">
        <v>84</v>
      </c>
      <c r="B287" s="14" t="s">
        <v>82</v>
      </c>
      <c r="C287" s="14" t="s">
        <v>46</v>
      </c>
      <c r="D287" s="15" t="str">
        <f t="shared" si="20"/>
        <v>July</v>
      </c>
      <c r="E287" s="158">
        <v>2024</v>
      </c>
      <c r="F287" s="138">
        <v>22278.36</v>
      </c>
      <c r="G287" s="138"/>
      <c r="H287" s="138"/>
      <c r="I287" s="600">
        <v>19702.97</v>
      </c>
      <c r="J287" s="68">
        <v>2575.3899999999994</v>
      </c>
      <c r="K287" s="357">
        <f t="shared" si="21"/>
        <v>0.1156005199664607</v>
      </c>
      <c r="L287" s="137"/>
      <c r="M287" s="137"/>
      <c r="N287" s="137">
        <f>Table3[[#This Row],[VAT Amount Rework]]+Table3[[#This Row],[Billed Before VAT Rework]]</f>
        <v>0</v>
      </c>
      <c r="O287" s="142">
        <v>2575.3899999999994</v>
      </c>
      <c r="P287" s="132">
        <f t="shared" si="22"/>
        <v>0.1156005199664607</v>
      </c>
      <c r="Q287" s="12">
        <f t="shared" si="23"/>
        <v>0</v>
      </c>
      <c r="R287" s="12">
        <f t="shared" si="24"/>
        <v>0</v>
      </c>
      <c r="S287" s="28">
        <v>383460</v>
      </c>
      <c r="T287" s="25" t="s">
        <v>1</v>
      </c>
      <c r="U287" s="25" t="s">
        <v>40</v>
      </c>
      <c r="V287" s="43">
        <v>45551</v>
      </c>
      <c r="W287" s="37">
        <f>Table3[[#This Row],[Received Date]]+22</f>
        <v>45573</v>
      </c>
      <c r="X287" s="25" t="s">
        <v>3</v>
      </c>
      <c r="Y287" s="25" t="s">
        <v>95</v>
      </c>
      <c r="Z287" s="114" t="s">
        <v>3</v>
      </c>
      <c r="AA287" s="30" t="e">
        <f>'Follow up'!#REF!-'Follow up'!#REF!</f>
        <v>#REF!</v>
      </c>
    </row>
    <row r="288" spans="1:27" ht="17.25" hidden="1" customHeight="1" x14ac:dyDescent="0.2">
      <c r="A288" s="15" t="s">
        <v>84</v>
      </c>
      <c r="B288" s="15" t="s">
        <v>56</v>
      </c>
      <c r="C288" s="14" t="s">
        <v>46</v>
      </c>
      <c r="D288" s="25" t="str">
        <f t="shared" si="20"/>
        <v>July</v>
      </c>
      <c r="E288" s="158">
        <v>2024</v>
      </c>
      <c r="F288" s="138">
        <v>774784.95</v>
      </c>
      <c r="G288" s="138"/>
      <c r="H288" s="138"/>
      <c r="I288" s="600">
        <v>614196.23</v>
      </c>
      <c r="J288" s="68">
        <v>160588.71999999997</v>
      </c>
      <c r="K288" s="357">
        <f t="shared" si="21"/>
        <v>0.20726876535224384</v>
      </c>
      <c r="L288" s="137"/>
      <c r="M288" s="137"/>
      <c r="N288" s="137">
        <f>Table3[[#This Row],[VAT Amount Rework]]+Table3[[#This Row],[Billed Before VAT Rework]]</f>
        <v>0</v>
      </c>
      <c r="O288" s="142">
        <v>160588.71999999997</v>
      </c>
      <c r="P288" s="132">
        <f t="shared" si="22"/>
        <v>0.20726876535224384</v>
      </c>
      <c r="Q288" s="12">
        <f t="shared" si="23"/>
        <v>0</v>
      </c>
      <c r="R288" s="12">
        <f t="shared" si="24"/>
        <v>0</v>
      </c>
      <c r="S288" s="28">
        <v>383649</v>
      </c>
      <c r="T288" s="25" t="s">
        <v>1</v>
      </c>
      <c r="U288" s="25" t="s">
        <v>41</v>
      </c>
      <c r="V288" s="43">
        <v>45551</v>
      </c>
      <c r="W288" s="37">
        <f>Table3[[#This Row],[Received Date]]+22</f>
        <v>45573</v>
      </c>
      <c r="X288" s="25" t="s">
        <v>3</v>
      </c>
      <c r="Y288" s="25" t="s">
        <v>3</v>
      </c>
      <c r="Z288" s="114" t="s">
        <v>3</v>
      </c>
      <c r="AA288" s="30" t="e">
        <f>'Follow up'!#REF!-'Follow up'!#REF!</f>
        <v>#REF!</v>
      </c>
    </row>
    <row r="289" spans="1:27" ht="17.25" hidden="1" customHeight="1" x14ac:dyDescent="0.2">
      <c r="A289" s="15" t="s">
        <v>84</v>
      </c>
      <c r="B289" s="15" t="s">
        <v>56</v>
      </c>
      <c r="C289" s="14" t="s">
        <v>46</v>
      </c>
      <c r="D289" s="25" t="str">
        <f t="shared" si="20"/>
        <v>July</v>
      </c>
      <c r="E289" s="158">
        <v>2024</v>
      </c>
      <c r="F289" s="138">
        <v>67745.61</v>
      </c>
      <c r="G289" s="138"/>
      <c r="H289" s="138"/>
      <c r="I289" s="600">
        <v>60804.840000000004</v>
      </c>
      <c r="J289" s="68">
        <v>6940.7699999999968</v>
      </c>
      <c r="K289" s="357">
        <f t="shared" si="21"/>
        <v>0.10245342834760801</v>
      </c>
      <c r="L289" s="137"/>
      <c r="M289" s="137"/>
      <c r="N289" s="137">
        <f>Table3[[#This Row],[VAT Amount Rework]]+Table3[[#This Row],[Billed Before VAT Rework]]</f>
        <v>0</v>
      </c>
      <c r="O289" s="142">
        <v>6940.7699999999968</v>
      </c>
      <c r="P289" s="132">
        <f t="shared" si="22"/>
        <v>0.10245342834760801</v>
      </c>
      <c r="Q289" s="12">
        <f t="shared" si="23"/>
        <v>0</v>
      </c>
      <c r="R289" s="12">
        <f t="shared" si="24"/>
        <v>0</v>
      </c>
      <c r="S289" s="28">
        <v>383650</v>
      </c>
      <c r="T289" s="25" t="s">
        <v>1</v>
      </c>
      <c r="U289" s="25" t="s">
        <v>40</v>
      </c>
      <c r="V289" s="43">
        <v>45551</v>
      </c>
      <c r="W289" s="37">
        <f>Table3[[#This Row],[Received Date]]+22</f>
        <v>45573</v>
      </c>
      <c r="X289" s="25" t="s">
        <v>3</v>
      </c>
      <c r="Y289" s="25" t="s">
        <v>3</v>
      </c>
      <c r="Z289" s="114" t="s">
        <v>3</v>
      </c>
      <c r="AA289" s="30" t="e">
        <f>'Follow up'!#REF!-'Follow up'!#REF!</f>
        <v>#REF!</v>
      </c>
    </row>
    <row r="290" spans="1:27" ht="17.25" hidden="1" customHeight="1" x14ac:dyDescent="0.2">
      <c r="A290" s="15" t="s">
        <v>84</v>
      </c>
      <c r="B290" s="14" t="s">
        <v>82</v>
      </c>
      <c r="C290" s="14" t="s">
        <v>46</v>
      </c>
      <c r="D290" s="15" t="str">
        <f t="shared" si="20"/>
        <v>July</v>
      </c>
      <c r="E290" s="158">
        <v>2024</v>
      </c>
      <c r="F290" s="138">
        <v>57057.35</v>
      </c>
      <c r="G290" s="138"/>
      <c r="H290" s="138"/>
      <c r="I290" s="600">
        <v>26958.91</v>
      </c>
      <c r="J290" s="68">
        <v>30098.44</v>
      </c>
      <c r="K290" s="357">
        <f t="shared" si="21"/>
        <v>0.52751205585257643</v>
      </c>
      <c r="L290" s="137">
        <v>48599.47</v>
      </c>
      <c r="M290" s="137">
        <v>7089.38</v>
      </c>
      <c r="N290" s="137">
        <f>Table3[[#This Row],[VAT Amount Rework]]+Table3[[#This Row],[Billed Before VAT Rework]]</f>
        <v>55688.85</v>
      </c>
      <c r="O290" s="142">
        <v>1368.5</v>
      </c>
      <c r="P290" s="132">
        <f t="shared" si="22"/>
        <v>2.3984640015703499E-2</v>
      </c>
      <c r="Q290" s="12">
        <f t="shared" si="23"/>
        <v>28729.94</v>
      </c>
      <c r="R290" s="12">
        <f t="shared" si="24"/>
        <v>28729.94</v>
      </c>
      <c r="S290" s="28">
        <v>383453</v>
      </c>
      <c r="T290" s="25" t="s">
        <v>1</v>
      </c>
      <c r="U290" s="25" t="s">
        <v>40</v>
      </c>
      <c r="V290" s="43">
        <v>45552</v>
      </c>
      <c r="W290" s="37">
        <f>Table3[[#This Row],[Received Date]]+22</f>
        <v>45574</v>
      </c>
      <c r="X290" s="220" t="s">
        <v>96</v>
      </c>
      <c r="Y290" s="25" t="s">
        <v>103</v>
      </c>
      <c r="Z290" s="115">
        <f>Table3[[#This Row],[Received Date]]+22</f>
        <v>45574</v>
      </c>
      <c r="AA290" s="30" t="e">
        <f>'Follow up'!#REF!-'Follow up'!#REF!</f>
        <v>#REF!</v>
      </c>
    </row>
    <row r="291" spans="1:27" ht="17.25" hidden="1" customHeight="1" x14ac:dyDescent="0.2">
      <c r="A291" s="27" t="s">
        <v>58</v>
      </c>
      <c r="B291" s="99" t="s">
        <v>85</v>
      </c>
      <c r="C291" s="99" t="s">
        <v>46</v>
      </c>
      <c r="D291" s="26" t="str">
        <f t="shared" si="20"/>
        <v>Aug</v>
      </c>
      <c r="E291" s="158">
        <v>2024</v>
      </c>
      <c r="F291" s="138">
        <v>3316.24</v>
      </c>
      <c r="G291" s="138"/>
      <c r="H291" s="138"/>
      <c r="I291" s="600">
        <v>1568.64</v>
      </c>
      <c r="J291" s="68">
        <v>1747.5999999999997</v>
      </c>
      <c r="K291" s="357">
        <f t="shared" si="21"/>
        <v>0.52698236557064626</v>
      </c>
      <c r="L291" s="137"/>
      <c r="M291" s="137"/>
      <c r="N291" s="137">
        <f>Table3[[#This Row],[VAT Amount Rework]]+Table3[[#This Row],[Billed Before VAT Rework]]</f>
        <v>0</v>
      </c>
      <c r="O291" s="142">
        <v>36.9699999999998</v>
      </c>
      <c r="P291" s="132">
        <f t="shared" si="22"/>
        <v>1.1148167804501424E-2</v>
      </c>
      <c r="Q291" s="66">
        <f t="shared" si="23"/>
        <v>1710.6299999999999</v>
      </c>
      <c r="R291" s="66">
        <f t="shared" si="24"/>
        <v>1710.6299999999999</v>
      </c>
      <c r="S291" s="32">
        <v>389704</v>
      </c>
      <c r="T291" s="25" t="s">
        <v>1</v>
      </c>
      <c r="U291" s="106" t="s">
        <v>40</v>
      </c>
      <c r="V291" s="43">
        <v>45552</v>
      </c>
      <c r="W291" s="37">
        <f>Table3[[#This Row],[Received Date]]+22</f>
        <v>45574</v>
      </c>
      <c r="X291" s="25" t="s">
        <v>100</v>
      </c>
      <c r="Y291" s="106" t="s">
        <v>38</v>
      </c>
      <c r="Z291" s="114">
        <v>45560</v>
      </c>
      <c r="AA291" s="70"/>
    </row>
    <row r="292" spans="1:27" ht="17.25" hidden="1" customHeight="1" x14ac:dyDescent="0.2">
      <c r="A292" s="246" t="s">
        <v>58</v>
      </c>
      <c r="B292" s="251" t="s">
        <v>57</v>
      </c>
      <c r="C292" s="139" t="s">
        <v>46</v>
      </c>
      <c r="D292" s="251" t="str">
        <f t="shared" si="20"/>
        <v>Aug</v>
      </c>
      <c r="E292" s="158">
        <v>2024</v>
      </c>
      <c r="F292" s="138">
        <v>5966.43</v>
      </c>
      <c r="G292" s="138"/>
      <c r="H292" s="138"/>
      <c r="I292" s="600">
        <v>3920.96</v>
      </c>
      <c r="J292" s="68">
        <v>2045.4700000000003</v>
      </c>
      <c r="K292" s="357">
        <f t="shared" si="21"/>
        <v>0.34282979939427766</v>
      </c>
      <c r="L292" s="137"/>
      <c r="M292" s="137"/>
      <c r="N292" s="137">
        <f>Table3[[#This Row],[VAT Amount Rework]]+Table3[[#This Row],[Billed Before VAT Rework]]</f>
        <v>0</v>
      </c>
      <c r="O292" s="142">
        <v>2045.4700000000003</v>
      </c>
      <c r="P292" s="132">
        <f t="shared" si="22"/>
        <v>0.34282979939427766</v>
      </c>
      <c r="Q292" s="140">
        <f t="shared" si="23"/>
        <v>0</v>
      </c>
      <c r="R292" s="140">
        <f t="shared" si="24"/>
        <v>0</v>
      </c>
      <c r="S292" s="270">
        <v>389724</v>
      </c>
      <c r="T292" s="53" t="s">
        <v>1</v>
      </c>
      <c r="U292" s="274" t="s">
        <v>41</v>
      </c>
      <c r="V292" s="55">
        <v>45557</v>
      </c>
      <c r="W292" s="37">
        <f>Table3[[#This Row],[Received Date]]+22</f>
        <v>45579</v>
      </c>
      <c r="X292" s="274" t="s">
        <v>3</v>
      </c>
      <c r="Y292" s="274" t="s">
        <v>95</v>
      </c>
      <c r="Z292" s="117" t="s">
        <v>3</v>
      </c>
      <c r="AA292" s="70"/>
    </row>
    <row r="293" spans="1:27" ht="17.25" hidden="1" customHeight="1" x14ac:dyDescent="0.2">
      <c r="A293" s="246" t="s">
        <v>58</v>
      </c>
      <c r="B293" s="250" t="s">
        <v>85</v>
      </c>
      <c r="C293" s="250" t="s">
        <v>46</v>
      </c>
      <c r="D293" s="251" t="str">
        <f t="shared" si="20"/>
        <v>Aug</v>
      </c>
      <c r="E293" s="158">
        <v>2024</v>
      </c>
      <c r="F293" s="138">
        <v>101310.25</v>
      </c>
      <c r="G293" s="138"/>
      <c r="H293" s="138"/>
      <c r="I293" s="600">
        <v>91161.53</v>
      </c>
      <c r="J293" s="68">
        <v>10148.720000000001</v>
      </c>
      <c r="K293" s="357">
        <f t="shared" si="21"/>
        <v>0.10017466149772605</v>
      </c>
      <c r="L293" s="137"/>
      <c r="M293" s="137"/>
      <c r="N293" s="137">
        <f>Table3[[#This Row],[VAT Amount Rework]]+Table3[[#This Row],[Billed Before VAT Rework]]</f>
        <v>0</v>
      </c>
      <c r="O293" s="142">
        <v>6092.6699999999983</v>
      </c>
      <c r="P293" s="132">
        <f t="shared" si="22"/>
        <v>6.0138732260556049E-2</v>
      </c>
      <c r="Q293" s="140">
        <f t="shared" si="23"/>
        <v>4056.0500000000029</v>
      </c>
      <c r="R293" s="140">
        <f t="shared" si="24"/>
        <v>4056.0500000000029</v>
      </c>
      <c r="S293" s="270">
        <v>389669</v>
      </c>
      <c r="T293" s="53" t="s">
        <v>1</v>
      </c>
      <c r="U293" s="273" t="s">
        <v>40</v>
      </c>
      <c r="V293" s="55">
        <v>45558</v>
      </c>
      <c r="W293" s="37">
        <f>Table3[[#This Row],[Received Date]]+22</f>
        <v>45580</v>
      </c>
      <c r="X293" s="53" t="s">
        <v>100</v>
      </c>
      <c r="Y293" s="273" t="s">
        <v>38</v>
      </c>
      <c r="Z293" s="114">
        <v>45567</v>
      </c>
      <c r="AA293" s="70"/>
    </row>
    <row r="294" spans="1:27" ht="17.25" hidden="1" customHeight="1" x14ac:dyDescent="0.2">
      <c r="A294" s="246" t="s">
        <v>58</v>
      </c>
      <c r="B294" s="250" t="s">
        <v>85</v>
      </c>
      <c r="C294" s="250" t="s">
        <v>46</v>
      </c>
      <c r="D294" s="251" t="str">
        <f t="shared" si="20"/>
        <v>Aug</v>
      </c>
      <c r="E294" s="158">
        <v>2024</v>
      </c>
      <c r="F294" s="138">
        <v>502020.49</v>
      </c>
      <c r="G294" s="138"/>
      <c r="H294" s="138"/>
      <c r="I294" s="600">
        <v>394274.92</v>
      </c>
      <c r="J294" s="68">
        <v>107745.57</v>
      </c>
      <c r="K294" s="357">
        <f t="shared" si="21"/>
        <v>0.21462384931738546</v>
      </c>
      <c r="L294" s="137"/>
      <c r="M294" s="137"/>
      <c r="N294" s="137">
        <f>Table3[[#This Row],[VAT Amount Rework]]+Table3[[#This Row],[Billed Before VAT Rework]]</f>
        <v>0</v>
      </c>
      <c r="O294" s="142">
        <v>107042.83999999997</v>
      </c>
      <c r="P294" s="132">
        <f t="shared" si="22"/>
        <v>0.21322404589501909</v>
      </c>
      <c r="Q294" s="140">
        <f t="shared" si="23"/>
        <v>702.73000000003958</v>
      </c>
      <c r="R294" s="140">
        <f t="shared" si="24"/>
        <v>702.73000000003958</v>
      </c>
      <c r="S294" s="270">
        <v>389673</v>
      </c>
      <c r="T294" s="53" t="s">
        <v>1</v>
      </c>
      <c r="U294" s="273" t="s">
        <v>41</v>
      </c>
      <c r="V294" s="55">
        <v>45558</v>
      </c>
      <c r="W294" s="37">
        <f>Table3[[#This Row],[Received Date]]+22</f>
        <v>45580</v>
      </c>
      <c r="X294" s="53" t="s">
        <v>100</v>
      </c>
      <c r="Y294" s="273" t="s">
        <v>38</v>
      </c>
      <c r="Z294" s="114">
        <v>45578</v>
      </c>
      <c r="AA294" s="70"/>
    </row>
    <row r="295" spans="1:27" ht="17.25" hidden="1" customHeight="1" x14ac:dyDescent="0.2">
      <c r="A295" s="27" t="s">
        <v>58</v>
      </c>
      <c r="B295" s="26" t="s">
        <v>57</v>
      </c>
      <c r="C295" s="15" t="s">
        <v>46</v>
      </c>
      <c r="D295" s="26" t="str">
        <f t="shared" si="20"/>
        <v>Aug</v>
      </c>
      <c r="E295" s="158">
        <v>2024</v>
      </c>
      <c r="F295" s="138">
        <v>492194.84</v>
      </c>
      <c r="G295" s="138"/>
      <c r="H295" s="138"/>
      <c r="I295" s="600">
        <v>393951.29</v>
      </c>
      <c r="J295" s="68">
        <v>98243.550000000047</v>
      </c>
      <c r="K295" s="357">
        <f t="shared" si="21"/>
        <v>0.19960296617494008</v>
      </c>
      <c r="L295" s="137"/>
      <c r="M295" s="137"/>
      <c r="N295" s="137">
        <f>Table3[[#This Row],[VAT Amount Rework]]+Table3[[#This Row],[Billed Before VAT Rework]]</f>
        <v>0</v>
      </c>
      <c r="O295" s="142">
        <v>98243.550000000047</v>
      </c>
      <c r="P295" s="132">
        <f t="shared" si="22"/>
        <v>0.19960296617494008</v>
      </c>
      <c r="Q295" s="66">
        <f t="shared" si="23"/>
        <v>0</v>
      </c>
      <c r="R295" s="66">
        <f t="shared" si="24"/>
        <v>0</v>
      </c>
      <c r="S295" s="32">
        <v>389721</v>
      </c>
      <c r="T295" s="25" t="s">
        <v>1</v>
      </c>
      <c r="U295" s="67" t="s">
        <v>41</v>
      </c>
      <c r="V295" s="43">
        <v>45559</v>
      </c>
      <c r="W295" s="37">
        <f>Table3[[#This Row],[Received Date]]+22</f>
        <v>45581</v>
      </c>
      <c r="X295" s="67" t="s">
        <v>3</v>
      </c>
      <c r="Y295" s="67" t="s">
        <v>95</v>
      </c>
      <c r="Z295" s="117" t="s">
        <v>3</v>
      </c>
      <c r="AA295" s="70"/>
    </row>
    <row r="296" spans="1:27" ht="17.25" hidden="1" customHeight="1" x14ac:dyDescent="0.2">
      <c r="A296" s="27" t="s">
        <v>58</v>
      </c>
      <c r="B296" s="99" t="s">
        <v>85</v>
      </c>
      <c r="C296" s="99" t="s">
        <v>46</v>
      </c>
      <c r="D296" s="26" t="str">
        <f t="shared" si="20"/>
        <v>Aug</v>
      </c>
      <c r="E296" s="158">
        <v>2024</v>
      </c>
      <c r="F296" s="138">
        <v>200114.63</v>
      </c>
      <c r="G296" s="138"/>
      <c r="H296" s="138"/>
      <c r="I296" s="600">
        <v>129395</v>
      </c>
      <c r="J296" s="68">
        <v>70719.63</v>
      </c>
      <c r="K296" s="357">
        <f t="shared" si="21"/>
        <v>0.35339560131110853</v>
      </c>
      <c r="L296" s="137"/>
      <c r="M296" s="137"/>
      <c r="N296" s="137">
        <f>Table3[[#This Row],[VAT Amount Rework]]+Table3[[#This Row],[Billed Before VAT Rework]]</f>
        <v>0</v>
      </c>
      <c r="O296" s="142">
        <v>70719.63</v>
      </c>
      <c r="P296" s="132">
        <f t="shared" si="22"/>
        <v>0.35339560131110853</v>
      </c>
      <c r="Q296" s="66">
        <f t="shared" si="23"/>
        <v>0</v>
      </c>
      <c r="R296" s="66">
        <f t="shared" si="24"/>
        <v>0</v>
      </c>
      <c r="S296" s="32">
        <v>389671</v>
      </c>
      <c r="T296" s="25" t="s">
        <v>1</v>
      </c>
      <c r="U296" s="106" t="s">
        <v>41</v>
      </c>
      <c r="V296" s="43">
        <v>45559</v>
      </c>
      <c r="W296" s="37">
        <f>Table3[[#This Row],[Received Date]]+22</f>
        <v>45581</v>
      </c>
      <c r="X296" s="106"/>
      <c r="Y296" s="106" t="s">
        <v>95</v>
      </c>
      <c r="Z296" s="117" t="s">
        <v>3</v>
      </c>
      <c r="AA296" s="70"/>
    </row>
    <row r="297" spans="1:27" ht="17.25" hidden="1" customHeight="1" x14ac:dyDescent="0.2">
      <c r="A297" s="27" t="s">
        <v>58</v>
      </c>
      <c r="B297" s="15" t="s">
        <v>87</v>
      </c>
      <c r="C297" s="15" t="s">
        <v>46</v>
      </c>
      <c r="D297" s="26" t="str">
        <f t="shared" si="20"/>
        <v>Aug</v>
      </c>
      <c r="E297" s="158">
        <v>2024</v>
      </c>
      <c r="F297" s="138">
        <v>31283.86</v>
      </c>
      <c r="G297" s="138"/>
      <c r="H297" s="138"/>
      <c r="I297" s="600">
        <v>21257.34</v>
      </c>
      <c r="J297" s="68">
        <v>10026.52</v>
      </c>
      <c r="K297" s="357">
        <f t="shared" si="21"/>
        <v>0.32050137035519277</v>
      </c>
      <c r="L297" s="137"/>
      <c r="M297" s="137"/>
      <c r="N297" s="137">
        <f>Table3[[#This Row],[VAT Amount Rework]]+Table3[[#This Row],[Billed Before VAT Rework]]</f>
        <v>0</v>
      </c>
      <c r="O297" s="142">
        <v>10026.52</v>
      </c>
      <c r="P297" s="132">
        <f t="shared" si="22"/>
        <v>0.32050137035519277</v>
      </c>
      <c r="Q297" s="66">
        <f t="shared" si="23"/>
        <v>0</v>
      </c>
      <c r="R297" s="66">
        <f t="shared" si="24"/>
        <v>0</v>
      </c>
      <c r="S297" s="32">
        <v>389708</v>
      </c>
      <c r="T297" s="25" t="s">
        <v>1</v>
      </c>
      <c r="U297" s="67" t="s">
        <v>41</v>
      </c>
      <c r="V297" s="43">
        <v>45560</v>
      </c>
      <c r="W297" s="37">
        <f>Table3[[#This Row],[Received Date]]+22</f>
        <v>45582</v>
      </c>
      <c r="X297" s="67" t="s">
        <v>3</v>
      </c>
      <c r="Y297" s="67" t="s">
        <v>95</v>
      </c>
      <c r="Z297" s="117" t="s">
        <v>3</v>
      </c>
      <c r="AA297" s="70"/>
    </row>
    <row r="298" spans="1:27" ht="17.25" hidden="1" customHeight="1" x14ac:dyDescent="0.2">
      <c r="A298" s="15" t="s">
        <v>58</v>
      </c>
      <c r="B298" s="15" t="s">
        <v>57</v>
      </c>
      <c r="C298" s="14" t="s">
        <v>46</v>
      </c>
      <c r="D298" s="25" t="str">
        <f t="shared" si="20"/>
        <v>Aug</v>
      </c>
      <c r="E298" s="158">
        <v>2024</v>
      </c>
      <c r="F298" s="138">
        <v>412826.62</v>
      </c>
      <c r="G298" s="138"/>
      <c r="H298" s="138"/>
      <c r="I298" s="600">
        <v>290298.69</v>
      </c>
      <c r="J298" s="68">
        <f>Table3[[#This Row],[Billing Amount]]-Table3[[#This Row],[Approved to pay]]</f>
        <v>122527.93</v>
      </c>
      <c r="K298" s="357">
        <f t="shared" si="21"/>
        <v>0.29680239612455223</v>
      </c>
      <c r="L298" s="137">
        <v>276374.14</v>
      </c>
      <c r="M298" s="137">
        <v>37002.94</v>
      </c>
      <c r="N298" s="137">
        <f>Table3[[#This Row],[VAT Amount Rework]]+Table3[[#This Row],[Billed Before VAT Rework]]</f>
        <v>313377.08</v>
      </c>
      <c r="O298" s="142">
        <v>99449.539999999979</v>
      </c>
      <c r="P298" s="132">
        <f t="shared" si="22"/>
        <v>0.24089904861270811</v>
      </c>
      <c r="Q298" s="12">
        <f t="shared" si="23"/>
        <v>23078.390000000014</v>
      </c>
      <c r="R298" s="12">
        <f t="shared" si="24"/>
        <v>23078.390000000014</v>
      </c>
      <c r="S298" s="57">
        <v>392759</v>
      </c>
      <c r="T298" s="25" t="s">
        <v>1</v>
      </c>
      <c r="U298" s="25" t="s">
        <v>40</v>
      </c>
      <c r="V298" s="43">
        <v>45560</v>
      </c>
      <c r="W298" s="37">
        <f>Table3[[#This Row],[Received Date]]+22</f>
        <v>45582</v>
      </c>
      <c r="X298" s="86" t="s">
        <v>99</v>
      </c>
      <c r="Y298" s="25" t="s">
        <v>97</v>
      </c>
      <c r="Z298" s="114">
        <v>45574</v>
      </c>
      <c r="AA298" s="30" t="e">
        <f>'Follow up'!#REF!-'Follow up'!#REF!</f>
        <v>#REF!</v>
      </c>
    </row>
    <row r="299" spans="1:27" ht="17.25" hidden="1" customHeight="1" x14ac:dyDescent="0.2">
      <c r="A299" s="27" t="s">
        <v>58</v>
      </c>
      <c r="B299" s="26" t="s">
        <v>82</v>
      </c>
      <c r="C299" s="15" t="s">
        <v>46</v>
      </c>
      <c r="D299" s="26" t="str">
        <f t="shared" si="20"/>
        <v>Aug</v>
      </c>
      <c r="E299" s="158">
        <v>2024</v>
      </c>
      <c r="F299" s="138">
        <v>27534.81</v>
      </c>
      <c r="G299" s="138">
        <v>15282.95</v>
      </c>
      <c r="H299" s="138">
        <v>1400.33</v>
      </c>
      <c r="I299" s="600">
        <v>16683.28</v>
      </c>
      <c r="J299" s="68">
        <v>10851.530000000002</v>
      </c>
      <c r="K299" s="357">
        <f t="shared" si="21"/>
        <v>0.39410222914194804</v>
      </c>
      <c r="L299" s="137">
        <v>16332.95</v>
      </c>
      <c r="M299" s="137">
        <v>1554.83</v>
      </c>
      <c r="N299" s="137">
        <f>Table3[[#This Row],[VAT Amount Rework]]+Table3[[#This Row],[Billed Before VAT Rework]]</f>
        <v>17887.78</v>
      </c>
      <c r="O299" s="142">
        <v>9647.0300000000025</v>
      </c>
      <c r="P299" s="132">
        <f t="shared" si="22"/>
        <v>0.35035760188648485</v>
      </c>
      <c r="Q299" s="66">
        <f t="shared" si="23"/>
        <v>1204.5</v>
      </c>
      <c r="R299" s="66">
        <f t="shared" si="24"/>
        <v>1204.5</v>
      </c>
      <c r="S299" s="32">
        <v>389776</v>
      </c>
      <c r="T299" s="25" t="s">
        <v>1</v>
      </c>
      <c r="U299" s="67" t="s">
        <v>41</v>
      </c>
      <c r="V299" s="43">
        <v>45565</v>
      </c>
      <c r="W299" s="37">
        <f>Table3[[#This Row],[Received Date]]+22</f>
        <v>45587</v>
      </c>
      <c r="X299" s="67"/>
      <c r="Y299" s="67" t="s">
        <v>38</v>
      </c>
      <c r="Z299" s="114">
        <v>45601</v>
      </c>
      <c r="AA299" s="70"/>
    </row>
    <row r="300" spans="1:27" ht="17.25" hidden="1" customHeight="1" x14ac:dyDescent="0.2">
      <c r="A300" s="27" t="s">
        <v>58</v>
      </c>
      <c r="B300" s="99" t="s">
        <v>85</v>
      </c>
      <c r="C300" s="99" t="s">
        <v>46</v>
      </c>
      <c r="D300" s="26" t="str">
        <f t="shared" si="20"/>
        <v>Aug</v>
      </c>
      <c r="E300" s="158">
        <v>2024</v>
      </c>
      <c r="F300" s="138">
        <v>13680.01</v>
      </c>
      <c r="G300" s="138"/>
      <c r="H300" s="138"/>
      <c r="I300" s="600">
        <v>10649.019999999999</v>
      </c>
      <c r="J300" s="68">
        <v>3030.9900000000016</v>
      </c>
      <c r="K300" s="357">
        <f t="shared" si="21"/>
        <v>0.22156343452965324</v>
      </c>
      <c r="L300" s="137"/>
      <c r="M300" s="137"/>
      <c r="N300" s="137">
        <f>Table3[[#This Row],[VAT Amount Rework]]+Table3[[#This Row],[Billed Before VAT Rework]]</f>
        <v>0</v>
      </c>
      <c r="O300" s="142">
        <v>3030.9900000000016</v>
      </c>
      <c r="P300" s="132">
        <f t="shared" si="22"/>
        <v>0.22156343452965324</v>
      </c>
      <c r="Q300" s="66">
        <f t="shared" si="23"/>
        <v>0</v>
      </c>
      <c r="R300" s="66">
        <f t="shared" si="24"/>
        <v>0</v>
      </c>
      <c r="S300" s="32">
        <v>394508</v>
      </c>
      <c r="T300" s="25" t="s">
        <v>1</v>
      </c>
      <c r="U300" s="106" t="s">
        <v>41</v>
      </c>
      <c r="V300" s="43">
        <v>45565</v>
      </c>
      <c r="W300" s="37">
        <f>Table3[[#This Row],[Received Date]]+22</f>
        <v>45587</v>
      </c>
      <c r="X300" s="106"/>
      <c r="Y300" s="106" t="s">
        <v>95</v>
      </c>
      <c r="Z300" s="117" t="s">
        <v>3</v>
      </c>
      <c r="AA300" s="70"/>
    </row>
    <row r="301" spans="1:27" ht="17.25" hidden="1" customHeight="1" x14ac:dyDescent="0.2">
      <c r="A301" s="244" t="s">
        <v>84</v>
      </c>
      <c r="B301" s="14" t="s">
        <v>82</v>
      </c>
      <c r="C301" s="15" t="s">
        <v>62</v>
      </c>
      <c r="D301" s="256" t="str">
        <f t="shared" si="20"/>
        <v>July</v>
      </c>
      <c r="E301" s="158">
        <v>2024</v>
      </c>
      <c r="F301" s="138">
        <v>28454587.25</v>
      </c>
      <c r="G301" s="138"/>
      <c r="H301" s="138"/>
      <c r="I301" s="600">
        <v>24980446</v>
      </c>
      <c r="J301" s="68">
        <v>3474141.25</v>
      </c>
      <c r="K301" s="357">
        <f t="shared" si="21"/>
        <v>0.12209424158841031</v>
      </c>
      <c r="L301" s="137"/>
      <c r="M301" s="137"/>
      <c r="N301" s="137">
        <f>Table3[[#This Row],[VAT Amount Rework]]+Table3[[#This Row],[Billed Before VAT Rework]]</f>
        <v>0</v>
      </c>
      <c r="O301" s="142">
        <v>3005084.516911976</v>
      </c>
      <c r="P301" s="132">
        <f t="shared" si="22"/>
        <v>0.10560984387190421</v>
      </c>
      <c r="Q301" s="268">
        <f t="shared" si="23"/>
        <v>469056.73308802396</v>
      </c>
      <c r="R301" s="268">
        <f t="shared" si="24"/>
        <v>469056.73308802396</v>
      </c>
      <c r="S301" s="28" t="s">
        <v>3</v>
      </c>
      <c r="T301" s="25" t="s">
        <v>1</v>
      </c>
      <c r="U301" s="25" t="s">
        <v>40</v>
      </c>
      <c r="V301" s="279">
        <v>45567</v>
      </c>
      <c r="W301" s="37">
        <f>Table3[[#This Row],[Received Date]]+15</f>
        <v>45582</v>
      </c>
      <c r="X301" s="86" t="s">
        <v>99</v>
      </c>
      <c r="Y301" s="25" t="s">
        <v>38</v>
      </c>
      <c r="Z301" s="301">
        <v>45582</v>
      </c>
      <c r="AA301" s="30" t="e">
        <f>'Follow up'!#REF!-'Follow up'!#REF!</f>
        <v>#REF!</v>
      </c>
    </row>
    <row r="302" spans="1:27" ht="17.25" hidden="1" customHeight="1" x14ac:dyDescent="0.2">
      <c r="A302" s="27" t="s">
        <v>58</v>
      </c>
      <c r="B302" s="26" t="s">
        <v>57</v>
      </c>
      <c r="C302" s="15" t="s">
        <v>46</v>
      </c>
      <c r="D302" s="26" t="str">
        <f t="shared" si="20"/>
        <v>Aug</v>
      </c>
      <c r="E302" s="158">
        <v>2024</v>
      </c>
      <c r="F302" s="138">
        <v>4372.53</v>
      </c>
      <c r="G302" s="138"/>
      <c r="H302" s="138"/>
      <c r="I302" s="600">
        <v>4315.66</v>
      </c>
      <c r="J302" s="68">
        <v>56.869999999999891</v>
      </c>
      <c r="K302" s="357">
        <f t="shared" si="21"/>
        <v>1.3006200071811948E-2</v>
      </c>
      <c r="L302" s="137"/>
      <c r="M302" s="137"/>
      <c r="N302" s="137">
        <f>Table3[[#This Row],[VAT Amount Rework]]+Table3[[#This Row],[Billed Before VAT Rework]]</f>
        <v>0</v>
      </c>
      <c r="O302" s="142">
        <v>56.869999999999891</v>
      </c>
      <c r="P302" s="132">
        <f t="shared" si="22"/>
        <v>1.3006200071811948E-2</v>
      </c>
      <c r="Q302" s="66">
        <f t="shared" si="23"/>
        <v>0</v>
      </c>
      <c r="R302" s="66">
        <f t="shared" si="24"/>
        <v>0</v>
      </c>
      <c r="S302" s="125">
        <v>392762</v>
      </c>
      <c r="T302" s="25" t="s">
        <v>1</v>
      </c>
      <c r="U302" s="67" t="s">
        <v>40</v>
      </c>
      <c r="V302" s="43">
        <v>45566</v>
      </c>
      <c r="W302" s="37">
        <f>Table3[[#This Row],[Received Date]]+22</f>
        <v>45588</v>
      </c>
      <c r="X302" s="67" t="s">
        <v>3</v>
      </c>
      <c r="Y302" s="67" t="s">
        <v>95</v>
      </c>
      <c r="Z302" s="117" t="s">
        <v>3</v>
      </c>
      <c r="AA302" s="70"/>
    </row>
    <row r="303" spans="1:27" ht="17.25" hidden="1" customHeight="1" x14ac:dyDescent="0.2">
      <c r="A303" s="322" t="s">
        <v>84</v>
      </c>
      <c r="B303" s="79" t="s">
        <v>87</v>
      </c>
      <c r="C303" s="79" t="s">
        <v>62</v>
      </c>
      <c r="D303" s="326" t="str">
        <f t="shared" si="20"/>
        <v>July</v>
      </c>
      <c r="E303" s="158">
        <v>2024</v>
      </c>
      <c r="F303" s="138">
        <v>10666284.43</v>
      </c>
      <c r="G303" s="138"/>
      <c r="H303" s="138"/>
      <c r="I303" s="600">
        <v>9378251.9399999995</v>
      </c>
      <c r="J303" s="68">
        <v>1288032.49</v>
      </c>
      <c r="K303" s="357">
        <f t="shared" si="21"/>
        <v>0.12075737324023339</v>
      </c>
      <c r="L303" s="137"/>
      <c r="M303" s="137"/>
      <c r="N303" s="137">
        <f>Table3[[#This Row],[VAT Amount Rework]]+Table3[[#This Row],[Billed Before VAT Rework]]</f>
        <v>0</v>
      </c>
      <c r="O303" s="142">
        <v>1067828.8774800953</v>
      </c>
      <c r="P303" s="132">
        <f t="shared" si="22"/>
        <v>0.10011254476551544</v>
      </c>
      <c r="Q303" s="329">
        <f t="shared" si="23"/>
        <v>220203.61251990474</v>
      </c>
      <c r="R303" s="329">
        <f t="shared" si="24"/>
        <v>220203.61251990474</v>
      </c>
      <c r="S303" s="87" t="s">
        <v>3</v>
      </c>
      <c r="T303" s="25" t="s">
        <v>1</v>
      </c>
      <c r="U303" s="25" t="s">
        <v>40</v>
      </c>
      <c r="V303" s="336">
        <v>45567</v>
      </c>
      <c r="W303" s="37">
        <f>Table3[[#This Row],[Received Date]]+15</f>
        <v>45582</v>
      </c>
      <c r="X303" s="25" t="s">
        <v>104</v>
      </c>
      <c r="Y303" s="25" t="s">
        <v>38</v>
      </c>
      <c r="Z303" s="122">
        <v>45581</v>
      </c>
      <c r="AA303" s="344"/>
    </row>
    <row r="304" spans="1:27" ht="17.25" hidden="1" customHeight="1" x14ac:dyDescent="0.2">
      <c r="A304" s="35" t="s">
        <v>84</v>
      </c>
      <c r="B304" s="74" t="s">
        <v>85</v>
      </c>
      <c r="C304" s="74" t="s">
        <v>62</v>
      </c>
      <c r="D304" s="36" t="str">
        <f t="shared" si="20"/>
        <v>July</v>
      </c>
      <c r="E304" s="158">
        <v>2024</v>
      </c>
      <c r="F304" s="138">
        <v>11112513.85</v>
      </c>
      <c r="G304" s="138"/>
      <c r="H304" s="138"/>
      <c r="I304" s="600">
        <v>10816188.98</v>
      </c>
      <c r="J304" s="68">
        <v>296324.87</v>
      </c>
      <c r="K304" s="357">
        <f t="shared" si="21"/>
        <v>2.666587182701239E-2</v>
      </c>
      <c r="L304" s="137"/>
      <c r="M304" s="137"/>
      <c r="N304" s="137">
        <f>Table3[[#This Row],[VAT Amount Rework]]+Table3[[#This Row],[Billed Before VAT Rework]]</f>
        <v>0</v>
      </c>
      <c r="O304" s="142">
        <v>293809.22931876034</v>
      </c>
      <c r="P304" s="132">
        <f t="shared" si="22"/>
        <v>2.6439492745267565E-2</v>
      </c>
      <c r="Q304" s="68">
        <f t="shared" si="23"/>
        <v>2515.6406812396599</v>
      </c>
      <c r="R304" s="68">
        <f t="shared" si="24"/>
        <v>2515.6406812396599</v>
      </c>
      <c r="S304" s="58" t="s">
        <v>3</v>
      </c>
      <c r="T304" s="25" t="s">
        <v>1</v>
      </c>
      <c r="U304" s="25" t="s">
        <v>40</v>
      </c>
      <c r="V304" s="37">
        <v>45567</v>
      </c>
      <c r="W304" s="37">
        <f>Table3[[#This Row],[Received Date]]+15</f>
        <v>45582</v>
      </c>
      <c r="X304" s="52" t="s">
        <v>99</v>
      </c>
      <c r="Y304" s="25" t="s">
        <v>38</v>
      </c>
      <c r="Z304" s="118">
        <f>Table3[[#This Row],[Received Date]]+15</f>
        <v>45582</v>
      </c>
      <c r="AA304" s="30" t="e">
        <f>'Follow up'!#REF!-'Follow up'!#REF!</f>
        <v>#REF!</v>
      </c>
    </row>
    <row r="305" spans="1:27" ht="17.25" hidden="1" customHeight="1" x14ac:dyDescent="0.2">
      <c r="A305" s="322" t="s">
        <v>84</v>
      </c>
      <c r="B305" s="14" t="s">
        <v>57</v>
      </c>
      <c r="C305" s="14" t="s">
        <v>62</v>
      </c>
      <c r="D305" s="327" t="str">
        <f t="shared" si="20"/>
        <v>July</v>
      </c>
      <c r="E305" s="158">
        <v>2024</v>
      </c>
      <c r="F305" s="138">
        <v>14580528.780000005</v>
      </c>
      <c r="G305" s="138"/>
      <c r="H305" s="138"/>
      <c r="I305" s="600">
        <v>12893208.025072649</v>
      </c>
      <c r="J305" s="68">
        <v>1687320.7549273558</v>
      </c>
      <c r="K305" s="357">
        <f t="shared" si="21"/>
        <v>0.11572424981197117</v>
      </c>
      <c r="L305" s="137"/>
      <c r="M305" s="137"/>
      <c r="N305" s="137">
        <f>Table3[[#This Row],[VAT Amount Rework]]+Table3[[#This Row],[Billed Before VAT Rework]]</f>
        <v>0</v>
      </c>
      <c r="O305" s="142">
        <v>1684966.5</v>
      </c>
      <c r="P305" s="132">
        <f t="shared" si="22"/>
        <v>0.11556278413655718</v>
      </c>
      <c r="Q305" s="329">
        <f t="shared" si="23"/>
        <v>2354.2549273557961</v>
      </c>
      <c r="R305" s="329">
        <f t="shared" si="24"/>
        <v>2354.2549273557961</v>
      </c>
      <c r="S305" s="334"/>
      <c r="T305" s="25" t="s">
        <v>1</v>
      </c>
      <c r="U305" s="25" t="s">
        <v>40</v>
      </c>
      <c r="V305" s="336">
        <v>45567</v>
      </c>
      <c r="W305" s="37">
        <f>DATE(YEAR(V305)+[1]Sheet3!$J$9,MONTH(V305)+[1]Sheet3!$I$9,DAY(V305)+[1]Sheet3!$H$9)</f>
        <v>45582</v>
      </c>
      <c r="X305" s="220" t="s">
        <v>96</v>
      </c>
      <c r="Y305" s="25" t="s">
        <v>38</v>
      </c>
      <c r="Z305" s="304">
        <v>45582</v>
      </c>
      <c r="AA305" s="30" t="e">
        <f>'Follow up'!#REF!-'Follow up'!#REF!</f>
        <v>#REF!</v>
      </c>
    </row>
    <row r="306" spans="1:27" ht="17.25" hidden="1" customHeight="1" x14ac:dyDescent="0.2">
      <c r="A306" s="35" t="s">
        <v>58</v>
      </c>
      <c r="B306" s="26" t="s">
        <v>57</v>
      </c>
      <c r="C306" s="15" t="s">
        <v>46</v>
      </c>
      <c r="D306" s="36" t="str">
        <f t="shared" si="20"/>
        <v>Aug</v>
      </c>
      <c r="E306" s="158">
        <v>2024</v>
      </c>
      <c r="F306" s="138">
        <v>4166.4399999999996</v>
      </c>
      <c r="G306" s="138"/>
      <c r="H306" s="138"/>
      <c r="I306" s="600">
        <v>2987.41</v>
      </c>
      <c r="J306" s="68">
        <v>1179.0299999999997</v>
      </c>
      <c r="K306" s="357">
        <f t="shared" si="21"/>
        <v>0.28298259425312733</v>
      </c>
      <c r="L306" s="137"/>
      <c r="M306" s="137"/>
      <c r="N306" s="137">
        <f>Table3[[#This Row],[VAT Amount Rework]]+Table3[[#This Row],[Billed Before VAT Rework]]</f>
        <v>0</v>
      </c>
      <c r="O306" s="142">
        <v>1179.0299999999997</v>
      </c>
      <c r="P306" s="132">
        <f t="shared" si="22"/>
        <v>0.28298259425312733</v>
      </c>
      <c r="Q306" s="68">
        <f t="shared" si="23"/>
        <v>0</v>
      </c>
      <c r="R306" s="68">
        <f t="shared" si="24"/>
        <v>0</v>
      </c>
      <c r="S306" s="32">
        <v>392760</v>
      </c>
      <c r="T306" s="25" t="s">
        <v>1</v>
      </c>
      <c r="U306" s="67" t="s">
        <v>41</v>
      </c>
      <c r="V306" s="37">
        <v>45566</v>
      </c>
      <c r="W306" s="37">
        <f>Table3[[#This Row],[Received Date]]+22</f>
        <v>45588</v>
      </c>
      <c r="X306" s="274" t="s">
        <v>3</v>
      </c>
      <c r="Y306" s="67" t="s">
        <v>95</v>
      </c>
      <c r="Z306" s="120" t="s">
        <v>3</v>
      </c>
      <c r="AA306" s="70"/>
    </row>
    <row r="307" spans="1:27" ht="17.25" hidden="1" customHeight="1" x14ac:dyDescent="0.2">
      <c r="A307" s="35" t="s">
        <v>58</v>
      </c>
      <c r="B307" s="15" t="s">
        <v>87</v>
      </c>
      <c r="C307" s="15" t="s">
        <v>46</v>
      </c>
      <c r="D307" s="36" t="str">
        <f t="shared" si="20"/>
        <v>Aug</v>
      </c>
      <c r="E307" s="158">
        <v>2024</v>
      </c>
      <c r="F307" s="138">
        <v>35917.589999999997</v>
      </c>
      <c r="G307" s="138"/>
      <c r="H307" s="138"/>
      <c r="I307" s="600">
        <v>20474.22</v>
      </c>
      <c r="J307" s="68">
        <v>15443.369999999995</v>
      </c>
      <c r="K307" s="357">
        <f t="shared" si="21"/>
        <v>0.42996676558755742</v>
      </c>
      <c r="L307" s="137">
        <v>30212.04</v>
      </c>
      <c r="M307" s="137">
        <v>4275.83</v>
      </c>
      <c r="N307" s="137">
        <f>Table3[[#This Row],[VAT Amount Rework]]+Table3[[#This Row],[Billed Before VAT Rework]]</f>
        <v>34487.870000000003</v>
      </c>
      <c r="O307" s="142">
        <v>1429.7199999999939</v>
      </c>
      <c r="P307" s="132">
        <f t="shared" si="22"/>
        <v>3.9805566019323516E-2</v>
      </c>
      <c r="Q307" s="68">
        <f t="shared" si="23"/>
        <v>14013.650000000001</v>
      </c>
      <c r="R307" s="68">
        <f t="shared" si="24"/>
        <v>14013.650000000001</v>
      </c>
      <c r="S307" s="71">
        <v>389681</v>
      </c>
      <c r="T307" s="25" t="s">
        <v>1</v>
      </c>
      <c r="U307" s="67" t="s">
        <v>40</v>
      </c>
      <c r="V307" s="37">
        <v>45571</v>
      </c>
      <c r="W307" s="37">
        <f>Table3[[#This Row],[Received Date]]+22</f>
        <v>45593</v>
      </c>
      <c r="X307" s="53" t="s">
        <v>100</v>
      </c>
      <c r="Y307" s="67" t="s">
        <v>38</v>
      </c>
      <c r="Z307" s="122">
        <v>45582</v>
      </c>
      <c r="AA307" s="70"/>
    </row>
    <row r="308" spans="1:27" ht="17.25" hidden="1" customHeight="1" x14ac:dyDescent="0.2">
      <c r="A308" s="35" t="s">
        <v>58</v>
      </c>
      <c r="B308" s="26" t="s">
        <v>82</v>
      </c>
      <c r="C308" s="15" t="s">
        <v>46</v>
      </c>
      <c r="D308" s="36" t="str">
        <f t="shared" si="20"/>
        <v>Aug</v>
      </c>
      <c r="E308" s="158">
        <v>2024</v>
      </c>
      <c r="F308" s="138">
        <v>91842</v>
      </c>
      <c r="G308" s="138">
        <v>40242.57</v>
      </c>
      <c r="H308" s="138">
        <v>4201.5200000000004</v>
      </c>
      <c r="I308" s="600">
        <v>44444.09</v>
      </c>
      <c r="J308" s="68">
        <f>Table3[[#This Row],[Billing Amount]]-Table3[[#This Row],[Approved to pay]]</f>
        <v>47397.91</v>
      </c>
      <c r="K308" s="357">
        <f t="shared" si="21"/>
        <v>0.51608098691230597</v>
      </c>
      <c r="L308" s="137">
        <v>40472.050000000003</v>
      </c>
      <c r="M308" s="137">
        <v>4253.6000000000004</v>
      </c>
      <c r="N308" s="137">
        <f>Table3[[#This Row],[VAT Amount Rework]]+Table3[[#This Row],[Billed Before VAT Rework]]</f>
        <v>44725.65</v>
      </c>
      <c r="O308" s="142">
        <v>47116.35</v>
      </c>
      <c r="P308" s="132">
        <f t="shared" si="22"/>
        <v>0.51301528712353828</v>
      </c>
      <c r="Q308" s="68">
        <f t="shared" si="23"/>
        <v>281.56000000000495</v>
      </c>
      <c r="R308" s="68">
        <f t="shared" si="24"/>
        <v>281.56000000000495</v>
      </c>
      <c r="S308" s="32">
        <v>389744</v>
      </c>
      <c r="T308" s="25" t="s">
        <v>1</v>
      </c>
      <c r="U308" s="67" t="s">
        <v>41</v>
      </c>
      <c r="V308" s="37">
        <v>45572</v>
      </c>
      <c r="W308" s="37">
        <f>Table3[[#This Row],[Received Date]]+22</f>
        <v>45594</v>
      </c>
      <c r="X308" s="67" t="s">
        <v>112</v>
      </c>
      <c r="Y308" s="67" t="s">
        <v>38</v>
      </c>
      <c r="Z308" s="114">
        <v>45601</v>
      </c>
      <c r="AA308" s="70"/>
    </row>
    <row r="309" spans="1:27" ht="17.25" hidden="1" customHeight="1" x14ac:dyDescent="0.2">
      <c r="A309" s="35" t="s">
        <v>58</v>
      </c>
      <c r="B309" s="26" t="s">
        <v>82</v>
      </c>
      <c r="C309" s="15" t="s">
        <v>46</v>
      </c>
      <c r="D309" s="36" t="str">
        <f t="shared" si="20"/>
        <v>Aug</v>
      </c>
      <c r="E309" s="158">
        <v>2024</v>
      </c>
      <c r="F309" s="138">
        <v>1467954.68</v>
      </c>
      <c r="G309" s="138"/>
      <c r="H309" s="138"/>
      <c r="I309" s="600">
        <v>1267018.3899999999</v>
      </c>
      <c r="J309" s="68">
        <v>200936.29000000004</v>
      </c>
      <c r="K309" s="357">
        <f t="shared" si="21"/>
        <v>0.13688180755008053</v>
      </c>
      <c r="L309" s="137">
        <v>1195859.83</v>
      </c>
      <c r="M309" s="137">
        <v>175459.85</v>
      </c>
      <c r="N309" s="137">
        <f>Table3[[#This Row],[VAT Amount Rework]]+Table3[[#This Row],[Billed Before VAT Rework]]</f>
        <v>1371319.6800000002</v>
      </c>
      <c r="O309" s="142">
        <v>96634.999999999767</v>
      </c>
      <c r="P309" s="132">
        <f t="shared" si="22"/>
        <v>6.5829688965601971E-2</v>
      </c>
      <c r="Q309" s="68">
        <f t="shared" si="23"/>
        <v>104301.29000000027</v>
      </c>
      <c r="R309" s="68">
        <f t="shared" si="24"/>
        <v>104301.29000000027</v>
      </c>
      <c r="S309" s="32">
        <v>389742</v>
      </c>
      <c r="T309" s="25" t="s">
        <v>1</v>
      </c>
      <c r="U309" s="67" t="s">
        <v>40</v>
      </c>
      <c r="V309" s="37">
        <v>45572</v>
      </c>
      <c r="W309" s="37">
        <f>Table3[[#This Row],[Received Date]]+22</f>
        <v>45594</v>
      </c>
      <c r="X309" s="50" t="s">
        <v>96</v>
      </c>
      <c r="Y309" s="67" t="s">
        <v>103</v>
      </c>
      <c r="Z309" s="122">
        <v>45594</v>
      </c>
      <c r="AA309" s="70"/>
    </row>
    <row r="310" spans="1:27" ht="17.25" hidden="1" customHeight="1" x14ac:dyDescent="0.2">
      <c r="A310" s="60" t="s">
        <v>59</v>
      </c>
      <c r="B310" s="80" t="s">
        <v>82</v>
      </c>
      <c r="C310" s="80" t="s">
        <v>93</v>
      </c>
      <c r="D310" s="61" t="str">
        <f t="shared" si="20"/>
        <v>Sep</v>
      </c>
      <c r="E310" s="158">
        <v>2024</v>
      </c>
      <c r="F310" s="138">
        <v>734412.75</v>
      </c>
      <c r="G310" s="138"/>
      <c r="H310" s="138"/>
      <c r="I310" s="600">
        <v>619496.75</v>
      </c>
      <c r="J310" s="68">
        <v>114916</v>
      </c>
      <c r="K310" s="357">
        <f t="shared" si="21"/>
        <v>0.15647331830772274</v>
      </c>
      <c r="L310" s="137"/>
      <c r="M310" s="137"/>
      <c r="N310" s="137">
        <f>Table3[[#This Row],[VAT Amount Rework]]+Table3[[#This Row],[Billed Before VAT Rework]]</f>
        <v>0</v>
      </c>
      <c r="O310" s="142">
        <v>114916</v>
      </c>
      <c r="P310" s="132">
        <f t="shared" si="22"/>
        <v>0.15647331830772274</v>
      </c>
      <c r="Q310" s="62">
        <f t="shared" si="23"/>
        <v>0</v>
      </c>
      <c r="R310" s="62">
        <f t="shared" si="24"/>
        <v>0</v>
      </c>
      <c r="S310" s="71" t="s">
        <v>106</v>
      </c>
      <c r="T310" s="25" t="s">
        <v>1</v>
      </c>
      <c r="U310" s="83" t="s">
        <v>48</v>
      </c>
      <c r="V310" s="64">
        <v>45574</v>
      </c>
      <c r="W310" s="37">
        <f>Table3[[#This Row],[Received Date]]+15</f>
        <v>45589</v>
      </c>
      <c r="X310" s="86" t="s">
        <v>99</v>
      </c>
      <c r="Y310" s="83" t="s">
        <v>38</v>
      </c>
      <c r="Z310" s="245">
        <v>45587</v>
      </c>
      <c r="AA310" s="88" t="e">
        <f>'Follow up'!#REF!-'Follow up'!$Y1806</f>
        <v>#REF!</v>
      </c>
    </row>
    <row r="311" spans="1:27" ht="17.25" hidden="1" customHeight="1" x14ac:dyDescent="0.2">
      <c r="A311" s="69" t="s">
        <v>102</v>
      </c>
      <c r="B311" s="14" t="s">
        <v>87</v>
      </c>
      <c r="C311" s="15" t="s">
        <v>93</v>
      </c>
      <c r="D311" s="26" t="str">
        <f t="shared" si="20"/>
        <v>AUG</v>
      </c>
      <c r="E311" s="158">
        <v>2024</v>
      </c>
      <c r="F311" s="138">
        <v>692223.68</v>
      </c>
      <c r="G311" s="138"/>
      <c r="H311" s="138"/>
      <c r="I311" s="600">
        <v>505096.12</v>
      </c>
      <c r="J311" s="68">
        <v>187127.56000000006</v>
      </c>
      <c r="K311" s="357">
        <f t="shared" si="21"/>
        <v>0.27032816906812557</v>
      </c>
      <c r="L311" s="137"/>
      <c r="M311" s="137"/>
      <c r="N311" s="137">
        <f>Table3[[#This Row],[VAT Amount Rework]]+Table3[[#This Row],[Billed Before VAT Rework]]</f>
        <v>0</v>
      </c>
      <c r="O311" s="142">
        <v>187127.56000000006</v>
      </c>
      <c r="P311" s="132">
        <f t="shared" si="22"/>
        <v>0.27032816906812557</v>
      </c>
      <c r="Q311" s="66">
        <f t="shared" si="23"/>
        <v>0</v>
      </c>
      <c r="R311" s="66">
        <f t="shared" si="24"/>
        <v>0</v>
      </c>
      <c r="S311" s="71"/>
      <c r="T311" s="25" t="s">
        <v>1</v>
      </c>
      <c r="U311" s="25" t="s">
        <v>48</v>
      </c>
      <c r="V311" s="29">
        <v>45575</v>
      </c>
      <c r="W311" s="37">
        <f>Table3[[#This Row],[Received Date]]+15</f>
        <v>45590</v>
      </c>
      <c r="X311" s="25" t="s">
        <v>3</v>
      </c>
      <c r="Y311" s="25" t="s">
        <v>95</v>
      </c>
      <c r="Z311" s="257" t="s">
        <v>3</v>
      </c>
      <c r="AA311" s="30" t="e">
        <f>'Follow up'!#REF!-'Follow up'!$Y1809</f>
        <v>#REF!</v>
      </c>
    </row>
    <row r="312" spans="1:27" ht="17.25" hidden="1" customHeight="1" x14ac:dyDescent="0.2">
      <c r="A312" s="69" t="s">
        <v>58</v>
      </c>
      <c r="B312" s="26" t="s">
        <v>57</v>
      </c>
      <c r="C312" s="15" t="s">
        <v>46</v>
      </c>
      <c r="D312" s="26" t="str">
        <f t="shared" si="20"/>
        <v>Aug</v>
      </c>
      <c r="E312" s="158">
        <v>2024</v>
      </c>
      <c r="F312" s="138">
        <v>10680.81</v>
      </c>
      <c r="G312" s="138"/>
      <c r="H312" s="138"/>
      <c r="I312" s="600">
        <v>7535.27</v>
      </c>
      <c r="J312" s="68">
        <v>3145.5399999999991</v>
      </c>
      <c r="K312" s="357">
        <f t="shared" si="21"/>
        <v>0.29450388125994181</v>
      </c>
      <c r="L312" s="137"/>
      <c r="M312" s="137"/>
      <c r="N312" s="137">
        <f>Table3[[#This Row],[VAT Amount Rework]]+Table3[[#This Row],[Billed Before VAT Rework]]</f>
        <v>0</v>
      </c>
      <c r="O312" s="142">
        <v>3145.5399999999991</v>
      </c>
      <c r="P312" s="132">
        <f t="shared" si="22"/>
        <v>0.29450388125994181</v>
      </c>
      <c r="Q312" s="66">
        <f t="shared" si="23"/>
        <v>0</v>
      </c>
      <c r="R312" s="66">
        <f t="shared" si="24"/>
        <v>0</v>
      </c>
      <c r="S312" s="71">
        <v>392766</v>
      </c>
      <c r="T312" s="25" t="s">
        <v>1</v>
      </c>
      <c r="U312" s="67" t="s">
        <v>41</v>
      </c>
      <c r="V312" s="29">
        <v>45572</v>
      </c>
      <c r="W312" s="37">
        <f>Table3[[#This Row],[Received Date]]+22</f>
        <v>45594</v>
      </c>
      <c r="X312" s="67" t="s">
        <v>3</v>
      </c>
      <c r="Y312" s="67" t="s">
        <v>95</v>
      </c>
      <c r="Z312" s="117" t="s">
        <v>3</v>
      </c>
      <c r="AA312" s="70"/>
    </row>
    <row r="313" spans="1:27" ht="17.25" hidden="1" customHeight="1" x14ac:dyDescent="0.2">
      <c r="A313" s="69" t="s">
        <v>58</v>
      </c>
      <c r="B313" s="80" t="s">
        <v>82</v>
      </c>
      <c r="C313" s="80" t="s">
        <v>93</v>
      </c>
      <c r="D313" s="98" t="str">
        <f t="shared" si="20"/>
        <v>Aug</v>
      </c>
      <c r="E313" s="158">
        <v>2024</v>
      </c>
      <c r="F313" s="138">
        <v>950035.92</v>
      </c>
      <c r="G313" s="138"/>
      <c r="H313" s="138"/>
      <c r="I313" s="600">
        <v>671585.92</v>
      </c>
      <c r="J313" s="68">
        <v>278450</v>
      </c>
      <c r="K313" s="357">
        <f t="shared" si="21"/>
        <v>0.29309418111264673</v>
      </c>
      <c r="L313" s="137"/>
      <c r="M313" s="137"/>
      <c r="N313" s="137">
        <f>Table3[[#This Row],[VAT Amount Rework]]+Table3[[#This Row],[Billed Before VAT Rework]]</f>
        <v>0</v>
      </c>
      <c r="O313" s="142">
        <v>278450</v>
      </c>
      <c r="P313" s="132">
        <f t="shared" si="22"/>
        <v>0.29309418111264673</v>
      </c>
      <c r="Q313" s="100">
        <f t="shared" si="23"/>
        <v>0</v>
      </c>
      <c r="R313" s="100">
        <f t="shared" si="24"/>
        <v>0</v>
      </c>
      <c r="S313" s="71"/>
      <c r="T313" s="25" t="s">
        <v>1</v>
      </c>
      <c r="U313" s="25" t="s">
        <v>48</v>
      </c>
      <c r="V313" s="149">
        <v>45578</v>
      </c>
      <c r="W313" s="37">
        <f>Table3[[#This Row],[Received Date]]+15</f>
        <v>45593</v>
      </c>
      <c r="X313" s="25"/>
      <c r="Y313" s="25" t="s">
        <v>95</v>
      </c>
      <c r="Z313" s="123" t="s">
        <v>3</v>
      </c>
      <c r="AA313" s="103"/>
    </row>
    <row r="314" spans="1:27" ht="17.25" hidden="1" customHeight="1" x14ac:dyDescent="0.2">
      <c r="A314" s="320" t="s">
        <v>59</v>
      </c>
      <c r="B314" s="80" t="s">
        <v>85</v>
      </c>
      <c r="C314" s="80" t="s">
        <v>93</v>
      </c>
      <c r="D314" s="325" t="s">
        <v>59</v>
      </c>
      <c r="E314" s="158">
        <v>2024</v>
      </c>
      <c r="F314" s="138">
        <v>1295031.33</v>
      </c>
      <c r="G314" s="138"/>
      <c r="H314" s="138"/>
      <c r="I314" s="600">
        <v>923823.69</v>
      </c>
      <c r="J314" s="68">
        <v>371207.64000000013</v>
      </c>
      <c r="K314" s="357">
        <f t="shared" si="21"/>
        <v>0.28663989156154246</v>
      </c>
      <c r="L314" s="137"/>
      <c r="M314" s="137"/>
      <c r="N314" s="137">
        <f>Table3[[#This Row],[VAT Amount Rework]]+Table3[[#This Row],[Billed Before VAT Rework]]</f>
        <v>0</v>
      </c>
      <c r="O314" s="142">
        <v>371207.64000000013</v>
      </c>
      <c r="P314" s="132">
        <f t="shared" si="22"/>
        <v>0.28663989156154246</v>
      </c>
      <c r="Q314" s="85">
        <f t="shared" si="23"/>
        <v>0</v>
      </c>
      <c r="R314" s="85">
        <f t="shared" si="24"/>
        <v>0</v>
      </c>
      <c r="S314" s="71"/>
      <c r="T314" s="25" t="s">
        <v>1</v>
      </c>
      <c r="U314" s="25" t="s">
        <v>48</v>
      </c>
      <c r="V314" s="149">
        <v>45579</v>
      </c>
      <c r="W314" s="37">
        <f>Table3[[#This Row],[Received Date]]+15</f>
        <v>45594</v>
      </c>
      <c r="X314" s="25"/>
      <c r="Y314" s="25" t="s">
        <v>95</v>
      </c>
      <c r="Z314" s="117" t="s">
        <v>3</v>
      </c>
      <c r="AA314" s="90"/>
    </row>
    <row r="315" spans="1:27" ht="17.25" hidden="1" customHeight="1" x14ac:dyDescent="0.2">
      <c r="A315" s="35" t="s">
        <v>58</v>
      </c>
      <c r="B315" s="36" t="s">
        <v>57</v>
      </c>
      <c r="C315" s="74" t="s">
        <v>46</v>
      </c>
      <c r="D315" s="36" t="str">
        <f t="shared" ref="D315:D378" si="25">TEXT($A315, "mmm")</f>
        <v>Aug</v>
      </c>
      <c r="E315" s="158">
        <v>2024</v>
      </c>
      <c r="F315" s="138">
        <v>521596.84</v>
      </c>
      <c r="G315" s="138"/>
      <c r="H315" s="138"/>
      <c r="I315" s="600">
        <v>410123.98</v>
      </c>
      <c r="J315" s="68">
        <v>111472.86000000004</v>
      </c>
      <c r="K315" s="357">
        <f t="shared" si="21"/>
        <v>0.21371459995808265</v>
      </c>
      <c r="L315" s="137"/>
      <c r="M315" s="137"/>
      <c r="N315" s="137">
        <f>Table3[[#This Row],[VAT Amount Rework]]+Table3[[#This Row],[Billed Before VAT Rework]]</f>
        <v>0</v>
      </c>
      <c r="O315" s="142">
        <v>111472.86000000004</v>
      </c>
      <c r="P315" s="132">
        <f t="shared" si="22"/>
        <v>0.21371459995808265</v>
      </c>
      <c r="Q315" s="68">
        <f t="shared" si="23"/>
        <v>0</v>
      </c>
      <c r="R315" s="68">
        <f t="shared" si="24"/>
        <v>0</v>
      </c>
      <c r="S315" s="71">
        <v>392763</v>
      </c>
      <c r="T315" s="25" t="s">
        <v>1</v>
      </c>
      <c r="U315" s="72" t="s">
        <v>41</v>
      </c>
      <c r="V315" s="37">
        <v>45572</v>
      </c>
      <c r="W315" s="37">
        <f>Table3[[#This Row],[Received Date]]+22</f>
        <v>45594</v>
      </c>
      <c r="X315" s="72" t="s">
        <v>3</v>
      </c>
      <c r="Y315" s="72" t="s">
        <v>95</v>
      </c>
      <c r="Z315" s="120" t="s">
        <v>3</v>
      </c>
      <c r="AA315" s="73"/>
    </row>
    <row r="316" spans="1:27" ht="17.25" hidden="1" customHeight="1" x14ac:dyDescent="0.2">
      <c r="A316" s="35" t="s">
        <v>58</v>
      </c>
      <c r="B316" s="104" t="s">
        <v>85</v>
      </c>
      <c r="C316" s="104" t="s">
        <v>46</v>
      </c>
      <c r="D316" s="36" t="str">
        <f t="shared" si="25"/>
        <v>Aug</v>
      </c>
      <c r="E316" s="158">
        <v>2024</v>
      </c>
      <c r="F316" s="138">
        <v>168537.68</v>
      </c>
      <c r="G316" s="138"/>
      <c r="H316" s="138"/>
      <c r="I316" s="600">
        <v>117761.45000000001</v>
      </c>
      <c r="J316" s="68">
        <v>50776.229999999981</v>
      </c>
      <c r="K316" s="357">
        <f t="shared" si="21"/>
        <v>0.3012752400531441</v>
      </c>
      <c r="L316" s="137">
        <v>133268.66</v>
      </c>
      <c r="M316" s="137">
        <v>19314.849999999999</v>
      </c>
      <c r="N316" s="137">
        <f>Table3[[#This Row],[VAT Amount Rework]]+Table3[[#This Row],[Billed Before VAT Rework]]</f>
        <v>152583.51</v>
      </c>
      <c r="O316" s="142">
        <v>15954.169999999984</v>
      </c>
      <c r="P316" s="132">
        <f t="shared" si="22"/>
        <v>9.4662333075903174E-2</v>
      </c>
      <c r="Q316" s="68">
        <f t="shared" si="23"/>
        <v>34822.06</v>
      </c>
      <c r="R316" s="68">
        <f t="shared" si="24"/>
        <v>34822.06</v>
      </c>
      <c r="S316" s="71">
        <v>394509</v>
      </c>
      <c r="T316" s="25" t="s">
        <v>1</v>
      </c>
      <c r="U316" s="107" t="s">
        <v>40</v>
      </c>
      <c r="V316" s="37">
        <v>45572</v>
      </c>
      <c r="W316" s="37">
        <f>Table3[[#This Row],[Received Date]]+22</f>
        <v>45594</v>
      </c>
      <c r="X316" s="83" t="s">
        <v>100</v>
      </c>
      <c r="Y316" s="107" t="s">
        <v>38</v>
      </c>
      <c r="Z316" s="122">
        <v>45593</v>
      </c>
      <c r="AA316" s="73"/>
    </row>
    <row r="317" spans="1:27" ht="17.25" hidden="1" customHeight="1" x14ac:dyDescent="0.2">
      <c r="A317" s="69" t="s">
        <v>58</v>
      </c>
      <c r="B317" s="26" t="s">
        <v>82</v>
      </c>
      <c r="C317" s="15" t="s">
        <v>46</v>
      </c>
      <c r="D317" s="26" t="str">
        <f t="shared" si="25"/>
        <v>Aug</v>
      </c>
      <c r="E317" s="158">
        <v>2024</v>
      </c>
      <c r="F317" s="138">
        <v>6266.84</v>
      </c>
      <c r="G317" s="138"/>
      <c r="H317" s="138"/>
      <c r="I317" s="600">
        <v>5260.59</v>
      </c>
      <c r="J317" s="68">
        <v>1006.25</v>
      </c>
      <c r="K317" s="357">
        <f t="shared" si="21"/>
        <v>0.16056736728558571</v>
      </c>
      <c r="L317" s="137"/>
      <c r="M317" s="137"/>
      <c r="N317" s="137">
        <f>Table3[[#This Row],[VAT Amount Rework]]+Table3[[#This Row],[Billed Before VAT Rework]]</f>
        <v>0</v>
      </c>
      <c r="O317" s="142">
        <v>1006.25</v>
      </c>
      <c r="P317" s="132">
        <f t="shared" si="22"/>
        <v>0.16056736728558571</v>
      </c>
      <c r="Q317" s="66">
        <f t="shared" si="23"/>
        <v>0</v>
      </c>
      <c r="R317" s="66">
        <f t="shared" si="24"/>
        <v>0</v>
      </c>
      <c r="S317" s="71">
        <v>389777</v>
      </c>
      <c r="T317" s="25" t="s">
        <v>1</v>
      </c>
      <c r="U317" s="67" t="s">
        <v>40</v>
      </c>
      <c r="V317" s="29">
        <v>45573</v>
      </c>
      <c r="W317" s="37">
        <f>Table3[[#This Row],[Received Date]]+22</f>
        <v>45595</v>
      </c>
      <c r="X317" s="86" t="s">
        <v>99</v>
      </c>
      <c r="Y317" s="67" t="s">
        <v>113</v>
      </c>
      <c r="Z317" s="122">
        <v>45601</v>
      </c>
      <c r="AA317" s="70"/>
    </row>
    <row r="318" spans="1:27" ht="17.25" hidden="1" customHeight="1" x14ac:dyDescent="0.2">
      <c r="A318" s="69" t="s">
        <v>58</v>
      </c>
      <c r="B318" s="99" t="s">
        <v>85</v>
      </c>
      <c r="C318" s="99" t="s">
        <v>46</v>
      </c>
      <c r="D318" s="26" t="str">
        <f t="shared" si="25"/>
        <v>Aug</v>
      </c>
      <c r="E318" s="158">
        <v>2024</v>
      </c>
      <c r="F318" s="138">
        <v>8375.56</v>
      </c>
      <c r="G318" s="138"/>
      <c r="H318" s="138"/>
      <c r="I318" s="600">
        <v>4534.46</v>
      </c>
      <c r="J318" s="68">
        <v>3841.0999999999995</v>
      </c>
      <c r="K318" s="357">
        <f t="shared" si="21"/>
        <v>0.45860814082879231</v>
      </c>
      <c r="L318" s="137"/>
      <c r="M318" s="137"/>
      <c r="N318" s="137">
        <f>Table3[[#This Row],[VAT Amount Rework]]+Table3[[#This Row],[Billed Before VAT Rework]]</f>
        <v>0</v>
      </c>
      <c r="O318" s="142">
        <v>3841.0999999999995</v>
      </c>
      <c r="P318" s="132">
        <f t="shared" si="22"/>
        <v>0.45860814082879231</v>
      </c>
      <c r="Q318" s="66">
        <f t="shared" si="23"/>
        <v>0</v>
      </c>
      <c r="R318" s="66">
        <f t="shared" si="24"/>
        <v>0</v>
      </c>
      <c r="S318" s="71">
        <v>394507</v>
      </c>
      <c r="T318" s="25" t="s">
        <v>1</v>
      </c>
      <c r="U318" s="106" t="s">
        <v>40</v>
      </c>
      <c r="V318" s="29">
        <v>45573</v>
      </c>
      <c r="W318" s="37">
        <f>Table3[[#This Row],[Received Date]]+22</f>
        <v>45595</v>
      </c>
      <c r="X318" s="106"/>
      <c r="Y318" s="106" t="s">
        <v>95</v>
      </c>
      <c r="Z318" s="120" t="s">
        <v>3</v>
      </c>
      <c r="AA318" s="70"/>
    </row>
    <row r="319" spans="1:27" ht="17.25" hidden="1" customHeight="1" x14ac:dyDescent="0.2">
      <c r="A319" s="69" t="s">
        <v>58</v>
      </c>
      <c r="B319" s="15" t="s">
        <v>87</v>
      </c>
      <c r="C319" s="15" t="s">
        <v>46</v>
      </c>
      <c r="D319" s="26" t="str">
        <f t="shared" si="25"/>
        <v>Aug</v>
      </c>
      <c r="E319" s="158">
        <v>2024</v>
      </c>
      <c r="F319" s="138">
        <v>429321.14</v>
      </c>
      <c r="G319" s="138"/>
      <c r="H319" s="138"/>
      <c r="I319" s="600">
        <v>334644.25</v>
      </c>
      <c r="J319" s="68">
        <v>94676.89</v>
      </c>
      <c r="K319" s="357">
        <f t="shared" si="21"/>
        <v>0.22052696962464974</v>
      </c>
      <c r="L319" s="137">
        <v>335075.51</v>
      </c>
      <c r="M319" s="137">
        <v>48433.7</v>
      </c>
      <c r="N319" s="137">
        <f>Table3[[#This Row],[VAT Amount Rework]]+Table3[[#This Row],[Billed Before VAT Rework]]</f>
        <v>383509.21</v>
      </c>
      <c r="O319" s="142">
        <v>45811.929999999993</v>
      </c>
      <c r="P319" s="132">
        <f t="shared" si="22"/>
        <v>0.10670783646945499</v>
      </c>
      <c r="Q319" s="66">
        <f t="shared" si="23"/>
        <v>48864.960000000006</v>
      </c>
      <c r="R319" s="66">
        <f t="shared" si="24"/>
        <v>48864.960000000006</v>
      </c>
      <c r="S319" s="71">
        <v>389682</v>
      </c>
      <c r="T319" s="25" t="s">
        <v>1</v>
      </c>
      <c r="U319" s="67" t="s">
        <v>40</v>
      </c>
      <c r="V319" s="29">
        <v>45574</v>
      </c>
      <c r="W319" s="37">
        <f>Table3[[#This Row],[Received Date]]+22</f>
        <v>45596</v>
      </c>
      <c r="X319" s="67" t="s">
        <v>3</v>
      </c>
      <c r="Y319" s="67" t="s">
        <v>95</v>
      </c>
      <c r="Z319" s="120" t="s">
        <v>3</v>
      </c>
      <c r="AA319" s="70"/>
    </row>
    <row r="320" spans="1:27" ht="17.25" hidden="1" customHeight="1" x14ac:dyDescent="0.2">
      <c r="A320" s="69" t="s">
        <v>58</v>
      </c>
      <c r="B320" s="15" t="s">
        <v>87</v>
      </c>
      <c r="C320" s="15" t="s">
        <v>46</v>
      </c>
      <c r="D320" s="26" t="str">
        <f t="shared" si="25"/>
        <v>Aug</v>
      </c>
      <c r="E320" s="158">
        <v>2024</v>
      </c>
      <c r="F320" s="138">
        <v>8652.52</v>
      </c>
      <c r="G320" s="138"/>
      <c r="H320" s="138"/>
      <c r="I320" s="600">
        <v>3324.0300000000007</v>
      </c>
      <c r="J320" s="68">
        <v>5328.49</v>
      </c>
      <c r="K320" s="357">
        <f t="shared" si="21"/>
        <v>0.61583099490090742</v>
      </c>
      <c r="L320" s="137"/>
      <c r="M320" s="137"/>
      <c r="N320" s="137">
        <f>Table3[[#This Row],[VAT Amount Rework]]+Table3[[#This Row],[Billed Before VAT Rework]]</f>
        <v>0</v>
      </c>
      <c r="O320" s="142">
        <v>5328.49</v>
      </c>
      <c r="P320" s="132">
        <f t="shared" si="22"/>
        <v>0.61583099490090742</v>
      </c>
      <c r="Q320" s="66">
        <f t="shared" si="23"/>
        <v>0</v>
      </c>
      <c r="R320" s="66">
        <f t="shared" si="24"/>
        <v>0</v>
      </c>
      <c r="S320" s="71">
        <v>389707</v>
      </c>
      <c r="T320" s="25" t="s">
        <v>1</v>
      </c>
      <c r="U320" s="67" t="s">
        <v>40</v>
      </c>
      <c r="V320" s="29">
        <v>45574</v>
      </c>
      <c r="W320" s="37">
        <f>Table3[[#This Row],[Received Date]]+22</f>
        <v>45596</v>
      </c>
      <c r="X320" s="67" t="s">
        <v>3</v>
      </c>
      <c r="Y320" s="67" t="s">
        <v>95</v>
      </c>
      <c r="Z320" s="120" t="s">
        <v>3</v>
      </c>
      <c r="AA320" s="70"/>
    </row>
    <row r="321" spans="1:27" ht="17.25" hidden="1" customHeight="1" x14ac:dyDescent="0.2">
      <c r="A321" s="35" t="s">
        <v>58</v>
      </c>
      <c r="B321" s="74" t="s">
        <v>87</v>
      </c>
      <c r="C321" s="74" t="s">
        <v>46</v>
      </c>
      <c r="D321" s="36" t="str">
        <f t="shared" si="25"/>
        <v>Aug</v>
      </c>
      <c r="E321" s="158">
        <v>2024</v>
      </c>
      <c r="F321" s="138">
        <v>606538.51</v>
      </c>
      <c r="G321" s="138"/>
      <c r="H321" s="138"/>
      <c r="I321" s="600">
        <v>429486.92000000004</v>
      </c>
      <c r="J321" s="68">
        <v>177051.59</v>
      </c>
      <c r="K321" s="357">
        <f t="shared" si="21"/>
        <v>0.29190494433733483</v>
      </c>
      <c r="L321" s="137"/>
      <c r="M321" s="137"/>
      <c r="N321" s="137">
        <f>Table3[[#This Row],[VAT Amount Rework]]+Table3[[#This Row],[Billed Before VAT Rework]]</f>
        <v>0</v>
      </c>
      <c r="O321" s="142">
        <v>177051.59</v>
      </c>
      <c r="P321" s="132">
        <f t="shared" si="22"/>
        <v>0.29190494433733483</v>
      </c>
      <c r="Q321" s="68">
        <f t="shared" si="23"/>
        <v>0</v>
      </c>
      <c r="R321" s="68">
        <f t="shared" si="24"/>
        <v>0</v>
      </c>
      <c r="S321" s="71">
        <v>389677</v>
      </c>
      <c r="T321" s="25" t="s">
        <v>1</v>
      </c>
      <c r="U321" s="72" t="s">
        <v>41</v>
      </c>
      <c r="V321" s="37">
        <v>45576</v>
      </c>
      <c r="W321" s="37">
        <f>Table3[[#This Row],[Received Date]]+22</f>
        <v>45598</v>
      </c>
      <c r="X321" s="83" t="s">
        <v>100</v>
      </c>
      <c r="Y321" s="72" t="s">
        <v>38</v>
      </c>
      <c r="Z321" s="122">
        <v>45593</v>
      </c>
      <c r="AA321" s="73"/>
    </row>
    <row r="322" spans="1:27" ht="17.25" hidden="1" customHeight="1" x14ac:dyDescent="0.2">
      <c r="A322" s="35" t="s">
        <v>58</v>
      </c>
      <c r="B322" s="15" t="s">
        <v>87</v>
      </c>
      <c r="C322" s="15" t="s">
        <v>46</v>
      </c>
      <c r="D322" s="36" t="str">
        <f t="shared" si="25"/>
        <v>Aug</v>
      </c>
      <c r="E322" s="158">
        <v>2024</v>
      </c>
      <c r="F322" s="138">
        <v>103569.08</v>
      </c>
      <c r="G322" s="138"/>
      <c r="H322" s="138"/>
      <c r="I322" s="600">
        <v>66884.37</v>
      </c>
      <c r="J322" s="68">
        <v>36684.71</v>
      </c>
      <c r="K322" s="357">
        <f t="shared" si="21"/>
        <v>0.35420523190898284</v>
      </c>
      <c r="L322" s="137"/>
      <c r="M322" s="137"/>
      <c r="N322" s="137">
        <f>Table3[[#This Row],[VAT Amount Rework]]+Table3[[#This Row],[Billed Before VAT Rework]]</f>
        <v>0</v>
      </c>
      <c r="O322" s="142">
        <v>36684.71</v>
      </c>
      <c r="P322" s="132">
        <f t="shared" si="22"/>
        <v>0.35420523190898284</v>
      </c>
      <c r="Q322" s="68">
        <f t="shared" si="23"/>
        <v>0</v>
      </c>
      <c r="R322" s="68">
        <f t="shared" si="24"/>
        <v>0</v>
      </c>
      <c r="S322" s="71">
        <v>389680</v>
      </c>
      <c r="T322" s="25" t="s">
        <v>1</v>
      </c>
      <c r="U322" s="67" t="s">
        <v>41</v>
      </c>
      <c r="V322" s="37">
        <v>45576</v>
      </c>
      <c r="W322" s="37">
        <f>Table3[[#This Row],[Received Date]]+22</f>
        <v>45598</v>
      </c>
      <c r="X322" s="67" t="s">
        <v>3</v>
      </c>
      <c r="Y322" s="67" t="s">
        <v>95</v>
      </c>
      <c r="Z322" s="117" t="s">
        <v>3</v>
      </c>
      <c r="AA322" s="73"/>
    </row>
    <row r="323" spans="1:27" ht="17.25" hidden="1" customHeight="1" x14ac:dyDescent="0.2">
      <c r="A323" s="35" t="s">
        <v>58</v>
      </c>
      <c r="B323" s="104" t="s">
        <v>85</v>
      </c>
      <c r="C323" s="104" t="s">
        <v>46</v>
      </c>
      <c r="D323" s="36" t="str">
        <f t="shared" si="25"/>
        <v>Aug</v>
      </c>
      <c r="E323" s="158">
        <v>2024</v>
      </c>
      <c r="F323" s="138">
        <v>827246.48</v>
      </c>
      <c r="G323" s="138"/>
      <c r="H323" s="138"/>
      <c r="I323" s="600">
        <v>645171.66</v>
      </c>
      <c r="J323" s="68">
        <v>182074.81999999995</v>
      </c>
      <c r="K323" s="357">
        <f t="shared" si="21"/>
        <v>0.22009742489324338</v>
      </c>
      <c r="L323" s="137"/>
      <c r="M323" s="137"/>
      <c r="N323" s="137">
        <f>Table3[[#This Row],[VAT Amount Rework]]+Table3[[#This Row],[Billed Before VAT Rework]]</f>
        <v>0</v>
      </c>
      <c r="O323" s="142">
        <v>86876.189999999944</v>
      </c>
      <c r="P323" s="132">
        <f t="shared" si="22"/>
        <v>0.10501850669706077</v>
      </c>
      <c r="Q323" s="68">
        <f t="shared" si="23"/>
        <v>95198.63</v>
      </c>
      <c r="R323" s="68">
        <f t="shared" si="24"/>
        <v>95198.63</v>
      </c>
      <c r="S323" s="71">
        <v>394512</v>
      </c>
      <c r="T323" s="25" t="s">
        <v>1</v>
      </c>
      <c r="U323" s="106" t="s">
        <v>40</v>
      </c>
      <c r="V323" s="37">
        <v>45578</v>
      </c>
      <c r="W323" s="37">
        <f>Table3[[#This Row],[Received Date]]+22</f>
        <v>45600</v>
      </c>
      <c r="X323" s="53" t="s">
        <v>100</v>
      </c>
      <c r="Y323" s="12" t="s">
        <v>38</v>
      </c>
      <c r="Z323" s="122">
        <v>45606</v>
      </c>
      <c r="AA323" s="73"/>
    </row>
    <row r="324" spans="1:27" ht="17.25" hidden="1" customHeight="1" x14ac:dyDescent="0.2">
      <c r="A324" s="69" t="s">
        <v>58</v>
      </c>
      <c r="B324" s="74" t="s">
        <v>85</v>
      </c>
      <c r="C324" s="74" t="s">
        <v>62</v>
      </c>
      <c r="D324" s="26" t="str">
        <f t="shared" si="25"/>
        <v>Aug</v>
      </c>
      <c r="E324" s="158">
        <v>2024</v>
      </c>
      <c r="F324" s="138">
        <v>12353512.150000019</v>
      </c>
      <c r="G324" s="138"/>
      <c r="H324" s="138"/>
      <c r="I324" s="600">
        <v>12156959.441720562</v>
      </c>
      <c r="J324" s="68">
        <v>196552.708279457</v>
      </c>
      <c r="K324" s="357">
        <f t="shared" si="21"/>
        <v>1.5910674299976845E-2</v>
      </c>
      <c r="L324" s="137"/>
      <c r="M324" s="137"/>
      <c r="N324" s="137">
        <f>Table3[[#This Row],[VAT Amount Rework]]+Table3[[#This Row],[Billed Before VAT Rework]]</f>
        <v>0</v>
      </c>
      <c r="O324" s="142">
        <v>193617.81</v>
      </c>
      <c r="P324" s="132">
        <f t="shared" si="22"/>
        <v>1.567309827756147E-2</v>
      </c>
      <c r="Q324" s="66">
        <f t="shared" si="23"/>
        <v>2934.8982794570038</v>
      </c>
      <c r="R324" s="66">
        <f t="shared" si="24"/>
        <v>2934.8982794570038</v>
      </c>
      <c r="S324" s="71" t="s">
        <v>3</v>
      </c>
      <c r="T324" s="25" t="s">
        <v>1</v>
      </c>
      <c r="U324" s="25" t="s">
        <v>40</v>
      </c>
      <c r="V324" s="37">
        <v>45581</v>
      </c>
      <c r="W324" s="37">
        <v>45596</v>
      </c>
      <c r="X324" s="220" t="s">
        <v>96</v>
      </c>
      <c r="Y324" s="83" t="s">
        <v>38</v>
      </c>
      <c r="Z324" s="343">
        <v>45595</v>
      </c>
      <c r="AA324" s="30" t="e">
        <f>'Follow up'!#REF!-'Follow up'!#REF!</f>
        <v>#REF!</v>
      </c>
    </row>
    <row r="325" spans="1:27" ht="17.25" hidden="1" customHeight="1" x14ac:dyDescent="0.2">
      <c r="A325" s="322" t="s">
        <v>59</v>
      </c>
      <c r="B325" s="81" t="s">
        <v>57</v>
      </c>
      <c r="C325" s="81" t="s">
        <v>93</v>
      </c>
      <c r="D325" s="327" t="str">
        <f t="shared" si="25"/>
        <v>Sep</v>
      </c>
      <c r="E325" s="158">
        <v>2024</v>
      </c>
      <c r="F325" s="138">
        <v>3586182.42</v>
      </c>
      <c r="G325" s="138"/>
      <c r="H325" s="138"/>
      <c r="I325" s="600">
        <v>3021231.02</v>
      </c>
      <c r="J325" s="68">
        <v>564951.4</v>
      </c>
      <c r="K325" s="357">
        <f t="shared" si="21"/>
        <v>0.15753560021076676</v>
      </c>
      <c r="L325" s="137"/>
      <c r="M325" s="137"/>
      <c r="N325" s="137">
        <f>Table3[[#This Row],[VAT Amount Rework]]+Table3[[#This Row],[Billed Before VAT Rework]]</f>
        <v>0</v>
      </c>
      <c r="O325" s="142">
        <v>564951.4</v>
      </c>
      <c r="P325" s="132">
        <f t="shared" si="22"/>
        <v>0.15753560021076676</v>
      </c>
      <c r="Q325" s="329">
        <f t="shared" si="23"/>
        <v>0</v>
      </c>
      <c r="R325" s="329">
        <f t="shared" si="24"/>
        <v>0</v>
      </c>
      <c r="S325" s="71"/>
      <c r="T325" s="86" t="s">
        <v>1</v>
      </c>
      <c r="U325" s="86" t="s">
        <v>48</v>
      </c>
      <c r="V325" s="336">
        <v>45582</v>
      </c>
      <c r="W325" s="37">
        <f>Table3[[#This Row],[Received Date]]+15</f>
        <v>45597</v>
      </c>
      <c r="X325" s="86"/>
      <c r="Y325" s="86" t="s">
        <v>95</v>
      </c>
      <c r="Z325" s="120" t="s">
        <v>3</v>
      </c>
      <c r="AA325" s="344"/>
    </row>
    <row r="326" spans="1:27" ht="17.25" hidden="1" customHeight="1" x14ac:dyDescent="0.2">
      <c r="A326" s="35" t="s">
        <v>59</v>
      </c>
      <c r="B326" s="79" t="s">
        <v>87</v>
      </c>
      <c r="C326" s="74" t="s">
        <v>93</v>
      </c>
      <c r="D326" s="36" t="str">
        <f t="shared" si="25"/>
        <v>Sep</v>
      </c>
      <c r="E326" s="158">
        <v>2024</v>
      </c>
      <c r="F326" s="138">
        <v>733523.93</v>
      </c>
      <c r="G326" s="138"/>
      <c r="H326" s="138"/>
      <c r="I326" s="600">
        <v>468615.65</v>
      </c>
      <c r="J326" s="68">
        <v>264908.28000000003</v>
      </c>
      <c r="K326" s="357">
        <f t="shared" ref="K326:K389" si="26">IFERROR(J326/F326,0)</f>
        <v>0.3611447004871402</v>
      </c>
      <c r="L326" s="137"/>
      <c r="M326" s="137"/>
      <c r="N326" s="137">
        <f>Table3[[#This Row],[VAT Amount Rework]]+Table3[[#This Row],[Billed Before VAT Rework]]</f>
        <v>0</v>
      </c>
      <c r="O326" s="142">
        <v>264908.28000000003</v>
      </c>
      <c r="P326" s="132">
        <f t="shared" ref="P326:P389" si="27">IF(O326="-",K326,IFERROR(O326/F326,0))</f>
        <v>0.3611447004871402</v>
      </c>
      <c r="Q326" s="68">
        <f t="shared" ref="Q326:Q389" si="28">$J326-$O326</f>
        <v>0</v>
      </c>
      <c r="R326" s="68">
        <f t="shared" ref="R326:R389" si="29">IFERROR(IF($Q326&lt;0,0,$Q326),"0")</f>
        <v>0</v>
      </c>
      <c r="S326" s="71"/>
      <c r="T326" s="25" t="s">
        <v>1</v>
      </c>
      <c r="U326" s="83" t="s">
        <v>48</v>
      </c>
      <c r="V326" s="37">
        <v>45582</v>
      </c>
      <c r="W326" s="37">
        <f>Table3[[#This Row],[Received Date]]+15</f>
        <v>45597</v>
      </c>
      <c r="X326" s="233" t="s">
        <v>96</v>
      </c>
      <c r="Y326" s="83" t="s">
        <v>38</v>
      </c>
      <c r="Z326" s="122">
        <v>45588</v>
      </c>
      <c r="AA326" s="88" t="e">
        <f>'Follow up'!#REF!-'Follow up'!$Y1810</f>
        <v>#REF!</v>
      </c>
    </row>
    <row r="327" spans="1:27" ht="17.25" hidden="1" customHeight="1" x14ac:dyDescent="0.2">
      <c r="A327" s="69" t="s">
        <v>58</v>
      </c>
      <c r="B327" s="26" t="s">
        <v>82</v>
      </c>
      <c r="C327" s="15" t="s">
        <v>46</v>
      </c>
      <c r="D327" s="26" t="str">
        <f t="shared" si="25"/>
        <v>Aug</v>
      </c>
      <c r="E327" s="158">
        <v>2024</v>
      </c>
      <c r="F327" s="138">
        <v>63800.47</v>
      </c>
      <c r="G327" s="138">
        <v>40212.449999999997</v>
      </c>
      <c r="H327" s="138">
        <v>5864.89</v>
      </c>
      <c r="I327" s="600">
        <v>46077.34</v>
      </c>
      <c r="J327" s="68">
        <v>17723.130000000005</v>
      </c>
      <c r="K327" s="357">
        <f t="shared" si="26"/>
        <v>0.27778995985452781</v>
      </c>
      <c r="L327" s="137">
        <v>52093.63</v>
      </c>
      <c r="M327" s="137">
        <v>7563.96</v>
      </c>
      <c r="N327" s="137">
        <f>Table3[[#This Row],[VAT Amount Rework]]+Table3[[#This Row],[Billed Before VAT Rework]]</f>
        <v>59657.59</v>
      </c>
      <c r="O327" s="142">
        <v>4142.8800000000047</v>
      </c>
      <c r="P327" s="132">
        <f t="shared" si="27"/>
        <v>6.4934944836613342E-2</v>
      </c>
      <c r="Q327" s="66">
        <f t="shared" si="28"/>
        <v>13580.25</v>
      </c>
      <c r="R327" s="66">
        <f t="shared" si="29"/>
        <v>13580.25</v>
      </c>
      <c r="S327" s="71">
        <v>389738</v>
      </c>
      <c r="T327" s="25" t="s">
        <v>1</v>
      </c>
      <c r="U327" s="67" t="s">
        <v>40</v>
      </c>
      <c r="V327" s="29">
        <v>45579</v>
      </c>
      <c r="W327" s="37">
        <f>Table3[[#This Row],[Received Date]]+22</f>
        <v>45601</v>
      </c>
      <c r="X327" s="126" t="s">
        <v>114</v>
      </c>
      <c r="Y327" s="226" t="s">
        <v>38</v>
      </c>
      <c r="Z327" s="122">
        <v>45601</v>
      </c>
      <c r="AA327" s="70"/>
    </row>
    <row r="328" spans="1:27" ht="17.25" hidden="1" customHeight="1" x14ac:dyDescent="0.2">
      <c r="A328" s="69" t="s">
        <v>58</v>
      </c>
      <c r="B328" s="26" t="s">
        <v>82</v>
      </c>
      <c r="C328" s="15" t="s">
        <v>46</v>
      </c>
      <c r="D328" s="26" t="str">
        <f t="shared" si="25"/>
        <v>Aug</v>
      </c>
      <c r="E328" s="158">
        <v>2024</v>
      </c>
      <c r="F328" s="138">
        <v>8599.5499999999993</v>
      </c>
      <c r="G328" s="138"/>
      <c r="H328" s="138"/>
      <c r="I328" s="600">
        <v>7911.62</v>
      </c>
      <c r="J328" s="68">
        <v>687.92999999999938</v>
      </c>
      <c r="K328" s="357">
        <f t="shared" si="26"/>
        <v>7.9996046304748436E-2</v>
      </c>
      <c r="L328" s="137"/>
      <c r="M328" s="137"/>
      <c r="N328" s="137">
        <f>Table3[[#This Row],[VAT Amount Rework]]+Table3[[#This Row],[Billed Before VAT Rework]]</f>
        <v>0</v>
      </c>
      <c r="O328" s="142">
        <v>687.92999999999938</v>
      </c>
      <c r="P328" s="132">
        <f t="shared" si="27"/>
        <v>7.9996046304748436E-2</v>
      </c>
      <c r="Q328" s="66">
        <f t="shared" si="28"/>
        <v>0</v>
      </c>
      <c r="R328" s="66">
        <f t="shared" si="29"/>
        <v>0</v>
      </c>
      <c r="S328" s="71">
        <v>389745</v>
      </c>
      <c r="T328" s="25" t="s">
        <v>1</v>
      </c>
      <c r="U328" s="67" t="s">
        <v>40</v>
      </c>
      <c r="V328" s="29">
        <v>45579</v>
      </c>
      <c r="W328" s="37">
        <f>Table3[[#This Row],[Received Date]]+22</f>
        <v>45601</v>
      </c>
      <c r="X328" s="86" t="s">
        <v>99</v>
      </c>
      <c r="Y328" s="106" t="s">
        <v>38</v>
      </c>
      <c r="Z328" s="122">
        <v>45601</v>
      </c>
      <c r="AA328" s="70"/>
    </row>
    <row r="329" spans="1:27" ht="17.25" hidden="1" customHeight="1" x14ac:dyDescent="0.2">
      <c r="A329" s="239" t="s">
        <v>58</v>
      </c>
      <c r="B329" s="14" t="s">
        <v>82</v>
      </c>
      <c r="C329" s="15" t="s">
        <v>62</v>
      </c>
      <c r="D329" s="254" t="str">
        <f t="shared" si="25"/>
        <v>Aug</v>
      </c>
      <c r="E329" s="158">
        <v>2024</v>
      </c>
      <c r="F329" s="138">
        <v>25154618.000000108</v>
      </c>
      <c r="G329" s="138"/>
      <c r="H329" s="138"/>
      <c r="I329" s="600">
        <v>23123931.724139072</v>
      </c>
      <c r="J329" s="68">
        <v>2030686.275861036</v>
      </c>
      <c r="K329" s="357">
        <f t="shared" si="26"/>
        <v>8.0728169907451075E-2</v>
      </c>
      <c r="L329" s="137"/>
      <c r="M329" s="137"/>
      <c r="N329" s="137">
        <f>Table3[[#This Row],[VAT Amount Rework]]+Table3[[#This Row],[Billed Before VAT Rework]]</f>
        <v>0</v>
      </c>
      <c r="O329" s="142">
        <v>1856730.7747003101</v>
      </c>
      <c r="P329" s="132">
        <f t="shared" si="27"/>
        <v>7.3812719982482025E-2</v>
      </c>
      <c r="Q329" s="262">
        <f t="shared" si="28"/>
        <v>173955.50116072595</v>
      </c>
      <c r="R329" s="262">
        <f t="shared" si="29"/>
        <v>173955.50116072595</v>
      </c>
      <c r="S329" s="71" t="s">
        <v>3</v>
      </c>
      <c r="T329" s="25" t="s">
        <v>1</v>
      </c>
      <c r="U329" s="25" t="s">
        <v>40</v>
      </c>
      <c r="V329" s="232">
        <v>45595</v>
      </c>
      <c r="W329" s="37">
        <f>Table3[[#This Row],[Received Date]]+5</f>
        <v>45600</v>
      </c>
      <c r="X329" s="220" t="s">
        <v>96</v>
      </c>
      <c r="Y329" s="25" t="s">
        <v>103</v>
      </c>
      <c r="Z329" s="121">
        <v>45600</v>
      </c>
      <c r="AA329" s="89"/>
    </row>
    <row r="330" spans="1:27" ht="17.25" hidden="1" customHeight="1" x14ac:dyDescent="0.2">
      <c r="A330" s="239" t="s">
        <v>58</v>
      </c>
      <c r="B330" s="14" t="s">
        <v>87</v>
      </c>
      <c r="C330" s="14" t="s">
        <v>62</v>
      </c>
      <c r="D330" s="254" t="str">
        <f t="shared" si="25"/>
        <v>Aug</v>
      </c>
      <c r="E330" s="158">
        <v>2024</v>
      </c>
      <c r="F330" s="138">
        <v>10949507.560000008</v>
      </c>
      <c r="G330" s="138"/>
      <c r="H330" s="138"/>
      <c r="I330" s="600">
        <v>9571809.5005259998</v>
      </c>
      <c r="J330" s="68">
        <v>1377698.0594740082</v>
      </c>
      <c r="K330" s="357">
        <f t="shared" si="26"/>
        <v>0.12582283284655837</v>
      </c>
      <c r="L330" s="137"/>
      <c r="M330" s="137"/>
      <c r="N330" s="137">
        <f>Table3[[#This Row],[VAT Amount Rework]]+Table3[[#This Row],[Billed Before VAT Rework]]</f>
        <v>0</v>
      </c>
      <c r="O330" s="142">
        <v>949028.98662400804</v>
      </c>
      <c r="P330" s="132">
        <f t="shared" si="27"/>
        <v>8.6673211687705101E-2</v>
      </c>
      <c r="Q330" s="262">
        <f t="shared" si="28"/>
        <v>428669.07285000011</v>
      </c>
      <c r="R330" s="262">
        <f t="shared" si="29"/>
        <v>428669.07285000011</v>
      </c>
      <c r="S330" s="71" t="s">
        <v>3</v>
      </c>
      <c r="T330" s="25" t="s">
        <v>1</v>
      </c>
      <c r="U330" s="25" t="s">
        <v>40</v>
      </c>
      <c r="V330" s="232">
        <v>45595</v>
      </c>
      <c r="W330" s="37">
        <f>Table3[[#This Row],[Received Date]]+5</f>
        <v>45600</v>
      </c>
      <c r="X330" s="86" t="s">
        <v>99</v>
      </c>
      <c r="Y330" s="25" t="s">
        <v>38</v>
      </c>
      <c r="Z330" s="121">
        <v>45600</v>
      </c>
      <c r="AA330" s="89"/>
    </row>
    <row r="331" spans="1:27" ht="17.25" hidden="1" customHeight="1" x14ac:dyDescent="0.2">
      <c r="A331" s="69" t="s">
        <v>58</v>
      </c>
      <c r="B331" s="14" t="s">
        <v>56</v>
      </c>
      <c r="C331" s="14" t="s">
        <v>62</v>
      </c>
      <c r="D331" s="254" t="str">
        <f t="shared" si="25"/>
        <v>Aug</v>
      </c>
      <c r="E331" s="158">
        <v>2024</v>
      </c>
      <c r="F331" s="138">
        <v>10186440.649999987</v>
      </c>
      <c r="G331" s="138"/>
      <c r="H331" s="138"/>
      <c r="I331" s="600">
        <v>9835508.971024124</v>
      </c>
      <c r="J331" s="68">
        <v>350931.67897586338</v>
      </c>
      <c r="K331" s="357">
        <f t="shared" si="26"/>
        <v>3.4450863754442416E-2</v>
      </c>
      <c r="L331" s="137"/>
      <c r="M331" s="137"/>
      <c r="N331" s="137">
        <f>Table3[[#This Row],[VAT Amount Rework]]+Table3[[#This Row],[Billed Before VAT Rework]]</f>
        <v>0</v>
      </c>
      <c r="O331" s="142">
        <v>350931.67897586338</v>
      </c>
      <c r="P331" s="132">
        <f t="shared" si="27"/>
        <v>3.4450863754442416E-2</v>
      </c>
      <c r="Q331" s="262">
        <f t="shared" si="28"/>
        <v>0</v>
      </c>
      <c r="R331" s="262">
        <f t="shared" si="29"/>
        <v>0</v>
      </c>
      <c r="S331" s="71" t="s">
        <v>3</v>
      </c>
      <c r="T331" s="25" t="s">
        <v>1</v>
      </c>
      <c r="U331" s="25" t="s">
        <v>40</v>
      </c>
      <c r="V331" s="232">
        <v>45595</v>
      </c>
      <c r="W331" s="37">
        <f>Table3[[#This Row],[Received Date]]+5</f>
        <v>45600</v>
      </c>
      <c r="X331" s="25" t="s">
        <v>105</v>
      </c>
      <c r="Y331" s="25" t="s">
        <v>103</v>
      </c>
      <c r="Z331" s="121">
        <v>45600</v>
      </c>
      <c r="AA331" s="30"/>
    </row>
    <row r="332" spans="1:27" ht="17.25" hidden="1" customHeight="1" x14ac:dyDescent="0.2">
      <c r="A332" s="69" t="s">
        <v>58</v>
      </c>
      <c r="B332" s="15" t="s">
        <v>56</v>
      </c>
      <c r="C332" s="14" t="s">
        <v>46</v>
      </c>
      <c r="D332" s="26" t="str">
        <f t="shared" si="25"/>
        <v>Aug</v>
      </c>
      <c r="E332" s="158">
        <v>2024</v>
      </c>
      <c r="F332" s="138">
        <v>520308.22</v>
      </c>
      <c r="G332" s="138">
        <v>335793.93</v>
      </c>
      <c r="H332" s="138">
        <v>49213.11</v>
      </c>
      <c r="I332" s="600">
        <v>385007.04</v>
      </c>
      <c r="J332" s="68">
        <v>135301.18</v>
      </c>
      <c r="K332" s="357">
        <f t="shared" si="26"/>
        <v>0.2600404429512953</v>
      </c>
      <c r="L332" s="137">
        <v>430666.63</v>
      </c>
      <c r="M332" s="137">
        <v>61965.23</v>
      </c>
      <c r="N332" s="137">
        <f>Table3[[#This Row],[VAT Amount Rework]]+Table3[[#This Row],[Billed Before VAT Rework]]</f>
        <v>492631.86</v>
      </c>
      <c r="O332" s="142">
        <v>27676.359999999986</v>
      </c>
      <c r="P332" s="132">
        <f t="shared" si="27"/>
        <v>5.3192240553109053E-2</v>
      </c>
      <c r="Q332" s="66">
        <f t="shared" si="28"/>
        <v>107624.82</v>
      </c>
      <c r="R332" s="66">
        <f t="shared" si="29"/>
        <v>107624.82</v>
      </c>
      <c r="S332" s="71">
        <v>389885</v>
      </c>
      <c r="T332" s="25" t="s">
        <v>1</v>
      </c>
      <c r="U332" s="25" t="s">
        <v>40</v>
      </c>
      <c r="V332" s="29">
        <v>45579</v>
      </c>
      <c r="W332" s="37">
        <f>Table3[[#This Row],[Received Date]]+22</f>
        <v>45601</v>
      </c>
      <c r="X332" s="25" t="s">
        <v>100</v>
      </c>
      <c r="Y332" s="126" t="s">
        <v>38</v>
      </c>
      <c r="Z332" s="481">
        <v>45606</v>
      </c>
      <c r="AA332" s="70"/>
    </row>
    <row r="333" spans="1:27" ht="17.25" hidden="1" customHeight="1" x14ac:dyDescent="0.2">
      <c r="A333" s="35" t="s">
        <v>58</v>
      </c>
      <c r="B333" s="74" t="s">
        <v>56</v>
      </c>
      <c r="C333" s="79" t="s">
        <v>46</v>
      </c>
      <c r="D333" s="36" t="str">
        <f t="shared" si="25"/>
        <v>Aug</v>
      </c>
      <c r="E333" s="158">
        <v>2024</v>
      </c>
      <c r="F333" s="138">
        <v>94485.03</v>
      </c>
      <c r="G333" s="138">
        <v>61083.87</v>
      </c>
      <c r="H333" s="138">
        <v>8848.2800000000007</v>
      </c>
      <c r="I333" s="600">
        <v>69932.150000000009</v>
      </c>
      <c r="J333" s="68">
        <v>24552.87999999999</v>
      </c>
      <c r="K333" s="357">
        <f t="shared" si="26"/>
        <v>0.25986000110282009</v>
      </c>
      <c r="L333" s="137"/>
      <c r="M333" s="137"/>
      <c r="N333" s="137">
        <f>Table3[[#This Row],[VAT Amount Rework]]+Table3[[#This Row],[Billed Before VAT Rework]]</f>
        <v>0</v>
      </c>
      <c r="O333" s="142">
        <v>24552.87999999999</v>
      </c>
      <c r="P333" s="132">
        <f t="shared" si="27"/>
        <v>0.25986000110282009</v>
      </c>
      <c r="Q333" s="68">
        <f t="shared" si="28"/>
        <v>0</v>
      </c>
      <c r="R333" s="68">
        <f t="shared" si="29"/>
        <v>0</v>
      </c>
      <c r="S333" s="71">
        <v>389889</v>
      </c>
      <c r="T333" s="25" t="s">
        <v>1</v>
      </c>
      <c r="U333" s="83" t="s">
        <v>40</v>
      </c>
      <c r="V333" s="37">
        <v>45579</v>
      </c>
      <c r="W333" s="37">
        <f>Table3[[#This Row],[Received Date]]+22</f>
        <v>45601</v>
      </c>
      <c r="X333" s="83" t="s">
        <v>99</v>
      </c>
      <c r="Y333" s="84" t="s">
        <v>38</v>
      </c>
      <c r="Z333" s="122">
        <v>45606</v>
      </c>
      <c r="AA333" s="73"/>
    </row>
    <row r="334" spans="1:27" ht="17.25" hidden="1" customHeight="1" x14ac:dyDescent="0.2">
      <c r="A334" s="35" t="s">
        <v>58</v>
      </c>
      <c r="B334" s="74" t="s">
        <v>56</v>
      </c>
      <c r="C334" s="79" t="s">
        <v>46</v>
      </c>
      <c r="D334" s="36" t="str">
        <f t="shared" si="25"/>
        <v>Aug</v>
      </c>
      <c r="E334" s="158">
        <v>2024</v>
      </c>
      <c r="F334" s="138">
        <v>61251.77</v>
      </c>
      <c r="G334" s="138"/>
      <c r="H334" s="138"/>
      <c r="I334" s="600"/>
      <c r="J334" s="68">
        <v>61251.77</v>
      </c>
      <c r="K334" s="357">
        <f t="shared" si="26"/>
        <v>1</v>
      </c>
      <c r="L334" s="137"/>
      <c r="M334" s="137"/>
      <c r="N334" s="137">
        <f>Table3[[#This Row],[VAT Amount Rework]]+Table3[[#This Row],[Billed Before VAT Rework]]</f>
        <v>0</v>
      </c>
      <c r="O334" s="142">
        <v>61251.77</v>
      </c>
      <c r="P334" s="132">
        <f t="shared" si="27"/>
        <v>1</v>
      </c>
      <c r="Q334" s="68">
        <f t="shared" si="28"/>
        <v>0</v>
      </c>
      <c r="R334" s="68">
        <f t="shared" si="29"/>
        <v>0</v>
      </c>
      <c r="S334" s="71">
        <v>389883</v>
      </c>
      <c r="T334" s="25" t="s">
        <v>1</v>
      </c>
      <c r="U334" s="83" t="s">
        <v>40</v>
      </c>
      <c r="V334" s="37">
        <v>45580</v>
      </c>
      <c r="W334" s="37">
        <f>Table3[[#This Row],[Received Date]]+22</f>
        <v>45602</v>
      </c>
      <c r="X334" s="25" t="s">
        <v>99</v>
      </c>
      <c r="Y334" s="12" t="s">
        <v>38</v>
      </c>
      <c r="Z334" s="112">
        <v>45608</v>
      </c>
      <c r="AA334" s="73"/>
    </row>
    <row r="335" spans="1:27" ht="17.25" hidden="1" customHeight="1" x14ac:dyDescent="0.2">
      <c r="A335" s="69" t="s">
        <v>58</v>
      </c>
      <c r="B335" s="36" t="s">
        <v>82</v>
      </c>
      <c r="C335" s="74" t="s">
        <v>46</v>
      </c>
      <c r="D335" s="26" t="str">
        <f t="shared" si="25"/>
        <v>Aug</v>
      </c>
      <c r="E335" s="158">
        <v>2024</v>
      </c>
      <c r="F335" s="138">
        <v>1334456.28</v>
      </c>
      <c r="G335" s="138"/>
      <c r="H335" s="138"/>
      <c r="I335" s="600">
        <v>962682.11</v>
      </c>
      <c r="J335" s="68">
        <v>371774.17000000004</v>
      </c>
      <c r="K335" s="357">
        <f t="shared" si="26"/>
        <v>0.2785959911702765</v>
      </c>
      <c r="L335" s="137"/>
      <c r="M335" s="137"/>
      <c r="N335" s="137">
        <f>Table3[[#This Row],[VAT Amount Rework]]+Table3[[#This Row],[Billed Before VAT Rework]]</f>
        <v>0</v>
      </c>
      <c r="O335" s="142">
        <v>371774.17000000004</v>
      </c>
      <c r="P335" s="132">
        <f t="shared" si="27"/>
        <v>0.2785959911702765</v>
      </c>
      <c r="Q335" s="66">
        <f t="shared" si="28"/>
        <v>0</v>
      </c>
      <c r="R335" s="66">
        <f t="shared" si="29"/>
        <v>0</v>
      </c>
      <c r="S335" s="71">
        <v>389743</v>
      </c>
      <c r="T335" s="25" t="s">
        <v>1</v>
      </c>
      <c r="U335" s="67" t="s">
        <v>41</v>
      </c>
      <c r="V335" s="29">
        <v>45581</v>
      </c>
      <c r="W335" s="37">
        <f>Table3[[#This Row],[Received Date]]+22</f>
        <v>45603</v>
      </c>
      <c r="X335" s="124" t="s">
        <v>114</v>
      </c>
      <c r="Y335" s="499" t="s">
        <v>95</v>
      </c>
      <c r="Z335" s="295" t="s">
        <v>3</v>
      </c>
      <c r="AA335" s="70"/>
    </row>
    <row r="336" spans="1:27" ht="17.25" hidden="1" customHeight="1" x14ac:dyDescent="0.2">
      <c r="A336" s="35" t="s">
        <v>59</v>
      </c>
      <c r="B336" s="36" t="s">
        <v>57</v>
      </c>
      <c r="C336" s="74" t="s">
        <v>46</v>
      </c>
      <c r="D336" s="36" t="str">
        <f t="shared" si="25"/>
        <v>Sep</v>
      </c>
      <c r="E336" s="158">
        <v>2024</v>
      </c>
      <c r="F336" s="138">
        <v>7451.52</v>
      </c>
      <c r="G336" s="138"/>
      <c r="H336" s="138"/>
      <c r="I336" s="600">
        <v>4750.53</v>
      </c>
      <c r="J336" s="68">
        <v>2700.9900000000007</v>
      </c>
      <c r="K336" s="357">
        <f t="shared" si="26"/>
        <v>0.3624750386498326</v>
      </c>
      <c r="L336" s="137"/>
      <c r="M336" s="137"/>
      <c r="N336" s="137">
        <f>Table3[[#This Row],[VAT Amount Rework]]+Table3[[#This Row],[Billed Before VAT Rework]]</f>
        <v>0</v>
      </c>
      <c r="O336" s="142">
        <v>2700.9900000000007</v>
      </c>
      <c r="P336" s="132">
        <f t="shared" si="27"/>
        <v>0.3624750386498326</v>
      </c>
      <c r="Q336" s="68">
        <f t="shared" si="28"/>
        <v>0</v>
      </c>
      <c r="R336" s="68">
        <f t="shared" si="29"/>
        <v>0</v>
      </c>
      <c r="S336" s="71">
        <v>395522</v>
      </c>
      <c r="T336" s="25" t="s">
        <v>1</v>
      </c>
      <c r="U336" s="72" t="s">
        <v>41</v>
      </c>
      <c r="V336" s="37">
        <v>45581</v>
      </c>
      <c r="W336" s="37">
        <f>Table3[[#This Row],[Received Date]]+22</f>
        <v>45603</v>
      </c>
      <c r="X336" s="319" t="s">
        <v>114</v>
      </c>
      <c r="Y336" s="226" t="s">
        <v>38</v>
      </c>
      <c r="Z336" s="111">
        <v>45606</v>
      </c>
      <c r="AA336" s="73"/>
    </row>
    <row r="337" spans="1:27" ht="17.25" hidden="1" customHeight="1" x14ac:dyDescent="0.2">
      <c r="A337" s="35" t="s">
        <v>59</v>
      </c>
      <c r="B337" s="36" t="s">
        <v>57</v>
      </c>
      <c r="C337" s="74" t="s">
        <v>46</v>
      </c>
      <c r="D337" s="36" t="str">
        <f t="shared" si="25"/>
        <v>Sep</v>
      </c>
      <c r="E337" s="158">
        <v>2024</v>
      </c>
      <c r="F337" s="138">
        <v>663502.38</v>
      </c>
      <c r="G337" s="138"/>
      <c r="H337" s="138"/>
      <c r="I337" s="600">
        <v>453404.88</v>
      </c>
      <c r="J337" s="68">
        <v>210097.5</v>
      </c>
      <c r="K337" s="357">
        <f t="shared" si="26"/>
        <v>0.3166492032779144</v>
      </c>
      <c r="L337" s="137">
        <v>458375.82</v>
      </c>
      <c r="M337" s="137">
        <v>59173.22</v>
      </c>
      <c r="N337" s="137">
        <f>Table3[[#This Row],[VAT Amount Rework]]+Table3[[#This Row],[Billed Before VAT Rework]]</f>
        <v>517549.04000000004</v>
      </c>
      <c r="O337" s="142">
        <v>145953.33999999997</v>
      </c>
      <c r="P337" s="132">
        <f t="shared" si="27"/>
        <v>0.2199741016754152</v>
      </c>
      <c r="Q337" s="68">
        <f t="shared" si="28"/>
        <v>64144.160000000033</v>
      </c>
      <c r="R337" s="68">
        <f t="shared" si="29"/>
        <v>64144.160000000033</v>
      </c>
      <c r="S337" s="71">
        <v>395521</v>
      </c>
      <c r="T337" s="25" t="s">
        <v>1</v>
      </c>
      <c r="U337" s="72" t="s">
        <v>40</v>
      </c>
      <c r="V337" s="37">
        <v>45582</v>
      </c>
      <c r="W337" s="37">
        <f>Table3[[#This Row],[Received Date]]+22</f>
        <v>45604</v>
      </c>
      <c r="X337" s="233" t="s">
        <v>96</v>
      </c>
      <c r="Y337" s="124" t="s">
        <v>38</v>
      </c>
      <c r="Z337" s="112">
        <v>45607</v>
      </c>
      <c r="AA337" s="73"/>
    </row>
    <row r="338" spans="1:27" ht="17.25" hidden="1" customHeight="1" x14ac:dyDescent="0.2">
      <c r="A338" s="35" t="s">
        <v>58</v>
      </c>
      <c r="B338" s="36" t="s">
        <v>82</v>
      </c>
      <c r="C338" s="74" t="s">
        <v>46</v>
      </c>
      <c r="D338" s="36" t="str">
        <f t="shared" si="25"/>
        <v>Aug</v>
      </c>
      <c r="E338" s="158">
        <v>2024</v>
      </c>
      <c r="F338" s="138">
        <v>141068.72</v>
      </c>
      <c r="G338" s="138">
        <v>89173.02</v>
      </c>
      <c r="H338" s="138">
        <v>9573.73</v>
      </c>
      <c r="I338" s="600">
        <v>98746.75</v>
      </c>
      <c r="J338" s="68">
        <f>Table3[[#This Row],[Billing Amount]]-Table3[[#This Row],[Approved to pay]]</f>
        <v>42321.97</v>
      </c>
      <c r="K338" s="357">
        <f t="shared" si="26"/>
        <v>0.30000959815896822</v>
      </c>
      <c r="L338" s="137">
        <v>89173.02</v>
      </c>
      <c r="M338" s="137">
        <v>9573.73</v>
      </c>
      <c r="N338" s="137">
        <f>Table3[[#This Row],[VAT Amount Rework]]+Table3[[#This Row],[Billed Before VAT Rework]]</f>
        <v>98746.75</v>
      </c>
      <c r="O338" s="142">
        <v>42321.97</v>
      </c>
      <c r="P338" s="132">
        <f t="shared" si="27"/>
        <v>0.30000959815896822</v>
      </c>
      <c r="Q338" s="68">
        <f t="shared" si="28"/>
        <v>0</v>
      </c>
      <c r="R338" s="68">
        <f t="shared" si="29"/>
        <v>0</v>
      </c>
      <c r="S338" s="71">
        <v>389739</v>
      </c>
      <c r="T338" s="25" t="s">
        <v>1</v>
      </c>
      <c r="U338" s="72" t="s">
        <v>41</v>
      </c>
      <c r="V338" s="37">
        <v>45583</v>
      </c>
      <c r="W338" s="37">
        <f>Table3[[#This Row],[Received Date]]+22</f>
        <v>45605</v>
      </c>
      <c r="X338" s="25" t="s">
        <v>99</v>
      </c>
      <c r="Y338" s="12" t="s">
        <v>38</v>
      </c>
      <c r="Z338" s="122">
        <v>45606</v>
      </c>
      <c r="AA338" s="73"/>
    </row>
    <row r="339" spans="1:27" ht="17.25" hidden="1" customHeight="1" x14ac:dyDescent="0.2">
      <c r="A339" s="69" t="s">
        <v>58</v>
      </c>
      <c r="B339" s="99" t="s">
        <v>85</v>
      </c>
      <c r="C339" s="99" t="s">
        <v>46</v>
      </c>
      <c r="D339" s="26" t="str">
        <f t="shared" si="25"/>
        <v>Aug</v>
      </c>
      <c r="E339" s="158">
        <v>2024</v>
      </c>
      <c r="F339" s="138">
        <v>491272.16</v>
      </c>
      <c r="G339" s="138"/>
      <c r="H339" s="138"/>
      <c r="I339" s="600">
        <v>370463.59</v>
      </c>
      <c r="J339" s="68">
        <v>120808.56999999995</v>
      </c>
      <c r="K339" s="357">
        <f t="shared" si="26"/>
        <v>0.24590966033980016</v>
      </c>
      <c r="L339" s="137">
        <v>327307.48</v>
      </c>
      <c r="M339" s="137">
        <v>35879.81</v>
      </c>
      <c r="N339" s="137">
        <f>Table3[[#This Row],[VAT Amount Rework]]+Table3[[#This Row],[Billed Before VAT Rework]]</f>
        <v>363187.29</v>
      </c>
      <c r="O339" s="142">
        <v>128084.87</v>
      </c>
      <c r="P339" s="132">
        <f t="shared" si="27"/>
        <v>0.26072079883378696</v>
      </c>
      <c r="Q339" s="66">
        <f t="shared" si="28"/>
        <v>-7276.3000000000466</v>
      </c>
      <c r="R339" s="66">
        <f t="shared" si="29"/>
        <v>0</v>
      </c>
      <c r="S339" s="71">
        <v>394513</v>
      </c>
      <c r="T339" s="25" t="s">
        <v>1</v>
      </c>
      <c r="U339" s="106" t="s">
        <v>41</v>
      </c>
      <c r="V339" s="29">
        <v>45583</v>
      </c>
      <c r="W339" s="37">
        <f>Table3[[#This Row],[Received Date]]+22</f>
        <v>45605</v>
      </c>
      <c r="X339" s="25" t="s">
        <v>100</v>
      </c>
      <c r="Y339" s="126" t="s">
        <v>103</v>
      </c>
      <c r="Z339" s="112">
        <v>45610</v>
      </c>
      <c r="AA339" s="70"/>
    </row>
    <row r="340" spans="1:27" ht="17.25" hidden="1" customHeight="1" x14ac:dyDescent="0.2">
      <c r="A340" s="69" t="s">
        <v>58</v>
      </c>
      <c r="B340" s="15" t="s">
        <v>56</v>
      </c>
      <c r="C340" s="14" t="s">
        <v>46</v>
      </c>
      <c r="D340" s="26" t="str">
        <f t="shared" si="25"/>
        <v>Aug</v>
      </c>
      <c r="E340" s="158">
        <v>2024</v>
      </c>
      <c r="F340" s="138">
        <v>35557.08</v>
      </c>
      <c r="G340" s="138">
        <v>26882.18</v>
      </c>
      <c r="H340" s="138">
        <v>1517.57</v>
      </c>
      <c r="I340" s="600">
        <v>28399.75</v>
      </c>
      <c r="J340" s="68">
        <v>7157.3300000000017</v>
      </c>
      <c r="K340" s="357">
        <f t="shared" si="26"/>
        <v>0.20129127588654641</v>
      </c>
      <c r="L340" s="137">
        <v>29036.38</v>
      </c>
      <c r="M340" s="137">
        <v>1680.78</v>
      </c>
      <c r="N340" s="137">
        <v>30717.16</v>
      </c>
      <c r="O340" s="142">
        <v>4839.9200000000019</v>
      </c>
      <c r="P340" s="132">
        <f t="shared" si="27"/>
        <v>0.13611691398731285</v>
      </c>
      <c r="Q340" s="66">
        <f t="shared" si="28"/>
        <v>2317.41</v>
      </c>
      <c r="R340" s="66">
        <f t="shared" si="29"/>
        <v>2317.41</v>
      </c>
      <c r="S340" s="71">
        <v>389890</v>
      </c>
      <c r="T340" s="25" t="s">
        <v>1</v>
      </c>
      <c r="U340" s="25" t="s">
        <v>41</v>
      </c>
      <c r="V340" s="29">
        <v>45584</v>
      </c>
      <c r="W340" s="37">
        <f>Table3[[#This Row],[Received Date]]+22</f>
        <v>45606</v>
      </c>
      <c r="X340" s="25" t="s">
        <v>99</v>
      </c>
      <c r="Y340" s="12" t="s">
        <v>38</v>
      </c>
      <c r="Z340" s="112">
        <v>45606</v>
      </c>
      <c r="AA340" s="70"/>
    </row>
    <row r="341" spans="1:27" ht="17.25" hidden="1" customHeight="1" x14ac:dyDescent="0.2">
      <c r="A341" s="69" t="s">
        <v>59</v>
      </c>
      <c r="B341" s="15" t="s">
        <v>87</v>
      </c>
      <c r="C341" s="15" t="s">
        <v>46</v>
      </c>
      <c r="D341" s="26" t="str">
        <f t="shared" si="25"/>
        <v>Sep</v>
      </c>
      <c r="E341" s="158">
        <v>2024</v>
      </c>
      <c r="F341" s="138">
        <v>522766.8</v>
      </c>
      <c r="G341" s="138">
        <v>360308.95</v>
      </c>
      <c r="H341" s="138">
        <v>52293.09</v>
      </c>
      <c r="I341" s="600">
        <v>412602.04000000004</v>
      </c>
      <c r="J341" s="68">
        <v>110164.75999999995</v>
      </c>
      <c r="K341" s="357">
        <f t="shared" si="26"/>
        <v>0.21073404049377267</v>
      </c>
      <c r="L341" s="137">
        <v>410860.02</v>
      </c>
      <c r="M341" s="137">
        <v>59465.84</v>
      </c>
      <c r="N341" s="137">
        <f>Table3[[#This Row],[VAT Amount Rework]]+Table3[[#This Row],[Billed Before VAT Rework]]</f>
        <v>470325.86</v>
      </c>
      <c r="O341" s="142">
        <v>52440.94</v>
      </c>
      <c r="P341" s="132">
        <f t="shared" si="27"/>
        <v>0.10031421276178977</v>
      </c>
      <c r="Q341" s="66">
        <f t="shared" si="28"/>
        <v>57723.819999999949</v>
      </c>
      <c r="R341" s="66">
        <f t="shared" si="29"/>
        <v>57723.819999999949</v>
      </c>
      <c r="S341" s="71">
        <v>395763</v>
      </c>
      <c r="T341" s="25" t="s">
        <v>1</v>
      </c>
      <c r="U341" s="67" t="s">
        <v>40</v>
      </c>
      <c r="V341" s="29">
        <v>45586</v>
      </c>
      <c r="W341" s="37">
        <f>Table3[[#This Row],[Received Date]]+22</f>
        <v>45608</v>
      </c>
      <c r="X341" s="67" t="s">
        <v>99</v>
      </c>
      <c r="Y341" s="72" t="s">
        <v>103</v>
      </c>
      <c r="Z341" s="114">
        <v>45608</v>
      </c>
      <c r="AA341" s="70"/>
    </row>
    <row r="342" spans="1:27" ht="17.25" hidden="1" customHeight="1" x14ac:dyDescent="0.2">
      <c r="A342" s="69" t="s">
        <v>58</v>
      </c>
      <c r="B342" s="99" t="s">
        <v>85</v>
      </c>
      <c r="C342" s="99" t="s">
        <v>46</v>
      </c>
      <c r="D342" s="26" t="str">
        <f t="shared" si="25"/>
        <v>Aug</v>
      </c>
      <c r="E342" s="158">
        <v>2024</v>
      </c>
      <c r="F342" s="138">
        <v>240503.05</v>
      </c>
      <c r="G342" s="138"/>
      <c r="H342" s="138"/>
      <c r="I342" s="600">
        <v>165794.84999999998</v>
      </c>
      <c r="J342" s="68">
        <v>74708.200000000012</v>
      </c>
      <c r="K342" s="357">
        <f t="shared" si="26"/>
        <v>0.31063306681557684</v>
      </c>
      <c r="L342" s="137">
        <v>145719.20000000001</v>
      </c>
      <c r="M342" s="137">
        <v>15425.19</v>
      </c>
      <c r="N342" s="137">
        <f>Table3[[#This Row],[VAT Amount Rework]]+Table3[[#This Row],[Billed Before VAT Rework]]</f>
        <v>161144.39000000001</v>
      </c>
      <c r="O342" s="142">
        <v>79358.659999999974</v>
      </c>
      <c r="P342" s="132">
        <f t="shared" si="27"/>
        <v>0.32996945360983976</v>
      </c>
      <c r="Q342" s="66">
        <f t="shared" si="28"/>
        <v>-4650.4599999999627</v>
      </c>
      <c r="R342" s="66">
        <f t="shared" si="29"/>
        <v>0</v>
      </c>
      <c r="S342" s="71">
        <v>394511</v>
      </c>
      <c r="T342" s="25" t="s">
        <v>1</v>
      </c>
      <c r="U342" s="106" t="s">
        <v>41</v>
      </c>
      <c r="V342" s="29">
        <v>45586</v>
      </c>
      <c r="W342" s="37">
        <f>Table3[[#This Row],[Received Date]]+22</f>
        <v>45608</v>
      </c>
      <c r="X342" s="274" t="s">
        <v>99</v>
      </c>
      <c r="Y342" s="67" t="s">
        <v>103</v>
      </c>
      <c r="Z342" s="29">
        <v>45609</v>
      </c>
      <c r="AA342" s="70"/>
    </row>
    <row r="343" spans="1:27" ht="17.25" hidden="1" customHeight="1" x14ac:dyDescent="0.2">
      <c r="A343" s="69" t="s">
        <v>58</v>
      </c>
      <c r="B343" s="15" t="s">
        <v>56</v>
      </c>
      <c r="C343" s="14" t="s">
        <v>46</v>
      </c>
      <c r="D343" s="26" t="str">
        <f t="shared" si="25"/>
        <v>Aug</v>
      </c>
      <c r="E343" s="158">
        <v>2024</v>
      </c>
      <c r="F343" s="138">
        <v>717544.38</v>
      </c>
      <c r="G343" s="138">
        <v>488351.31</v>
      </c>
      <c r="H343" s="138">
        <v>57420.160000000003</v>
      </c>
      <c r="I343" s="600">
        <v>545771.47</v>
      </c>
      <c r="J343" s="68">
        <v>171772.91000000003</v>
      </c>
      <c r="K343" s="357">
        <f t="shared" si="26"/>
        <v>0.23938994546929632</v>
      </c>
      <c r="L343" s="137">
        <v>488351.31</v>
      </c>
      <c r="M343" s="137">
        <v>57420.160000000003</v>
      </c>
      <c r="N343" s="137">
        <f>Table3[[#This Row],[VAT Amount Rework]]+Table3[[#This Row],[Billed Before VAT Rework]]</f>
        <v>545771.47</v>
      </c>
      <c r="O343" s="142">
        <v>171772.91000000003</v>
      </c>
      <c r="P343" s="132">
        <f t="shared" si="27"/>
        <v>0.23938994546929632</v>
      </c>
      <c r="Q343" s="66">
        <f t="shared" si="28"/>
        <v>0</v>
      </c>
      <c r="R343" s="66">
        <f t="shared" si="29"/>
        <v>0</v>
      </c>
      <c r="S343" s="71">
        <v>389882</v>
      </c>
      <c r="T343" s="25" t="s">
        <v>1</v>
      </c>
      <c r="U343" s="25" t="s">
        <v>41</v>
      </c>
      <c r="V343" s="29">
        <v>45586</v>
      </c>
      <c r="W343" s="37">
        <f>Table3[[#This Row],[Received Date]]+22</f>
        <v>45608</v>
      </c>
      <c r="X343" s="220" t="s">
        <v>96</v>
      </c>
      <c r="Y343" s="67" t="s">
        <v>103</v>
      </c>
      <c r="Z343" s="112">
        <v>45614</v>
      </c>
      <c r="AA343" s="70"/>
    </row>
    <row r="344" spans="1:27" ht="17.25" hidden="1" customHeight="1" x14ac:dyDescent="0.2">
      <c r="A344" s="127" t="s">
        <v>115</v>
      </c>
      <c r="B344" s="79" t="s">
        <v>57</v>
      </c>
      <c r="C344" s="79" t="s">
        <v>62</v>
      </c>
      <c r="D344" s="128" t="str">
        <f t="shared" si="25"/>
        <v>SEP</v>
      </c>
      <c r="E344" s="158">
        <v>2024</v>
      </c>
      <c r="F344" s="138">
        <v>15819886.810000012</v>
      </c>
      <c r="G344" s="138"/>
      <c r="H344" s="138"/>
      <c r="I344" s="600">
        <v>14369617.171394035</v>
      </c>
      <c r="J344" s="68">
        <v>1450269.6386059765</v>
      </c>
      <c r="K344" s="357">
        <f t="shared" si="26"/>
        <v>9.1673831552905746E-2</v>
      </c>
      <c r="L344" s="137"/>
      <c r="M344" s="137"/>
      <c r="N344" s="137">
        <f>Table3[[#This Row],[VAT Amount Rework]]+Table3[[#This Row],[Billed Before VAT Rework]]</f>
        <v>0</v>
      </c>
      <c r="O344" s="142">
        <v>1364813.4718614202</v>
      </c>
      <c r="P344" s="132">
        <f t="shared" si="27"/>
        <v>8.6272012451991689E-2</v>
      </c>
      <c r="Q344" s="267">
        <f t="shared" si="28"/>
        <v>85456.166744556278</v>
      </c>
      <c r="R344" s="267">
        <f t="shared" si="29"/>
        <v>85456.166744556278</v>
      </c>
      <c r="S344" s="71"/>
      <c r="T344" s="25" t="s">
        <v>1</v>
      </c>
      <c r="U344" s="25" t="s">
        <v>40</v>
      </c>
      <c r="V344" s="37">
        <v>45602</v>
      </c>
      <c r="W344" s="37">
        <f>Table3[[#This Row],[Received Date]]+5</f>
        <v>45607</v>
      </c>
      <c r="X344" s="220" t="s">
        <v>96</v>
      </c>
      <c r="Y344" s="25" t="s">
        <v>103</v>
      </c>
      <c r="Z344" s="122">
        <v>45606</v>
      </c>
      <c r="AA344" s="306"/>
    </row>
    <row r="345" spans="1:27" ht="17.25" hidden="1" customHeight="1" x14ac:dyDescent="0.2">
      <c r="A345" s="35" t="s">
        <v>59</v>
      </c>
      <c r="B345" s="99" t="s">
        <v>85</v>
      </c>
      <c r="C345" s="99" t="s">
        <v>46</v>
      </c>
      <c r="D345" s="36" t="str">
        <f t="shared" si="25"/>
        <v>Sep</v>
      </c>
      <c r="E345" s="158">
        <v>2024</v>
      </c>
      <c r="F345" s="138">
        <v>8135.73</v>
      </c>
      <c r="G345" s="138"/>
      <c r="H345" s="138"/>
      <c r="I345" s="600">
        <v>6425.1</v>
      </c>
      <c r="J345" s="68">
        <v>1710.6299999999992</v>
      </c>
      <c r="K345" s="357">
        <f t="shared" si="26"/>
        <v>0.21026140248017072</v>
      </c>
      <c r="L345" s="137"/>
      <c r="M345" s="137"/>
      <c r="N345" s="137">
        <f>Table3[[#This Row],[VAT Amount Rework]]+Table3[[#This Row],[Billed Before VAT Rework]]</f>
        <v>0</v>
      </c>
      <c r="O345" s="142">
        <v>0</v>
      </c>
      <c r="P345" s="132">
        <f t="shared" si="27"/>
        <v>0</v>
      </c>
      <c r="Q345" s="68">
        <f t="shared" si="28"/>
        <v>1710.6299999999992</v>
      </c>
      <c r="R345" s="68">
        <f t="shared" si="29"/>
        <v>1710.6299999999992</v>
      </c>
      <c r="S345" s="71">
        <v>396204</v>
      </c>
      <c r="T345" s="25" t="s">
        <v>1</v>
      </c>
      <c r="U345" s="106" t="s">
        <v>40</v>
      </c>
      <c r="V345" s="37">
        <v>45588</v>
      </c>
      <c r="W345" s="37">
        <f>Table3[[#This Row],[Received Date]]+22</f>
        <v>45610</v>
      </c>
      <c r="X345" s="25" t="s">
        <v>99</v>
      </c>
      <c r="Y345" s="106" t="s">
        <v>38</v>
      </c>
      <c r="Z345" s="122">
        <v>45609</v>
      </c>
      <c r="AA345" s="70"/>
    </row>
    <row r="346" spans="1:27" ht="17.25" hidden="1" customHeight="1" thickBot="1" x14ac:dyDescent="0.2">
      <c r="A346" s="35" t="s">
        <v>59</v>
      </c>
      <c r="B346" s="74" t="s">
        <v>87</v>
      </c>
      <c r="C346" s="74" t="s">
        <v>46</v>
      </c>
      <c r="D346" s="36" t="str">
        <f t="shared" si="25"/>
        <v>Sep</v>
      </c>
      <c r="E346" s="158">
        <v>2024</v>
      </c>
      <c r="F346" s="138">
        <v>21976.98</v>
      </c>
      <c r="G346" s="138"/>
      <c r="H346" s="138"/>
      <c r="I346" s="600">
        <v>4250.3299999999981</v>
      </c>
      <c r="J346" s="68">
        <v>17726.650000000001</v>
      </c>
      <c r="K346" s="357">
        <f t="shared" si="26"/>
        <v>0.80660081594468402</v>
      </c>
      <c r="L346" s="137">
        <v>4262.33</v>
      </c>
      <c r="M346" s="137">
        <v>609</v>
      </c>
      <c r="N346" s="137">
        <f>Table3[[#This Row],[VAT Amount Rework]]+Table3[[#This Row],[Billed Before VAT Rework]]</f>
        <v>4871.33</v>
      </c>
      <c r="O346" s="142">
        <v>17105.650000000001</v>
      </c>
      <c r="P346" s="132">
        <f t="shared" si="27"/>
        <v>0.77834397628791585</v>
      </c>
      <c r="Q346" s="68">
        <f t="shared" si="28"/>
        <v>621</v>
      </c>
      <c r="R346" s="68">
        <f t="shared" si="29"/>
        <v>621</v>
      </c>
      <c r="S346" s="71">
        <v>395762</v>
      </c>
      <c r="T346" s="25" t="s">
        <v>1</v>
      </c>
      <c r="U346" s="67" t="s">
        <v>40</v>
      </c>
      <c r="V346" s="37">
        <v>45592</v>
      </c>
      <c r="W346" s="37">
        <f>Table3[[#This Row],[Received Date]]+22</f>
        <v>45614</v>
      </c>
      <c r="X346" s="274" t="s">
        <v>100</v>
      </c>
      <c r="Y346" s="67" t="s">
        <v>38</v>
      </c>
      <c r="Z346" s="122">
        <v>45609</v>
      </c>
      <c r="AA346" s="70"/>
    </row>
    <row r="347" spans="1:27" ht="17.25" hidden="1" customHeight="1" thickBot="1" x14ac:dyDescent="0.25">
      <c r="A347" s="35" t="s">
        <v>59</v>
      </c>
      <c r="B347" s="36" t="s">
        <v>57</v>
      </c>
      <c r="C347" s="74" t="s">
        <v>46</v>
      </c>
      <c r="D347" s="36" t="str">
        <f t="shared" si="25"/>
        <v>Sep</v>
      </c>
      <c r="E347" s="158">
        <v>2024</v>
      </c>
      <c r="F347" s="138">
        <v>14316.72</v>
      </c>
      <c r="G347" s="138"/>
      <c r="H347" s="138"/>
      <c r="I347" s="600">
        <v>14297.59</v>
      </c>
      <c r="J347" s="68">
        <v>19.1299999999992</v>
      </c>
      <c r="K347" s="357">
        <f t="shared" si="26"/>
        <v>1.3361999117115653E-3</v>
      </c>
      <c r="L347" s="137"/>
      <c r="M347" s="137"/>
      <c r="N347" s="137">
        <f>Table3[[#This Row],[VAT Amount Rework]]+Table3[[#This Row],[Billed Before VAT Rework]]</f>
        <v>0</v>
      </c>
      <c r="O347" s="142">
        <v>19.1299999999992</v>
      </c>
      <c r="P347" s="132">
        <f t="shared" si="27"/>
        <v>1.3361999117115653E-3</v>
      </c>
      <c r="Q347" s="68">
        <f t="shared" si="28"/>
        <v>0</v>
      </c>
      <c r="R347" s="68">
        <f t="shared" si="29"/>
        <v>0</v>
      </c>
      <c r="S347" s="71">
        <v>395523</v>
      </c>
      <c r="T347" s="25" t="s">
        <v>1</v>
      </c>
      <c r="U347" s="67" t="s">
        <v>40</v>
      </c>
      <c r="V347" s="37">
        <v>45592</v>
      </c>
      <c r="W347" s="37">
        <f>Table3[[#This Row],[Received Date]]+22</f>
        <v>45614</v>
      </c>
      <c r="X347" s="53" t="s">
        <v>99</v>
      </c>
      <c r="Y347" s="67" t="s">
        <v>103</v>
      </c>
      <c r="Z347" s="303">
        <v>45609</v>
      </c>
      <c r="AA347" s="70"/>
    </row>
    <row r="348" spans="1:27" ht="17.25" hidden="1" customHeight="1" x14ac:dyDescent="0.2">
      <c r="A348" s="240" t="s">
        <v>59</v>
      </c>
      <c r="B348" s="74" t="s">
        <v>56</v>
      </c>
      <c r="C348" s="74" t="s">
        <v>93</v>
      </c>
      <c r="D348" s="255" t="str">
        <f t="shared" si="25"/>
        <v>Sep</v>
      </c>
      <c r="E348" s="158">
        <v>2024</v>
      </c>
      <c r="F348" s="138">
        <v>826270.79</v>
      </c>
      <c r="G348" s="138"/>
      <c r="H348" s="138"/>
      <c r="I348" s="600">
        <v>646832.03</v>
      </c>
      <c r="J348" s="68">
        <v>179438.76</v>
      </c>
      <c r="K348" s="357">
        <f t="shared" si="26"/>
        <v>0.21716701373408107</v>
      </c>
      <c r="L348" s="137"/>
      <c r="M348" s="137"/>
      <c r="N348" s="137">
        <f>Table3[[#This Row],[VAT Amount Rework]]+Table3[[#This Row],[Billed Before VAT Rework]]</f>
        <v>0</v>
      </c>
      <c r="O348" s="142">
        <v>179438.76</v>
      </c>
      <c r="P348" s="132">
        <f t="shared" si="27"/>
        <v>0.21716701373408107</v>
      </c>
      <c r="Q348" s="85">
        <f t="shared" si="28"/>
        <v>0</v>
      </c>
      <c r="R348" s="85">
        <f t="shared" si="29"/>
        <v>0</v>
      </c>
      <c r="S348" s="71"/>
      <c r="T348" s="25" t="s">
        <v>1</v>
      </c>
      <c r="U348" s="25" t="s">
        <v>48</v>
      </c>
      <c r="V348" s="149">
        <v>45587</v>
      </c>
      <c r="W348" s="37">
        <f>Table3[[#This Row],[Received Date]]+22</f>
        <v>45609</v>
      </c>
      <c r="X348" s="53" t="s">
        <v>100</v>
      </c>
      <c r="Y348" s="83" t="s">
        <v>38</v>
      </c>
      <c r="Z348" s="149">
        <v>45596</v>
      </c>
      <c r="AA348" s="30" t="e">
        <f>'Follow up'!#REF!-'Follow up'!$Y1808</f>
        <v>#REF!</v>
      </c>
    </row>
    <row r="349" spans="1:27" ht="17.25" hidden="1" customHeight="1" x14ac:dyDescent="0.2">
      <c r="A349" s="69" t="s">
        <v>59</v>
      </c>
      <c r="B349" s="104" t="s">
        <v>85</v>
      </c>
      <c r="C349" s="104" t="s">
        <v>46</v>
      </c>
      <c r="D349" s="26" t="str">
        <f t="shared" si="25"/>
        <v>Sep</v>
      </c>
      <c r="E349" s="158">
        <v>2024</v>
      </c>
      <c r="F349" s="138">
        <v>487706.7</v>
      </c>
      <c r="G349" s="138">
        <v>376766.48</v>
      </c>
      <c r="H349" s="138">
        <v>54650.52</v>
      </c>
      <c r="I349" s="600">
        <v>431417</v>
      </c>
      <c r="J349" s="68">
        <v>56289.700000000012</v>
      </c>
      <c r="K349" s="357">
        <f t="shared" si="26"/>
        <v>0.11541711442553487</v>
      </c>
      <c r="L349" s="137">
        <v>387083.65</v>
      </c>
      <c r="M349" s="137">
        <v>56155.02</v>
      </c>
      <c r="N349" s="137">
        <f>Table3[[#This Row],[VAT Amount Rework]]+Table3[[#This Row],[Billed Before VAT Rework]]</f>
        <v>443238.67000000004</v>
      </c>
      <c r="O349" s="142">
        <v>44468.02999999997</v>
      </c>
      <c r="P349" s="132">
        <f t="shared" si="27"/>
        <v>9.1177812402413114E-2</v>
      </c>
      <c r="Q349" s="66">
        <f t="shared" si="28"/>
        <v>11821.670000000042</v>
      </c>
      <c r="R349" s="66">
        <f t="shared" si="29"/>
        <v>11821.670000000042</v>
      </c>
      <c r="S349" s="71">
        <v>396206</v>
      </c>
      <c r="T349" s="25" t="s">
        <v>1</v>
      </c>
      <c r="U349" s="106" t="s">
        <v>40</v>
      </c>
      <c r="V349" s="29">
        <v>45592</v>
      </c>
      <c r="W349" s="37">
        <f>Table3[[#This Row],[Received Date]]+22</f>
        <v>45614</v>
      </c>
      <c r="X349" s="140" t="s">
        <v>99</v>
      </c>
      <c r="Y349" s="67" t="s">
        <v>38</v>
      </c>
      <c r="Z349" s="29">
        <v>45610</v>
      </c>
      <c r="AA349" s="70"/>
    </row>
    <row r="350" spans="1:27" ht="17.25" hidden="1" customHeight="1" x14ac:dyDescent="0.2">
      <c r="A350" s="108" t="s">
        <v>59</v>
      </c>
      <c r="B350" s="36" t="s">
        <v>87</v>
      </c>
      <c r="C350" s="74" t="s">
        <v>108</v>
      </c>
      <c r="D350" s="26" t="str">
        <f t="shared" si="25"/>
        <v>Sep</v>
      </c>
      <c r="E350" s="158">
        <v>2024</v>
      </c>
      <c r="F350" s="138">
        <v>345311.6</v>
      </c>
      <c r="G350" s="138"/>
      <c r="H350" s="138"/>
      <c r="I350" s="600">
        <v>184397.99</v>
      </c>
      <c r="J350" s="68">
        <f>Table3[[#This Row],[Billing Amount]]-Table3[[#This Row],[Approved to pay]]</f>
        <v>160913.60999999999</v>
      </c>
      <c r="K350" s="357">
        <f t="shared" si="26"/>
        <v>0.46599537924587531</v>
      </c>
      <c r="L350" s="137"/>
      <c r="M350" s="137"/>
      <c r="N350" s="137">
        <f>Table3[[#This Row],[VAT Amount Rework]]+Table3[[#This Row],[Billed Before VAT Rework]]</f>
        <v>0</v>
      </c>
      <c r="O350" s="142">
        <v>160913.60999999999</v>
      </c>
      <c r="P350" s="132">
        <f t="shared" si="27"/>
        <v>0.46599537924587531</v>
      </c>
      <c r="Q350" s="66">
        <f t="shared" si="28"/>
        <v>0</v>
      </c>
      <c r="R350" s="66">
        <f t="shared" si="29"/>
        <v>0</v>
      </c>
      <c r="S350" s="71" t="s">
        <v>111</v>
      </c>
      <c r="T350" s="25" t="s">
        <v>1</v>
      </c>
      <c r="U350" s="25" t="s">
        <v>48</v>
      </c>
      <c r="V350" s="29">
        <v>45595</v>
      </c>
      <c r="W350" s="37">
        <f>Table3[[#This Row],[Received Date]]+15</f>
        <v>45610</v>
      </c>
      <c r="X350" s="53" t="s">
        <v>99</v>
      </c>
      <c r="Y350" s="25" t="s">
        <v>103</v>
      </c>
      <c r="Z350" s="29">
        <v>45615</v>
      </c>
      <c r="AA350" s="70"/>
    </row>
    <row r="351" spans="1:27" ht="17.25" hidden="1" customHeight="1" x14ac:dyDescent="0.2">
      <c r="A351" s="109" t="s">
        <v>59</v>
      </c>
      <c r="B351" s="15" t="s">
        <v>82</v>
      </c>
      <c r="C351" s="15" t="s">
        <v>93</v>
      </c>
      <c r="D351" s="36" t="str">
        <f t="shared" si="25"/>
        <v>Sep</v>
      </c>
      <c r="E351" s="158">
        <v>2024</v>
      </c>
      <c r="F351" s="138">
        <v>719287.45</v>
      </c>
      <c r="G351" s="138"/>
      <c r="H351" s="138"/>
      <c r="I351" s="600">
        <v>558886.44999999995</v>
      </c>
      <c r="J351" s="68">
        <v>160401</v>
      </c>
      <c r="K351" s="357">
        <f t="shared" si="26"/>
        <v>0.22299985909666575</v>
      </c>
      <c r="L351" s="137"/>
      <c r="M351" s="137"/>
      <c r="N351" s="137">
        <f>Table3[[#This Row],[VAT Amount Rework]]+Table3[[#This Row],[Billed Before VAT Rework]]</f>
        <v>0</v>
      </c>
      <c r="O351" s="142">
        <v>160401</v>
      </c>
      <c r="P351" s="132">
        <f t="shared" si="27"/>
        <v>0.22299985909666575</v>
      </c>
      <c r="Q351" s="68">
        <f t="shared" si="28"/>
        <v>0</v>
      </c>
      <c r="R351" s="68">
        <f t="shared" si="29"/>
        <v>0</v>
      </c>
      <c r="S351" s="71" t="s">
        <v>107</v>
      </c>
      <c r="T351" s="25" t="s">
        <v>1</v>
      </c>
      <c r="U351" s="25" t="s">
        <v>48</v>
      </c>
      <c r="V351" s="64">
        <v>45600</v>
      </c>
      <c r="W351" s="37">
        <f>Table3[[#This Row],[Received Date]]+14</f>
        <v>45614</v>
      </c>
      <c r="X351" s="53"/>
      <c r="Y351" s="29" t="s">
        <v>95</v>
      </c>
      <c r="Z351" s="120" t="s">
        <v>3</v>
      </c>
      <c r="AA351" s="70"/>
    </row>
    <row r="352" spans="1:27" ht="17.25" hidden="1" customHeight="1" x14ac:dyDescent="0.2">
      <c r="A352" s="35" t="s">
        <v>59</v>
      </c>
      <c r="B352" s="139" t="s">
        <v>56</v>
      </c>
      <c r="C352" s="82" t="s">
        <v>46</v>
      </c>
      <c r="D352" s="36" t="str">
        <f t="shared" si="25"/>
        <v>Sep</v>
      </c>
      <c r="E352" s="158">
        <v>2024</v>
      </c>
      <c r="F352" s="138">
        <v>371600.17</v>
      </c>
      <c r="G352" s="138">
        <v>315609.23</v>
      </c>
      <c r="H352" s="138">
        <v>45994.75</v>
      </c>
      <c r="I352" s="600">
        <v>361603.98</v>
      </c>
      <c r="J352" s="68">
        <v>9996.1900000000023</v>
      </c>
      <c r="K352" s="357">
        <f t="shared" si="26"/>
        <v>2.6900391353426999E-2</v>
      </c>
      <c r="L352" s="137">
        <v>319243.65000000002</v>
      </c>
      <c r="M352" s="137">
        <v>46455.63</v>
      </c>
      <c r="N352" s="137">
        <f>Table3[[#This Row],[VAT Amount Rework]]+Table3[[#This Row],[Billed Before VAT Rework]]</f>
        <v>365699.28</v>
      </c>
      <c r="O352" s="142">
        <v>5900.8899999999558</v>
      </c>
      <c r="P352" s="132">
        <f t="shared" si="27"/>
        <v>1.5879675189599499E-2</v>
      </c>
      <c r="Q352" s="68">
        <f t="shared" si="28"/>
        <v>4095.3000000000466</v>
      </c>
      <c r="R352" s="68">
        <f t="shared" si="29"/>
        <v>4095.3000000000466</v>
      </c>
      <c r="S352" s="71" t="s">
        <v>116</v>
      </c>
      <c r="T352" s="53" t="s">
        <v>1</v>
      </c>
      <c r="U352" s="53" t="s">
        <v>40</v>
      </c>
      <c r="V352" s="37">
        <v>45592</v>
      </c>
      <c r="W352" s="37">
        <f>Table3[[#This Row],[Received Date]]+22</f>
        <v>45614</v>
      </c>
      <c r="X352" s="53" t="s">
        <v>100</v>
      </c>
      <c r="Y352" s="274" t="s">
        <v>38</v>
      </c>
      <c r="Z352" s="481">
        <v>45613</v>
      </c>
      <c r="AA352" s="73"/>
    </row>
    <row r="353" spans="1:27" ht="17.25" hidden="1" customHeight="1" x14ac:dyDescent="0.2">
      <c r="A353" s="35" t="s">
        <v>59</v>
      </c>
      <c r="B353" s="15" t="s">
        <v>56</v>
      </c>
      <c r="C353" s="14" t="s">
        <v>46</v>
      </c>
      <c r="D353" s="36" t="str">
        <f t="shared" si="25"/>
        <v>Sep</v>
      </c>
      <c r="E353" s="158">
        <v>2024</v>
      </c>
      <c r="F353" s="138">
        <v>12573.27</v>
      </c>
      <c r="G353" s="138">
        <v>9458.89</v>
      </c>
      <c r="H353" s="138">
        <v>1380.75</v>
      </c>
      <c r="I353" s="600">
        <v>10839.64</v>
      </c>
      <c r="J353" s="68">
        <v>1733.630000000001</v>
      </c>
      <c r="K353" s="357">
        <f t="shared" si="26"/>
        <v>0.13788218975652325</v>
      </c>
      <c r="L353" s="137">
        <v>10966.39</v>
      </c>
      <c r="M353" s="137">
        <v>1606.88</v>
      </c>
      <c r="N353" s="137">
        <f>Table3[[#This Row],[VAT Amount Rework]]+Table3[[#This Row],[Billed Before VAT Rework]]</f>
        <v>12573.27</v>
      </c>
      <c r="O353" s="142">
        <v>0</v>
      </c>
      <c r="P353" s="132">
        <f t="shared" si="27"/>
        <v>0</v>
      </c>
      <c r="Q353" s="68">
        <f t="shared" si="28"/>
        <v>1733.630000000001</v>
      </c>
      <c r="R353" s="68">
        <f t="shared" si="29"/>
        <v>1733.630000000001</v>
      </c>
      <c r="S353" s="71">
        <v>395918</v>
      </c>
      <c r="T353" s="25" t="s">
        <v>1</v>
      </c>
      <c r="U353" s="25" t="s">
        <v>40</v>
      </c>
      <c r="V353" s="37">
        <v>45592</v>
      </c>
      <c r="W353" s="37">
        <f>Table3[[#This Row],[Received Date]]+22</f>
        <v>45614</v>
      </c>
      <c r="X353" s="67" t="s">
        <v>100</v>
      </c>
      <c r="Y353" s="12" t="s">
        <v>38</v>
      </c>
      <c r="Z353" s="122">
        <v>45609</v>
      </c>
      <c r="AA353" s="73"/>
    </row>
    <row r="354" spans="1:27" ht="17.25" hidden="1" customHeight="1" x14ac:dyDescent="0.2">
      <c r="A354" s="35" t="s">
        <v>59</v>
      </c>
      <c r="B354" s="15" t="s">
        <v>87</v>
      </c>
      <c r="C354" s="15" t="s">
        <v>46</v>
      </c>
      <c r="D354" s="92" t="str">
        <f t="shared" si="25"/>
        <v>Sep</v>
      </c>
      <c r="E354" s="158">
        <v>2024</v>
      </c>
      <c r="F354" s="138">
        <v>34992.61</v>
      </c>
      <c r="G354" s="138">
        <v>24301.91</v>
      </c>
      <c r="H354" s="138">
        <v>2340.2600000000002</v>
      </c>
      <c r="I354" s="600">
        <v>26642.17</v>
      </c>
      <c r="J354" s="68">
        <v>8350.4400000000023</v>
      </c>
      <c r="K354" s="357">
        <f t="shared" si="26"/>
        <v>0.23863438594606123</v>
      </c>
      <c r="L354" s="137">
        <v>24191.37</v>
      </c>
      <c r="M354" s="137">
        <v>2334.42</v>
      </c>
      <c r="N354" s="137">
        <f>Table3[[#This Row],[VAT Amount Rework]]+Table3[[#This Row],[Billed Before VAT Rework]]</f>
        <v>26525.79</v>
      </c>
      <c r="O354" s="142">
        <v>8466.82</v>
      </c>
      <c r="P354" s="132">
        <f t="shared" si="27"/>
        <v>0.2419602310316378</v>
      </c>
      <c r="Q354" s="93">
        <f t="shared" si="28"/>
        <v>-116.37999999999738</v>
      </c>
      <c r="R354" s="93">
        <f t="shared" si="29"/>
        <v>0</v>
      </c>
      <c r="S354" s="71">
        <v>395835</v>
      </c>
      <c r="T354" s="25" t="s">
        <v>1</v>
      </c>
      <c r="U354" s="67" t="s">
        <v>41</v>
      </c>
      <c r="V354" s="37">
        <v>45593</v>
      </c>
      <c r="W354" s="37">
        <f>Table3[[#This Row],[Received Date]]+22</f>
        <v>45615</v>
      </c>
      <c r="X354" s="66" t="s">
        <v>99</v>
      </c>
      <c r="Y354" s="67" t="s">
        <v>38</v>
      </c>
      <c r="Z354" s="122">
        <v>45614</v>
      </c>
      <c r="AA354" s="96"/>
    </row>
    <row r="355" spans="1:27" ht="17.25" hidden="1" customHeight="1" x14ac:dyDescent="0.2">
      <c r="A355" s="35" t="s">
        <v>59</v>
      </c>
      <c r="B355" s="36" t="s">
        <v>57</v>
      </c>
      <c r="C355" s="74" t="s">
        <v>46</v>
      </c>
      <c r="D355" s="36" t="str">
        <f t="shared" si="25"/>
        <v>Sep</v>
      </c>
      <c r="E355" s="158">
        <v>2024</v>
      </c>
      <c r="F355" s="138">
        <v>1137074.6499999999</v>
      </c>
      <c r="G355" s="138">
        <v>834858.51</v>
      </c>
      <c r="H355" s="138">
        <v>65395.81</v>
      </c>
      <c r="I355" s="600">
        <v>900254.32000000007</v>
      </c>
      <c r="J355" s="68">
        <f>Table3[[#This Row],[Billing Amount]]-Table3[[#This Row],[Approved to pay]]</f>
        <v>236820.32999999984</v>
      </c>
      <c r="K355" s="357">
        <f t="shared" si="26"/>
        <v>0.20827157654073095</v>
      </c>
      <c r="L355" s="137">
        <v>835534.9</v>
      </c>
      <c r="M355" s="137">
        <v>65468.82</v>
      </c>
      <c r="N355" s="137">
        <f>Table3[[#This Row],[VAT Amount Rework]]+Table3[[#This Row],[Billed Before VAT Rework]]</f>
        <v>901003.72</v>
      </c>
      <c r="O355" s="142">
        <v>236070.92999999993</v>
      </c>
      <c r="P355" s="132">
        <f t="shared" si="27"/>
        <v>0.20761251690907009</v>
      </c>
      <c r="Q355" s="68">
        <f t="shared" si="28"/>
        <v>749.39999999990687</v>
      </c>
      <c r="R355" s="68">
        <f t="shared" si="29"/>
        <v>749.39999999990687</v>
      </c>
      <c r="S355" s="71">
        <v>395525</v>
      </c>
      <c r="T355" s="25" t="s">
        <v>1</v>
      </c>
      <c r="U355" s="72" t="s">
        <v>41</v>
      </c>
      <c r="V355" s="37">
        <v>45593</v>
      </c>
      <c r="W355" s="37">
        <f>Table3[[#This Row],[Received Date]]+22</f>
        <v>45615</v>
      </c>
      <c r="X355" s="67" t="s">
        <v>117</v>
      </c>
      <c r="Y355" s="72" t="s">
        <v>38</v>
      </c>
      <c r="Z355" s="37">
        <v>45615</v>
      </c>
      <c r="AA355" s="73"/>
    </row>
    <row r="356" spans="1:27" ht="17.25" hidden="1" customHeight="1" x14ac:dyDescent="0.2">
      <c r="A356" s="35" t="s">
        <v>59</v>
      </c>
      <c r="B356" s="104" t="s">
        <v>85</v>
      </c>
      <c r="C356" s="104" t="s">
        <v>46</v>
      </c>
      <c r="D356" s="36" t="str">
        <f t="shared" si="25"/>
        <v>Sep</v>
      </c>
      <c r="E356" s="158">
        <v>2024</v>
      </c>
      <c r="F356" s="138">
        <v>28139.72</v>
      </c>
      <c r="G356" s="138">
        <v>20188.259999999998</v>
      </c>
      <c r="H356" s="138">
        <v>1840.01</v>
      </c>
      <c r="I356" s="600">
        <v>22028.269999999997</v>
      </c>
      <c r="J356" s="68">
        <v>6111.4500000000044</v>
      </c>
      <c r="K356" s="357">
        <f t="shared" si="26"/>
        <v>0.21718233159391792</v>
      </c>
      <c r="L356" s="137">
        <v>20988.26</v>
      </c>
      <c r="M356" s="137">
        <v>1960.01</v>
      </c>
      <c r="N356" s="137">
        <f>Table3[[#This Row],[VAT Amount Rework]]+Table3[[#This Row],[Billed Before VAT Rework]]</f>
        <v>22948.269999999997</v>
      </c>
      <c r="O356" s="142">
        <v>5191.4500000000044</v>
      </c>
      <c r="P356" s="132">
        <f t="shared" si="27"/>
        <v>0.18448833179576785</v>
      </c>
      <c r="Q356" s="68">
        <f t="shared" si="28"/>
        <v>920</v>
      </c>
      <c r="R356" s="68">
        <f t="shared" si="29"/>
        <v>920</v>
      </c>
      <c r="S356" s="71">
        <v>396205</v>
      </c>
      <c r="T356" s="25" t="s">
        <v>1</v>
      </c>
      <c r="U356" s="106" t="s">
        <v>41</v>
      </c>
      <c r="V356" s="37">
        <v>45593</v>
      </c>
      <c r="W356" s="37">
        <f>Table3[[#This Row],[Received Date]]+22</f>
        <v>45615</v>
      </c>
      <c r="X356" s="66" t="s">
        <v>99</v>
      </c>
      <c r="Y356" s="12" t="s">
        <v>38</v>
      </c>
      <c r="Z356" s="122">
        <v>45615</v>
      </c>
      <c r="AA356" s="73"/>
    </row>
    <row r="357" spans="1:27" ht="17.25" hidden="1" customHeight="1" x14ac:dyDescent="0.2">
      <c r="A357" s="35" t="s">
        <v>59</v>
      </c>
      <c r="B357" s="74" t="s">
        <v>87</v>
      </c>
      <c r="C357" s="74" t="s">
        <v>46</v>
      </c>
      <c r="D357" s="92" t="str">
        <f t="shared" si="25"/>
        <v>Sep</v>
      </c>
      <c r="E357" s="158">
        <v>2024</v>
      </c>
      <c r="F357" s="138">
        <v>15600.67</v>
      </c>
      <c r="G357" s="138">
        <v>6821.82</v>
      </c>
      <c r="H357" s="138">
        <v>981.87</v>
      </c>
      <c r="I357" s="600">
        <v>7803.69</v>
      </c>
      <c r="J357" s="68">
        <v>7796.9800000000005</v>
      </c>
      <c r="K357" s="357">
        <f t="shared" si="26"/>
        <v>0.4997849451337667</v>
      </c>
      <c r="L357" s="137">
        <v>10264.540000000001</v>
      </c>
      <c r="M357" s="137">
        <v>1470.45</v>
      </c>
      <c r="N357" s="137">
        <f>Table3[[#This Row],[VAT Amount Rework]]+Table3[[#This Row],[Billed Before VAT Rework]]</f>
        <v>11734.990000000002</v>
      </c>
      <c r="O357" s="142">
        <v>3865.6799999999985</v>
      </c>
      <c r="P357" s="132">
        <f t="shared" si="27"/>
        <v>0.24778935776476257</v>
      </c>
      <c r="Q357" s="93">
        <f t="shared" si="28"/>
        <v>3931.300000000002</v>
      </c>
      <c r="R357" s="93">
        <f t="shared" si="29"/>
        <v>3931.300000000002</v>
      </c>
      <c r="S357" s="71">
        <v>395834</v>
      </c>
      <c r="T357" s="25" t="s">
        <v>1</v>
      </c>
      <c r="U357" s="67" t="s">
        <v>40</v>
      </c>
      <c r="V357" s="29">
        <v>45594</v>
      </c>
      <c r="W357" s="37">
        <f>Table3[[#This Row],[Received Date]]+22</f>
        <v>45616</v>
      </c>
      <c r="X357" s="66" t="s">
        <v>99</v>
      </c>
      <c r="Y357" s="67" t="s">
        <v>103</v>
      </c>
      <c r="Z357" s="112">
        <v>45616</v>
      </c>
      <c r="AA357" s="96"/>
    </row>
    <row r="358" spans="1:27" ht="17.25" hidden="1" customHeight="1" x14ac:dyDescent="0.2">
      <c r="A358" s="109" t="s">
        <v>59</v>
      </c>
      <c r="B358" s="15" t="s">
        <v>82</v>
      </c>
      <c r="C358" s="15" t="s">
        <v>108</v>
      </c>
      <c r="D358" s="36" t="str">
        <f t="shared" si="25"/>
        <v>Sep</v>
      </c>
      <c r="E358" s="158">
        <v>2024</v>
      </c>
      <c r="F358" s="138">
        <v>450188.08</v>
      </c>
      <c r="G358" s="138"/>
      <c r="H358" s="138"/>
      <c r="I358" s="600">
        <v>327884.02</v>
      </c>
      <c r="J358" s="68">
        <v>122304.06</v>
      </c>
      <c r="K358" s="357">
        <f t="shared" si="26"/>
        <v>0.27167325265475706</v>
      </c>
      <c r="L358" s="137"/>
      <c r="M358" s="137"/>
      <c r="N358" s="137">
        <f>Table3[[#This Row],[VAT Amount Rework]]+Table3[[#This Row],[Billed Before VAT Rework]]</f>
        <v>0</v>
      </c>
      <c r="O358" s="142">
        <v>122304.06</v>
      </c>
      <c r="P358" s="132">
        <f t="shared" si="27"/>
        <v>0.27167325265475706</v>
      </c>
      <c r="Q358" s="68">
        <f t="shared" si="28"/>
        <v>0</v>
      </c>
      <c r="R358" s="68">
        <f t="shared" si="29"/>
        <v>0</v>
      </c>
      <c r="S358" s="71" t="s">
        <v>109</v>
      </c>
      <c r="T358" s="25" t="s">
        <v>1</v>
      </c>
      <c r="U358" s="83" t="s">
        <v>48</v>
      </c>
      <c r="V358" s="64">
        <v>45600</v>
      </c>
      <c r="W358" s="37">
        <f>Table3[[#This Row],[Received Date]]+15</f>
        <v>45615</v>
      </c>
      <c r="X358" s="25" t="s">
        <v>99</v>
      </c>
      <c r="Y358" s="83" t="s">
        <v>103</v>
      </c>
      <c r="Z358" s="122">
        <v>45615</v>
      </c>
      <c r="AA358" s="73"/>
    </row>
    <row r="359" spans="1:27" ht="17.25" hidden="1" customHeight="1" x14ac:dyDescent="0.2">
      <c r="A359" s="108" t="s">
        <v>59</v>
      </c>
      <c r="B359" s="26" t="s">
        <v>57</v>
      </c>
      <c r="C359" s="15" t="s">
        <v>108</v>
      </c>
      <c r="D359" s="26" t="str">
        <f t="shared" si="25"/>
        <v>Sep</v>
      </c>
      <c r="E359" s="158">
        <v>2024</v>
      </c>
      <c r="F359" s="138">
        <v>811407.87</v>
      </c>
      <c r="G359" s="138"/>
      <c r="H359" s="138"/>
      <c r="I359" s="600">
        <v>609365.39</v>
      </c>
      <c r="J359" s="68">
        <v>202042.47999999998</v>
      </c>
      <c r="K359" s="357">
        <f t="shared" si="26"/>
        <v>0.24900236671354936</v>
      </c>
      <c r="L359" s="137"/>
      <c r="M359" s="137"/>
      <c r="N359" s="137">
        <f>Table3[[#This Row],[VAT Amount Rework]]+Table3[[#This Row],[Billed Before VAT Rework]]</f>
        <v>0</v>
      </c>
      <c r="O359" s="142">
        <v>177500.52</v>
      </c>
      <c r="P359" s="132">
        <f t="shared" si="27"/>
        <v>0.21875622182466628</v>
      </c>
      <c r="Q359" s="66">
        <f t="shared" si="28"/>
        <v>24541.959999999992</v>
      </c>
      <c r="R359" s="66">
        <f t="shared" si="29"/>
        <v>24541.959999999992</v>
      </c>
      <c r="S359" s="71" t="s">
        <v>110</v>
      </c>
      <c r="T359" s="25" t="s">
        <v>1</v>
      </c>
      <c r="U359" s="25" t="s">
        <v>48</v>
      </c>
      <c r="V359" s="149">
        <v>45600</v>
      </c>
      <c r="W359" s="37">
        <f>Table3[[#This Row],[Received Date]]+15</f>
        <v>45615</v>
      </c>
      <c r="X359" s="220" t="s">
        <v>96</v>
      </c>
      <c r="Y359" s="25" t="s">
        <v>103</v>
      </c>
      <c r="Z359" s="122">
        <v>45620</v>
      </c>
      <c r="AA359" s="70"/>
    </row>
    <row r="360" spans="1:27" ht="17.25" hidden="1" customHeight="1" x14ac:dyDescent="0.2">
      <c r="A360" s="69" t="s">
        <v>59</v>
      </c>
      <c r="B360" s="15" t="s">
        <v>87</v>
      </c>
      <c r="C360" s="15" t="s">
        <v>46</v>
      </c>
      <c r="D360" s="98" t="str">
        <f t="shared" si="25"/>
        <v>Sep</v>
      </c>
      <c r="E360" s="158">
        <v>2024</v>
      </c>
      <c r="F360" s="138">
        <v>740606.23</v>
      </c>
      <c r="G360" s="138">
        <v>459532.49</v>
      </c>
      <c r="H360" s="138">
        <v>49209.68</v>
      </c>
      <c r="I360" s="600">
        <v>508742.17</v>
      </c>
      <c r="J360" s="68">
        <v>231864.06</v>
      </c>
      <c r="K360" s="357">
        <f t="shared" si="26"/>
        <v>0.3130733318297903</v>
      </c>
      <c r="L360" s="137">
        <v>452301.11</v>
      </c>
      <c r="M360" s="137">
        <v>48658.18</v>
      </c>
      <c r="N360" s="137">
        <f>Table3[[#This Row],[VAT Amount Rework]]+Table3[[#This Row],[Billed Before VAT Rework]]</f>
        <v>500959.29</v>
      </c>
      <c r="O360" s="142">
        <v>239646.94</v>
      </c>
      <c r="P360" s="132">
        <f t="shared" si="27"/>
        <v>0.32358212811685366</v>
      </c>
      <c r="Q360" s="100">
        <f t="shared" si="28"/>
        <v>-7782.8800000000047</v>
      </c>
      <c r="R360" s="100">
        <f t="shared" si="29"/>
        <v>0</v>
      </c>
      <c r="S360" s="71">
        <v>395758</v>
      </c>
      <c r="T360" s="25" t="s">
        <v>1</v>
      </c>
      <c r="U360" s="67" t="s">
        <v>41</v>
      </c>
      <c r="V360" s="29">
        <v>45595</v>
      </c>
      <c r="W360" s="37">
        <f>Table3[[#This Row],[Received Date]]+22</f>
        <v>45617</v>
      </c>
      <c r="X360" s="66" t="s">
        <v>120</v>
      </c>
      <c r="Y360" s="126" t="s">
        <v>119</v>
      </c>
      <c r="Z360" s="385">
        <v>45624</v>
      </c>
      <c r="AA360" s="103"/>
    </row>
    <row r="361" spans="1:27" ht="17.25" hidden="1" customHeight="1" x14ac:dyDescent="0.2">
      <c r="A361" s="69" t="s">
        <v>59</v>
      </c>
      <c r="B361" s="99" t="s">
        <v>85</v>
      </c>
      <c r="C361" s="99" t="s">
        <v>46</v>
      </c>
      <c r="D361" s="26" t="str">
        <f t="shared" si="25"/>
        <v>Sep</v>
      </c>
      <c r="E361" s="158">
        <v>2024</v>
      </c>
      <c r="F361" s="138">
        <v>1184292.8700000001</v>
      </c>
      <c r="G361" s="138">
        <v>849215.38</v>
      </c>
      <c r="H361" s="138">
        <v>87148.79</v>
      </c>
      <c r="I361" s="600">
        <v>936364.17</v>
      </c>
      <c r="J361" s="68">
        <v>247928.70000000007</v>
      </c>
      <c r="K361" s="357">
        <f t="shared" si="26"/>
        <v>0.20934745642773314</v>
      </c>
      <c r="L361" s="137">
        <v>846139.1</v>
      </c>
      <c r="M361" s="137">
        <v>86872.83</v>
      </c>
      <c r="N361" s="137">
        <f>Table3[[#This Row],[VAT Amount Rework]]+Table3[[#This Row],[Billed Before VAT Rework]]</f>
        <v>933011.92999999993</v>
      </c>
      <c r="O361" s="142">
        <v>251280.94000000018</v>
      </c>
      <c r="P361" s="132">
        <f t="shared" si="27"/>
        <v>0.21217804004848914</v>
      </c>
      <c r="Q361" s="66">
        <f t="shared" si="28"/>
        <v>-3352.2400000001071</v>
      </c>
      <c r="R361" s="66">
        <f t="shared" si="29"/>
        <v>0</v>
      </c>
      <c r="S361" s="71">
        <v>396210</v>
      </c>
      <c r="T361" s="25" t="s">
        <v>1</v>
      </c>
      <c r="U361" s="106" t="s">
        <v>41</v>
      </c>
      <c r="V361" s="29">
        <v>45595</v>
      </c>
      <c r="W361" s="37">
        <f>Table3[[#This Row],[Received Date]]+22</f>
        <v>45617</v>
      </c>
      <c r="X361" s="66" t="s">
        <v>99</v>
      </c>
      <c r="Y361" s="67" t="s">
        <v>103</v>
      </c>
      <c r="Z361" s="114">
        <v>45620</v>
      </c>
      <c r="AA361" s="70"/>
    </row>
    <row r="362" spans="1:27" ht="17.25" hidden="1" customHeight="1" x14ac:dyDescent="0.2">
      <c r="A362" s="97" t="s">
        <v>59</v>
      </c>
      <c r="B362" s="98" t="s">
        <v>57</v>
      </c>
      <c r="C362" s="99" t="s">
        <v>46</v>
      </c>
      <c r="D362" s="98" t="str">
        <f t="shared" si="25"/>
        <v>Sep</v>
      </c>
      <c r="E362" s="158">
        <v>2024</v>
      </c>
      <c r="F362" s="138">
        <v>18471.07</v>
      </c>
      <c r="G362" s="138">
        <v>12415.94</v>
      </c>
      <c r="H362" s="138">
        <v>1357.74</v>
      </c>
      <c r="I362" s="600">
        <v>13773.68</v>
      </c>
      <c r="J362" s="68">
        <f>Table3[[#This Row],[Billing Amount]]-Table3[[#This Row],[Approved to pay]]</f>
        <v>4697.3899999999994</v>
      </c>
      <c r="K362" s="357">
        <f t="shared" si="26"/>
        <v>0.25431065985890366</v>
      </c>
      <c r="L362" s="137">
        <v>12415.94</v>
      </c>
      <c r="M362" s="137">
        <v>1357.74</v>
      </c>
      <c r="N362" s="137">
        <f>Table3[[#This Row],[VAT Amount Rework]]+Table3[[#This Row],[Billed Before VAT Rework]]</f>
        <v>13773.68</v>
      </c>
      <c r="O362" s="142">
        <v>4697.3899999999994</v>
      </c>
      <c r="P362" s="132">
        <f t="shared" si="27"/>
        <v>0.25431065985890366</v>
      </c>
      <c r="Q362" s="100">
        <f t="shared" si="28"/>
        <v>0</v>
      </c>
      <c r="R362" s="100">
        <f t="shared" si="29"/>
        <v>0</v>
      </c>
      <c r="S362" s="71">
        <v>395528</v>
      </c>
      <c r="T362" s="25" t="s">
        <v>1</v>
      </c>
      <c r="U362" s="67" t="s">
        <v>41</v>
      </c>
      <c r="V362" s="29">
        <v>45596</v>
      </c>
      <c r="W362" s="37">
        <f>Table3[[#This Row],[Received Date]]+22</f>
        <v>45618</v>
      </c>
      <c r="X362" s="67" t="s">
        <v>99</v>
      </c>
      <c r="Y362" s="67" t="s">
        <v>103</v>
      </c>
      <c r="Z362" s="298">
        <v>45615</v>
      </c>
      <c r="AA362" s="103"/>
    </row>
    <row r="363" spans="1:27" ht="17.25" hidden="1" customHeight="1" x14ac:dyDescent="0.2">
      <c r="A363" s="69" t="s">
        <v>59</v>
      </c>
      <c r="B363" s="15" t="s">
        <v>56</v>
      </c>
      <c r="C363" s="14" t="s">
        <v>46</v>
      </c>
      <c r="D363" s="26" t="str">
        <f t="shared" si="25"/>
        <v>Sep</v>
      </c>
      <c r="E363" s="158">
        <v>2024</v>
      </c>
      <c r="F363" s="138">
        <v>7976.77</v>
      </c>
      <c r="G363" s="138">
        <v>3223.83</v>
      </c>
      <c r="H363" s="138">
        <v>257.45999999999998</v>
      </c>
      <c r="I363" s="600">
        <v>3481.29</v>
      </c>
      <c r="J363" s="68">
        <v>4495.4800000000005</v>
      </c>
      <c r="K363" s="357">
        <f t="shared" si="26"/>
        <v>0.56357147065792301</v>
      </c>
      <c r="L363" s="137">
        <v>3358.75</v>
      </c>
      <c r="M363" s="137">
        <v>282.58</v>
      </c>
      <c r="N363" s="137">
        <f>Table3[[#This Row],[VAT Amount Rework]]+Table3[[#This Row],[Billed Before VAT Rework]]</f>
        <v>3641.33</v>
      </c>
      <c r="O363" s="142">
        <v>4335.4400000000005</v>
      </c>
      <c r="P363" s="132">
        <f t="shared" si="27"/>
        <v>0.54350821197050936</v>
      </c>
      <c r="Q363" s="66">
        <f t="shared" si="28"/>
        <v>160.03999999999996</v>
      </c>
      <c r="R363" s="66">
        <f t="shared" si="29"/>
        <v>160.03999999999996</v>
      </c>
      <c r="S363" s="71">
        <v>395913</v>
      </c>
      <c r="T363" s="25" t="s">
        <v>1</v>
      </c>
      <c r="U363" s="25" t="s">
        <v>41</v>
      </c>
      <c r="V363" s="29">
        <v>45596</v>
      </c>
      <c r="W363" s="37">
        <f>Table3[[#This Row],[Received Date]]+22</f>
        <v>45618</v>
      </c>
      <c r="X363" s="67" t="s">
        <v>99</v>
      </c>
      <c r="Y363" s="12" t="s">
        <v>38</v>
      </c>
      <c r="Z363" s="114">
        <v>45615</v>
      </c>
      <c r="AA363" s="70"/>
    </row>
    <row r="364" spans="1:27" ht="17.25" hidden="1" customHeight="1" x14ac:dyDescent="0.2">
      <c r="A364" s="69" t="s">
        <v>59</v>
      </c>
      <c r="B364" s="15" t="s">
        <v>56</v>
      </c>
      <c r="C364" s="14" t="s">
        <v>46</v>
      </c>
      <c r="D364" s="26" t="str">
        <f t="shared" si="25"/>
        <v>Sep</v>
      </c>
      <c r="E364" s="158">
        <v>2024</v>
      </c>
      <c r="F364" s="138">
        <v>16456.32</v>
      </c>
      <c r="G364" s="138">
        <v>10657.76</v>
      </c>
      <c r="H364" s="138">
        <v>964.34</v>
      </c>
      <c r="I364" s="600">
        <v>11622.1</v>
      </c>
      <c r="J364" s="68">
        <v>4834.2199999999993</v>
      </c>
      <c r="K364" s="357">
        <f t="shared" si="26"/>
        <v>0.29376069497919338</v>
      </c>
      <c r="L364" s="137">
        <v>11467.76</v>
      </c>
      <c r="M364" s="137">
        <v>1085.8399999999999</v>
      </c>
      <c r="N364" s="137">
        <f>Table3[[#This Row],[VAT Amount Rework]]+Table3[[#This Row],[Billed Before VAT Rework]]</f>
        <v>12553.6</v>
      </c>
      <c r="O364" s="142">
        <v>3902.7199999999993</v>
      </c>
      <c r="P364" s="132">
        <f t="shared" si="27"/>
        <v>0.23715630225955739</v>
      </c>
      <c r="Q364" s="66">
        <f t="shared" si="28"/>
        <v>931.5</v>
      </c>
      <c r="R364" s="66">
        <f t="shared" si="29"/>
        <v>931.5</v>
      </c>
      <c r="S364" s="71">
        <v>395922</v>
      </c>
      <c r="T364" s="25" t="s">
        <v>1</v>
      </c>
      <c r="U364" s="25" t="s">
        <v>41</v>
      </c>
      <c r="V364" s="29">
        <v>45597</v>
      </c>
      <c r="W364" s="37">
        <f>Table3[[#This Row],[Received Date]]+22</f>
        <v>45619</v>
      </c>
      <c r="X364" s="67" t="s">
        <v>99</v>
      </c>
      <c r="Y364" s="12" t="s">
        <v>103</v>
      </c>
      <c r="Z364" s="122">
        <v>45615</v>
      </c>
      <c r="AA364" s="70"/>
    </row>
    <row r="365" spans="1:27" ht="17.25" hidden="1" customHeight="1" x14ac:dyDescent="0.2">
      <c r="A365" s="69" t="s">
        <v>59</v>
      </c>
      <c r="B365" s="15" t="s">
        <v>87</v>
      </c>
      <c r="C365" s="15" t="s">
        <v>46</v>
      </c>
      <c r="D365" s="98" t="str">
        <f t="shared" si="25"/>
        <v>Sep</v>
      </c>
      <c r="E365" s="158">
        <v>2024</v>
      </c>
      <c r="F365" s="138">
        <v>95860.97</v>
      </c>
      <c r="G365" s="138">
        <v>61786.9</v>
      </c>
      <c r="H365" s="138">
        <v>6757.81</v>
      </c>
      <c r="I365" s="600">
        <v>68544.710000000006</v>
      </c>
      <c r="J365" s="68">
        <v>27316.259999999995</v>
      </c>
      <c r="K365" s="357">
        <f t="shared" si="26"/>
        <v>0.28495705812282096</v>
      </c>
      <c r="L365" s="137">
        <v>62817.07</v>
      </c>
      <c r="M365" s="137">
        <v>6926.05</v>
      </c>
      <c r="N365" s="137">
        <f>Table3[[#This Row],[VAT Amount Rework]]+Table3[[#This Row],[Billed Before VAT Rework]]</f>
        <v>69743.12</v>
      </c>
      <c r="O365" s="142">
        <v>26117.850000000006</v>
      </c>
      <c r="P365" s="132">
        <f t="shared" si="27"/>
        <v>0.27245551552420139</v>
      </c>
      <c r="Q365" s="100">
        <f t="shared" si="28"/>
        <v>1198.4099999999889</v>
      </c>
      <c r="R365" s="100">
        <f t="shared" si="29"/>
        <v>1198.4099999999889</v>
      </c>
      <c r="S365" s="71">
        <v>395761</v>
      </c>
      <c r="T365" s="25" t="s">
        <v>1</v>
      </c>
      <c r="U365" s="67" t="s">
        <v>41</v>
      </c>
      <c r="V365" s="29">
        <v>45598</v>
      </c>
      <c r="W365" s="37">
        <f>Table3[[#This Row],[Received Date]]+22</f>
        <v>45620</v>
      </c>
      <c r="X365" s="66" t="s">
        <v>100</v>
      </c>
      <c r="Y365" s="126" t="s">
        <v>38</v>
      </c>
      <c r="Z365" s="385">
        <v>45622</v>
      </c>
      <c r="AA365" s="103"/>
    </row>
    <row r="366" spans="1:27" ht="17.25" hidden="1" customHeight="1" x14ac:dyDescent="0.2">
      <c r="A366" s="69" t="s">
        <v>59</v>
      </c>
      <c r="B366" s="99" t="s">
        <v>85</v>
      </c>
      <c r="C366" s="99" t="s">
        <v>46</v>
      </c>
      <c r="D366" s="26" t="str">
        <f t="shared" si="25"/>
        <v>Sep</v>
      </c>
      <c r="E366" s="158">
        <v>2024</v>
      </c>
      <c r="F366" s="138">
        <v>538164.07999999996</v>
      </c>
      <c r="G366" s="138">
        <v>350534.13</v>
      </c>
      <c r="H366" s="138">
        <v>38207.26</v>
      </c>
      <c r="I366" s="600">
        <v>388741.39</v>
      </c>
      <c r="J366" s="68">
        <v>149422.68999999994</v>
      </c>
      <c r="K366" s="357">
        <f t="shared" si="26"/>
        <v>0.27765266310601772</v>
      </c>
      <c r="L366" s="137">
        <v>350673.14</v>
      </c>
      <c r="M366" s="137">
        <v>38207.26</v>
      </c>
      <c r="N366" s="137">
        <f>Table3[[#This Row],[VAT Amount Rework]]+Table3[[#This Row],[Billed Before VAT Rework]]</f>
        <v>388880.4</v>
      </c>
      <c r="O366" s="142">
        <v>149283.67999999993</v>
      </c>
      <c r="P366" s="132">
        <f t="shared" si="27"/>
        <v>0.27739435898434534</v>
      </c>
      <c r="Q366" s="66">
        <f t="shared" si="28"/>
        <v>139.01000000000931</v>
      </c>
      <c r="R366" s="66">
        <f t="shared" si="29"/>
        <v>139.01000000000931</v>
      </c>
      <c r="S366" s="71">
        <v>396208</v>
      </c>
      <c r="T366" s="25" t="s">
        <v>1</v>
      </c>
      <c r="U366" s="106" t="s">
        <v>41</v>
      </c>
      <c r="V366" s="29">
        <v>45598</v>
      </c>
      <c r="W366" s="37">
        <f>Table3[[#This Row],[Received Date]]+22</f>
        <v>45620</v>
      </c>
      <c r="X366" s="66" t="s">
        <v>99</v>
      </c>
      <c r="Y366" s="67" t="s">
        <v>103</v>
      </c>
      <c r="Z366" s="114">
        <v>45623</v>
      </c>
      <c r="AA366" s="70"/>
    </row>
    <row r="367" spans="1:27" ht="17.25" hidden="1" customHeight="1" x14ac:dyDescent="0.2">
      <c r="A367" s="69" t="s">
        <v>59</v>
      </c>
      <c r="B367" s="15" t="s">
        <v>56</v>
      </c>
      <c r="C367" s="14" t="s">
        <v>46</v>
      </c>
      <c r="D367" s="26" t="str">
        <f t="shared" si="25"/>
        <v>Sep</v>
      </c>
      <c r="E367" s="158">
        <v>2024</v>
      </c>
      <c r="F367" s="138">
        <v>595.34</v>
      </c>
      <c r="G367" s="138">
        <v>435.28</v>
      </c>
      <c r="H367" s="138">
        <v>65.3</v>
      </c>
      <c r="I367" s="600">
        <v>500.58</v>
      </c>
      <c r="J367" s="68">
        <v>94.760000000000048</v>
      </c>
      <c r="K367" s="357">
        <f t="shared" si="26"/>
        <v>0.15916955017301046</v>
      </c>
      <c r="L367" s="137"/>
      <c r="M367" s="137"/>
      <c r="N367" s="137">
        <f>Table3[[#This Row],[VAT Amount Rework]]+Table3[[#This Row],[Billed Before VAT Rework]]</f>
        <v>0</v>
      </c>
      <c r="O367" s="142">
        <v>94.760000000000048</v>
      </c>
      <c r="P367" s="132">
        <f t="shared" si="27"/>
        <v>0.15916955017301046</v>
      </c>
      <c r="Q367" s="66">
        <f t="shared" si="28"/>
        <v>0</v>
      </c>
      <c r="R367" s="66">
        <f t="shared" si="29"/>
        <v>0</v>
      </c>
      <c r="S367" s="71">
        <v>395916</v>
      </c>
      <c r="T367" s="25" t="s">
        <v>1</v>
      </c>
      <c r="U367" s="25" t="s">
        <v>41</v>
      </c>
      <c r="V367" s="29">
        <v>45599</v>
      </c>
      <c r="W367" s="37">
        <f>Table3[[#This Row],[Received Date]]+22</f>
        <v>45621</v>
      </c>
      <c r="X367" s="66" t="s">
        <v>99</v>
      </c>
      <c r="Y367" s="12" t="s">
        <v>103</v>
      </c>
      <c r="Z367" s="122">
        <v>45621</v>
      </c>
      <c r="AA367" s="70"/>
    </row>
    <row r="368" spans="1:27" ht="17.25" hidden="1" customHeight="1" x14ac:dyDescent="0.2">
      <c r="A368" s="69" t="s">
        <v>59</v>
      </c>
      <c r="B368" s="99" t="s">
        <v>85</v>
      </c>
      <c r="C368" s="99" t="s">
        <v>46</v>
      </c>
      <c r="D368" s="26" t="str">
        <f t="shared" si="25"/>
        <v>Sep</v>
      </c>
      <c r="E368" s="158">
        <v>2024</v>
      </c>
      <c r="F368" s="138">
        <v>2213.75</v>
      </c>
      <c r="G368" s="138"/>
      <c r="H368" s="138"/>
      <c r="I368" s="600">
        <v>0</v>
      </c>
      <c r="J368" s="68">
        <v>2213.75</v>
      </c>
      <c r="K368" s="357">
        <f t="shared" si="26"/>
        <v>1</v>
      </c>
      <c r="L368" s="137">
        <v>1925</v>
      </c>
      <c r="M368" s="137">
        <v>288.75</v>
      </c>
      <c r="N368" s="137">
        <f>Table3[[#This Row],[VAT Amount Rework]]+Table3[[#This Row],[Billed Before VAT Rework]]</f>
        <v>2213.75</v>
      </c>
      <c r="O368" s="142">
        <v>0</v>
      </c>
      <c r="P368" s="132">
        <f t="shared" si="27"/>
        <v>0</v>
      </c>
      <c r="Q368" s="66">
        <f t="shared" si="28"/>
        <v>2213.75</v>
      </c>
      <c r="R368" s="66">
        <f t="shared" si="29"/>
        <v>2213.75</v>
      </c>
      <c r="S368" s="71" t="s">
        <v>118</v>
      </c>
      <c r="T368" s="25" t="s">
        <v>1</v>
      </c>
      <c r="U368" s="106" t="s">
        <v>40</v>
      </c>
      <c r="V368" s="29">
        <v>45600</v>
      </c>
      <c r="W368" s="37">
        <f>Table3[[#This Row],[Received Date]]+22</f>
        <v>45622</v>
      </c>
      <c r="X368" s="66" t="s">
        <v>99</v>
      </c>
      <c r="Y368" s="67" t="s">
        <v>103</v>
      </c>
      <c r="Z368" s="114">
        <v>45624</v>
      </c>
      <c r="AA368" s="70"/>
    </row>
    <row r="369" spans="1:27" ht="17.25" hidden="1" customHeight="1" x14ac:dyDescent="0.2">
      <c r="A369" s="35" t="s">
        <v>59</v>
      </c>
      <c r="B369" s="74" t="s">
        <v>56</v>
      </c>
      <c r="C369" s="79" t="s">
        <v>46</v>
      </c>
      <c r="D369" s="36" t="str">
        <f t="shared" si="25"/>
        <v>Sep</v>
      </c>
      <c r="E369" s="158">
        <v>2024</v>
      </c>
      <c r="F369" s="138">
        <v>723581.04</v>
      </c>
      <c r="G369" s="138">
        <v>493857.8</v>
      </c>
      <c r="H369" s="138">
        <v>53710.16</v>
      </c>
      <c r="I369" s="600">
        <v>547567.96</v>
      </c>
      <c r="J369" s="68">
        <v>176013.08000000007</v>
      </c>
      <c r="K369" s="357">
        <f t="shared" si="26"/>
        <v>0.24325275300193061</v>
      </c>
      <c r="L369" s="137">
        <v>493857.8</v>
      </c>
      <c r="M369" s="137">
        <v>53710.16</v>
      </c>
      <c r="N369" s="137">
        <v>547567.96</v>
      </c>
      <c r="O369" s="142">
        <v>176013.08000000007</v>
      </c>
      <c r="P369" s="132">
        <f t="shared" si="27"/>
        <v>0.24325275300193061</v>
      </c>
      <c r="Q369" s="68">
        <f t="shared" si="28"/>
        <v>0</v>
      </c>
      <c r="R369" s="68">
        <f t="shared" si="29"/>
        <v>0</v>
      </c>
      <c r="S369" s="71">
        <v>395914</v>
      </c>
      <c r="T369" s="25" t="s">
        <v>1</v>
      </c>
      <c r="U369" s="83" t="s">
        <v>41</v>
      </c>
      <c r="V369" s="37">
        <v>45600</v>
      </c>
      <c r="W369" s="37">
        <f>Table3[[#This Row],[Received Date]]+22</f>
        <v>45622</v>
      </c>
      <c r="X369" s="233" t="s">
        <v>96</v>
      </c>
      <c r="Y369" s="72" t="s">
        <v>38</v>
      </c>
      <c r="Z369" s="114">
        <v>45624</v>
      </c>
      <c r="AA369" s="73"/>
    </row>
    <row r="370" spans="1:27" ht="17.25" hidden="1" customHeight="1" x14ac:dyDescent="0.2">
      <c r="A370" s="35" t="s">
        <v>59</v>
      </c>
      <c r="B370" s="36" t="s">
        <v>82</v>
      </c>
      <c r="C370" s="74" t="s">
        <v>46</v>
      </c>
      <c r="D370" s="36" t="str">
        <f t="shared" si="25"/>
        <v>Sep</v>
      </c>
      <c r="E370" s="158">
        <v>2024</v>
      </c>
      <c r="F370" s="138">
        <v>232335.64</v>
      </c>
      <c r="G370" s="138">
        <v>179638.78</v>
      </c>
      <c r="H370" s="138">
        <v>26570.22</v>
      </c>
      <c r="I370" s="600">
        <v>206209</v>
      </c>
      <c r="J370" s="68">
        <v>26126.640000000014</v>
      </c>
      <c r="K370" s="357">
        <f t="shared" si="26"/>
        <v>0.11245214036038557</v>
      </c>
      <c r="L370" s="137">
        <v>179638.78</v>
      </c>
      <c r="M370" s="137">
        <v>26570.22</v>
      </c>
      <c r="N370" s="137">
        <f>Table3[[#This Row],[VAT Amount Rework]]+Table3[[#This Row],[Billed Before VAT Rework]]</f>
        <v>206209</v>
      </c>
      <c r="O370" s="142">
        <v>26126.640000000014</v>
      </c>
      <c r="P370" s="132">
        <f t="shared" si="27"/>
        <v>0.11245214036038557</v>
      </c>
      <c r="Q370" s="68">
        <f t="shared" si="28"/>
        <v>0</v>
      </c>
      <c r="R370" s="68">
        <f t="shared" si="29"/>
        <v>0</v>
      </c>
      <c r="S370" s="71">
        <v>395850</v>
      </c>
      <c r="T370" s="25" t="s">
        <v>1</v>
      </c>
      <c r="U370" s="72" t="s">
        <v>40</v>
      </c>
      <c r="V370" s="37">
        <v>45607</v>
      </c>
      <c r="W370" s="37">
        <f>Table3[[#This Row],[Received Date]]+22</f>
        <v>45629</v>
      </c>
      <c r="X370" s="66" t="s">
        <v>99</v>
      </c>
      <c r="Y370" s="84" t="s">
        <v>38</v>
      </c>
      <c r="Z370" s="122">
        <v>45630</v>
      </c>
      <c r="AA370" s="73"/>
    </row>
    <row r="371" spans="1:27" ht="17.25" hidden="1" customHeight="1" x14ac:dyDescent="0.2">
      <c r="A371" s="35" t="s">
        <v>59</v>
      </c>
      <c r="B371" s="79" t="s">
        <v>56</v>
      </c>
      <c r="C371" s="79" t="s">
        <v>62</v>
      </c>
      <c r="D371" s="36" t="str">
        <f t="shared" si="25"/>
        <v>Sep</v>
      </c>
      <c r="E371" s="158">
        <v>2024</v>
      </c>
      <c r="F371" s="138">
        <v>6939664.0300000012</v>
      </c>
      <c r="G371" s="138"/>
      <c r="H371" s="138"/>
      <c r="I371" s="600">
        <v>6565940.6324199978</v>
      </c>
      <c r="J371" s="68">
        <v>373723.39758000337</v>
      </c>
      <c r="K371" s="357">
        <f t="shared" si="26"/>
        <v>5.3853240728139878E-2</v>
      </c>
      <c r="L371" s="137"/>
      <c r="M371" s="137"/>
      <c r="N371" s="137">
        <f>Table3[[#This Row],[VAT Amount Rework]]+Table3[[#This Row],[Billed Before VAT Rework]]</f>
        <v>0</v>
      </c>
      <c r="O371" s="142">
        <v>223619.91103544179</v>
      </c>
      <c r="P371" s="132">
        <f t="shared" si="27"/>
        <v>3.2223449156722615E-2</v>
      </c>
      <c r="Q371" s="68">
        <f t="shared" si="28"/>
        <v>150103.48654456157</v>
      </c>
      <c r="R371" s="68">
        <f t="shared" si="29"/>
        <v>150103.48654456157</v>
      </c>
      <c r="S371" s="71"/>
      <c r="T371" s="25" t="s">
        <v>1</v>
      </c>
      <c r="U371" s="83" t="s">
        <v>40</v>
      </c>
      <c r="V371" s="37">
        <v>45616</v>
      </c>
      <c r="W371" s="37">
        <f>Table3[[#This Row],[Received Date]]+5</f>
        <v>45621</v>
      </c>
      <c r="X371" s="68" t="s">
        <v>105</v>
      </c>
      <c r="Y371" s="84" t="s">
        <v>103</v>
      </c>
      <c r="Z371" s="114">
        <v>45620</v>
      </c>
      <c r="AA371" s="73"/>
    </row>
    <row r="372" spans="1:27" ht="17.25" hidden="1" customHeight="1" x14ac:dyDescent="0.2">
      <c r="A372" s="35" t="s">
        <v>59</v>
      </c>
      <c r="B372" s="79" t="s">
        <v>82</v>
      </c>
      <c r="C372" s="74" t="s">
        <v>62</v>
      </c>
      <c r="D372" s="36" t="str">
        <f t="shared" si="25"/>
        <v>Sep</v>
      </c>
      <c r="E372" s="158">
        <v>2024</v>
      </c>
      <c r="F372" s="138">
        <v>21266973.960000075</v>
      </c>
      <c r="G372" s="138"/>
      <c r="H372" s="138"/>
      <c r="I372" s="600">
        <v>19841368.40308436</v>
      </c>
      <c r="J372" s="68">
        <v>1425605.5569157153</v>
      </c>
      <c r="K372" s="357">
        <f t="shared" si="26"/>
        <v>6.7033775449063013E-2</v>
      </c>
      <c r="L372" s="137"/>
      <c r="M372" s="137"/>
      <c r="N372" s="137">
        <f>Table3[[#This Row],[VAT Amount Rework]]+Table3[[#This Row],[Billed Before VAT Rework]]</f>
        <v>0</v>
      </c>
      <c r="O372" s="142">
        <v>1336934.3863430768</v>
      </c>
      <c r="P372" s="132">
        <f t="shared" si="27"/>
        <v>6.2864344916096007E-2</v>
      </c>
      <c r="Q372" s="68">
        <f t="shared" si="28"/>
        <v>88671.170572638512</v>
      </c>
      <c r="R372" s="68">
        <f t="shared" si="29"/>
        <v>88671.170572638512</v>
      </c>
      <c r="S372" s="71"/>
      <c r="T372" s="25" t="s">
        <v>1</v>
      </c>
      <c r="U372" s="83" t="s">
        <v>40</v>
      </c>
      <c r="V372" s="76">
        <v>45616</v>
      </c>
      <c r="W372" s="37">
        <f>Table3[[#This Row],[Received Date]]+5</f>
        <v>45621</v>
      </c>
      <c r="X372" s="220" t="s">
        <v>96</v>
      </c>
      <c r="Y372" s="84" t="s">
        <v>103</v>
      </c>
      <c r="Z372" s="121">
        <v>45620</v>
      </c>
      <c r="AA372" s="73"/>
    </row>
    <row r="373" spans="1:27" ht="17.25" hidden="1" customHeight="1" x14ac:dyDescent="0.2">
      <c r="A373" s="35" t="s">
        <v>59</v>
      </c>
      <c r="B373" s="36" t="s">
        <v>82</v>
      </c>
      <c r="C373" s="74" t="s">
        <v>46</v>
      </c>
      <c r="D373" s="36" t="str">
        <f t="shared" si="25"/>
        <v>Sep</v>
      </c>
      <c r="E373" s="158">
        <v>2024</v>
      </c>
      <c r="F373" s="138">
        <v>24827.52</v>
      </c>
      <c r="G373" s="138" t="s">
        <v>3</v>
      </c>
      <c r="H373" s="138" t="s">
        <v>3</v>
      </c>
      <c r="I373" s="600" t="s">
        <v>3</v>
      </c>
      <c r="J373" s="68">
        <v>24827.52</v>
      </c>
      <c r="K373" s="357">
        <f t="shared" si="26"/>
        <v>1</v>
      </c>
      <c r="L373" s="137">
        <v>20664.88</v>
      </c>
      <c r="M373" s="137">
        <v>3016.66</v>
      </c>
      <c r="N373" s="137">
        <f>Table3[[#This Row],[VAT Amount Rework]]+Table3[[#This Row],[Billed Before VAT Rework]]</f>
        <v>23681.54</v>
      </c>
      <c r="O373" s="142">
        <v>1145.9799999999996</v>
      </c>
      <c r="P373" s="132">
        <f t="shared" si="27"/>
        <v>4.615765086484673E-2</v>
      </c>
      <c r="Q373" s="68">
        <f t="shared" si="28"/>
        <v>23681.54</v>
      </c>
      <c r="R373" s="68">
        <f t="shared" si="29"/>
        <v>23681.54</v>
      </c>
      <c r="S373" s="71">
        <v>395883</v>
      </c>
      <c r="T373" s="25" t="s">
        <v>1</v>
      </c>
      <c r="U373" s="72" t="s">
        <v>40</v>
      </c>
      <c r="V373" s="37">
        <v>45607</v>
      </c>
      <c r="W373" s="37">
        <f>Table3[[#This Row],[Received Date]]+22</f>
        <v>45629</v>
      </c>
      <c r="X373" s="66" t="s">
        <v>99</v>
      </c>
      <c r="Y373" s="72" t="s">
        <v>38</v>
      </c>
      <c r="Z373" s="122">
        <v>45628</v>
      </c>
      <c r="AA373" s="73"/>
    </row>
    <row r="374" spans="1:27" ht="17.25" hidden="1" customHeight="1" x14ac:dyDescent="0.2">
      <c r="A374" s="35" t="s">
        <v>59</v>
      </c>
      <c r="B374" s="36" t="s">
        <v>82</v>
      </c>
      <c r="C374" s="74" t="s">
        <v>46</v>
      </c>
      <c r="D374" s="36" t="str">
        <f t="shared" si="25"/>
        <v>Sep</v>
      </c>
      <c r="E374" s="158">
        <v>2024</v>
      </c>
      <c r="F374" s="138">
        <v>26285.54</v>
      </c>
      <c r="G374" s="138">
        <v>16432.79</v>
      </c>
      <c r="H374" s="138">
        <v>1004.08</v>
      </c>
      <c r="I374" s="600">
        <v>17436.870000000003</v>
      </c>
      <c r="J374" s="68">
        <v>8848.6699999999983</v>
      </c>
      <c r="K374" s="357">
        <f t="shared" si="26"/>
        <v>0.33663641682841583</v>
      </c>
      <c r="L374" s="137">
        <v>16625.29</v>
      </c>
      <c r="M374" s="137">
        <v>1032.96</v>
      </c>
      <c r="N374" s="137">
        <f>Table3[[#This Row],[VAT Amount Rework]]+Table3[[#This Row],[Billed Before VAT Rework]]</f>
        <v>17658.25</v>
      </c>
      <c r="O374" s="142">
        <v>8627.2900000000009</v>
      </c>
      <c r="P374" s="132">
        <f t="shared" si="27"/>
        <v>0.3282142957687002</v>
      </c>
      <c r="Q374" s="68">
        <f t="shared" si="28"/>
        <v>221.37999999999738</v>
      </c>
      <c r="R374" s="68">
        <f t="shared" si="29"/>
        <v>221.37999999999738</v>
      </c>
      <c r="S374" s="71">
        <v>395882</v>
      </c>
      <c r="T374" s="25" t="s">
        <v>1</v>
      </c>
      <c r="U374" s="72" t="s">
        <v>41</v>
      </c>
      <c r="V374" s="37">
        <v>45610</v>
      </c>
      <c r="W374" s="37">
        <f>Table3[[#This Row],[Received Date]]+22</f>
        <v>45632</v>
      </c>
      <c r="X374" s="66" t="s">
        <v>100</v>
      </c>
      <c r="Y374" s="84" t="s">
        <v>38</v>
      </c>
      <c r="Z374" s="122">
        <v>45628</v>
      </c>
      <c r="AA374" s="73"/>
    </row>
    <row r="375" spans="1:27" ht="17.25" hidden="1" customHeight="1" x14ac:dyDescent="0.2">
      <c r="A375" s="143" t="s">
        <v>59</v>
      </c>
      <c r="B375" s="79" t="s">
        <v>87</v>
      </c>
      <c r="C375" s="79" t="s">
        <v>62</v>
      </c>
      <c r="D375" s="144" t="str">
        <f t="shared" si="25"/>
        <v>Sep</v>
      </c>
      <c r="E375" s="158">
        <v>2024</v>
      </c>
      <c r="F375" s="138">
        <v>11690842.129999995</v>
      </c>
      <c r="G375" s="138"/>
      <c r="H375" s="138"/>
      <c r="I375" s="600"/>
      <c r="J375" s="68">
        <v>1129000.0416235793</v>
      </c>
      <c r="K375" s="357">
        <f t="shared" si="26"/>
        <v>9.6571318735580239E-2</v>
      </c>
      <c r="L375" s="137"/>
      <c r="M375" s="137"/>
      <c r="N375" s="137">
        <f>Table3[[#This Row],[VAT Amount Rework]]+Table3[[#This Row],[Billed Before VAT Rework]]</f>
        <v>0</v>
      </c>
      <c r="O375" s="142">
        <v>855321.1187484581</v>
      </c>
      <c r="P375" s="132">
        <f t="shared" si="27"/>
        <v>7.316163448598878E-2</v>
      </c>
      <c r="Q375" s="146">
        <f t="shared" si="28"/>
        <v>273678.92287512124</v>
      </c>
      <c r="R375" s="146">
        <f t="shared" si="29"/>
        <v>273678.92287512124</v>
      </c>
      <c r="S375" s="71"/>
      <c r="T375" s="25" t="s">
        <v>1</v>
      </c>
      <c r="U375" s="83" t="s">
        <v>40</v>
      </c>
      <c r="V375" s="76">
        <v>45623</v>
      </c>
      <c r="W375" s="37">
        <v>45628</v>
      </c>
      <c r="X375" s="233" t="s">
        <v>96</v>
      </c>
      <c r="Y375" s="84" t="s">
        <v>38</v>
      </c>
      <c r="Z375" s="114">
        <v>45627</v>
      </c>
      <c r="AA375" s="151"/>
    </row>
    <row r="376" spans="1:27" ht="17.25" hidden="1" customHeight="1" x14ac:dyDescent="0.2">
      <c r="A376" s="35" t="s">
        <v>59</v>
      </c>
      <c r="B376" s="36" t="s">
        <v>82</v>
      </c>
      <c r="C376" s="74" t="s">
        <v>46</v>
      </c>
      <c r="D376" s="36" t="str">
        <f t="shared" si="25"/>
        <v>Sep</v>
      </c>
      <c r="E376" s="158">
        <v>2024</v>
      </c>
      <c r="F376" s="138">
        <v>1468759.33</v>
      </c>
      <c r="G376" s="138">
        <v>1072320.6299999999</v>
      </c>
      <c r="H376" s="138">
        <v>148148.67000000001</v>
      </c>
      <c r="I376" s="600">
        <v>1220469.2999999998</v>
      </c>
      <c r="J376" s="68">
        <v>248290.03000000026</v>
      </c>
      <c r="K376" s="357">
        <f t="shared" si="26"/>
        <v>0.16904745721683365</v>
      </c>
      <c r="L376" s="137">
        <v>1072320.6299999999</v>
      </c>
      <c r="M376" s="137">
        <v>148148.67000000001</v>
      </c>
      <c r="N376" s="137">
        <f>Table3[[#This Row],[VAT Amount Rework]]+Table3[[#This Row],[Billed Before VAT Rework]]</f>
        <v>1220469.2999999998</v>
      </c>
      <c r="O376" s="142">
        <v>248290.03000000026</v>
      </c>
      <c r="P376" s="132">
        <f t="shared" si="27"/>
        <v>0.16904745721683365</v>
      </c>
      <c r="Q376" s="68">
        <f t="shared" si="28"/>
        <v>0</v>
      </c>
      <c r="R376" s="68">
        <f t="shared" si="29"/>
        <v>0</v>
      </c>
      <c r="S376" s="71">
        <v>395855</v>
      </c>
      <c r="T376" s="25" t="s">
        <v>1</v>
      </c>
      <c r="U376" s="72" t="s">
        <v>40</v>
      </c>
      <c r="V376" s="37">
        <v>45613</v>
      </c>
      <c r="W376" s="37">
        <f>Table3[[#This Row],[Received Date]]+22</f>
        <v>45635</v>
      </c>
      <c r="X376" s="68" t="s">
        <v>99</v>
      </c>
      <c r="Y376" s="84" t="s">
        <v>38</v>
      </c>
      <c r="Z376" s="114">
        <v>45636</v>
      </c>
      <c r="AA376" s="73"/>
    </row>
    <row r="377" spans="1:27" ht="17.25" hidden="1" customHeight="1" x14ac:dyDescent="0.2">
      <c r="A377" s="153" t="s">
        <v>61</v>
      </c>
      <c r="B377" s="157" t="s">
        <v>56</v>
      </c>
      <c r="C377" s="157" t="s">
        <v>46</v>
      </c>
      <c r="D377" s="154" t="str">
        <f t="shared" si="25"/>
        <v>Oct</v>
      </c>
      <c r="E377" s="158">
        <v>2024</v>
      </c>
      <c r="F377" s="138">
        <v>283502.78999999998</v>
      </c>
      <c r="G377" s="138">
        <v>186445.75</v>
      </c>
      <c r="H377" s="138">
        <v>26378.240000000002</v>
      </c>
      <c r="I377" s="600">
        <f>Table3[[#This Row],[VAT Amount]]+Table3[[#This Row],[Billed Before VAT]]</f>
        <v>212823.99</v>
      </c>
      <c r="J377" s="68">
        <v>70678.799999999988</v>
      </c>
      <c r="K377" s="357">
        <f t="shared" si="26"/>
        <v>0.24930548302540512</v>
      </c>
      <c r="L377" s="137">
        <v>186445.75</v>
      </c>
      <c r="M377" s="137">
        <v>26378.240000000002</v>
      </c>
      <c r="N377" s="137">
        <f>Table3[[#This Row],[VAT Amount Rework]]+Table3[[#This Row],[Billed Before VAT Rework]]</f>
        <v>212823.99</v>
      </c>
      <c r="O377" s="142">
        <v>70678.799999999988</v>
      </c>
      <c r="P377" s="132">
        <f t="shared" si="27"/>
        <v>0.24930548302540512</v>
      </c>
      <c r="Q377" s="155">
        <f t="shared" si="28"/>
        <v>0</v>
      </c>
      <c r="R377" s="155">
        <f t="shared" si="29"/>
        <v>0</v>
      </c>
      <c r="S377" s="71">
        <v>403629</v>
      </c>
      <c r="T377" s="25" t="s">
        <v>1</v>
      </c>
      <c r="U377" s="83" t="s">
        <v>40</v>
      </c>
      <c r="V377" s="37">
        <v>45613</v>
      </c>
      <c r="W377" s="37">
        <f>Table3[[#This Row],[Received Date]]+22</f>
        <v>45635</v>
      </c>
      <c r="X377" s="68" t="s">
        <v>100</v>
      </c>
      <c r="Y377" s="37" t="s">
        <v>38</v>
      </c>
      <c r="Z377" s="482">
        <v>45629</v>
      </c>
      <c r="AA377" s="156"/>
    </row>
    <row r="378" spans="1:27" ht="17.25" hidden="1" customHeight="1" x14ac:dyDescent="0.2">
      <c r="A378" s="35" t="s">
        <v>59</v>
      </c>
      <c r="B378" s="36" t="s">
        <v>82</v>
      </c>
      <c r="C378" s="74" t="s">
        <v>46</v>
      </c>
      <c r="D378" s="36" t="str">
        <f t="shared" si="25"/>
        <v>Sep</v>
      </c>
      <c r="E378" s="158">
        <v>2024</v>
      </c>
      <c r="F378" s="138">
        <v>1428327.55</v>
      </c>
      <c r="G378" s="138">
        <v>916915.89</v>
      </c>
      <c r="H378" s="138">
        <v>96068.34</v>
      </c>
      <c r="I378" s="600">
        <v>1012984.23</v>
      </c>
      <c r="J378" s="68">
        <v>415343.32000000007</v>
      </c>
      <c r="K378" s="357">
        <f t="shared" si="26"/>
        <v>0.29078996620908143</v>
      </c>
      <c r="L378" s="137"/>
      <c r="M378" s="137"/>
      <c r="N378" s="137">
        <f>Table3[[#This Row],[VAT Amount Rework]]+Table3[[#This Row],[Billed Before VAT Rework]]</f>
        <v>0</v>
      </c>
      <c r="O378" s="142">
        <v>415343.32000000007</v>
      </c>
      <c r="P378" s="132">
        <f t="shared" si="27"/>
        <v>0.29078996620908143</v>
      </c>
      <c r="Q378" s="68">
        <f t="shared" si="28"/>
        <v>0</v>
      </c>
      <c r="R378" s="68">
        <f t="shared" si="29"/>
        <v>0</v>
      </c>
      <c r="S378" s="71">
        <v>395856</v>
      </c>
      <c r="T378" s="25" t="s">
        <v>1</v>
      </c>
      <c r="U378" s="72" t="s">
        <v>41</v>
      </c>
      <c r="V378" s="37">
        <v>45614</v>
      </c>
      <c r="W378" s="37">
        <f>Table3[[#This Row],[Received Date]]+22</f>
        <v>45636</v>
      </c>
      <c r="X378" s="220" t="s">
        <v>96</v>
      </c>
      <c r="Y378" s="37" t="s">
        <v>95</v>
      </c>
      <c r="Z378" s="120" t="s">
        <v>3</v>
      </c>
      <c r="AA378" s="73"/>
    </row>
    <row r="379" spans="1:27" ht="17.25" hidden="1" customHeight="1" x14ac:dyDescent="0.2">
      <c r="A379" s="35" t="s">
        <v>59</v>
      </c>
      <c r="B379" s="36" t="s">
        <v>82</v>
      </c>
      <c r="C379" s="74" t="s">
        <v>46</v>
      </c>
      <c r="D379" s="36" t="str">
        <f t="shared" ref="D379:D442" si="30">TEXT($A379, "mmm")</f>
        <v>Sep</v>
      </c>
      <c r="E379" s="158">
        <v>2024</v>
      </c>
      <c r="F379" s="138">
        <v>7663.27</v>
      </c>
      <c r="G379" s="138">
        <v>4834.78</v>
      </c>
      <c r="H379" s="138">
        <v>712.31</v>
      </c>
      <c r="I379" s="600">
        <v>5547.09</v>
      </c>
      <c r="J379" s="68">
        <v>2116.1800000000003</v>
      </c>
      <c r="K379" s="357">
        <f t="shared" si="26"/>
        <v>0.27614582286673967</v>
      </c>
      <c r="L379" s="137">
        <v>4834.78</v>
      </c>
      <c r="M379" s="137">
        <v>712.31</v>
      </c>
      <c r="N379" s="137">
        <f>Table3[[#This Row],[VAT Amount Rework]]+Table3[[#This Row],[Billed Before VAT Rework]]</f>
        <v>5547.09</v>
      </c>
      <c r="O379" s="142">
        <v>2116.1800000000003</v>
      </c>
      <c r="P379" s="132">
        <f t="shared" si="27"/>
        <v>0.27614582286673967</v>
      </c>
      <c r="Q379" s="68">
        <f t="shared" si="28"/>
        <v>0</v>
      </c>
      <c r="R379" s="68">
        <f t="shared" si="29"/>
        <v>0</v>
      </c>
      <c r="S379" s="71">
        <v>395858</v>
      </c>
      <c r="T379" s="25" t="s">
        <v>1</v>
      </c>
      <c r="U379" s="72" t="s">
        <v>40</v>
      </c>
      <c r="V379" s="37">
        <v>45614</v>
      </c>
      <c r="W379" s="37">
        <f>Table3[[#This Row],[Received Date]]+22</f>
        <v>45636</v>
      </c>
      <c r="X379" s="66" t="s">
        <v>100</v>
      </c>
      <c r="Y379" s="126" t="s">
        <v>38</v>
      </c>
      <c r="Z379" s="300">
        <v>45622</v>
      </c>
      <c r="AA379" s="73"/>
    </row>
    <row r="380" spans="1:27" ht="17.25" hidden="1" customHeight="1" x14ac:dyDescent="0.2">
      <c r="A380" s="35" t="s">
        <v>59</v>
      </c>
      <c r="B380" s="36" t="s">
        <v>82</v>
      </c>
      <c r="C380" s="74" t="s">
        <v>46</v>
      </c>
      <c r="D380" s="36" t="str">
        <f t="shared" si="30"/>
        <v>Sep</v>
      </c>
      <c r="E380" s="158">
        <v>2024</v>
      </c>
      <c r="F380" s="138">
        <v>54072.05</v>
      </c>
      <c r="G380" s="138">
        <v>27285.14</v>
      </c>
      <c r="H380" s="138">
        <v>2495.21</v>
      </c>
      <c r="I380" s="600">
        <v>29780.35</v>
      </c>
      <c r="J380" s="68">
        <v>24291.700000000004</v>
      </c>
      <c r="K380" s="357">
        <f t="shared" si="26"/>
        <v>0.44924688448098421</v>
      </c>
      <c r="L380" s="137">
        <v>27285.14</v>
      </c>
      <c r="M380" s="137">
        <v>2495.21</v>
      </c>
      <c r="N380" s="137">
        <f>Table3[[#This Row],[VAT Amount Rework]]+Table3[[#This Row],[Billed Before VAT Rework]]</f>
        <v>29780.35</v>
      </c>
      <c r="O380" s="142">
        <v>24291.700000000004</v>
      </c>
      <c r="P380" s="132">
        <f t="shared" si="27"/>
        <v>0.44924688448098421</v>
      </c>
      <c r="Q380" s="68">
        <f t="shared" si="28"/>
        <v>0</v>
      </c>
      <c r="R380" s="68">
        <f t="shared" si="29"/>
        <v>0</v>
      </c>
      <c r="S380" s="71">
        <v>395857</v>
      </c>
      <c r="T380" s="25" t="s">
        <v>1</v>
      </c>
      <c r="U380" s="72" t="s">
        <v>41</v>
      </c>
      <c r="V380" s="37">
        <v>45614</v>
      </c>
      <c r="W380" s="37">
        <f>Table3[[#This Row],[Received Date]]+22</f>
        <v>45636</v>
      </c>
      <c r="X380" s="68" t="s">
        <v>100</v>
      </c>
      <c r="Y380" s="124" t="s">
        <v>38</v>
      </c>
      <c r="Z380" s="300">
        <v>45627</v>
      </c>
      <c r="AA380" s="73"/>
    </row>
    <row r="381" spans="1:27" ht="17.25" hidden="1" customHeight="1" x14ac:dyDescent="0.2">
      <c r="A381" s="35" t="s">
        <v>59</v>
      </c>
      <c r="B381" s="36" t="s">
        <v>82</v>
      </c>
      <c r="C381" s="74" t="s">
        <v>46</v>
      </c>
      <c r="D381" s="36" t="str">
        <f t="shared" si="30"/>
        <v>Sep</v>
      </c>
      <c r="E381" s="158">
        <v>2024</v>
      </c>
      <c r="F381" s="138">
        <v>132643.64000000001</v>
      </c>
      <c r="G381" s="138">
        <v>86698.47</v>
      </c>
      <c r="H381" s="138">
        <v>7131.4</v>
      </c>
      <c r="I381" s="600">
        <v>93829.87</v>
      </c>
      <c r="J381" s="68">
        <v>38813.770000000019</v>
      </c>
      <c r="K381" s="357">
        <f t="shared" si="26"/>
        <v>0.29261689440971322</v>
      </c>
      <c r="L381" s="137">
        <v>86698.47</v>
      </c>
      <c r="M381" s="137">
        <v>7131.4</v>
      </c>
      <c r="N381" s="137">
        <f>Table3[[#This Row],[VAT Amount Rework]]+Table3[[#This Row],[Billed Before VAT Rework]]</f>
        <v>93829.87</v>
      </c>
      <c r="O381" s="142">
        <v>38813.770000000019</v>
      </c>
      <c r="P381" s="132">
        <f t="shared" si="27"/>
        <v>0.29261689440971322</v>
      </c>
      <c r="Q381" s="68">
        <f t="shared" si="28"/>
        <v>0</v>
      </c>
      <c r="R381" s="68">
        <f t="shared" si="29"/>
        <v>0</v>
      </c>
      <c r="S381" s="71">
        <v>395851</v>
      </c>
      <c r="T381" s="25" t="s">
        <v>1</v>
      </c>
      <c r="U381" s="72" t="s">
        <v>41</v>
      </c>
      <c r="V381" s="37">
        <v>45614</v>
      </c>
      <c r="W381" s="37">
        <f>Table3[[#This Row],[Received Date]]+22</f>
        <v>45636</v>
      </c>
      <c r="X381" s="68" t="s">
        <v>100</v>
      </c>
      <c r="Y381" s="37" t="s">
        <v>38</v>
      </c>
      <c r="Z381" s="300">
        <v>45638</v>
      </c>
      <c r="AA381" s="73"/>
    </row>
    <row r="382" spans="1:27" ht="17.25" hidden="1" customHeight="1" x14ac:dyDescent="0.2">
      <c r="A382" s="321" t="s">
        <v>61</v>
      </c>
      <c r="B382" s="157" t="s">
        <v>56</v>
      </c>
      <c r="C382" s="157" t="s">
        <v>46</v>
      </c>
      <c r="D382" s="328" t="str">
        <f t="shared" si="30"/>
        <v>Oct</v>
      </c>
      <c r="E382" s="158">
        <v>2024</v>
      </c>
      <c r="F382" s="138">
        <v>10212.129999999999</v>
      </c>
      <c r="G382" s="138">
        <v>5912.58</v>
      </c>
      <c r="H382" s="138">
        <v>862.12</v>
      </c>
      <c r="I382" s="600">
        <v>6774.7</v>
      </c>
      <c r="J382" s="68">
        <f>Table3[[#This Row],[Billing Amount]]-Table3[[#This Row],[Approved to pay]]</f>
        <v>3437.4299999999994</v>
      </c>
      <c r="K382" s="357">
        <f t="shared" si="26"/>
        <v>0.33660264802739481</v>
      </c>
      <c r="L382" s="137"/>
      <c r="M382" s="137"/>
      <c r="N382" s="137">
        <f>Table3[[#This Row],[VAT Amount Rework]]+Table3[[#This Row],[Billed Before VAT Rework]]</f>
        <v>0</v>
      </c>
      <c r="O382" s="142">
        <v>3437.4299999999994</v>
      </c>
      <c r="P382" s="132">
        <f t="shared" si="27"/>
        <v>0.33660264802739481</v>
      </c>
      <c r="Q382" s="331">
        <f t="shared" si="28"/>
        <v>0</v>
      </c>
      <c r="R382" s="331">
        <f t="shared" si="29"/>
        <v>0</v>
      </c>
      <c r="S382" s="71">
        <v>403633</v>
      </c>
      <c r="T382" s="25" t="s">
        <v>1</v>
      </c>
      <c r="U382" s="83" t="s">
        <v>40</v>
      </c>
      <c r="V382" s="29">
        <v>45614</v>
      </c>
      <c r="W382" s="37">
        <f>Table3[[#This Row],[Received Date]]+22</f>
        <v>45636</v>
      </c>
      <c r="X382" s="68" t="s">
        <v>99</v>
      </c>
      <c r="Y382" s="84" t="s">
        <v>38</v>
      </c>
      <c r="Z382" s="114">
        <v>45630</v>
      </c>
      <c r="AA382" s="346"/>
    </row>
    <row r="383" spans="1:27" ht="17.25" hidden="1" customHeight="1" x14ac:dyDescent="0.2">
      <c r="A383" s="69" t="s">
        <v>61</v>
      </c>
      <c r="B383" s="36" t="s">
        <v>57</v>
      </c>
      <c r="C383" s="74" t="s">
        <v>46</v>
      </c>
      <c r="D383" s="462" t="str">
        <f t="shared" si="30"/>
        <v>Oct</v>
      </c>
      <c r="E383" s="158">
        <v>2024</v>
      </c>
      <c r="F383" s="138">
        <v>230038.12</v>
      </c>
      <c r="G383" s="138">
        <v>204760.47</v>
      </c>
      <c r="H383" s="138">
        <v>26277.65</v>
      </c>
      <c r="I383" s="600">
        <v>188762.52000000002</v>
      </c>
      <c r="J383" s="68">
        <v>41275.599999999977</v>
      </c>
      <c r="K383" s="357">
        <f t="shared" si="26"/>
        <v>0.17942939196338406</v>
      </c>
      <c r="L383" s="137">
        <v>168839.45</v>
      </c>
      <c r="M383" s="137">
        <v>21389.32</v>
      </c>
      <c r="N383" s="137">
        <f>Table3[[#This Row],[VAT Amount Rework]]+Table3[[#This Row],[Billed Before VAT Rework]]</f>
        <v>190228.77000000002</v>
      </c>
      <c r="O383" s="142">
        <v>39809.349999999977</v>
      </c>
      <c r="P383" s="132">
        <f t="shared" si="27"/>
        <v>0.1730554483752518</v>
      </c>
      <c r="Q383" s="147">
        <f t="shared" si="28"/>
        <v>1466.25</v>
      </c>
      <c r="R383" s="147">
        <f t="shared" si="29"/>
        <v>1466.25</v>
      </c>
      <c r="S383" s="71">
        <v>403021</v>
      </c>
      <c r="T383" s="25" t="s">
        <v>1</v>
      </c>
      <c r="U383" s="72" t="s">
        <v>40</v>
      </c>
      <c r="V383" s="37">
        <v>45620</v>
      </c>
      <c r="W383" s="37">
        <f>Table3[[#This Row],[Received Date]]+22</f>
        <v>45642</v>
      </c>
      <c r="X383" s="140" t="s">
        <v>99</v>
      </c>
      <c r="Y383" s="37" t="s">
        <v>38</v>
      </c>
      <c r="Z383" s="37">
        <v>45636</v>
      </c>
      <c r="AA383" s="152"/>
    </row>
    <row r="384" spans="1:27" ht="17.25" hidden="1" customHeight="1" x14ac:dyDescent="0.2">
      <c r="A384" s="153" t="s">
        <v>61</v>
      </c>
      <c r="B384" s="157" t="s">
        <v>56</v>
      </c>
      <c r="C384" s="157" t="s">
        <v>46</v>
      </c>
      <c r="D384" s="154" t="str">
        <f t="shared" si="30"/>
        <v>Oct</v>
      </c>
      <c r="E384" s="158">
        <v>2024</v>
      </c>
      <c r="F384" s="138">
        <v>8396.2999999999993</v>
      </c>
      <c r="G384" s="138">
        <v>4758.74</v>
      </c>
      <c r="H384" s="138">
        <v>482.64</v>
      </c>
      <c r="I384" s="600">
        <v>5241.38</v>
      </c>
      <c r="J384" s="68">
        <v>3154.9199999999992</v>
      </c>
      <c r="K384" s="357">
        <f t="shared" si="26"/>
        <v>0.37575122375331987</v>
      </c>
      <c r="L384" s="137">
        <v>4758.74</v>
      </c>
      <c r="M384" s="137">
        <v>482.64</v>
      </c>
      <c r="N384" s="137">
        <v>5241.38</v>
      </c>
      <c r="O384" s="142">
        <v>3154.9199999999992</v>
      </c>
      <c r="P384" s="132">
        <f t="shared" si="27"/>
        <v>0.37575122375331987</v>
      </c>
      <c r="Q384" s="155">
        <f t="shared" si="28"/>
        <v>0</v>
      </c>
      <c r="R384" s="155">
        <f t="shared" si="29"/>
        <v>0</v>
      </c>
      <c r="S384" s="71">
        <v>403634</v>
      </c>
      <c r="T384" s="25" t="s">
        <v>1</v>
      </c>
      <c r="U384" s="25" t="s">
        <v>41</v>
      </c>
      <c r="V384" s="37">
        <v>45620</v>
      </c>
      <c r="W384" s="37">
        <f>Table3[[#This Row],[Received Date]]+22</f>
        <v>45642</v>
      </c>
      <c r="X384" s="66" t="s">
        <v>99</v>
      </c>
      <c r="Y384" s="12" t="s">
        <v>38</v>
      </c>
      <c r="Z384" s="112">
        <v>45636</v>
      </c>
      <c r="AA384" s="156"/>
    </row>
    <row r="385" spans="1:27" ht="17.25" hidden="1" customHeight="1" x14ac:dyDescent="0.2">
      <c r="A385" s="69" t="s">
        <v>61</v>
      </c>
      <c r="B385" s="36" t="s">
        <v>57</v>
      </c>
      <c r="C385" s="15" t="s">
        <v>46</v>
      </c>
      <c r="D385" s="462" t="str">
        <f t="shared" si="30"/>
        <v>Oct</v>
      </c>
      <c r="E385" s="158">
        <v>2024</v>
      </c>
      <c r="F385" s="138">
        <v>2901.52</v>
      </c>
      <c r="G385" s="138">
        <v>2536.25</v>
      </c>
      <c r="H385" s="138">
        <v>365.27</v>
      </c>
      <c r="I385" s="600">
        <v>2901.52</v>
      </c>
      <c r="J385" s="68">
        <v>0</v>
      </c>
      <c r="K385" s="357">
        <f t="shared" si="26"/>
        <v>0</v>
      </c>
      <c r="L385" s="137"/>
      <c r="M385" s="137"/>
      <c r="N385" s="137">
        <f>Table3[[#This Row],[VAT Amount Rework]]+Table3[[#This Row],[Billed Before VAT Rework]]</f>
        <v>0</v>
      </c>
      <c r="O385" s="142">
        <v>0</v>
      </c>
      <c r="P385" s="132">
        <f t="shared" si="27"/>
        <v>0</v>
      </c>
      <c r="Q385" s="463">
        <f t="shared" si="28"/>
        <v>0</v>
      </c>
      <c r="R385" s="463">
        <f t="shared" si="29"/>
        <v>0</v>
      </c>
      <c r="S385" s="71">
        <v>403023</v>
      </c>
      <c r="T385" s="25" t="s">
        <v>1</v>
      </c>
      <c r="U385" s="72" t="s">
        <v>40</v>
      </c>
      <c r="V385" s="37">
        <v>45621</v>
      </c>
      <c r="W385" s="37">
        <f>Table3[[#This Row],[Received Date]]+22</f>
        <v>45643</v>
      </c>
      <c r="X385" s="66" t="s">
        <v>99</v>
      </c>
      <c r="Y385" s="12" t="s">
        <v>38</v>
      </c>
      <c r="Z385" s="37">
        <v>45636</v>
      </c>
      <c r="AA385" s="485"/>
    </row>
    <row r="386" spans="1:27" ht="17.25" hidden="1" customHeight="1" x14ac:dyDescent="0.2">
      <c r="A386" s="159" t="s">
        <v>61</v>
      </c>
      <c r="B386" s="74" t="s">
        <v>82</v>
      </c>
      <c r="C386" s="74" t="s">
        <v>123</v>
      </c>
      <c r="D386" s="36" t="str">
        <f t="shared" si="30"/>
        <v>Oct</v>
      </c>
      <c r="E386" s="158">
        <v>2024</v>
      </c>
      <c r="F386" s="138">
        <v>331416.37</v>
      </c>
      <c r="G386" s="138">
        <v>331416.37</v>
      </c>
      <c r="H386" s="138"/>
      <c r="I386" s="600">
        <v>91590.54</v>
      </c>
      <c r="J386" s="68">
        <v>237417.54</v>
      </c>
      <c r="K386" s="357">
        <f t="shared" si="26"/>
        <v>0.71637239886490822</v>
      </c>
      <c r="L386" s="137"/>
      <c r="M386" s="137"/>
      <c r="N386" s="137">
        <f>Table3[[#This Row],[VAT Amount Rework]]+Table3[[#This Row],[Billed Before VAT Rework]]</f>
        <v>0</v>
      </c>
      <c r="O386" s="142">
        <v>237417.54</v>
      </c>
      <c r="P386" s="132">
        <f t="shared" si="27"/>
        <v>0.71637239886490822</v>
      </c>
      <c r="Q386" s="68">
        <f t="shared" si="28"/>
        <v>0</v>
      </c>
      <c r="R386" s="68">
        <f t="shared" si="29"/>
        <v>0</v>
      </c>
      <c r="S386" s="71" t="s">
        <v>122</v>
      </c>
      <c r="T386" s="25" t="s">
        <v>1</v>
      </c>
      <c r="U386" s="25" t="s">
        <v>48</v>
      </c>
      <c r="V386" s="64">
        <v>45624</v>
      </c>
      <c r="W386" s="37">
        <f>Table3[[#This Row],[Received Date]]+15</f>
        <v>45639</v>
      </c>
      <c r="X386" s="220" t="s">
        <v>96</v>
      </c>
      <c r="Y386" s="29" t="s">
        <v>103</v>
      </c>
      <c r="Z386" s="130">
        <v>45641</v>
      </c>
      <c r="AA386" s="73"/>
    </row>
    <row r="387" spans="1:27" ht="17.25" hidden="1" customHeight="1" x14ac:dyDescent="0.2">
      <c r="A387" s="159" t="s">
        <v>61</v>
      </c>
      <c r="B387" s="74" t="s">
        <v>82</v>
      </c>
      <c r="C387" s="74" t="s">
        <v>108</v>
      </c>
      <c r="D387" s="154" t="str">
        <f t="shared" si="30"/>
        <v>Oct</v>
      </c>
      <c r="E387" s="158">
        <v>2024</v>
      </c>
      <c r="F387" s="138">
        <v>493085.49</v>
      </c>
      <c r="G387" s="138">
        <v>450369.49</v>
      </c>
      <c r="H387" s="138">
        <v>42716</v>
      </c>
      <c r="I387" s="600">
        <v>325822.57</v>
      </c>
      <c r="J387" s="68">
        <v>167272.07</v>
      </c>
      <c r="K387" s="357">
        <f t="shared" si="26"/>
        <v>0.33923543359590647</v>
      </c>
      <c r="L387" s="137"/>
      <c r="M387" s="137"/>
      <c r="N387" s="137">
        <f>Table3[[#This Row],[VAT Amount Rework]]+Table3[[#This Row],[Billed Before VAT Rework]]</f>
        <v>0</v>
      </c>
      <c r="O387" s="142">
        <v>167272.07</v>
      </c>
      <c r="P387" s="132">
        <f t="shared" si="27"/>
        <v>0.33923543359590647</v>
      </c>
      <c r="Q387" s="155">
        <f t="shared" si="28"/>
        <v>0</v>
      </c>
      <c r="R387" s="155">
        <f t="shared" si="29"/>
        <v>0</v>
      </c>
      <c r="S387" s="71" t="s">
        <v>121</v>
      </c>
      <c r="T387" s="25" t="s">
        <v>1</v>
      </c>
      <c r="U387" s="25" t="s">
        <v>48</v>
      </c>
      <c r="V387" s="64">
        <v>45624</v>
      </c>
      <c r="W387" s="37">
        <v>45641</v>
      </c>
      <c r="X387" s="66" t="s">
        <v>99</v>
      </c>
      <c r="Y387" s="37" t="s">
        <v>38</v>
      </c>
      <c r="Z387" s="300">
        <v>45641</v>
      </c>
      <c r="AA387" s="156"/>
    </row>
    <row r="388" spans="1:27" ht="17.25" hidden="1" customHeight="1" x14ac:dyDescent="0.2">
      <c r="A388" s="160" t="s">
        <v>61</v>
      </c>
      <c r="B388" s="36" t="s">
        <v>57</v>
      </c>
      <c r="C388" s="74" t="s">
        <v>108</v>
      </c>
      <c r="D388" s="161" t="str">
        <f t="shared" si="30"/>
        <v>Oct</v>
      </c>
      <c r="E388" s="158">
        <v>2024</v>
      </c>
      <c r="F388" s="138">
        <v>926744.41</v>
      </c>
      <c r="G388" s="138"/>
      <c r="H388" s="138"/>
      <c r="I388" s="600"/>
      <c r="J388" s="68">
        <v>179760.24</v>
      </c>
      <c r="K388" s="357">
        <f t="shared" si="26"/>
        <v>0.19396959729166316</v>
      </c>
      <c r="L388" s="137"/>
      <c r="M388" s="137"/>
      <c r="N388" s="137">
        <f>Table3[[#This Row],[VAT Amount Rework]]+Table3[[#This Row],[Billed Before VAT Rework]]</f>
        <v>0</v>
      </c>
      <c r="O388" s="142">
        <v>159210.98000000001</v>
      </c>
      <c r="P388" s="132">
        <f t="shared" si="27"/>
        <v>0.17179599712934876</v>
      </c>
      <c r="Q388" s="162">
        <f t="shared" si="28"/>
        <v>20549.25999999998</v>
      </c>
      <c r="R388" s="162">
        <f t="shared" si="29"/>
        <v>20549.25999999998</v>
      </c>
      <c r="S388" s="71" t="s">
        <v>124</v>
      </c>
      <c r="T388" s="25" t="s">
        <v>1</v>
      </c>
      <c r="U388" s="25" t="s">
        <v>48</v>
      </c>
      <c r="V388" s="64">
        <v>45624</v>
      </c>
      <c r="W388" s="37">
        <v>45641</v>
      </c>
      <c r="X388" s="66" t="s">
        <v>126</v>
      </c>
      <c r="Y388" s="29" t="s">
        <v>103</v>
      </c>
      <c r="Z388" s="150">
        <v>45641</v>
      </c>
      <c r="AA388" s="163"/>
    </row>
    <row r="389" spans="1:27" ht="17.25" hidden="1" customHeight="1" x14ac:dyDescent="0.2">
      <c r="A389" s="35" t="s">
        <v>61</v>
      </c>
      <c r="B389" s="36" t="s">
        <v>57</v>
      </c>
      <c r="C389" s="74" t="s">
        <v>46</v>
      </c>
      <c r="D389" s="145" t="str">
        <f t="shared" si="30"/>
        <v>Oct</v>
      </c>
      <c r="E389" s="158">
        <v>2024</v>
      </c>
      <c r="F389" s="138">
        <v>417907.4</v>
      </c>
      <c r="G389" s="138">
        <v>368458.16</v>
      </c>
      <c r="H389" s="138">
        <v>49449.24</v>
      </c>
      <c r="I389" s="600">
        <v>377632.04000000004</v>
      </c>
      <c r="J389" s="68">
        <v>40275.359999999986</v>
      </c>
      <c r="K389" s="357">
        <f t="shared" si="26"/>
        <v>9.6373885698123524E-2</v>
      </c>
      <c r="L389" s="137">
        <v>332971.51</v>
      </c>
      <c r="M389" s="137">
        <v>44660.53</v>
      </c>
      <c r="N389" s="137">
        <f>Table3[[#This Row],[VAT Amount Rework]]+Table3[[#This Row],[Billed Before VAT Rework]]</f>
        <v>377632.04000000004</v>
      </c>
      <c r="O389" s="142">
        <v>40275.359999999986</v>
      </c>
      <c r="P389" s="132">
        <f t="shared" si="27"/>
        <v>9.6373885698123524E-2</v>
      </c>
      <c r="Q389" s="147">
        <f t="shared" si="28"/>
        <v>0</v>
      </c>
      <c r="R389" s="147">
        <f t="shared" si="29"/>
        <v>0</v>
      </c>
      <c r="S389" s="71">
        <v>405613</v>
      </c>
      <c r="T389" s="25" t="s">
        <v>1</v>
      </c>
      <c r="U389" s="72" t="s">
        <v>40</v>
      </c>
      <c r="V389" s="37">
        <v>45621</v>
      </c>
      <c r="W389" s="37">
        <f>Table3[[#This Row],[Received Date]]+22</f>
        <v>45643</v>
      </c>
      <c r="X389" s="68" t="s">
        <v>99</v>
      </c>
      <c r="Y389" s="37" t="s">
        <v>38</v>
      </c>
      <c r="Z389" s="37">
        <v>45637</v>
      </c>
      <c r="AA389" s="152"/>
    </row>
    <row r="390" spans="1:27" ht="17.25" hidden="1" customHeight="1" x14ac:dyDescent="0.2">
      <c r="A390" s="153" t="s">
        <v>61</v>
      </c>
      <c r="B390" s="74" t="s">
        <v>56</v>
      </c>
      <c r="C390" s="79" t="s">
        <v>46</v>
      </c>
      <c r="D390" s="154" t="str">
        <f t="shared" si="30"/>
        <v>Oct</v>
      </c>
      <c r="E390" s="158">
        <v>2024</v>
      </c>
      <c r="F390" s="138">
        <v>6891.6</v>
      </c>
      <c r="G390" s="138">
        <v>3511.19</v>
      </c>
      <c r="H390" s="138">
        <v>490.88</v>
      </c>
      <c r="I390" s="600">
        <v>4002.07</v>
      </c>
      <c r="J390" s="68">
        <v>2889.53</v>
      </c>
      <c r="K390" s="357">
        <f t="shared" ref="K390:K453" si="31">IFERROR(J390/F390,0)</f>
        <v>0.41928289511869521</v>
      </c>
      <c r="L390" s="137">
        <v>3511.19</v>
      </c>
      <c r="M390" s="137">
        <v>490.88</v>
      </c>
      <c r="N390" s="137">
        <f>Table3[[#This Row],[VAT Amount Rework]]+Table3[[#This Row],[Billed Before VAT Rework]]</f>
        <v>4002.07</v>
      </c>
      <c r="O390" s="142">
        <v>2889.53</v>
      </c>
      <c r="P390" s="132">
        <f t="shared" ref="P390:P453" si="32">IF(O390="-",K390,IFERROR(O390/F390,0))</f>
        <v>0.41928289511869521</v>
      </c>
      <c r="Q390" s="155">
        <f t="shared" ref="Q390:Q453" si="33">$J390-$O390</f>
        <v>0</v>
      </c>
      <c r="R390" s="155">
        <f t="shared" ref="R390:R453" si="34">IFERROR(IF($Q390&lt;0,0,$Q390),"0")</f>
        <v>0</v>
      </c>
      <c r="S390" s="71">
        <v>403624</v>
      </c>
      <c r="T390" s="25" t="s">
        <v>1</v>
      </c>
      <c r="U390" s="83" t="s">
        <v>41</v>
      </c>
      <c r="V390" s="37">
        <v>45621</v>
      </c>
      <c r="W390" s="37">
        <f>Table3[[#This Row],[Received Date]]+22</f>
        <v>45643</v>
      </c>
      <c r="X390" s="68" t="s">
        <v>99</v>
      </c>
      <c r="Y390" s="84" t="s">
        <v>38</v>
      </c>
      <c r="Z390" s="37">
        <v>45637</v>
      </c>
      <c r="AA390" s="156"/>
    </row>
    <row r="391" spans="1:27" ht="17.25" hidden="1" customHeight="1" x14ac:dyDescent="0.2">
      <c r="A391" s="164" t="s">
        <v>61</v>
      </c>
      <c r="B391" s="161" t="s">
        <v>57</v>
      </c>
      <c r="C391" s="165" t="s">
        <v>46</v>
      </c>
      <c r="D391" s="161" t="str">
        <f t="shared" si="30"/>
        <v>Oct</v>
      </c>
      <c r="E391" s="158">
        <v>2024</v>
      </c>
      <c r="F391" s="138">
        <v>10585.55</v>
      </c>
      <c r="G391" s="138">
        <v>6918.83</v>
      </c>
      <c r="H391" s="138">
        <v>662.32</v>
      </c>
      <c r="I391" s="600">
        <f>Table3[[#This Row],[VAT Amount]]+Table3[[#This Row],[Billed Before VAT]]</f>
        <v>7581.15</v>
      </c>
      <c r="J391" s="68">
        <v>3004.3999999999996</v>
      </c>
      <c r="K391" s="357">
        <f t="shared" si="31"/>
        <v>0.28382086901483627</v>
      </c>
      <c r="L391" s="137"/>
      <c r="M391" s="137"/>
      <c r="N391" s="137">
        <f>Table3[[#This Row],[VAT Amount Rework]]+Table3[[#This Row],[Billed Before VAT Rework]]</f>
        <v>0</v>
      </c>
      <c r="O391" s="142">
        <v>3004.3999999999996</v>
      </c>
      <c r="P391" s="132">
        <f t="shared" si="32"/>
        <v>0.28382086901483627</v>
      </c>
      <c r="Q391" s="162">
        <f t="shared" si="33"/>
        <v>0</v>
      </c>
      <c r="R391" s="162">
        <f t="shared" si="34"/>
        <v>0</v>
      </c>
      <c r="S391" s="71">
        <v>403022</v>
      </c>
      <c r="T391" s="25" t="s">
        <v>1</v>
      </c>
      <c r="U391" s="72" t="s">
        <v>41</v>
      </c>
      <c r="V391" s="37">
        <v>45621</v>
      </c>
      <c r="W391" s="37">
        <f>Table3[[#This Row],[Received Date]]+22</f>
        <v>45643</v>
      </c>
      <c r="X391" s="68" t="s">
        <v>99</v>
      </c>
      <c r="Y391" s="84" t="s">
        <v>38</v>
      </c>
      <c r="Z391" s="37">
        <v>45637</v>
      </c>
      <c r="AA391" s="163"/>
    </row>
    <row r="392" spans="1:27" ht="17.25" hidden="1" customHeight="1" x14ac:dyDescent="0.2">
      <c r="A392" s="167" t="s">
        <v>61</v>
      </c>
      <c r="B392" s="104" t="s">
        <v>85</v>
      </c>
      <c r="C392" s="104" t="s">
        <v>46</v>
      </c>
      <c r="D392" s="168" t="str">
        <f t="shared" si="30"/>
        <v>Oct</v>
      </c>
      <c r="E392" s="158">
        <v>2024</v>
      </c>
      <c r="F392" s="138">
        <v>11451.99</v>
      </c>
      <c r="G392" s="138">
        <v>5737.06</v>
      </c>
      <c r="H392" s="138">
        <v>838.54</v>
      </c>
      <c r="I392" s="600">
        <v>6575.6</v>
      </c>
      <c r="J392" s="68">
        <v>4876.3899999999994</v>
      </c>
      <c r="K392" s="357">
        <f t="shared" si="31"/>
        <v>0.42581158383826739</v>
      </c>
      <c r="L392" s="137">
        <v>5737.06</v>
      </c>
      <c r="M392" s="137">
        <v>838.54</v>
      </c>
      <c r="N392" s="137">
        <f>Table3[[#This Row],[VAT Amount Rework]]+Table3[[#This Row],[Billed Before VAT Rework]]</f>
        <v>6575.6</v>
      </c>
      <c r="O392" s="142">
        <v>4876.3899999999994</v>
      </c>
      <c r="P392" s="132">
        <f t="shared" si="32"/>
        <v>0.42581158383826739</v>
      </c>
      <c r="Q392" s="169">
        <f t="shared" si="33"/>
        <v>0</v>
      </c>
      <c r="R392" s="169">
        <f t="shared" si="34"/>
        <v>0</v>
      </c>
      <c r="S392" s="71">
        <v>403483</v>
      </c>
      <c r="T392" s="25" t="s">
        <v>1</v>
      </c>
      <c r="U392" s="107" t="s">
        <v>40</v>
      </c>
      <c r="V392" s="37">
        <v>45622</v>
      </c>
      <c r="W392" s="37">
        <f>Table3[[#This Row],[Received Date]]+22</f>
        <v>45644</v>
      </c>
      <c r="X392" s="66" t="s">
        <v>99</v>
      </c>
      <c r="Y392" s="37" t="s">
        <v>38</v>
      </c>
      <c r="Z392" s="112">
        <v>45638</v>
      </c>
      <c r="AA392" s="170"/>
    </row>
    <row r="393" spans="1:27" ht="17.25" hidden="1" customHeight="1" x14ac:dyDescent="0.2">
      <c r="A393" s="321" t="s">
        <v>61</v>
      </c>
      <c r="B393" s="74" t="s">
        <v>56</v>
      </c>
      <c r="C393" s="79" t="s">
        <v>46</v>
      </c>
      <c r="D393" s="154" t="str">
        <f t="shared" si="30"/>
        <v>Oct</v>
      </c>
      <c r="E393" s="158">
        <v>2024</v>
      </c>
      <c r="F393" s="138">
        <v>390794.66</v>
      </c>
      <c r="G393" s="138">
        <v>276274.90000000002</v>
      </c>
      <c r="H393" s="138">
        <v>31603.85</v>
      </c>
      <c r="I393" s="600">
        <v>307878.75</v>
      </c>
      <c r="J393" s="68">
        <v>82915.909999999974</v>
      </c>
      <c r="K393" s="357">
        <f t="shared" si="31"/>
        <v>0.21217257676960063</v>
      </c>
      <c r="L393" s="137">
        <v>278399.38</v>
      </c>
      <c r="M393" s="137">
        <v>31883</v>
      </c>
      <c r="N393" s="137">
        <f>Table3[[#This Row],[VAT Amount Rework]]+Table3[[#This Row],[Billed Before VAT Rework]]</f>
        <v>310282.38</v>
      </c>
      <c r="O393" s="142">
        <v>80512.27999999997</v>
      </c>
      <c r="P393" s="132">
        <f t="shared" si="32"/>
        <v>0.20602195536653437</v>
      </c>
      <c r="Q393" s="155">
        <f t="shared" si="33"/>
        <v>2403.6300000000047</v>
      </c>
      <c r="R393" s="155">
        <f t="shared" si="34"/>
        <v>2403.6300000000047</v>
      </c>
      <c r="S393" s="71">
        <v>403625</v>
      </c>
      <c r="T393" s="25" t="s">
        <v>1</v>
      </c>
      <c r="U393" s="83" t="s">
        <v>41</v>
      </c>
      <c r="V393" s="37">
        <v>45623</v>
      </c>
      <c r="W393" s="37">
        <f>Table3[[#This Row],[Received Date]]+22</f>
        <v>45645</v>
      </c>
      <c r="X393" s="66" t="s">
        <v>100</v>
      </c>
      <c r="Y393" s="37" t="s">
        <v>103</v>
      </c>
      <c r="Z393" s="199">
        <v>45650</v>
      </c>
      <c r="AA393" s="156"/>
    </row>
    <row r="394" spans="1:27" ht="17.25" hidden="1" customHeight="1" x14ac:dyDescent="0.2">
      <c r="A394" s="69" t="s">
        <v>61</v>
      </c>
      <c r="B394" s="36" t="s">
        <v>82</v>
      </c>
      <c r="C394" s="74" t="s">
        <v>46</v>
      </c>
      <c r="D394" s="36" t="str">
        <f t="shared" si="30"/>
        <v>Oct</v>
      </c>
      <c r="E394" s="158">
        <v>2024</v>
      </c>
      <c r="F394" s="138">
        <v>2366.1</v>
      </c>
      <c r="G394" s="138">
        <v>1077.3499999999999</v>
      </c>
      <c r="H394" s="138">
        <v>149.75</v>
      </c>
      <c r="I394" s="600">
        <f>Table3[[#This Row],[VAT Amount]]+Table3[[#This Row],[Billed Before VAT]]</f>
        <v>1227.0999999999999</v>
      </c>
      <c r="J394" s="68">
        <v>1139</v>
      </c>
      <c r="K394" s="357">
        <f t="shared" si="31"/>
        <v>0.48138286632010485</v>
      </c>
      <c r="L394" s="137"/>
      <c r="M394" s="137"/>
      <c r="N394" s="137">
        <f>Table3[[#This Row],[VAT Amount Rework]]+Table3[[#This Row],[Billed Before VAT Rework]]</f>
        <v>0</v>
      </c>
      <c r="O394" s="142">
        <v>1139</v>
      </c>
      <c r="P394" s="132">
        <f t="shared" si="32"/>
        <v>0.48138286632010485</v>
      </c>
      <c r="Q394" s="68">
        <f t="shared" si="33"/>
        <v>0</v>
      </c>
      <c r="R394" s="68">
        <f t="shared" si="34"/>
        <v>0</v>
      </c>
      <c r="S394" s="71">
        <v>403507</v>
      </c>
      <c r="T394" s="25" t="s">
        <v>1</v>
      </c>
      <c r="U394" s="72" t="s">
        <v>40</v>
      </c>
      <c r="V394" s="37">
        <v>45628</v>
      </c>
      <c r="W394" s="37">
        <f>Table3[[#This Row],[Received Date]]+22</f>
        <v>45650</v>
      </c>
      <c r="X394" s="68" t="s">
        <v>99</v>
      </c>
      <c r="Y394" s="12" t="s">
        <v>38</v>
      </c>
      <c r="Z394" s="37">
        <v>45648</v>
      </c>
      <c r="AA394" s="73"/>
    </row>
    <row r="395" spans="1:27" ht="17.25" hidden="1" customHeight="1" x14ac:dyDescent="0.2">
      <c r="A395" s="200" t="s">
        <v>61</v>
      </c>
      <c r="B395" s="161" t="s">
        <v>57</v>
      </c>
      <c r="C395" s="165" t="s">
        <v>46</v>
      </c>
      <c r="D395" s="197" t="str">
        <f t="shared" si="30"/>
        <v>Oct</v>
      </c>
      <c r="E395" s="158">
        <v>2024</v>
      </c>
      <c r="F395" s="138">
        <v>430.19</v>
      </c>
      <c r="G395" s="138">
        <v>180</v>
      </c>
      <c r="H395" s="138">
        <v>27</v>
      </c>
      <c r="I395" s="600">
        <f>Table3[[#This Row],[VAT Amount]]+Table3[[#This Row],[Billed Before VAT]]</f>
        <v>207</v>
      </c>
      <c r="J395" s="68">
        <f>Table3[[#This Row],[Billing Amount]]-Table3[[#This Row],[Approved to pay]]</f>
        <v>223.19</v>
      </c>
      <c r="K395" s="357">
        <f t="shared" si="31"/>
        <v>0.51881726678909323</v>
      </c>
      <c r="L395" s="137"/>
      <c r="M395" s="137"/>
      <c r="N395" s="137">
        <f>Table3[[#This Row],[VAT Amount Rework]]+Table3[[#This Row],[Billed Before VAT Rework]]</f>
        <v>0</v>
      </c>
      <c r="O395" s="142">
        <v>223.19</v>
      </c>
      <c r="P395" s="132">
        <f t="shared" si="32"/>
        <v>0.51881726678909323</v>
      </c>
      <c r="Q395" s="348">
        <f t="shared" si="33"/>
        <v>0</v>
      </c>
      <c r="R395" s="348">
        <f t="shared" si="34"/>
        <v>0</v>
      </c>
      <c r="S395" s="71">
        <v>405619</v>
      </c>
      <c r="T395" s="25" t="s">
        <v>1</v>
      </c>
      <c r="U395" s="72" t="s">
        <v>41</v>
      </c>
      <c r="V395" s="37">
        <v>45630</v>
      </c>
      <c r="W395" s="37">
        <f>Table3[[#This Row],[Received Date]]+22</f>
        <v>45652</v>
      </c>
      <c r="X395" s="220" t="s">
        <v>96</v>
      </c>
      <c r="Y395" s="12" t="s">
        <v>103</v>
      </c>
      <c r="Z395" s="37">
        <v>45652</v>
      </c>
      <c r="AA395" s="350"/>
    </row>
    <row r="396" spans="1:27" ht="17.25" hidden="1" customHeight="1" x14ac:dyDescent="0.2">
      <c r="A396" s="200" t="s">
        <v>61</v>
      </c>
      <c r="B396" s="161" t="s">
        <v>57</v>
      </c>
      <c r="C396" s="165" t="s">
        <v>46</v>
      </c>
      <c r="D396" s="161" t="str">
        <f t="shared" si="30"/>
        <v>Oct</v>
      </c>
      <c r="E396" s="158">
        <v>2024</v>
      </c>
      <c r="F396" s="138">
        <v>16502.439999999999</v>
      </c>
      <c r="G396" s="138">
        <v>11761.3</v>
      </c>
      <c r="H396" s="138">
        <v>865.8</v>
      </c>
      <c r="I396" s="600">
        <f>Table3[[#This Row],[VAT Amount]]+Table3[[#This Row],[Billed Before VAT]]</f>
        <v>12627.099999999999</v>
      </c>
      <c r="J396" s="68">
        <v>3875.34</v>
      </c>
      <c r="K396" s="357">
        <f t="shared" si="31"/>
        <v>0.23483436388800688</v>
      </c>
      <c r="L396" s="137">
        <v>11761.3</v>
      </c>
      <c r="M396" s="137">
        <v>865.8</v>
      </c>
      <c r="N396" s="137">
        <f>Table3[[#This Row],[VAT Amount Rework]]+Table3[[#This Row],[Billed Before VAT Rework]]</f>
        <v>12627.099999999999</v>
      </c>
      <c r="O396" s="142">
        <v>3875.34</v>
      </c>
      <c r="P396" s="132">
        <f t="shared" si="32"/>
        <v>0.23483436388800688</v>
      </c>
      <c r="Q396" s="162">
        <f t="shared" si="33"/>
        <v>0</v>
      </c>
      <c r="R396" s="162">
        <f t="shared" si="34"/>
        <v>0</v>
      </c>
      <c r="S396" s="71">
        <v>405620</v>
      </c>
      <c r="T396" s="25" t="s">
        <v>1</v>
      </c>
      <c r="U396" s="72" t="s">
        <v>41</v>
      </c>
      <c r="V396" s="37">
        <v>45630</v>
      </c>
      <c r="W396" s="37">
        <f>Table3[[#This Row],[Received Date]]+22</f>
        <v>45652</v>
      </c>
      <c r="X396" s="50" t="s">
        <v>96</v>
      </c>
      <c r="Y396" s="12" t="s">
        <v>103</v>
      </c>
      <c r="Z396" s="37">
        <v>45652</v>
      </c>
      <c r="AA396" s="163"/>
    </row>
    <row r="397" spans="1:27" ht="17.25" hidden="1" customHeight="1" x14ac:dyDescent="0.2">
      <c r="A397" s="242" t="s">
        <v>61</v>
      </c>
      <c r="B397" s="161" t="s">
        <v>87</v>
      </c>
      <c r="C397" s="74" t="s">
        <v>123</v>
      </c>
      <c r="D397" s="161" t="str">
        <f t="shared" si="30"/>
        <v>Oct</v>
      </c>
      <c r="E397" s="158">
        <v>2024</v>
      </c>
      <c r="F397" s="138">
        <v>169398</v>
      </c>
      <c r="G397" s="138"/>
      <c r="H397" s="138"/>
      <c r="I397" s="600"/>
      <c r="J397" s="68">
        <v>41094.69</v>
      </c>
      <c r="K397" s="357">
        <f t="shared" si="31"/>
        <v>0.24259253356001842</v>
      </c>
      <c r="L397" s="137"/>
      <c r="M397" s="137"/>
      <c r="N397" s="137">
        <f>Table3[[#This Row],[VAT Amount Rework]]+Table3[[#This Row],[Billed Before VAT Rework]]</f>
        <v>0</v>
      </c>
      <c r="O397" s="142">
        <v>41094.69</v>
      </c>
      <c r="P397" s="132">
        <f t="shared" si="32"/>
        <v>0.24259253356001842</v>
      </c>
      <c r="Q397" s="162">
        <f t="shared" si="33"/>
        <v>0</v>
      </c>
      <c r="R397" s="162">
        <f t="shared" si="34"/>
        <v>0</v>
      </c>
      <c r="S397" s="71" t="s">
        <v>125</v>
      </c>
      <c r="T397" s="25" t="s">
        <v>1</v>
      </c>
      <c r="U397" s="83" t="s">
        <v>48</v>
      </c>
      <c r="V397" s="64">
        <v>45630</v>
      </c>
      <c r="W397" s="37">
        <f>Table3[[#This Row],[Received Date]]+15</f>
        <v>45645</v>
      </c>
      <c r="X397" s="124" t="s">
        <v>99</v>
      </c>
      <c r="Y397" s="84" t="s">
        <v>38</v>
      </c>
      <c r="Z397" s="64">
        <v>45643</v>
      </c>
      <c r="AA397" s="163"/>
    </row>
    <row r="398" spans="1:27" ht="17.25" hidden="1" customHeight="1" x14ac:dyDescent="0.2">
      <c r="A398" s="242" t="s">
        <v>61</v>
      </c>
      <c r="B398" s="161" t="s">
        <v>87</v>
      </c>
      <c r="C398" s="165" t="s">
        <v>123</v>
      </c>
      <c r="D398" s="161" t="str">
        <f t="shared" si="30"/>
        <v>Oct</v>
      </c>
      <c r="E398" s="158">
        <v>2024</v>
      </c>
      <c r="F398" s="138">
        <v>12209.28</v>
      </c>
      <c r="G398" s="138"/>
      <c r="H398" s="138"/>
      <c r="I398" s="600">
        <v>6211.4400000000005</v>
      </c>
      <c r="J398" s="68">
        <v>5997.84</v>
      </c>
      <c r="K398" s="357">
        <f t="shared" si="31"/>
        <v>0.4912525554332442</v>
      </c>
      <c r="L398" s="137"/>
      <c r="M398" s="137"/>
      <c r="N398" s="137">
        <f>Table3[[#This Row],[VAT Amount Rework]]+Table3[[#This Row],[Billed Before VAT Rework]]</f>
        <v>0</v>
      </c>
      <c r="O398" s="142">
        <v>5997.84</v>
      </c>
      <c r="P398" s="132">
        <f t="shared" si="32"/>
        <v>0.4912525554332442</v>
      </c>
      <c r="Q398" s="162">
        <f t="shared" si="33"/>
        <v>0</v>
      </c>
      <c r="R398" s="162">
        <f t="shared" si="34"/>
        <v>0</v>
      </c>
      <c r="S398" s="71" t="s">
        <v>127</v>
      </c>
      <c r="T398" s="25" t="s">
        <v>1</v>
      </c>
      <c r="U398" s="83" t="s">
        <v>48</v>
      </c>
      <c r="V398" s="64">
        <v>45631</v>
      </c>
      <c r="W398" s="37">
        <f>Table3[[#This Row],[Received Date]]+15</f>
        <v>45646</v>
      </c>
      <c r="X398" s="233" t="s">
        <v>96</v>
      </c>
      <c r="Y398" s="84" t="s">
        <v>38</v>
      </c>
      <c r="Z398" s="64">
        <v>45642</v>
      </c>
      <c r="AA398" s="163"/>
    </row>
    <row r="399" spans="1:27" ht="17.25" hidden="1" customHeight="1" x14ac:dyDescent="0.2">
      <c r="A399" s="164" t="s">
        <v>61</v>
      </c>
      <c r="B399" s="14" t="s">
        <v>87</v>
      </c>
      <c r="C399" s="15" t="s">
        <v>93</v>
      </c>
      <c r="D399" s="161" t="str">
        <f t="shared" si="30"/>
        <v>Oct</v>
      </c>
      <c r="E399" s="158">
        <v>2024</v>
      </c>
      <c r="F399" s="138">
        <v>665635.14</v>
      </c>
      <c r="G399" s="138"/>
      <c r="H399" s="138"/>
      <c r="I399" s="600">
        <v>439810.62</v>
      </c>
      <c r="J399" s="68">
        <v>220252</v>
      </c>
      <c r="K399" s="357">
        <f t="shared" si="31"/>
        <v>0.33088998276142695</v>
      </c>
      <c r="L399" s="137"/>
      <c r="M399" s="137"/>
      <c r="N399" s="137">
        <f>Table3[[#This Row],[VAT Amount Rework]]+Table3[[#This Row],[Billed Before VAT Rework]]</f>
        <v>0</v>
      </c>
      <c r="O399" s="142">
        <v>220252</v>
      </c>
      <c r="P399" s="132">
        <f t="shared" si="32"/>
        <v>0.33088998276142695</v>
      </c>
      <c r="Q399" s="162">
        <f t="shared" si="33"/>
        <v>0</v>
      </c>
      <c r="R399" s="162">
        <f t="shared" si="34"/>
        <v>0</v>
      </c>
      <c r="S399" s="71" t="s">
        <v>132</v>
      </c>
      <c r="T399" s="25" t="s">
        <v>1</v>
      </c>
      <c r="U399" s="25" t="s">
        <v>48</v>
      </c>
      <c r="V399" s="37">
        <v>45632</v>
      </c>
      <c r="W399" s="37">
        <v>45647</v>
      </c>
      <c r="X399" s="68" t="s">
        <v>99</v>
      </c>
      <c r="Y399" s="84" t="s">
        <v>38</v>
      </c>
      <c r="Z399" s="37">
        <v>45645</v>
      </c>
      <c r="AA399" s="163"/>
    </row>
    <row r="400" spans="1:27" ht="17.25" hidden="1" customHeight="1" x14ac:dyDescent="0.2">
      <c r="A400" s="35" t="s">
        <v>61</v>
      </c>
      <c r="B400" s="26" t="s">
        <v>57</v>
      </c>
      <c r="C400" s="15" t="s">
        <v>93</v>
      </c>
      <c r="D400" s="36" t="str">
        <f t="shared" si="30"/>
        <v>Oct</v>
      </c>
      <c r="E400" s="158">
        <v>2024</v>
      </c>
      <c r="F400" s="138">
        <v>3153139.31</v>
      </c>
      <c r="G400" s="138"/>
      <c r="H400" s="138"/>
      <c r="I400" s="600">
        <v>2456181.29</v>
      </c>
      <c r="J400" s="68">
        <v>696958.02</v>
      </c>
      <c r="K400" s="357">
        <f t="shared" si="31"/>
        <v>0.22103622817730817</v>
      </c>
      <c r="L400" s="137"/>
      <c r="M400" s="137"/>
      <c r="N400" s="137">
        <f>Table3[[#This Row],[VAT Amount Rework]]+Table3[[#This Row],[Billed Before VAT Rework]]</f>
        <v>0</v>
      </c>
      <c r="O400" s="142">
        <v>696958.02</v>
      </c>
      <c r="P400" s="132">
        <f t="shared" si="32"/>
        <v>0.22103622817730817</v>
      </c>
      <c r="Q400" s="68">
        <f t="shared" si="33"/>
        <v>0</v>
      </c>
      <c r="R400" s="68">
        <f t="shared" si="34"/>
        <v>0</v>
      </c>
      <c r="S400" s="71" t="s">
        <v>129</v>
      </c>
      <c r="T400" s="25" t="s">
        <v>1</v>
      </c>
      <c r="U400" s="25" t="s">
        <v>48</v>
      </c>
      <c r="V400" s="37">
        <v>45635</v>
      </c>
      <c r="W400" s="37">
        <f>Table3[[#This Row],[Received Date]]+15</f>
        <v>45650</v>
      </c>
      <c r="X400" s="68" t="s">
        <v>138</v>
      </c>
      <c r="Y400" s="84" t="s">
        <v>38</v>
      </c>
      <c r="Z400" s="37">
        <v>45649</v>
      </c>
      <c r="AA400" s="73"/>
    </row>
    <row r="401" spans="1:27" ht="17.25" hidden="1" customHeight="1" x14ac:dyDescent="0.2">
      <c r="A401" s="35" t="s">
        <v>61</v>
      </c>
      <c r="B401" s="15" t="s">
        <v>82</v>
      </c>
      <c r="C401" s="15" t="s">
        <v>93</v>
      </c>
      <c r="D401" s="36" t="str">
        <f t="shared" si="30"/>
        <v>Oct</v>
      </c>
      <c r="E401" s="158">
        <v>2024</v>
      </c>
      <c r="F401" s="138">
        <v>940199.99</v>
      </c>
      <c r="G401" s="138"/>
      <c r="H401" s="138"/>
      <c r="I401" s="600">
        <v>580636.29</v>
      </c>
      <c r="J401" s="68">
        <v>359563.69999999995</v>
      </c>
      <c r="K401" s="357">
        <f t="shared" si="31"/>
        <v>0.3824332097684876</v>
      </c>
      <c r="L401" s="137"/>
      <c r="M401" s="137"/>
      <c r="N401" s="137">
        <f>Table3[[#This Row],[VAT Amount Rework]]+Table3[[#This Row],[Billed Before VAT Rework]]</f>
        <v>0</v>
      </c>
      <c r="O401" s="142">
        <v>359563.69999999995</v>
      </c>
      <c r="P401" s="132">
        <f t="shared" si="32"/>
        <v>0.3824332097684876</v>
      </c>
      <c r="Q401" s="68">
        <f t="shared" si="33"/>
        <v>0</v>
      </c>
      <c r="R401" s="68">
        <f t="shared" si="34"/>
        <v>0</v>
      </c>
      <c r="S401" s="71" t="s">
        <v>130</v>
      </c>
      <c r="T401" s="25" t="s">
        <v>1</v>
      </c>
      <c r="U401" s="25" t="s">
        <v>48</v>
      </c>
      <c r="V401" s="37">
        <v>45635</v>
      </c>
      <c r="W401" s="37">
        <f>Table3[[#This Row],[Received Date]]+15</f>
        <v>45650</v>
      </c>
      <c r="X401" s="233" t="s">
        <v>96</v>
      </c>
      <c r="Y401" s="84" t="s">
        <v>38</v>
      </c>
      <c r="Z401" s="37">
        <v>45649</v>
      </c>
      <c r="AA401" s="73"/>
    </row>
    <row r="402" spans="1:27" ht="17.25" hidden="1" customHeight="1" x14ac:dyDescent="0.2">
      <c r="A402" s="35" t="s">
        <v>61</v>
      </c>
      <c r="B402" s="15" t="s">
        <v>87</v>
      </c>
      <c r="C402" s="15" t="s">
        <v>46</v>
      </c>
      <c r="D402" s="36" t="str">
        <f t="shared" si="30"/>
        <v>Oct</v>
      </c>
      <c r="E402" s="158">
        <v>2024</v>
      </c>
      <c r="F402" s="138">
        <v>19800.88</v>
      </c>
      <c r="G402" s="138">
        <v>16781.95</v>
      </c>
      <c r="H402" s="138">
        <v>2466.38</v>
      </c>
      <c r="I402" s="600">
        <f>Table3[[#This Row],[VAT Amount]]+Table3[[#This Row],[Billed Before VAT]]</f>
        <v>19248.330000000002</v>
      </c>
      <c r="J402" s="68">
        <v>552.54999999999927</v>
      </c>
      <c r="K402" s="357">
        <f t="shared" si="31"/>
        <v>2.7905325419880292E-2</v>
      </c>
      <c r="L402" s="137">
        <v>17254.45</v>
      </c>
      <c r="M402" s="137">
        <v>2537.2600000000002</v>
      </c>
      <c r="N402" s="137">
        <f>Table3[[#This Row],[VAT Amount Rework]]+Table3[[#This Row],[Billed Before VAT Rework]]</f>
        <v>19791.71</v>
      </c>
      <c r="O402" s="142">
        <v>9.1700000000018917</v>
      </c>
      <c r="P402" s="132">
        <f t="shared" si="32"/>
        <v>4.6311073043227833E-4</v>
      </c>
      <c r="Q402" s="68">
        <f t="shared" si="33"/>
        <v>543.37999999999738</v>
      </c>
      <c r="R402" s="68">
        <f t="shared" si="34"/>
        <v>543.37999999999738</v>
      </c>
      <c r="S402" s="71">
        <v>402910</v>
      </c>
      <c r="T402" s="25" t="s">
        <v>1</v>
      </c>
      <c r="U402" s="67" t="s">
        <v>40</v>
      </c>
      <c r="V402" s="37">
        <v>45634</v>
      </c>
      <c r="W402" s="37">
        <f>Table3[[#This Row],[Received Date]]+22</f>
        <v>45656</v>
      </c>
      <c r="X402" s="68" t="s">
        <v>99</v>
      </c>
      <c r="Y402" s="84" t="s">
        <v>38</v>
      </c>
      <c r="Z402" s="37">
        <v>45652</v>
      </c>
      <c r="AA402" s="73"/>
    </row>
    <row r="403" spans="1:27" ht="17.25" hidden="1" customHeight="1" x14ac:dyDescent="0.2">
      <c r="A403" s="173" t="s">
        <v>61</v>
      </c>
      <c r="B403" s="174" t="s">
        <v>57</v>
      </c>
      <c r="C403" s="175" t="s">
        <v>123</v>
      </c>
      <c r="D403" s="176" t="str">
        <f t="shared" si="30"/>
        <v>Oct</v>
      </c>
      <c r="E403" s="158">
        <v>2024</v>
      </c>
      <c r="F403" s="138">
        <v>217549.92</v>
      </c>
      <c r="G403" s="138"/>
      <c r="H403" s="138"/>
      <c r="I403" s="600">
        <v>6564.62</v>
      </c>
      <c r="J403" s="68">
        <v>210188.02</v>
      </c>
      <c r="K403" s="357">
        <f t="shared" si="31"/>
        <v>0.96615995078279038</v>
      </c>
      <c r="L403" s="137"/>
      <c r="M403" s="137" t="s">
        <v>142</v>
      </c>
      <c r="N403" s="137"/>
      <c r="O403" s="142">
        <v>210188.02</v>
      </c>
      <c r="P403" s="132">
        <f t="shared" si="32"/>
        <v>0.96615995078279038</v>
      </c>
      <c r="Q403" s="177">
        <f t="shared" si="33"/>
        <v>0</v>
      </c>
      <c r="R403" s="177">
        <f t="shared" si="34"/>
        <v>0</v>
      </c>
      <c r="S403" s="71" t="s">
        <v>133</v>
      </c>
      <c r="T403" s="174" t="s">
        <v>1</v>
      </c>
      <c r="U403" s="174" t="s">
        <v>48</v>
      </c>
      <c r="V403" s="178">
        <v>45636</v>
      </c>
      <c r="W403" s="37">
        <f>Table3[[#This Row],[Received Date]]+15</f>
        <v>45651</v>
      </c>
      <c r="X403" s="177" t="s">
        <v>147</v>
      </c>
      <c r="Y403" s="177" t="s">
        <v>38</v>
      </c>
      <c r="Z403" s="178">
        <v>45638</v>
      </c>
      <c r="AA403" s="179"/>
    </row>
    <row r="404" spans="1:27" ht="17.25" hidden="1" customHeight="1" x14ac:dyDescent="0.2">
      <c r="A404" s="173" t="s">
        <v>61</v>
      </c>
      <c r="B404" s="174" t="s">
        <v>57</v>
      </c>
      <c r="C404" s="175" t="s">
        <v>123</v>
      </c>
      <c r="D404" s="176" t="str">
        <f t="shared" si="30"/>
        <v>Oct</v>
      </c>
      <c r="E404" s="158">
        <v>2024</v>
      </c>
      <c r="F404" s="138">
        <v>293382.58</v>
      </c>
      <c r="G404" s="138"/>
      <c r="H404" s="138"/>
      <c r="I404" s="600">
        <v>149228.63</v>
      </c>
      <c r="J404" s="68">
        <v>141115.81</v>
      </c>
      <c r="K404" s="357">
        <f t="shared" si="31"/>
        <v>0.4809958723520667</v>
      </c>
      <c r="L404" s="137"/>
      <c r="M404" s="137"/>
      <c r="N404" s="137">
        <f>Table3[[#This Row],[VAT Amount Rework]]+Table3[[#This Row],[Billed Before VAT Rework]]</f>
        <v>0</v>
      </c>
      <c r="O404" s="142">
        <v>141115.81</v>
      </c>
      <c r="P404" s="132">
        <f t="shared" si="32"/>
        <v>0.4809958723520667</v>
      </c>
      <c r="Q404" s="177">
        <f t="shared" si="33"/>
        <v>0</v>
      </c>
      <c r="R404" s="177">
        <f t="shared" si="34"/>
        <v>0</v>
      </c>
      <c r="S404" s="71" t="s">
        <v>134</v>
      </c>
      <c r="T404" s="174" t="s">
        <v>1</v>
      </c>
      <c r="U404" s="174" t="s">
        <v>48</v>
      </c>
      <c r="V404" s="178">
        <v>45636</v>
      </c>
      <c r="W404" s="37">
        <f>Table3[[#This Row],[Received Date]]+15</f>
        <v>45651</v>
      </c>
      <c r="X404" s="177" t="s">
        <v>147</v>
      </c>
      <c r="Y404" s="177" t="s">
        <v>38</v>
      </c>
      <c r="Z404" s="178">
        <v>45638</v>
      </c>
      <c r="AA404" s="179"/>
    </row>
    <row r="405" spans="1:27" ht="17.25" hidden="1" customHeight="1" x14ac:dyDescent="0.2">
      <c r="A405" s="35" t="s">
        <v>61</v>
      </c>
      <c r="B405" s="15" t="s">
        <v>56</v>
      </c>
      <c r="C405" s="15" t="s">
        <v>93</v>
      </c>
      <c r="D405" s="36" t="str">
        <f t="shared" si="30"/>
        <v>Oct</v>
      </c>
      <c r="E405" s="158">
        <v>2024</v>
      </c>
      <c r="F405" s="138">
        <v>786840.59</v>
      </c>
      <c r="G405" s="138"/>
      <c r="H405" s="138"/>
      <c r="I405" s="600">
        <v>540157.27</v>
      </c>
      <c r="J405" s="68">
        <v>246683.32</v>
      </c>
      <c r="K405" s="357">
        <f t="shared" si="31"/>
        <v>0.31351117765798026</v>
      </c>
      <c r="L405" s="137"/>
      <c r="M405" s="137"/>
      <c r="N405" s="137">
        <f>Table3[[#This Row],[VAT Amount Rework]]+Table3[[#This Row],[Billed Before VAT Rework]]</f>
        <v>0</v>
      </c>
      <c r="O405" s="142">
        <v>246683.32</v>
      </c>
      <c r="P405" s="132">
        <f t="shared" si="32"/>
        <v>0.31351117765798026</v>
      </c>
      <c r="Q405" s="68">
        <f t="shared" si="33"/>
        <v>0</v>
      </c>
      <c r="R405" s="68">
        <f t="shared" si="34"/>
        <v>0</v>
      </c>
      <c r="S405" s="71" t="s">
        <v>145</v>
      </c>
      <c r="T405" s="25" t="s">
        <v>1</v>
      </c>
      <c r="U405" s="25" t="s">
        <v>48</v>
      </c>
      <c r="V405" s="64">
        <v>45636</v>
      </c>
      <c r="W405" s="37">
        <f>Table3[[#This Row],[Received Date]]+15</f>
        <v>45651</v>
      </c>
      <c r="X405" s="68" t="s">
        <v>99</v>
      </c>
      <c r="Y405" s="84" t="s">
        <v>38</v>
      </c>
      <c r="Z405" s="64">
        <v>45650</v>
      </c>
      <c r="AA405" s="73"/>
    </row>
    <row r="406" spans="1:27" ht="17.25" hidden="1" customHeight="1" x14ac:dyDescent="0.2">
      <c r="A406" s="203" t="s">
        <v>61</v>
      </c>
      <c r="B406" s="249" t="s">
        <v>87</v>
      </c>
      <c r="C406" s="249" t="s">
        <v>46</v>
      </c>
      <c r="D406" s="205" t="str">
        <f t="shared" si="30"/>
        <v>Oct</v>
      </c>
      <c r="E406" s="158">
        <v>2024</v>
      </c>
      <c r="F406" s="138">
        <v>289362.75</v>
      </c>
      <c r="G406" s="138">
        <v>210570.2</v>
      </c>
      <c r="H406" s="138">
        <v>30767.16</v>
      </c>
      <c r="I406" s="600">
        <v>241337.36000000002</v>
      </c>
      <c r="J406" s="68">
        <f>Table3[[#This Row],[Billing Amount]]-Table3[[#This Row],[Approved to pay]]</f>
        <v>48025.389999999985</v>
      </c>
      <c r="K406" s="357">
        <f t="shared" si="31"/>
        <v>0.1659694967648738</v>
      </c>
      <c r="L406" s="137">
        <v>238953.12</v>
      </c>
      <c r="M406" s="137">
        <v>34899.1</v>
      </c>
      <c r="N406" s="137">
        <f>Table3[[#This Row],[VAT Amount Rework]]+Table3[[#This Row],[Billed Before VAT Rework]]</f>
        <v>273852.21999999997</v>
      </c>
      <c r="O406" s="142">
        <v>15510.530000000028</v>
      </c>
      <c r="P406" s="132">
        <f t="shared" si="32"/>
        <v>5.3602372800230946E-2</v>
      </c>
      <c r="Q406" s="206">
        <f t="shared" si="33"/>
        <v>32514.859999999957</v>
      </c>
      <c r="R406" s="206">
        <f t="shared" si="34"/>
        <v>32514.859999999957</v>
      </c>
      <c r="S406" s="71">
        <v>402911</v>
      </c>
      <c r="T406" s="25" t="s">
        <v>1</v>
      </c>
      <c r="U406" s="67" t="s">
        <v>40</v>
      </c>
      <c r="V406" s="37">
        <v>45634</v>
      </c>
      <c r="W406" s="37">
        <f>Table3[[#This Row],[Received Date]]+22</f>
        <v>45656</v>
      </c>
      <c r="X406" s="282" t="s">
        <v>99</v>
      </c>
      <c r="Y406" s="84" t="s">
        <v>103</v>
      </c>
      <c r="Z406" s="37">
        <v>45655</v>
      </c>
      <c r="AA406" s="209"/>
    </row>
    <row r="407" spans="1:27" ht="17.25" hidden="1" customHeight="1" x14ac:dyDescent="0.2">
      <c r="A407" s="35" t="s">
        <v>61</v>
      </c>
      <c r="B407" s="26" t="s">
        <v>82</v>
      </c>
      <c r="C407" s="15" t="s">
        <v>46</v>
      </c>
      <c r="D407" s="36" t="str">
        <f t="shared" si="30"/>
        <v>Oct</v>
      </c>
      <c r="E407" s="158">
        <v>2024</v>
      </c>
      <c r="F407" s="138">
        <v>1503094.7</v>
      </c>
      <c r="G407" s="138">
        <v>1060267.75</v>
      </c>
      <c r="H407" s="138">
        <v>154708.43</v>
      </c>
      <c r="I407" s="600">
        <v>1214976.18</v>
      </c>
      <c r="J407" s="68">
        <v>288118.52</v>
      </c>
      <c r="K407" s="357">
        <f t="shared" si="31"/>
        <v>0.19168354462297021</v>
      </c>
      <c r="L407" s="137">
        <v>1233332.3400000001</v>
      </c>
      <c r="M407" s="137">
        <v>180285.7</v>
      </c>
      <c r="N407" s="137">
        <f>Table3[[#This Row],[VAT Amount Rework]]+Table3[[#This Row],[Billed Before VAT Rework]]</f>
        <v>1413618.04</v>
      </c>
      <c r="O407" s="142">
        <v>89476.659999999916</v>
      </c>
      <c r="P407" s="132">
        <f t="shared" si="32"/>
        <v>5.9528291863446742E-2</v>
      </c>
      <c r="Q407" s="68">
        <f t="shared" si="33"/>
        <v>198641.8600000001</v>
      </c>
      <c r="R407" s="68">
        <f t="shared" si="34"/>
        <v>198641.8600000001</v>
      </c>
      <c r="S407" s="71">
        <v>403513</v>
      </c>
      <c r="T407" s="25" t="s">
        <v>1</v>
      </c>
      <c r="U407" s="67" t="s">
        <v>40</v>
      </c>
      <c r="V407" s="37">
        <v>45634</v>
      </c>
      <c r="W407" s="37">
        <f>Table3[[#This Row],[Received Date]]+22</f>
        <v>45656</v>
      </c>
      <c r="X407" s="68" t="s">
        <v>100</v>
      </c>
      <c r="Y407" s="84" t="s">
        <v>103</v>
      </c>
      <c r="Z407" s="130">
        <v>45652</v>
      </c>
      <c r="AA407" s="73"/>
    </row>
    <row r="408" spans="1:27" ht="17.25" hidden="1" customHeight="1" x14ac:dyDescent="0.2">
      <c r="A408" s="109" t="s">
        <v>61</v>
      </c>
      <c r="B408" s="26" t="s">
        <v>87</v>
      </c>
      <c r="C408" s="15" t="s">
        <v>108</v>
      </c>
      <c r="D408" s="36" t="str">
        <f t="shared" si="30"/>
        <v>Oct</v>
      </c>
      <c r="E408" s="158">
        <v>2024</v>
      </c>
      <c r="F408" s="138">
        <v>199786.79</v>
      </c>
      <c r="G408" s="138">
        <v>145901.62</v>
      </c>
      <c r="H408" s="138">
        <v>17372.400000000001</v>
      </c>
      <c r="I408" s="600">
        <v>163274.01999999999</v>
      </c>
      <c r="J408" s="68">
        <v>36512.770000000019</v>
      </c>
      <c r="K408" s="357">
        <f t="shared" si="31"/>
        <v>0.18275867989069755</v>
      </c>
      <c r="L408" s="137"/>
      <c r="M408" s="137"/>
      <c r="N408" s="137">
        <f>Table3[[#This Row],[VAT Amount Rework]]+Table3[[#This Row],[Billed Before VAT Rework]]</f>
        <v>0</v>
      </c>
      <c r="O408" s="142">
        <v>36512.770000000019</v>
      </c>
      <c r="P408" s="132">
        <f t="shared" si="32"/>
        <v>0.18275867989069755</v>
      </c>
      <c r="Q408" s="68">
        <f t="shared" si="33"/>
        <v>0</v>
      </c>
      <c r="R408" s="68">
        <f t="shared" si="34"/>
        <v>0</v>
      </c>
      <c r="S408" s="71" t="s">
        <v>128</v>
      </c>
      <c r="T408" s="25" t="s">
        <v>1</v>
      </c>
      <c r="U408" s="25" t="s">
        <v>48</v>
      </c>
      <c r="V408" s="37">
        <v>45631</v>
      </c>
      <c r="W408" s="37">
        <v>45652</v>
      </c>
      <c r="X408" s="50" t="s">
        <v>96</v>
      </c>
      <c r="Y408" s="84" t="s">
        <v>103</v>
      </c>
      <c r="Z408" s="37">
        <v>45652</v>
      </c>
      <c r="AA408" s="73"/>
    </row>
    <row r="409" spans="1:27" ht="17.25" hidden="1" customHeight="1" x14ac:dyDescent="0.2">
      <c r="A409" s="167" t="s">
        <v>61</v>
      </c>
      <c r="B409" s="211" t="s">
        <v>85</v>
      </c>
      <c r="C409" s="211" t="s">
        <v>46</v>
      </c>
      <c r="D409" s="168" t="str">
        <f t="shared" si="30"/>
        <v>Oct</v>
      </c>
      <c r="E409" s="158">
        <v>2024</v>
      </c>
      <c r="F409" s="138">
        <v>32423.67</v>
      </c>
      <c r="G409" s="138">
        <v>19448.490000000002</v>
      </c>
      <c r="H409" s="138">
        <v>1778.63</v>
      </c>
      <c r="I409" s="600">
        <f>Table3[[#This Row],[VAT Amount]]+Table3[[#This Row],[Billed Before VAT]]</f>
        <v>21227.120000000003</v>
      </c>
      <c r="J409" s="68">
        <v>11196.549999999996</v>
      </c>
      <c r="K409" s="357">
        <f t="shared" si="31"/>
        <v>0.34532025523329085</v>
      </c>
      <c r="L409" s="137">
        <v>23974.560000000001</v>
      </c>
      <c r="M409" s="137">
        <v>2451.5300000000002</v>
      </c>
      <c r="N409" s="137">
        <f>Table3[[#This Row],[VAT Amount Rework]]+Table3[[#This Row],[Billed Before VAT Rework]]</f>
        <v>26426.09</v>
      </c>
      <c r="O409" s="142">
        <v>5997.5799999999981</v>
      </c>
      <c r="P409" s="132">
        <f t="shared" si="32"/>
        <v>0.18497535905096488</v>
      </c>
      <c r="Q409" s="169">
        <f t="shared" si="33"/>
        <v>5198.9699999999975</v>
      </c>
      <c r="R409" s="169">
        <f t="shared" si="34"/>
        <v>5198.9699999999975</v>
      </c>
      <c r="S409" s="71">
        <v>403484</v>
      </c>
      <c r="T409" s="25" t="s">
        <v>1</v>
      </c>
      <c r="U409" s="106" t="s">
        <v>41</v>
      </c>
      <c r="V409" s="37">
        <v>45634</v>
      </c>
      <c r="W409" s="37">
        <f>Table3[[#This Row],[Received Date]]+22</f>
        <v>45656</v>
      </c>
      <c r="X409" s="140" t="s">
        <v>99</v>
      </c>
      <c r="Y409" s="84" t="s">
        <v>38</v>
      </c>
      <c r="Z409" s="111">
        <v>45655</v>
      </c>
      <c r="AA409" s="170"/>
    </row>
    <row r="410" spans="1:27" ht="17.25" hidden="1" customHeight="1" x14ac:dyDescent="0.2">
      <c r="A410" s="35" t="s">
        <v>61</v>
      </c>
      <c r="B410" s="26" t="s">
        <v>82</v>
      </c>
      <c r="C410" s="15" t="s">
        <v>46</v>
      </c>
      <c r="D410" s="36" t="str">
        <f t="shared" si="30"/>
        <v>Oct</v>
      </c>
      <c r="E410" s="158">
        <v>2024</v>
      </c>
      <c r="F410" s="138">
        <v>33920.43</v>
      </c>
      <c r="G410" s="138">
        <v>26076.52</v>
      </c>
      <c r="H410" s="138">
        <v>3821.25</v>
      </c>
      <c r="I410" s="600">
        <v>29897.77</v>
      </c>
      <c r="J410" s="68">
        <f>Table3[[#This Row],[Billing Amount]]-Table3[[#This Row],[Approved to pay]]</f>
        <v>4022.66</v>
      </c>
      <c r="K410" s="357">
        <f t="shared" si="31"/>
        <v>0.11859106738918108</v>
      </c>
      <c r="L410" s="137">
        <v>26076.52</v>
      </c>
      <c r="M410" s="137">
        <v>3821.25</v>
      </c>
      <c r="N410" s="137">
        <f>Table3[[#This Row],[VAT Amount Rework]]+Table3[[#This Row],[Billed Before VAT Rework]]</f>
        <v>29897.77</v>
      </c>
      <c r="O410" s="142">
        <v>4022.66</v>
      </c>
      <c r="P410" s="132">
        <f t="shared" si="32"/>
        <v>0.11859106738918108</v>
      </c>
      <c r="Q410" s="68">
        <f t="shared" si="33"/>
        <v>0</v>
      </c>
      <c r="R410" s="68">
        <f t="shared" si="34"/>
        <v>0</v>
      </c>
      <c r="S410" s="71">
        <v>403509</v>
      </c>
      <c r="T410" s="25" t="s">
        <v>1</v>
      </c>
      <c r="U410" s="67" t="s">
        <v>40</v>
      </c>
      <c r="V410" s="37">
        <v>45634</v>
      </c>
      <c r="W410" s="37">
        <f>Table3[[#This Row],[Received Date]]+22</f>
        <v>45656</v>
      </c>
      <c r="X410" s="68" t="s">
        <v>99</v>
      </c>
      <c r="Y410" s="84" t="s">
        <v>38</v>
      </c>
      <c r="Z410" s="37">
        <v>45651</v>
      </c>
      <c r="AA410" s="73"/>
    </row>
    <row r="411" spans="1:27" ht="17.25" hidden="1" customHeight="1" x14ac:dyDescent="0.2">
      <c r="A411" s="247" t="s">
        <v>61</v>
      </c>
      <c r="B411" s="172" t="s">
        <v>85</v>
      </c>
      <c r="C411" s="172" t="s">
        <v>46</v>
      </c>
      <c r="D411" s="258" t="str">
        <f t="shared" si="30"/>
        <v>Oct</v>
      </c>
      <c r="E411" s="158">
        <v>2024</v>
      </c>
      <c r="F411" s="138">
        <v>523811.77</v>
      </c>
      <c r="G411" s="138">
        <v>378563.03</v>
      </c>
      <c r="H411" s="138">
        <v>46995.6</v>
      </c>
      <c r="I411" s="600">
        <v>425558.63</v>
      </c>
      <c r="J411" s="68">
        <v>98253.140000000014</v>
      </c>
      <c r="K411" s="357">
        <f t="shared" si="31"/>
        <v>0.18757337201491295</v>
      </c>
      <c r="L411" s="137">
        <v>429566.45</v>
      </c>
      <c r="M411" s="137">
        <v>54583.97</v>
      </c>
      <c r="N411" s="137">
        <f>Table3[[#This Row],[VAT Amount Rework]]+Table3[[#This Row],[Billed Before VAT Rework]]</f>
        <v>484150.42000000004</v>
      </c>
      <c r="O411" s="142">
        <v>39661.349999999977</v>
      </c>
      <c r="P411" s="132">
        <f t="shared" si="32"/>
        <v>7.5716798039875993E-2</v>
      </c>
      <c r="Q411" s="269">
        <f t="shared" si="33"/>
        <v>58591.790000000037</v>
      </c>
      <c r="R411" s="269">
        <f t="shared" si="34"/>
        <v>58591.790000000037</v>
      </c>
      <c r="S411" s="71">
        <v>403485</v>
      </c>
      <c r="T411" s="25" t="s">
        <v>1</v>
      </c>
      <c r="U411" s="106" t="s">
        <v>40</v>
      </c>
      <c r="V411" s="29">
        <v>45634</v>
      </c>
      <c r="W411" s="37">
        <f>Table3[[#This Row],[Received Date]]+22</f>
        <v>45656</v>
      </c>
      <c r="X411" s="126" t="s">
        <v>114</v>
      </c>
      <c r="Y411" s="226" t="s">
        <v>38</v>
      </c>
      <c r="Z411" s="37">
        <v>45657</v>
      </c>
      <c r="AA411" s="308"/>
    </row>
    <row r="412" spans="1:27" ht="17.25" hidden="1" customHeight="1" x14ac:dyDescent="0.2">
      <c r="A412" s="167" t="s">
        <v>61</v>
      </c>
      <c r="B412" s="211" t="s">
        <v>85</v>
      </c>
      <c r="C412" s="211" t="s">
        <v>46</v>
      </c>
      <c r="D412" s="168" t="str">
        <f t="shared" si="30"/>
        <v>Oct</v>
      </c>
      <c r="E412" s="158">
        <v>2024</v>
      </c>
      <c r="F412" s="138">
        <v>1611321.41</v>
      </c>
      <c r="G412" s="138">
        <v>1205133.1100000001</v>
      </c>
      <c r="H412" s="138">
        <v>177056.6</v>
      </c>
      <c r="I412" s="600">
        <v>1382189.7100000002</v>
      </c>
      <c r="J412" s="68">
        <v>229131.69999999972</v>
      </c>
      <c r="K412" s="357">
        <f t="shared" si="31"/>
        <v>0.14220111430158414</v>
      </c>
      <c r="L412" s="137">
        <v>1205133.1100000001</v>
      </c>
      <c r="M412" s="137">
        <v>177056.6</v>
      </c>
      <c r="N412" s="137">
        <f>Table3[[#This Row],[VAT Amount Rework]]+Table3[[#This Row],[Billed Before VAT Rework]]</f>
        <v>1382189.7100000002</v>
      </c>
      <c r="O412" s="142">
        <v>229131.69999999972</v>
      </c>
      <c r="P412" s="132">
        <f t="shared" si="32"/>
        <v>0.14220111430158414</v>
      </c>
      <c r="Q412" s="169">
        <f t="shared" si="33"/>
        <v>0</v>
      </c>
      <c r="R412" s="169">
        <f t="shared" si="34"/>
        <v>0</v>
      </c>
      <c r="S412" s="71">
        <v>403488</v>
      </c>
      <c r="T412" s="25" t="s">
        <v>1</v>
      </c>
      <c r="U412" s="106" t="s">
        <v>40</v>
      </c>
      <c r="V412" s="37">
        <v>45634</v>
      </c>
      <c r="W412" s="37">
        <f>Table3[[#This Row],[Received Date]]+22</f>
        <v>45656</v>
      </c>
      <c r="X412" s="140" t="s">
        <v>100</v>
      </c>
      <c r="Y412" s="12" t="s">
        <v>103</v>
      </c>
      <c r="Z412" s="212">
        <v>45657</v>
      </c>
      <c r="AA412" s="170"/>
    </row>
    <row r="413" spans="1:27" ht="17.25" hidden="1" customHeight="1" x14ac:dyDescent="0.2">
      <c r="A413" s="191" t="s">
        <v>61</v>
      </c>
      <c r="B413" s="230" t="s">
        <v>57</v>
      </c>
      <c r="C413" s="248" t="s">
        <v>46</v>
      </c>
      <c r="D413" s="192" t="str">
        <f t="shared" si="30"/>
        <v>Oct</v>
      </c>
      <c r="E413" s="158">
        <v>2024</v>
      </c>
      <c r="F413" s="138">
        <v>537919.17000000004</v>
      </c>
      <c r="G413" s="138">
        <v>373324.82</v>
      </c>
      <c r="H413" s="138">
        <v>29813.98</v>
      </c>
      <c r="I413" s="600">
        <f>Table3[[#This Row],[VAT Amount]]+Table3[[#This Row],[Billed Before VAT]]</f>
        <v>403138.8</v>
      </c>
      <c r="J413" s="68">
        <v>134780.37000000005</v>
      </c>
      <c r="K413" s="357">
        <f t="shared" si="31"/>
        <v>0.25055877818966749</v>
      </c>
      <c r="L413" s="137">
        <v>374347.82</v>
      </c>
      <c r="M413" s="137">
        <v>29953.77</v>
      </c>
      <c r="N413" s="137">
        <f>Table3[[#This Row],[VAT Amount Rework]]+Table3[[#This Row],[Billed Before VAT Rework]]</f>
        <v>404301.59</v>
      </c>
      <c r="O413" s="142">
        <v>133617.58000000002</v>
      </c>
      <c r="P413" s="132">
        <f t="shared" si="32"/>
        <v>0.24839713371806402</v>
      </c>
      <c r="Q413" s="194">
        <f t="shared" si="33"/>
        <v>1162.7900000000373</v>
      </c>
      <c r="R413" s="194">
        <f t="shared" si="34"/>
        <v>1162.7900000000373</v>
      </c>
      <c r="S413" s="71">
        <v>403025</v>
      </c>
      <c r="T413" s="25" t="s">
        <v>1</v>
      </c>
      <c r="U413" s="67" t="s">
        <v>41</v>
      </c>
      <c r="V413" s="37">
        <v>45634</v>
      </c>
      <c r="W413" s="37">
        <f>Table3[[#This Row],[Received Date]]+22</f>
        <v>45656</v>
      </c>
      <c r="X413" s="287" t="s">
        <v>99</v>
      </c>
      <c r="Y413" s="12" t="s">
        <v>38</v>
      </c>
      <c r="Z413" s="43">
        <v>45655</v>
      </c>
      <c r="AA413" s="195"/>
    </row>
    <row r="414" spans="1:27" ht="17.25" hidden="1" customHeight="1" x14ac:dyDescent="0.2">
      <c r="A414" s="227" t="s">
        <v>61</v>
      </c>
      <c r="B414" s="192" t="s">
        <v>57</v>
      </c>
      <c r="C414" s="193" t="s">
        <v>46</v>
      </c>
      <c r="D414" s="230" t="str">
        <f t="shared" si="30"/>
        <v>Oct</v>
      </c>
      <c r="E414" s="158">
        <v>2024</v>
      </c>
      <c r="F414" s="138">
        <v>555095.93000000005</v>
      </c>
      <c r="G414" s="138">
        <v>399875.34</v>
      </c>
      <c r="H414" s="138">
        <v>31089.439999999999</v>
      </c>
      <c r="I414" s="600">
        <v>430964.78</v>
      </c>
      <c r="J414" s="68">
        <v>124131.15</v>
      </c>
      <c r="K414" s="357">
        <f t="shared" si="31"/>
        <v>0.22362107753158986</v>
      </c>
      <c r="L414" s="137">
        <v>371038.67</v>
      </c>
      <c r="M414" s="137">
        <v>29885.41</v>
      </c>
      <c r="N414" s="137">
        <f>Table3[[#This Row],[VAT Amount Rework]]+Table3[[#This Row],[Billed Before VAT Rework]]</f>
        <v>400924.07999999996</v>
      </c>
      <c r="O414" s="142">
        <v>154171.85000000009</v>
      </c>
      <c r="P414" s="132">
        <f t="shared" si="32"/>
        <v>0.27773911078757157</v>
      </c>
      <c r="Q414" s="231">
        <f t="shared" si="33"/>
        <v>-30040.700000000099</v>
      </c>
      <c r="R414" s="231">
        <f t="shared" si="34"/>
        <v>0</v>
      </c>
      <c r="S414" s="71">
        <v>405617</v>
      </c>
      <c r="T414" s="25" t="s">
        <v>1</v>
      </c>
      <c r="U414" s="67" t="s">
        <v>41</v>
      </c>
      <c r="V414" s="29">
        <v>45634</v>
      </c>
      <c r="W414" s="37">
        <f>Table3[[#This Row],[Received Date]]+22</f>
        <v>45656</v>
      </c>
      <c r="X414" s="220" t="s">
        <v>96</v>
      </c>
      <c r="Y414" s="12" t="s">
        <v>38</v>
      </c>
      <c r="Z414" s="37">
        <v>45657</v>
      </c>
      <c r="AA414" s="235"/>
    </row>
    <row r="415" spans="1:27" ht="17.25" hidden="1" customHeight="1" x14ac:dyDescent="0.2">
      <c r="A415" s="69" t="s">
        <v>61</v>
      </c>
      <c r="B415" s="36" t="s">
        <v>82</v>
      </c>
      <c r="C415" s="74" t="s">
        <v>46</v>
      </c>
      <c r="D415" s="26" t="str">
        <f t="shared" si="30"/>
        <v>Oct</v>
      </c>
      <c r="E415" s="158">
        <v>2024</v>
      </c>
      <c r="F415" s="138">
        <v>73719.92</v>
      </c>
      <c r="G415" s="138">
        <v>33035.25</v>
      </c>
      <c r="H415" s="138">
        <v>3408.64</v>
      </c>
      <c r="I415" s="600">
        <f>Table3[[#This Row],[VAT Amount]]+Table3[[#This Row],[Billed Before VAT]]</f>
        <v>36443.89</v>
      </c>
      <c r="J415" s="68">
        <v>37276.03</v>
      </c>
      <c r="K415" s="357">
        <f t="shared" si="31"/>
        <v>0.50564392907642874</v>
      </c>
      <c r="L415" s="137"/>
      <c r="M415" s="137"/>
      <c r="N415" s="137">
        <f>Table3[[#This Row],[VAT Amount Rework]]+Table3[[#This Row],[Billed Before VAT Rework]]</f>
        <v>0</v>
      </c>
      <c r="O415" s="142">
        <v>37276.03</v>
      </c>
      <c r="P415" s="132">
        <f t="shared" si="32"/>
        <v>0.50564392907642874</v>
      </c>
      <c r="Q415" s="66">
        <f t="shared" si="33"/>
        <v>0</v>
      </c>
      <c r="R415" s="66">
        <f t="shared" si="34"/>
        <v>0</v>
      </c>
      <c r="S415" s="71">
        <v>403515</v>
      </c>
      <c r="T415" s="25" t="s">
        <v>1</v>
      </c>
      <c r="U415" s="67" t="s">
        <v>41</v>
      </c>
      <c r="V415" s="29">
        <v>45635</v>
      </c>
      <c r="W415" s="37">
        <f>Table3[[#This Row],[Received Date]]+22</f>
        <v>45657</v>
      </c>
      <c r="X415" s="233" t="s">
        <v>99</v>
      </c>
      <c r="Y415" s="12" t="s">
        <v>95</v>
      </c>
      <c r="Z415" s="67" t="s">
        <v>3</v>
      </c>
      <c r="AA415" s="70"/>
    </row>
    <row r="416" spans="1:27" ht="17.25" hidden="1" customHeight="1" x14ac:dyDescent="0.2">
      <c r="A416" s="167" t="s">
        <v>135</v>
      </c>
      <c r="B416" s="172" t="s">
        <v>82</v>
      </c>
      <c r="C416" s="172" t="s">
        <v>93</v>
      </c>
      <c r="D416" s="168" t="str">
        <f t="shared" si="30"/>
        <v>Nov</v>
      </c>
      <c r="E416" s="158">
        <v>2024</v>
      </c>
      <c r="F416" s="138">
        <v>829266.17</v>
      </c>
      <c r="G416" s="138"/>
      <c r="H416" s="138"/>
      <c r="I416" s="600">
        <v>655790.32999999996</v>
      </c>
      <c r="J416" s="68">
        <v>173475.84</v>
      </c>
      <c r="K416" s="357">
        <f t="shared" si="31"/>
        <v>0.20919198958761334</v>
      </c>
      <c r="L416" s="137"/>
      <c r="M416" s="137"/>
      <c r="N416" s="137">
        <f>Table3[[#This Row],[VAT Amount Rework]]+Table3[[#This Row],[Billed Before VAT Rework]]</f>
        <v>0</v>
      </c>
      <c r="O416" s="142">
        <v>173475.84</v>
      </c>
      <c r="P416" s="132">
        <f t="shared" si="32"/>
        <v>0.20919198958761334</v>
      </c>
      <c r="Q416" s="169">
        <f t="shared" si="33"/>
        <v>0</v>
      </c>
      <c r="R416" s="169">
        <f t="shared" si="34"/>
        <v>0</v>
      </c>
      <c r="S416" s="71" t="s">
        <v>136</v>
      </c>
      <c r="T416" s="25" t="s">
        <v>1</v>
      </c>
      <c r="U416" s="25" t="s">
        <v>48</v>
      </c>
      <c r="V416" s="37">
        <v>45641</v>
      </c>
      <c r="W416" s="37">
        <f>Table3[[#This Row],[Received Date]]+15</f>
        <v>45656</v>
      </c>
      <c r="X416" s="282" t="s">
        <v>114</v>
      </c>
      <c r="Y416" s="226" t="s">
        <v>38</v>
      </c>
      <c r="Z416" s="37">
        <v>45656</v>
      </c>
      <c r="AA416" s="170"/>
    </row>
    <row r="417" spans="1:27" ht="17.25" hidden="1" customHeight="1" x14ac:dyDescent="0.2">
      <c r="A417" s="69" t="s">
        <v>135</v>
      </c>
      <c r="B417" s="15" t="s">
        <v>87</v>
      </c>
      <c r="C417" s="15" t="s">
        <v>93</v>
      </c>
      <c r="D417" s="26" t="str">
        <f t="shared" si="30"/>
        <v>Nov</v>
      </c>
      <c r="E417" s="158">
        <v>2024</v>
      </c>
      <c r="F417" s="138">
        <v>325827.64</v>
      </c>
      <c r="G417" s="138"/>
      <c r="H417" s="138"/>
      <c r="I417" s="600">
        <v>235590.5</v>
      </c>
      <c r="J417" s="68">
        <v>90237.14</v>
      </c>
      <c r="K417" s="357">
        <f t="shared" si="31"/>
        <v>0.27694746829949723</v>
      </c>
      <c r="L417" s="137"/>
      <c r="M417" s="137"/>
      <c r="N417" s="137">
        <f>Table3[[#This Row],[VAT Amount Rework]]+Table3[[#This Row],[Billed Before VAT Rework]]</f>
        <v>0</v>
      </c>
      <c r="O417" s="142">
        <v>90237.14</v>
      </c>
      <c r="P417" s="132">
        <f t="shared" si="32"/>
        <v>0.27694746829949723</v>
      </c>
      <c r="Q417" s="66">
        <f t="shared" si="33"/>
        <v>0</v>
      </c>
      <c r="R417" s="66">
        <f t="shared" si="34"/>
        <v>0</v>
      </c>
      <c r="S417" s="71" t="s">
        <v>137</v>
      </c>
      <c r="T417" s="25" t="s">
        <v>1</v>
      </c>
      <c r="U417" s="25" t="s">
        <v>48</v>
      </c>
      <c r="V417" s="37">
        <v>45641</v>
      </c>
      <c r="W417" s="37">
        <f>Table3[[#This Row],[Received Date]]+15</f>
        <v>45656</v>
      </c>
      <c r="X417" s="284" t="s">
        <v>100</v>
      </c>
      <c r="Y417" s="12" t="s">
        <v>38</v>
      </c>
      <c r="Z417" s="129">
        <v>45656</v>
      </c>
      <c r="AA417" s="70"/>
    </row>
    <row r="418" spans="1:27" ht="17.25" hidden="1" customHeight="1" x14ac:dyDescent="0.2">
      <c r="A418" s="69" t="s">
        <v>61</v>
      </c>
      <c r="B418" s="74" t="s">
        <v>87</v>
      </c>
      <c r="C418" s="15" t="s">
        <v>46</v>
      </c>
      <c r="D418" s="26" t="str">
        <f t="shared" si="30"/>
        <v>Oct</v>
      </c>
      <c r="E418" s="158">
        <v>2024</v>
      </c>
      <c r="F418" s="138">
        <v>26621.54</v>
      </c>
      <c r="G418" s="138">
        <v>0</v>
      </c>
      <c r="H418" s="138">
        <v>0</v>
      </c>
      <c r="I418" s="600">
        <v>0</v>
      </c>
      <c r="J418" s="68">
        <v>26621.54</v>
      </c>
      <c r="K418" s="357">
        <f t="shared" si="31"/>
        <v>1</v>
      </c>
      <c r="L418" s="137">
        <v>1822.64</v>
      </c>
      <c r="M418" s="137">
        <v>213</v>
      </c>
      <c r="N418" s="137">
        <f>Table3[[#This Row],[VAT Amount Rework]]+Table3[[#This Row],[Billed Before VAT Rework]]</f>
        <v>2035.64</v>
      </c>
      <c r="O418" s="142">
        <v>24585.9</v>
      </c>
      <c r="P418" s="132">
        <f t="shared" si="32"/>
        <v>0.92353410058170937</v>
      </c>
      <c r="Q418" s="66">
        <f t="shared" si="33"/>
        <v>2035.6399999999994</v>
      </c>
      <c r="R418" s="66">
        <f t="shared" si="34"/>
        <v>2035.6399999999994</v>
      </c>
      <c r="S418" s="201">
        <v>404841</v>
      </c>
      <c r="T418" s="25" t="s">
        <v>1</v>
      </c>
      <c r="U418" s="67" t="s">
        <v>40</v>
      </c>
      <c r="V418" s="37">
        <v>45635</v>
      </c>
      <c r="W418" s="37">
        <f>Table3[[#This Row],[Received Date]]+22</f>
        <v>45657</v>
      </c>
      <c r="X418" s="472" t="s">
        <v>114</v>
      </c>
      <c r="Y418" s="226" t="s">
        <v>38</v>
      </c>
      <c r="Z418" s="29">
        <v>45658</v>
      </c>
      <c r="AA418" s="70"/>
    </row>
    <row r="419" spans="1:27" ht="17.25" hidden="1" customHeight="1" x14ac:dyDescent="0.2">
      <c r="A419" s="382" t="s">
        <v>61</v>
      </c>
      <c r="B419" s="249" t="s">
        <v>87</v>
      </c>
      <c r="C419" s="204" t="s">
        <v>46</v>
      </c>
      <c r="D419" s="229" t="str">
        <f t="shared" si="30"/>
        <v>Oct</v>
      </c>
      <c r="E419" s="158">
        <v>2024</v>
      </c>
      <c r="F419" s="138">
        <v>7157.22</v>
      </c>
      <c r="G419" s="138">
        <v>5477.64</v>
      </c>
      <c r="H419" s="138">
        <v>806.16</v>
      </c>
      <c r="I419" s="600">
        <v>6283.8</v>
      </c>
      <c r="J419" s="68">
        <v>873.42000000000007</v>
      </c>
      <c r="K419" s="357">
        <f t="shared" si="31"/>
        <v>0.12203341520869836</v>
      </c>
      <c r="L419" s="137"/>
      <c r="M419" s="137"/>
      <c r="N419" s="137">
        <f>Table3[[#This Row],[VAT Amount Rework]]+Table3[[#This Row],[Billed Before VAT Rework]]</f>
        <v>0</v>
      </c>
      <c r="O419" s="142">
        <v>873.42000000000007</v>
      </c>
      <c r="P419" s="132">
        <f t="shared" si="32"/>
        <v>0.12203341520869836</v>
      </c>
      <c r="Q419" s="264">
        <f t="shared" si="33"/>
        <v>0</v>
      </c>
      <c r="R419" s="264">
        <f t="shared" si="34"/>
        <v>0</v>
      </c>
      <c r="S419" s="383">
        <v>403005</v>
      </c>
      <c r="T419" s="25" t="s">
        <v>1</v>
      </c>
      <c r="U419" s="67" t="s">
        <v>40</v>
      </c>
      <c r="V419" s="29">
        <v>45635</v>
      </c>
      <c r="W419" s="37">
        <f>Table3[[#This Row],[Received Date]]+22</f>
        <v>45657</v>
      </c>
      <c r="X419" s="287" t="s">
        <v>99</v>
      </c>
      <c r="Y419" s="12" t="s">
        <v>103</v>
      </c>
      <c r="Z419" s="29">
        <v>45652</v>
      </c>
      <c r="AA419" s="307"/>
    </row>
    <row r="420" spans="1:27" ht="17.25" hidden="1" customHeight="1" x14ac:dyDescent="0.2">
      <c r="A420" s="167" t="s">
        <v>61</v>
      </c>
      <c r="B420" s="211" t="s">
        <v>85</v>
      </c>
      <c r="C420" s="211" t="s">
        <v>46</v>
      </c>
      <c r="D420" s="168" t="str">
        <f t="shared" si="30"/>
        <v>Oct</v>
      </c>
      <c r="E420" s="158">
        <v>2024</v>
      </c>
      <c r="F420" s="138">
        <v>571912.43000000005</v>
      </c>
      <c r="G420" s="138">
        <v>351221.63</v>
      </c>
      <c r="H420" s="138">
        <v>38168.32</v>
      </c>
      <c r="I420" s="600">
        <f>Table3[[#This Row],[VAT Amount]]+Table3[[#This Row],[Billed Before VAT]]</f>
        <v>389389.95</v>
      </c>
      <c r="J420" s="68">
        <v>182522.48000000004</v>
      </c>
      <c r="K420" s="357">
        <f t="shared" si="31"/>
        <v>0.31914410393213527</v>
      </c>
      <c r="L420" s="137">
        <v>382791.38</v>
      </c>
      <c r="M420" s="137">
        <v>42952.68</v>
      </c>
      <c r="N420" s="137">
        <f>Table3[[#This Row],[VAT Amount Rework]]+Table3[[#This Row],[Billed Before VAT Rework]]</f>
        <v>425744.06</v>
      </c>
      <c r="O420" s="142">
        <v>146168.37000000005</v>
      </c>
      <c r="P420" s="132">
        <f t="shared" si="32"/>
        <v>0.25557823598973017</v>
      </c>
      <c r="Q420" s="169">
        <f t="shared" si="33"/>
        <v>36354.109999999986</v>
      </c>
      <c r="R420" s="169">
        <f t="shared" si="34"/>
        <v>36354.109999999986</v>
      </c>
      <c r="S420" s="171">
        <v>403487</v>
      </c>
      <c r="T420" s="25" t="s">
        <v>1</v>
      </c>
      <c r="U420" s="106" t="s">
        <v>41</v>
      </c>
      <c r="V420" s="37">
        <v>45635</v>
      </c>
      <c r="W420" s="37">
        <f>Table3[[#This Row],[Received Date]]+22</f>
        <v>45657</v>
      </c>
      <c r="X420" s="50" t="s">
        <v>96</v>
      </c>
      <c r="Y420" s="291" t="s">
        <v>38</v>
      </c>
      <c r="Z420" s="37">
        <v>45663</v>
      </c>
      <c r="AA420" s="170"/>
    </row>
    <row r="421" spans="1:27" ht="17.25" hidden="1" customHeight="1" x14ac:dyDescent="0.2">
      <c r="A421" s="203" t="s">
        <v>61</v>
      </c>
      <c r="B421" s="249" t="s">
        <v>87</v>
      </c>
      <c r="C421" s="249" t="s">
        <v>46</v>
      </c>
      <c r="D421" s="205" t="str">
        <f t="shared" si="30"/>
        <v>Oct</v>
      </c>
      <c r="E421" s="158">
        <v>2024</v>
      </c>
      <c r="F421" s="138">
        <v>302534.46000000002</v>
      </c>
      <c r="G421" s="138">
        <v>109289.54</v>
      </c>
      <c r="H421" s="138">
        <v>15927.84</v>
      </c>
      <c r="I421" s="600">
        <f>Table3[[#This Row],[VAT Amount]]+Table3[[#This Row],[Billed Before VAT]]</f>
        <v>125217.37999999999</v>
      </c>
      <c r="J421" s="68">
        <f>Table3[[#This Row],[Billing Amount]]-Table3[[#This Row],[Approved to pay]]</f>
        <v>177317.08000000002</v>
      </c>
      <c r="K421" s="357">
        <f t="shared" si="31"/>
        <v>0.58610539771237957</v>
      </c>
      <c r="L421" s="137">
        <v>109289.54</v>
      </c>
      <c r="M421" s="137">
        <v>15927.84</v>
      </c>
      <c r="N421" s="137">
        <f>Table3[[#This Row],[VAT Amount Rework]]+Table3[[#This Row],[Billed Before VAT Rework]]</f>
        <v>125217.37999999999</v>
      </c>
      <c r="O421" s="142">
        <v>177317.08000000002</v>
      </c>
      <c r="P421" s="132">
        <f t="shared" si="32"/>
        <v>0.58610539771237957</v>
      </c>
      <c r="Q421" s="206">
        <f t="shared" si="33"/>
        <v>0</v>
      </c>
      <c r="R421" s="206">
        <f t="shared" si="34"/>
        <v>0</v>
      </c>
      <c r="S421" s="384">
        <v>404842</v>
      </c>
      <c r="T421" s="25" t="s">
        <v>1</v>
      </c>
      <c r="U421" s="72" t="s">
        <v>40</v>
      </c>
      <c r="V421" s="29">
        <v>45635</v>
      </c>
      <c r="W421" s="37">
        <f>Table3[[#This Row],[Received Date]]+22</f>
        <v>45657</v>
      </c>
      <c r="X421" s="282" t="s">
        <v>99</v>
      </c>
      <c r="Y421" s="84" t="s">
        <v>38</v>
      </c>
      <c r="Z421" s="37">
        <v>45656</v>
      </c>
      <c r="AA421" s="209"/>
    </row>
    <row r="422" spans="1:27" ht="17.25" hidden="1" customHeight="1" x14ac:dyDescent="0.2">
      <c r="A422" s="35" t="s">
        <v>61</v>
      </c>
      <c r="B422" s="26" t="s">
        <v>82</v>
      </c>
      <c r="C422" s="15" t="s">
        <v>46</v>
      </c>
      <c r="D422" s="36" t="str">
        <f t="shared" si="30"/>
        <v>Oct</v>
      </c>
      <c r="E422" s="158">
        <v>2024</v>
      </c>
      <c r="F422" s="138">
        <v>68117.98</v>
      </c>
      <c r="G422" s="138">
        <v>886.99</v>
      </c>
      <c r="H422" s="138">
        <v>132</v>
      </c>
      <c r="I422" s="600">
        <v>1018.99</v>
      </c>
      <c r="J422" s="68">
        <v>67098.989999999991</v>
      </c>
      <c r="K422" s="357">
        <f t="shared" si="31"/>
        <v>0.98504080714078712</v>
      </c>
      <c r="L422" s="137">
        <v>58540.480000000003</v>
      </c>
      <c r="M422" s="137">
        <v>8619.5499999999993</v>
      </c>
      <c r="N422" s="137">
        <f>Table3[[#This Row],[VAT Amount Rework]]+Table3[[#This Row],[Billed Before VAT Rework]]</f>
        <v>67160.03</v>
      </c>
      <c r="O422" s="142">
        <v>957.94999999999709</v>
      </c>
      <c r="P422" s="132">
        <f t="shared" si="32"/>
        <v>1.4063100520596722E-2</v>
      </c>
      <c r="Q422" s="68">
        <f t="shared" si="33"/>
        <v>66141.039999999994</v>
      </c>
      <c r="R422" s="68">
        <f t="shared" si="34"/>
        <v>66141.039999999994</v>
      </c>
      <c r="S422" s="332">
        <v>403516</v>
      </c>
      <c r="T422" s="25" t="s">
        <v>1</v>
      </c>
      <c r="U422" s="67" t="s">
        <v>40</v>
      </c>
      <c r="V422" s="29">
        <v>45635</v>
      </c>
      <c r="W422" s="37">
        <f>Table3[[#This Row],[Received Date]]+22</f>
        <v>45657</v>
      </c>
      <c r="X422" s="288" t="s">
        <v>99</v>
      </c>
      <c r="Y422" s="84" t="s">
        <v>38</v>
      </c>
      <c r="Z422" s="29">
        <v>45656</v>
      </c>
      <c r="AA422" s="73"/>
    </row>
    <row r="423" spans="1:27" ht="17.25" hidden="1" customHeight="1" x14ac:dyDescent="0.2">
      <c r="A423" s="191" t="s">
        <v>61</v>
      </c>
      <c r="B423" s="248" t="s">
        <v>85</v>
      </c>
      <c r="C423" s="248" t="s">
        <v>46</v>
      </c>
      <c r="D423" s="192" t="str">
        <f t="shared" si="30"/>
        <v>Oct</v>
      </c>
      <c r="E423" s="158">
        <v>2024</v>
      </c>
      <c r="F423" s="138">
        <v>1359035.85</v>
      </c>
      <c r="G423" s="138">
        <v>957744.17</v>
      </c>
      <c r="H423" s="138">
        <v>107309.72</v>
      </c>
      <c r="I423" s="600">
        <v>1065053.8900000001</v>
      </c>
      <c r="J423" s="68">
        <v>293981.95999999996</v>
      </c>
      <c r="K423" s="357">
        <f t="shared" si="31"/>
        <v>0.21631656000833233</v>
      </c>
      <c r="L423" s="137">
        <v>951359.87</v>
      </c>
      <c r="M423" s="137">
        <v>106849.63</v>
      </c>
      <c r="N423" s="137">
        <f>Table3[[#This Row],[VAT Amount Rework]]+Table3[[#This Row],[Billed Before VAT Rework]]</f>
        <v>1058209.5</v>
      </c>
      <c r="O423" s="142">
        <v>300826.35000000009</v>
      </c>
      <c r="P423" s="132">
        <f t="shared" si="32"/>
        <v>0.22135277005385845</v>
      </c>
      <c r="Q423" s="194">
        <f t="shared" si="33"/>
        <v>-6844.3900000001304</v>
      </c>
      <c r="R423" s="194">
        <f t="shared" si="34"/>
        <v>0</v>
      </c>
      <c r="S423" s="196">
        <v>403489</v>
      </c>
      <c r="T423" s="25" t="s">
        <v>1</v>
      </c>
      <c r="U423" s="106" t="s">
        <v>41</v>
      </c>
      <c r="V423" s="29">
        <v>45635</v>
      </c>
      <c r="W423" s="37">
        <f>Table3[[#This Row],[Received Date]]+22</f>
        <v>45657</v>
      </c>
      <c r="X423" s="53" t="s">
        <v>100</v>
      </c>
      <c r="Y423" s="84" t="s">
        <v>38</v>
      </c>
      <c r="Z423" s="37">
        <v>45659</v>
      </c>
      <c r="AA423" s="195"/>
    </row>
    <row r="424" spans="1:27" ht="17.25" hidden="1" customHeight="1" x14ac:dyDescent="0.2">
      <c r="A424" s="191" t="s">
        <v>61</v>
      </c>
      <c r="B424" s="193" t="s">
        <v>56</v>
      </c>
      <c r="C424" s="193" t="s">
        <v>46</v>
      </c>
      <c r="D424" s="192" t="str">
        <f t="shared" si="30"/>
        <v>Oct</v>
      </c>
      <c r="E424" s="158">
        <v>2024</v>
      </c>
      <c r="F424" s="138">
        <v>285340.99</v>
      </c>
      <c r="G424" s="138">
        <v>132727.15</v>
      </c>
      <c r="H424" s="138">
        <v>19059.09</v>
      </c>
      <c r="I424" s="600">
        <v>151786.23999999999</v>
      </c>
      <c r="J424" s="68">
        <v>133554.75</v>
      </c>
      <c r="K424" s="357">
        <f t="shared" si="31"/>
        <v>0.46805315282602755</v>
      </c>
      <c r="L424" s="137">
        <v>241170.59</v>
      </c>
      <c r="M424" s="137">
        <v>35236.07</v>
      </c>
      <c r="N424" s="137">
        <f>Table3[[#This Row],[VAT Amount Rework]]+Table3[[#This Row],[Billed Before VAT Rework]]</f>
        <v>276406.65999999997</v>
      </c>
      <c r="O424" s="142">
        <v>8934.3300000000163</v>
      </c>
      <c r="P424" s="132">
        <f t="shared" si="32"/>
        <v>3.1311064001004613E-2</v>
      </c>
      <c r="Q424" s="194">
        <f t="shared" si="33"/>
        <v>124620.41999999998</v>
      </c>
      <c r="R424" s="194">
        <f t="shared" si="34"/>
        <v>124620.41999999998</v>
      </c>
      <c r="S424" s="196">
        <v>409592</v>
      </c>
      <c r="T424" s="25" t="s">
        <v>1</v>
      </c>
      <c r="U424" s="25" t="s">
        <v>40</v>
      </c>
      <c r="V424" s="29">
        <v>45635</v>
      </c>
      <c r="W424" s="37">
        <f>Table3[[#This Row],[Received Date]]+22</f>
        <v>45657</v>
      </c>
      <c r="X424" s="288" t="s">
        <v>114</v>
      </c>
      <c r="Y424" s="226" t="s">
        <v>38</v>
      </c>
      <c r="Z424" s="29">
        <v>45658</v>
      </c>
      <c r="AA424" s="195"/>
    </row>
    <row r="425" spans="1:27" ht="17.25" hidden="1" customHeight="1" x14ac:dyDescent="0.2">
      <c r="A425" s="203" t="s">
        <v>61</v>
      </c>
      <c r="B425" s="204" t="s">
        <v>87</v>
      </c>
      <c r="C425" s="204" t="s">
        <v>46</v>
      </c>
      <c r="D425" s="205" t="str">
        <f t="shared" si="30"/>
        <v>Oct</v>
      </c>
      <c r="E425" s="158">
        <v>2024</v>
      </c>
      <c r="F425" s="138">
        <v>1222.68</v>
      </c>
      <c r="G425" s="138">
        <v>1035.74</v>
      </c>
      <c r="H425" s="138">
        <v>132</v>
      </c>
      <c r="I425" s="600">
        <f>Table3[[#This Row],[VAT Amount]]+Table3[[#This Row],[Billed Before VAT]]</f>
        <v>1167.74</v>
      </c>
      <c r="J425" s="68">
        <f>Table3[[#This Row],[Billing Amount]]-Table3[[#This Row],[Approved to pay]]</f>
        <v>54.940000000000055</v>
      </c>
      <c r="K425" s="357">
        <f t="shared" si="31"/>
        <v>4.4934079235777184E-2</v>
      </c>
      <c r="L425" s="137"/>
      <c r="M425" s="137"/>
      <c r="N425" s="137">
        <f>Table3[[#This Row],[VAT Amount Rework]]+Table3[[#This Row],[Billed Before VAT Rework]]</f>
        <v>0</v>
      </c>
      <c r="O425" s="142">
        <v>54.940000000000055</v>
      </c>
      <c r="P425" s="132">
        <f t="shared" si="32"/>
        <v>4.4934079235777184E-2</v>
      </c>
      <c r="Q425" s="206">
        <f t="shared" si="33"/>
        <v>0</v>
      </c>
      <c r="R425" s="206">
        <f t="shared" si="34"/>
        <v>0</v>
      </c>
      <c r="S425" s="384">
        <v>405058</v>
      </c>
      <c r="T425" s="25" t="s">
        <v>1</v>
      </c>
      <c r="U425" s="72" t="s">
        <v>40</v>
      </c>
      <c r="V425" s="29">
        <v>45635</v>
      </c>
      <c r="W425" s="37">
        <f>Table3[[#This Row],[Received Date]]+22</f>
        <v>45657</v>
      </c>
      <c r="X425" s="287" t="s">
        <v>99</v>
      </c>
      <c r="Y425" s="84" t="s">
        <v>38</v>
      </c>
      <c r="Z425" s="29">
        <v>45652</v>
      </c>
      <c r="AA425" s="209"/>
    </row>
    <row r="426" spans="1:27" ht="17.25" hidden="1" customHeight="1" x14ac:dyDescent="0.2">
      <c r="A426" s="35" t="s">
        <v>61</v>
      </c>
      <c r="B426" s="36" t="s">
        <v>82</v>
      </c>
      <c r="C426" s="74" t="s">
        <v>46</v>
      </c>
      <c r="D426" s="36" t="str">
        <f t="shared" si="30"/>
        <v>Oct</v>
      </c>
      <c r="E426" s="158">
        <v>2024</v>
      </c>
      <c r="F426" s="138">
        <v>144781.01</v>
      </c>
      <c r="G426" s="138">
        <v>109288.97</v>
      </c>
      <c r="H426" s="138">
        <v>9262.48</v>
      </c>
      <c r="I426" s="600">
        <v>118551.45</v>
      </c>
      <c r="J426" s="68">
        <v>26229.56</v>
      </c>
      <c r="K426" s="357">
        <f t="shared" si="31"/>
        <v>0.18116712958419062</v>
      </c>
      <c r="L426" s="137"/>
      <c r="M426" s="137"/>
      <c r="N426" s="137">
        <f>Table3[[#This Row],[VAT Amount Rework]]+Table3[[#This Row],[Billed Before VAT Rework]]</f>
        <v>0</v>
      </c>
      <c r="O426" s="142">
        <v>26229.56</v>
      </c>
      <c r="P426" s="132">
        <f t="shared" si="32"/>
        <v>0.18116712958419062</v>
      </c>
      <c r="Q426" s="68">
        <f t="shared" si="33"/>
        <v>0</v>
      </c>
      <c r="R426" s="68">
        <f t="shared" si="34"/>
        <v>0</v>
      </c>
      <c r="S426" s="75">
        <v>403510</v>
      </c>
      <c r="T426" s="25" t="s">
        <v>1</v>
      </c>
      <c r="U426" s="67" t="s">
        <v>41</v>
      </c>
      <c r="V426" s="29">
        <v>45636</v>
      </c>
      <c r="W426" s="37">
        <v>45658</v>
      </c>
      <c r="X426" s="233" t="s">
        <v>96</v>
      </c>
      <c r="Y426" s="291" t="s">
        <v>38</v>
      </c>
      <c r="Z426" s="37">
        <v>45662</v>
      </c>
      <c r="AA426" s="73"/>
    </row>
    <row r="427" spans="1:27" ht="17.25" hidden="1" customHeight="1" x14ac:dyDescent="0.2">
      <c r="A427" s="35" t="s">
        <v>61</v>
      </c>
      <c r="B427" s="36" t="s">
        <v>82</v>
      </c>
      <c r="C427" s="74" t="s">
        <v>46</v>
      </c>
      <c r="D427" s="36" t="str">
        <f t="shared" si="30"/>
        <v>Oct</v>
      </c>
      <c r="E427" s="158">
        <v>2024</v>
      </c>
      <c r="F427" s="138">
        <v>29109.29</v>
      </c>
      <c r="G427" s="138">
        <v>20234.8</v>
      </c>
      <c r="H427" s="138">
        <v>1953.14</v>
      </c>
      <c r="I427" s="600">
        <v>22187.94</v>
      </c>
      <c r="J427" s="68">
        <v>6921.3500000000022</v>
      </c>
      <c r="K427" s="357">
        <f t="shared" si="31"/>
        <v>0.2377711720210284</v>
      </c>
      <c r="L427" s="137"/>
      <c r="M427" s="137"/>
      <c r="N427" s="137">
        <f>Table3[[#This Row],[VAT Amount Rework]]+Table3[[#This Row],[Billed Before VAT Rework]]</f>
        <v>0</v>
      </c>
      <c r="O427" s="142">
        <v>6921.3500000000022</v>
      </c>
      <c r="P427" s="132">
        <f t="shared" si="32"/>
        <v>0.2377711720210284</v>
      </c>
      <c r="Q427" s="68">
        <f t="shared" si="33"/>
        <v>0</v>
      </c>
      <c r="R427" s="68">
        <f t="shared" si="34"/>
        <v>0</v>
      </c>
      <c r="S427" s="75">
        <v>403506</v>
      </c>
      <c r="T427" s="25" t="s">
        <v>1</v>
      </c>
      <c r="U427" s="72" t="s">
        <v>41</v>
      </c>
      <c r="V427" s="29">
        <v>45637</v>
      </c>
      <c r="W427" s="37">
        <f>Table3[[#This Row],[Received Date]]+22</f>
        <v>45659</v>
      </c>
      <c r="X427" s="233" t="s">
        <v>100</v>
      </c>
      <c r="Y427" s="84" t="s">
        <v>184</v>
      </c>
      <c r="Z427" s="72" t="s">
        <v>3</v>
      </c>
      <c r="AA427" s="73"/>
    </row>
    <row r="428" spans="1:27" ht="17.25" hidden="1" customHeight="1" x14ac:dyDescent="0.2">
      <c r="A428" s="203" t="s">
        <v>61</v>
      </c>
      <c r="B428" s="204" t="s">
        <v>87</v>
      </c>
      <c r="C428" s="204" t="s">
        <v>46</v>
      </c>
      <c r="D428" s="229" t="str">
        <f t="shared" si="30"/>
        <v>Oct</v>
      </c>
      <c r="E428" s="158">
        <v>2024</v>
      </c>
      <c r="F428" s="138">
        <v>22706.21</v>
      </c>
      <c r="G428" s="138">
        <v>15572.35</v>
      </c>
      <c r="H428" s="138">
        <v>1713.17</v>
      </c>
      <c r="I428" s="600">
        <f>Table3[[#This Row],[VAT Amount]]+Table3[[#This Row],[Billed Before VAT]]</f>
        <v>17285.52</v>
      </c>
      <c r="J428" s="68">
        <v>5420.6899999999987</v>
      </c>
      <c r="K428" s="357">
        <f t="shared" si="31"/>
        <v>0.23873160690401432</v>
      </c>
      <c r="L428" s="137">
        <v>16617.009999999998</v>
      </c>
      <c r="M428" s="137">
        <v>1846.28</v>
      </c>
      <c r="N428" s="137">
        <f>Table3[[#This Row],[VAT Amount Rework]]+Table3[[#This Row],[Billed Before VAT Rework]]</f>
        <v>18463.289999999997</v>
      </c>
      <c r="O428" s="142">
        <v>4242.9200000000019</v>
      </c>
      <c r="P428" s="132">
        <f t="shared" si="32"/>
        <v>0.18686165590822959</v>
      </c>
      <c r="Q428" s="264">
        <f t="shared" si="33"/>
        <v>1177.7699999999968</v>
      </c>
      <c r="R428" s="264">
        <f t="shared" si="34"/>
        <v>1177.7699999999968</v>
      </c>
      <c r="S428" s="210">
        <v>405471</v>
      </c>
      <c r="T428" s="25" t="s">
        <v>1</v>
      </c>
      <c r="U428" s="208" t="s">
        <v>41</v>
      </c>
      <c r="V428" s="29">
        <v>45638</v>
      </c>
      <c r="W428" s="37">
        <f>Table3[[#This Row],[Received Date]]+22</f>
        <v>45660</v>
      </c>
      <c r="X428" s="126" t="s">
        <v>114</v>
      </c>
      <c r="Y428" s="226" t="s">
        <v>38</v>
      </c>
      <c r="Z428" s="29">
        <v>45662</v>
      </c>
      <c r="AA428" s="307"/>
    </row>
    <row r="429" spans="1:27" ht="17.25" hidden="1" customHeight="1" x14ac:dyDescent="0.2">
      <c r="A429" s="35" t="s">
        <v>61</v>
      </c>
      <c r="B429" s="36" t="s">
        <v>82</v>
      </c>
      <c r="C429" s="74" t="s">
        <v>46</v>
      </c>
      <c r="D429" s="26" t="str">
        <f t="shared" si="30"/>
        <v>Oct</v>
      </c>
      <c r="E429" s="158">
        <v>2024</v>
      </c>
      <c r="F429" s="138">
        <v>1311331.8799999999</v>
      </c>
      <c r="G429" s="138">
        <v>881960.04</v>
      </c>
      <c r="H429" s="138">
        <v>88829.85</v>
      </c>
      <c r="I429" s="600">
        <v>970789.89</v>
      </c>
      <c r="J429" s="68">
        <v>340541.98999999987</v>
      </c>
      <c r="K429" s="357">
        <f t="shared" si="31"/>
        <v>0.25969168842291845</v>
      </c>
      <c r="L429" s="137">
        <v>883424.04</v>
      </c>
      <c r="M429" s="137">
        <v>89042.18</v>
      </c>
      <c r="N429" s="137">
        <f>Table3[[#This Row],[VAT Amount Rework]]+Table3[[#This Row],[Billed Before VAT Rework]]</f>
        <v>972466.22</v>
      </c>
      <c r="O429" s="142">
        <v>338865.65999999992</v>
      </c>
      <c r="P429" s="132">
        <f t="shared" si="32"/>
        <v>0.25841334689430406</v>
      </c>
      <c r="Q429" s="66">
        <f t="shared" si="33"/>
        <v>1676.3299999999581</v>
      </c>
      <c r="R429" s="66">
        <f t="shared" si="34"/>
        <v>1676.3299999999581</v>
      </c>
      <c r="S429" s="75">
        <v>403514</v>
      </c>
      <c r="T429" s="25" t="s">
        <v>1</v>
      </c>
      <c r="U429" s="107" t="s">
        <v>41</v>
      </c>
      <c r="V429" s="29">
        <v>45640</v>
      </c>
      <c r="W429" s="37">
        <f>Table3[[#This Row],[Received Date]]+22</f>
        <v>45662</v>
      </c>
      <c r="X429" s="50" t="s">
        <v>100</v>
      </c>
      <c r="Y429" s="84" t="s">
        <v>38</v>
      </c>
      <c r="Z429" s="302">
        <v>45662</v>
      </c>
      <c r="AA429" s="70"/>
    </row>
    <row r="430" spans="1:27" ht="17.25" hidden="1" customHeight="1" x14ac:dyDescent="0.2">
      <c r="A430" s="185" t="s">
        <v>135</v>
      </c>
      <c r="B430" s="79" t="s">
        <v>57</v>
      </c>
      <c r="C430" s="186" t="s">
        <v>123</v>
      </c>
      <c r="D430" s="324" t="str">
        <f t="shared" si="30"/>
        <v>Nov</v>
      </c>
      <c r="E430" s="158">
        <v>2024</v>
      </c>
      <c r="F430" s="138">
        <v>198207.78</v>
      </c>
      <c r="G430" s="138"/>
      <c r="H430" s="138"/>
      <c r="I430" s="600">
        <v>147889.62</v>
      </c>
      <c r="J430" s="68">
        <v>50318.16</v>
      </c>
      <c r="K430" s="357">
        <f t="shared" si="31"/>
        <v>0.25386571606825931</v>
      </c>
      <c r="L430" s="137"/>
      <c r="M430" s="137"/>
      <c r="N430" s="137">
        <f>Table3[[#This Row],[VAT Amount Rework]]+Table3[[#This Row],[Billed Before VAT Rework]]</f>
        <v>0</v>
      </c>
      <c r="O430" s="142">
        <v>50318.16</v>
      </c>
      <c r="P430" s="132">
        <f t="shared" si="32"/>
        <v>0.25386571606825931</v>
      </c>
      <c r="Q430" s="330">
        <f t="shared" si="33"/>
        <v>0</v>
      </c>
      <c r="R430" s="330">
        <f t="shared" si="34"/>
        <v>0</v>
      </c>
      <c r="S430" s="148" t="s">
        <v>139</v>
      </c>
      <c r="T430" s="25" t="s">
        <v>1</v>
      </c>
      <c r="U430" s="83" t="s">
        <v>48</v>
      </c>
      <c r="V430" s="29">
        <v>45643</v>
      </c>
      <c r="W430" s="37">
        <v>45658</v>
      </c>
      <c r="X430" s="289" t="s">
        <v>99</v>
      </c>
      <c r="Y430" s="84" t="s">
        <v>38</v>
      </c>
      <c r="Z430" s="37">
        <v>45658</v>
      </c>
      <c r="AA430" s="345"/>
    </row>
    <row r="431" spans="1:27" ht="17.25" hidden="1" customHeight="1" x14ac:dyDescent="0.2">
      <c r="A431" s="185" t="s">
        <v>135</v>
      </c>
      <c r="B431" s="186" t="s">
        <v>82</v>
      </c>
      <c r="C431" s="186" t="s">
        <v>123</v>
      </c>
      <c r="D431" s="186" t="str">
        <f t="shared" si="30"/>
        <v>Nov</v>
      </c>
      <c r="E431" s="158">
        <v>2024</v>
      </c>
      <c r="F431" s="138">
        <v>10174.34</v>
      </c>
      <c r="G431" s="138"/>
      <c r="H431" s="138"/>
      <c r="I431" s="600">
        <v>9101.6299999999992</v>
      </c>
      <c r="J431" s="68">
        <v>1042.44</v>
      </c>
      <c r="K431" s="357">
        <f t="shared" si="31"/>
        <v>0.10245775155931491</v>
      </c>
      <c r="L431" s="137"/>
      <c r="M431" s="137"/>
      <c r="N431" s="137">
        <f>Table3[[#This Row],[VAT Amount Rework]]+Table3[[#This Row],[Billed Before VAT Rework]]</f>
        <v>0</v>
      </c>
      <c r="O431" s="142">
        <v>1042.44</v>
      </c>
      <c r="P431" s="132">
        <f t="shared" si="32"/>
        <v>0.10245775155931491</v>
      </c>
      <c r="Q431" s="187">
        <f t="shared" si="33"/>
        <v>0</v>
      </c>
      <c r="R431" s="187">
        <f t="shared" si="34"/>
        <v>0</v>
      </c>
      <c r="S431" s="188" t="s">
        <v>140</v>
      </c>
      <c r="T431" s="25" t="s">
        <v>1</v>
      </c>
      <c r="U431" s="83" t="s">
        <v>48</v>
      </c>
      <c r="V431" s="29">
        <v>45643</v>
      </c>
      <c r="W431" s="37">
        <v>45658</v>
      </c>
      <c r="X431" s="288" t="s">
        <v>99</v>
      </c>
      <c r="Y431" s="84" t="s">
        <v>38</v>
      </c>
      <c r="Z431" s="29">
        <v>45658</v>
      </c>
      <c r="AA431" s="189"/>
    </row>
    <row r="432" spans="1:27" ht="17.25" hidden="1" customHeight="1" x14ac:dyDescent="0.2">
      <c r="A432" s="185" t="s">
        <v>135</v>
      </c>
      <c r="B432" s="323" t="s">
        <v>57</v>
      </c>
      <c r="C432" s="324" t="s">
        <v>123</v>
      </c>
      <c r="D432" s="186" t="str">
        <f t="shared" si="30"/>
        <v>Nov</v>
      </c>
      <c r="E432" s="158">
        <v>2024</v>
      </c>
      <c r="F432" s="138">
        <v>791.25</v>
      </c>
      <c r="G432" s="138"/>
      <c r="H432" s="138"/>
      <c r="I432" s="600">
        <v>498.61</v>
      </c>
      <c r="J432" s="68">
        <v>292.57</v>
      </c>
      <c r="K432" s="357">
        <f t="shared" si="31"/>
        <v>0.36975671406003158</v>
      </c>
      <c r="L432" s="137"/>
      <c r="M432" s="137"/>
      <c r="N432" s="137">
        <f>Table3[[#This Row],[VAT Amount Rework]]+Table3[[#This Row],[Billed Before VAT Rework]]</f>
        <v>0</v>
      </c>
      <c r="O432" s="142">
        <v>292.57</v>
      </c>
      <c r="P432" s="132">
        <f t="shared" si="32"/>
        <v>0.36975671406003158</v>
      </c>
      <c r="Q432" s="187">
        <f t="shared" si="33"/>
        <v>0</v>
      </c>
      <c r="R432" s="187">
        <f t="shared" si="34"/>
        <v>0</v>
      </c>
      <c r="S432" s="188" t="s">
        <v>141</v>
      </c>
      <c r="T432" s="25" t="s">
        <v>1</v>
      </c>
      <c r="U432" s="25" t="s">
        <v>48</v>
      </c>
      <c r="V432" s="37">
        <v>45643</v>
      </c>
      <c r="W432" s="37">
        <v>45658</v>
      </c>
      <c r="X432" s="289" t="s">
        <v>99</v>
      </c>
      <c r="Y432" s="84" t="s">
        <v>95</v>
      </c>
      <c r="Z432" s="72" t="s">
        <v>3</v>
      </c>
      <c r="AA432" s="189"/>
    </row>
    <row r="433" spans="1:27" ht="17.25" hidden="1" customHeight="1" x14ac:dyDescent="0.2">
      <c r="A433" s="203" t="s">
        <v>61</v>
      </c>
      <c r="B433" s="249" t="s">
        <v>87</v>
      </c>
      <c r="C433" s="249" t="s">
        <v>46</v>
      </c>
      <c r="D433" s="205" t="str">
        <f t="shared" si="30"/>
        <v>Oct</v>
      </c>
      <c r="E433" s="158">
        <v>2024</v>
      </c>
      <c r="F433" s="138">
        <v>33788.94</v>
      </c>
      <c r="G433" s="138">
        <v>21406.85</v>
      </c>
      <c r="H433" s="138">
        <v>2046.01</v>
      </c>
      <c r="I433" s="600">
        <f>Table3[[#This Row],[VAT Amount]]+Table3[[#This Row],[Billed Before VAT]]</f>
        <v>23452.859999999997</v>
      </c>
      <c r="J433" s="68">
        <v>10336.080000000005</v>
      </c>
      <c r="K433" s="357">
        <f t="shared" si="31"/>
        <v>0.30590128012302265</v>
      </c>
      <c r="L433" s="137">
        <v>24752.65</v>
      </c>
      <c r="M433" s="137">
        <v>2547.88</v>
      </c>
      <c r="N433" s="137">
        <f>Table3[[#This Row],[VAT Amount Rework]]+Table3[[#This Row],[Billed Before VAT Rework]]</f>
        <v>27300.530000000002</v>
      </c>
      <c r="O433" s="142">
        <v>6488.41</v>
      </c>
      <c r="P433" s="132">
        <f t="shared" si="32"/>
        <v>0.19202762797530787</v>
      </c>
      <c r="Q433" s="206">
        <f t="shared" si="33"/>
        <v>3847.6700000000055</v>
      </c>
      <c r="R433" s="206">
        <f t="shared" si="34"/>
        <v>3847.6700000000055</v>
      </c>
      <c r="S433" s="210">
        <v>402909</v>
      </c>
      <c r="T433" s="25" t="s">
        <v>1</v>
      </c>
      <c r="U433" s="202" t="s">
        <v>41</v>
      </c>
      <c r="V433" s="37">
        <v>45641</v>
      </c>
      <c r="W433" s="37">
        <f>Table3[[#This Row],[Received Date]]+22</f>
        <v>45663</v>
      </c>
      <c r="X433" s="126" t="s">
        <v>114</v>
      </c>
      <c r="Y433" s="226" t="s">
        <v>38</v>
      </c>
      <c r="Z433" s="37">
        <v>45663</v>
      </c>
      <c r="AA433" s="209"/>
    </row>
    <row r="434" spans="1:27" ht="17.25" hidden="1" customHeight="1" x14ac:dyDescent="0.2">
      <c r="A434" s="221" t="s">
        <v>61</v>
      </c>
      <c r="B434" s="79" t="s">
        <v>56</v>
      </c>
      <c r="C434" s="79" t="s">
        <v>62</v>
      </c>
      <c r="D434" s="222" t="str">
        <f t="shared" si="30"/>
        <v>Oct</v>
      </c>
      <c r="E434" s="158">
        <v>2024</v>
      </c>
      <c r="F434" s="138">
        <v>6987825.4200000037</v>
      </c>
      <c r="G434" s="138"/>
      <c r="H434" s="138"/>
      <c r="I434" s="600"/>
      <c r="J434" s="68">
        <v>198705.48533672499</v>
      </c>
      <c r="K434" s="357">
        <f t="shared" si="31"/>
        <v>2.8435954448433384E-2</v>
      </c>
      <c r="L434" s="137"/>
      <c r="M434" s="137"/>
      <c r="N434" s="137">
        <f>Table3[[#This Row],[VAT Amount Rework]]+Table3[[#This Row],[Billed Before VAT Rework]]</f>
        <v>0</v>
      </c>
      <c r="O434" s="142">
        <v>198705.48533672499</v>
      </c>
      <c r="P434" s="132">
        <f t="shared" si="32"/>
        <v>2.8435954448433384E-2</v>
      </c>
      <c r="Q434" s="223">
        <f t="shared" si="33"/>
        <v>0</v>
      </c>
      <c r="R434" s="223">
        <f t="shared" si="34"/>
        <v>0</v>
      </c>
      <c r="S434" s="224"/>
      <c r="T434" s="25" t="s">
        <v>1</v>
      </c>
      <c r="U434" s="25" t="s">
        <v>40</v>
      </c>
      <c r="V434" s="37">
        <v>45644</v>
      </c>
      <c r="W434" s="37">
        <f>Table3[[#This Row],[Received Date]]+15</f>
        <v>45659</v>
      </c>
      <c r="X434" s="66" t="s">
        <v>105</v>
      </c>
      <c r="Y434" s="84" t="s">
        <v>103</v>
      </c>
      <c r="Z434" s="37">
        <v>45650</v>
      </c>
      <c r="AA434" s="225"/>
    </row>
    <row r="435" spans="1:27" ht="17.25" hidden="1" customHeight="1" x14ac:dyDescent="0.2">
      <c r="A435" s="180" t="s">
        <v>61</v>
      </c>
      <c r="B435" s="79" t="s">
        <v>57</v>
      </c>
      <c r="C435" s="79" t="s">
        <v>62</v>
      </c>
      <c r="D435" s="181" t="str">
        <f t="shared" si="30"/>
        <v>Oct</v>
      </c>
      <c r="E435" s="158">
        <v>2024</v>
      </c>
      <c r="F435" s="138">
        <v>16652592.089999989</v>
      </c>
      <c r="G435" s="138"/>
      <c r="H435" s="138"/>
      <c r="I435" s="600">
        <v>15983579.868539127</v>
      </c>
      <c r="J435" s="68">
        <v>669012.22146086209</v>
      </c>
      <c r="K435" s="357">
        <f t="shared" si="31"/>
        <v>4.0174659767388952E-2</v>
      </c>
      <c r="L435" s="137"/>
      <c r="M435" s="137"/>
      <c r="N435" s="137">
        <f>Table3[[#This Row],[VAT Amount Rework]]+Table3[[#This Row],[Billed Before VAT Rework]]</f>
        <v>0</v>
      </c>
      <c r="O435" s="142">
        <v>631818.55747390352</v>
      </c>
      <c r="P435" s="132">
        <f t="shared" si="32"/>
        <v>3.7941153789103829E-2</v>
      </c>
      <c r="Q435" s="182">
        <f t="shared" si="33"/>
        <v>37193.663986958563</v>
      </c>
      <c r="R435" s="182">
        <f t="shared" si="34"/>
        <v>37193.663986958563</v>
      </c>
      <c r="S435" s="183"/>
      <c r="T435" s="25" t="s">
        <v>1</v>
      </c>
      <c r="U435" s="83" t="s">
        <v>40</v>
      </c>
      <c r="V435" s="37">
        <v>45644</v>
      </c>
      <c r="W435" s="37">
        <v>45659</v>
      </c>
      <c r="X435" s="220" t="s">
        <v>99</v>
      </c>
      <c r="Y435" s="84" t="s">
        <v>38</v>
      </c>
      <c r="Z435" s="37">
        <v>45659</v>
      </c>
      <c r="AA435" s="184"/>
    </row>
    <row r="436" spans="1:27" ht="17.25" hidden="1" customHeight="1" x14ac:dyDescent="0.2">
      <c r="A436" s="35" t="s">
        <v>135</v>
      </c>
      <c r="B436" s="36" t="s">
        <v>57</v>
      </c>
      <c r="C436" s="74" t="s">
        <v>93</v>
      </c>
      <c r="D436" s="36" t="str">
        <f t="shared" si="30"/>
        <v>Nov</v>
      </c>
      <c r="E436" s="158">
        <v>2024</v>
      </c>
      <c r="F436" s="138">
        <v>2758684.58</v>
      </c>
      <c r="G436" s="138"/>
      <c r="H436" s="138"/>
      <c r="I436" s="600">
        <v>2231193.4</v>
      </c>
      <c r="J436" s="68">
        <v>509605.7</v>
      </c>
      <c r="K436" s="357">
        <f t="shared" si="31"/>
        <v>0.18472778790825009</v>
      </c>
      <c r="L436" s="137"/>
      <c r="M436" s="137"/>
      <c r="N436" s="137">
        <f>Table3[[#This Row],[VAT Amount Rework]]+Table3[[#This Row],[Billed Before VAT Rework]]</f>
        <v>0</v>
      </c>
      <c r="O436" s="142">
        <v>509605.7</v>
      </c>
      <c r="P436" s="132">
        <f t="shared" si="32"/>
        <v>0.18472778790825009</v>
      </c>
      <c r="Q436" s="68">
        <f t="shared" si="33"/>
        <v>0</v>
      </c>
      <c r="R436" s="68">
        <f t="shared" si="34"/>
        <v>0</v>
      </c>
      <c r="S436" s="71" t="s">
        <v>146</v>
      </c>
      <c r="T436" s="25" t="s">
        <v>1</v>
      </c>
      <c r="U436" s="83" t="s">
        <v>48</v>
      </c>
      <c r="V436" s="37">
        <v>45644</v>
      </c>
      <c r="W436" s="37">
        <f>Table3[[#This Row],[Received Date]]+15</f>
        <v>45659</v>
      </c>
      <c r="X436" s="220" t="s">
        <v>96</v>
      </c>
      <c r="Y436" s="84" t="s">
        <v>38</v>
      </c>
      <c r="Z436" s="37">
        <v>45659</v>
      </c>
      <c r="AA436" s="73"/>
    </row>
    <row r="437" spans="1:27" ht="17.25" hidden="1" customHeight="1" x14ac:dyDescent="0.2">
      <c r="A437" s="221" t="s">
        <v>61</v>
      </c>
      <c r="B437" s="74" t="s">
        <v>85</v>
      </c>
      <c r="C437" s="74" t="s">
        <v>62</v>
      </c>
      <c r="D437" s="222" t="str">
        <f t="shared" si="30"/>
        <v>Oct</v>
      </c>
      <c r="E437" s="158">
        <v>2024</v>
      </c>
      <c r="F437" s="138">
        <v>16450665.789999999</v>
      </c>
      <c r="G437" s="138"/>
      <c r="H437" s="138"/>
      <c r="I437" s="600"/>
      <c r="J437" s="68">
        <v>707867.38301281072</v>
      </c>
      <c r="K437" s="357">
        <f t="shared" si="31"/>
        <v>4.302971028948311E-2</v>
      </c>
      <c r="L437" s="137"/>
      <c r="M437" s="137"/>
      <c r="N437" s="137">
        <f>Table3[[#This Row],[VAT Amount Rework]]+Table3[[#This Row],[Billed Before VAT Rework]]</f>
        <v>0</v>
      </c>
      <c r="O437" s="142">
        <v>707867.38301281072</v>
      </c>
      <c r="P437" s="132">
        <f t="shared" si="32"/>
        <v>4.302971028948311E-2</v>
      </c>
      <c r="Q437" s="223">
        <f t="shared" si="33"/>
        <v>0</v>
      </c>
      <c r="R437" s="223">
        <f t="shared" si="34"/>
        <v>0</v>
      </c>
      <c r="S437" s="335"/>
      <c r="T437" s="25" t="s">
        <v>1</v>
      </c>
      <c r="U437" s="83" t="s">
        <v>40</v>
      </c>
      <c r="V437" s="37">
        <v>45644</v>
      </c>
      <c r="W437" s="37">
        <f>Table3[[#This Row],[Received Date]]+15</f>
        <v>45659</v>
      </c>
      <c r="X437" s="220" t="s">
        <v>96</v>
      </c>
      <c r="Y437" s="234" t="s">
        <v>95</v>
      </c>
      <c r="Z437" s="362" t="s">
        <v>3</v>
      </c>
      <c r="AA437" s="225"/>
    </row>
    <row r="438" spans="1:27" ht="17.25" hidden="1" customHeight="1" x14ac:dyDescent="0.2">
      <c r="A438" s="203" t="s">
        <v>61</v>
      </c>
      <c r="B438" s="204" t="s">
        <v>87</v>
      </c>
      <c r="C438" s="204" t="s">
        <v>46</v>
      </c>
      <c r="D438" s="205" t="str">
        <f t="shared" si="30"/>
        <v>Oct</v>
      </c>
      <c r="E438" s="158">
        <v>2024</v>
      </c>
      <c r="F438" s="138">
        <v>34934.74</v>
      </c>
      <c r="G438" s="138">
        <v>22143.56</v>
      </c>
      <c r="H438" s="138">
        <v>2249.29</v>
      </c>
      <c r="I438" s="600">
        <f>Table3[[#This Row],[VAT Amount]]+Table3[[#This Row],[Billed Before VAT]]</f>
        <v>24392.850000000002</v>
      </c>
      <c r="J438" s="68">
        <v>10541.889999999996</v>
      </c>
      <c r="K438" s="357">
        <f t="shared" si="31"/>
        <v>0.30175950930220163</v>
      </c>
      <c r="L438" s="137">
        <v>23429.84</v>
      </c>
      <c r="M438" s="137">
        <v>2442.2199999999998</v>
      </c>
      <c r="N438" s="137">
        <f>Table3[[#This Row],[VAT Amount Rework]]+Table3[[#This Row],[Billed Before VAT Rework]]</f>
        <v>25872.06</v>
      </c>
      <c r="O438" s="142">
        <v>9062.6799999999967</v>
      </c>
      <c r="P438" s="132">
        <f t="shared" si="32"/>
        <v>0.25941741658875944</v>
      </c>
      <c r="Q438" s="206">
        <f t="shared" si="33"/>
        <v>1479.2099999999991</v>
      </c>
      <c r="R438" s="206">
        <f t="shared" si="34"/>
        <v>1479.2099999999991</v>
      </c>
      <c r="S438" s="210">
        <v>404840</v>
      </c>
      <c r="T438" s="25" t="s">
        <v>1</v>
      </c>
      <c r="U438" s="208" t="s">
        <v>41</v>
      </c>
      <c r="V438" s="29">
        <v>45641</v>
      </c>
      <c r="W438" s="37">
        <f>Table3[[#This Row],[Received Date]]+22</f>
        <v>45663</v>
      </c>
      <c r="X438" s="126" t="s">
        <v>114</v>
      </c>
      <c r="Y438" s="226" t="s">
        <v>38</v>
      </c>
      <c r="Z438" s="29">
        <v>45663</v>
      </c>
      <c r="AA438" s="209"/>
    </row>
    <row r="439" spans="1:27" ht="17.25" hidden="1" customHeight="1" x14ac:dyDescent="0.2">
      <c r="A439" s="185" t="s">
        <v>135</v>
      </c>
      <c r="B439" s="190" t="s">
        <v>57</v>
      </c>
      <c r="C439" s="186" t="s">
        <v>123</v>
      </c>
      <c r="D439" s="186" t="str">
        <f t="shared" si="30"/>
        <v>Nov</v>
      </c>
      <c r="E439" s="158">
        <v>2024</v>
      </c>
      <c r="F439" s="138">
        <v>103879.75</v>
      </c>
      <c r="G439" s="138"/>
      <c r="H439" s="138"/>
      <c r="I439" s="600">
        <v>82880.5</v>
      </c>
      <c r="J439" s="68">
        <v>20795.09</v>
      </c>
      <c r="K439" s="357">
        <f t="shared" si="31"/>
        <v>0.20018425150233804</v>
      </c>
      <c r="L439" s="137"/>
      <c r="M439" s="137"/>
      <c r="N439" s="137">
        <f>Table3[[#This Row],[VAT Amount Rework]]+Table3[[#This Row],[Billed Before VAT Rework]]</f>
        <v>0</v>
      </c>
      <c r="O439" s="142">
        <v>20795.09</v>
      </c>
      <c r="P439" s="132">
        <f t="shared" si="32"/>
        <v>0.20018425150233804</v>
      </c>
      <c r="Q439" s="187">
        <f t="shared" si="33"/>
        <v>0</v>
      </c>
      <c r="R439" s="187">
        <f t="shared" si="34"/>
        <v>0</v>
      </c>
      <c r="S439" s="188" t="s">
        <v>143</v>
      </c>
      <c r="T439" s="25" t="s">
        <v>1</v>
      </c>
      <c r="U439" s="25" t="s">
        <v>48</v>
      </c>
      <c r="V439" s="37">
        <v>45646</v>
      </c>
      <c r="W439" s="37">
        <v>45661</v>
      </c>
      <c r="X439" s="220" t="s">
        <v>99</v>
      </c>
      <c r="Y439" s="84" t="s">
        <v>38</v>
      </c>
      <c r="Z439" s="37">
        <v>45659</v>
      </c>
      <c r="AA439" s="189"/>
    </row>
    <row r="440" spans="1:27" ht="17.25" hidden="1" customHeight="1" x14ac:dyDescent="0.2">
      <c r="A440" s="191" t="s">
        <v>61</v>
      </c>
      <c r="B440" s="193" t="s">
        <v>56</v>
      </c>
      <c r="C440" s="193" t="s">
        <v>46</v>
      </c>
      <c r="D440" s="192" t="str">
        <f t="shared" si="30"/>
        <v>Oct</v>
      </c>
      <c r="E440" s="158">
        <v>2024</v>
      </c>
      <c r="F440" s="138">
        <v>6362.14</v>
      </c>
      <c r="G440" s="138">
        <v>3386.03</v>
      </c>
      <c r="H440" s="138">
        <v>294.99</v>
      </c>
      <c r="I440" s="600">
        <f>Table3[[#This Row],[VAT Amount]]+Table3[[#This Row],[Billed Before VAT]]</f>
        <v>3681.0200000000004</v>
      </c>
      <c r="J440" s="68">
        <v>2681.12</v>
      </c>
      <c r="K440" s="357">
        <f t="shared" si="31"/>
        <v>0.42141795056380399</v>
      </c>
      <c r="L440" s="137">
        <v>4068.83</v>
      </c>
      <c r="M440" s="137">
        <v>397.41</v>
      </c>
      <c r="N440" s="137">
        <f>Table3[[#This Row],[VAT Amount Rework]]+Table3[[#This Row],[Billed Before VAT Rework]]</f>
        <v>4466.24</v>
      </c>
      <c r="O440" s="142">
        <v>1895.9000000000005</v>
      </c>
      <c r="P440" s="132">
        <f t="shared" si="32"/>
        <v>0.29799721477364544</v>
      </c>
      <c r="Q440" s="68">
        <f t="shared" si="33"/>
        <v>785.21999999999935</v>
      </c>
      <c r="R440" s="194">
        <f t="shared" si="34"/>
        <v>785.21999999999935</v>
      </c>
      <c r="S440" s="196">
        <v>409587</v>
      </c>
      <c r="T440" s="25" t="s">
        <v>1</v>
      </c>
      <c r="U440" s="25" t="s">
        <v>41</v>
      </c>
      <c r="V440" s="37">
        <v>45642</v>
      </c>
      <c r="W440" s="37">
        <f>Table3[[#This Row],[Received Date]]+22</f>
        <v>45664</v>
      </c>
      <c r="X440" s="220" t="s">
        <v>114</v>
      </c>
      <c r="Y440" s="226" t="s">
        <v>38</v>
      </c>
      <c r="Z440" s="37">
        <v>45664</v>
      </c>
      <c r="AA440" s="195"/>
    </row>
    <row r="441" spans="1:27" ht="17.25" hidden="1" customHeight="1" x14ac:dyDescent="0.2">
      <c r="A441" s="203" t="s">
        <v>135</v>
      </c>
      <c r="B441" s="204" t="s">
        <v>57</v>
      </c>
      <c r="C441" s="205" t="s">
        <v>123</v>
      </c>
      <c r="D441" s="205" t="str">
        <f t="shared" si="30"/>
        <v>Nov</v>
      </c>
      <c r="E441" s="158">
        <v>2024</v>
      </c>
      <c r="F441" s="138">
        <v>164157.39000000001</v>
      </c>
      <c r="G441" s="138"/>
      <c r="H441" s="138"/>
      <c r="I441" s="600">
        <v>123120.27</v>
      </c>
      <c r="J441" s="68">
        <v>38199.660000000003</v>
      </c>
      <c r="K441" s="357">
        <f t="shared" si="31"/>
        <v>0.23270143366679991</v>
      </c>
      <c r="L441" s="137"/>
      <c r="M441" s="137"/>
      <c r="N441" s="137">
        <f>Table3[[#This Row],[VAT Amount Rework]]+Table3[[#This Row],[Billed Before VAT Rework]]</f>
        <v>0</v>
      </c>
      <c r="O441" s="142">
        <v>38199.660000000003</v>
      </c>
      <c r="P441" s="132">
        <f t="shared" si="32"/>
        <v>0.23270143366679991</v>
      </c>
      <c r="Q441" s="206">
        <f t="shared" si="33"/>
        <v>0</v>
      </c>
      <c r="R441" s="206">
        <f t="shared" si="34"/>
        <v>0</v>
      </c>
      <c r="S441" s="148" t="s">
        <v>150</v>
      </c>
      <c r="T441" s="25" t="s">
        <v>1</v>
      </c>
      <c r="U441" s="67" t="s">
        <v>41</v>
      </c>
      <c r="V441" s="37">
        <v>45656</v>
      </c>
      <c r="W441" s="37">
        <f>Table3[[#This Row],[Received Date]]+15</f>
        <v>45671</v>
      </c>
      <c r="X441" s="66" t="s">
        <v>99</v>
      </c>
      <c r="Y441" s="84" t="s">
        <v>95</v>
      </c>
      <c r="Z441" s="67" t="s">
        <v>3</v>
      </c>
      <c r="AA441" s="209"/>
    </row>
    <row r="442" spans="1:27" ht="17.25" hidden="1" customHeight="1" x14ac:dyDescent="0.2">
      <c r="A442" s="185" t="s">
        <v>135</v>
      </c>
      <c r="B442" s="74" t="s">
        <v>85</v>
      </c>
      <c r="C442" s="165" t="s">
        <v>93</v>
      </c>
      <c r="D442" s="186" t="str">
        <f t="shared" si="30"/>
        <v>Nov</v>
      </c>
      <c r="E442" s="158">
        <v>2024</v>
      </c>
      <c r="F442" s="138">
        <v>833904.7</v>
      </c>
      <c r="G442" s="138"/>
      <c r="H442" s="138"/>
      <c r="I442" s="600">
        <v>546162.56999999995</v>
      </c>
      <c r="J442" s="68">
        <v>287742.13</v>
      </c>
      <c r="K442" s="357">
        <f t="shared" si="31"/>
        <v>0.34505397319381942</v>
      </c>
      <c r="L442" s="137"/>
      <c r="M442" s="137"/>
      <c r="N442" s="137">
        <f>Table3[[#This Row],[VAT Amount Rework]]+Table3[[#This Row],[Billed Before VAT Rework]]</f>
        <v>0</v>
      </c>
      <c r="O442" s="142">
        <v>287742.13</v>
      </c>
      <c r="P442" s="132">
        <f t="shared" si="32"/>
        <v>0.34505397319381942</v>
      </c>
      <c r="Q442" s="187">
        <f t="shared" si="33"/>
        <v>0</v>
      </c>
      <c r="R442" s="187">
        <f t="shared" si="34"/>
        <v>0</v>
      </c>
      <c r="S442" s="188" t="s">
        <v>144</v>
      </c>
      <c r="T442" s="25" t="s">
        <v>1</v>
      </c>
      <c r="U442" s="25" t="s">
        <v>48</v>
      </c>
      <c r="V442" s="43">
        <v>45648</v>
      </c>
      <c r="W442" s="37">
        <f>Table3[[#This Row],[Received Date]]+15</f>
        <v>45663</v>
      </c>
      <c r="X442" s="50" t="s">
        <v>96</v>
      </c>
      <c r="Y442" s="291" t="s">
        <v>38</v>
      </c>
      <c r="Z442" s="43">
        <v>45663</v>
      </c>
      <c r="AA442" s="189"/>
    </row>
    <row r="443" spans="1:27" ht="17.25" hidden="1" customHeight="1" x14ac:dyDescent="0.2">
      <c r="A443" s="213" t="s">
        <v>135</v>
      </c>
      <c r="B443" s="351" t="s">
        <v>57</v>
      </c>
      <c r="C443" s="352" t="s">
        <v>123</v>
      </c>
      <c r="D443" s="214" t="str">
        <f t="shared" ref="D443:D507" si="35">TEXT($A443, "mmm")</f>
        <v>Nov</v>
      </c>
      <c r="E443" s="158">
        <v>2024</v>
      </c>
      <c r="F443" s="138">
        <v>24500.57</v>
      </c>
      <c r="G443" s="138"/>
      <c r="H443" s="138"/>
      <c r="I443" s="600">
        <v>18470.55</v>
      </c>
      <c r="J443" s="68">
        <v>5587</v>
      </c>
      <c r="K443" s="357">
        <f t="shared" si="31"/>
        <v>0.22803551101056016</v>
      </c>
      <c r="L443" s="137"/>
      <c r="M443" s="137"/>
      <c r="N443" s="137">
        <f>Table3[[#This Row],[VAT Amount Rework]]+Table3[[#This Row],[Billed Before VAT Rework]]</f>
        <v>0</v>
      </c>
      <c r="O443" s="142">
        <v>5587</v>
      </c>
      <c r="P443" s="132">
        <f t="shared" si="32"/>
        <v>0.22803551101056016</v>
      </c>
      <c r="Q443" s="215">
        <f t="shared" si="33"/>
        <v>0</v>
      </c>
      <c r="R443" s="215">
        <f t="shared" si="34"/>
        <v>0</v>
      </c>
      <c r="S443" s="216" t="s">
        <v>151</v>
      </c>
      <c r="T443" s="25" t="s">
        <v>1</v>
      </c>
      <c r="U443" s="25" t="s">
        <v>48</v>
      </c>
      <c r="V443" s="37">
        <v>45656</v>
      </c>
      <c r="W443" s="37">
        <f>Table3[[#This Row],[Received Date]]+15</f>
        <v>45671</v>
      </c>
      <c r="X443" s="220" t="s">
        <v>114</v>
      </c>
      <c r="Y443" s="226" t="s">
        <v>38</v>
      </c>
      <c r="Z443" s="37">
        <v>45671</v>
      </c>
      <c r="AA443" s="217"/>
    </row>
    <row r="444" spans="1:27" ht="17.25" hidden="1" customHeight="1" x14ac:dyDescent="0.2">
      <c r="A444" s="35" t="s">
        <v>135</v>
      </c>
      <c r="B444" s="36" t="s">
        <v>82</v>
      </c>
      <c r="C444" s="205" t="s">
        <v>123</v>
      </c>
      <c r="D444" s="36" t="str">
        <f t="shared" si="35"/>
        <v>Nov</v>
      </c>
      <c r="E444" s="158">
        <v>2024</v>
      </c>
      <c r="F444" s="138">
        <v>875.22</v>
      </c>
      <c r="G444" s="138"/>
      <c r="H444" s="138"/>
      <c r="I444" s="600">
        <v>208.03</v>
      </c>
      <c r="J444" s="68">
        <v>649.02</v>
      </c>
      <c r="K444" s="357">
        <f t="shared" si="31"/>
        <v>0.74155069582504962</v>
      </c>
      <c r="L444" s="137"/>
      <c r="M444" s="137"/>
      <c r="N444" s="137">
        <f>Table3[[#This Row],[VAT Amount Rework]]+Table3[[#This Row],[Billed Before VAT Rework]]</f>
        <v>0</v>
      </c>
      <c r="O444" s="142">
        <v>649.02</v>
      </c>
      <c r="P444" s="132">
        <f t="shared" si="32"/>
        <v>0.74155069582504962</v>
      </c>
      <c r="Q444" s="68">
        <f t="shared" si="33"/>
        <v>0</v>
      </c>
      <c r="R444" s="68">
        <f t="shared" si="34"/>
        <v>0</v>
      </c>
      <c r="S444" s="71" t="s">
        <v>163</v>
      </c>
      <c r="T444" s="25" t="s">
        <v>1</v>
      </c>
      <c r="U444" s="208" t="s">
        <v>41</v>
      </c>
      <c r="V444" s="29">
        <v>45657</v>
      </c>
      <c r="W444" s="37">
        <f>Table3[[#This Row],[Received Date]]+15</f>
        <v>45672</v>
      </c>
      <c r="X444" s="233" t="s">
        <v>114</v>
      </c>
      <c r="Y444" s="226" t="s">
        <v>38</v>
      </c>
      <c r="Z444" s="29">
        <v>45672</v>
      </c>
      <c r="AA444" s="73"/>
    </row>
    <row r="445" spans="1:27" ht="17.25" hidden="1" customHeight="1" x14ac:dyDescent="0.2">
      <c r="A445" s="35" t="s">
        <v>135</v>
      </c>
      <c r="B445" s="192" t="s">
        <v>57</v>
      </c>
      <c r="C445" s="193" t="s">
        <v>46</v>
      </c>
      <c r="D445" s="192" t="str">
        <f t="shared" si="35"/>
        <v>Nov</v>
      </c>
      <c r="E445" s="158">
        <v>2024</v>
      </c>
      <c r="F445" s="138">
        <v>205195.45</v>
      </c>
      <c r="G445" s="138">
        <v>175325.05</v>
      </c>
      <c r="H445" s="138">
        <v>21623.03</v>
      </c>
      <c r="I445" s="600">
        <v>196948.08</v>
      </c>
      <c r="J445" s="68">
        <v>8247.3700000000244</v>
      </c>
      <c r="K445" s="357">
        <f t="shared" si="31"/>
        <v>4.0192752812014225E-2</v>
      </c>
      <c r="L445" s="137">
        <v>178285.85</v>
      </c>
      <c r="M445" s="137">
        <v>22067.15</v>
      </c>
      <c r="N445" s="137">
        <f>Table3[[#This Row],[VAT Amount Rework]]+Table3[[#This Row],[Billed Before VAT Rework]]</f>
        <v>200353</v>
      </c>
      <c r="O445" s="142">
        <v>4842.4500000000116</v>
      </c>
      <c r="P445" s="132">
        <f t="shared" si="32"/>
        <v>2.3599207487300579E-2</v>
      </c>
      <c r="Q445" s="194">
        <f t="shared" si="33"/>
        <v>3404.9200000000128</v>
      </c>
      <c r="R445" s="194">
        <f t="shared" si="34"/>
        <v>3404.9200000000128</v>
      </c>
      <c r="S445" s="196">
        <v>410453</v>
      </c>
      <c r="T445" s="25" t="s">
        <v>1</v>
      </c>
      <c r="U445" s="72" t="s">
        <v>40</v>
      </c>
      <c r="V445" s="37">
        <v>45642</v>
      </c>
      <c r="W445" s="37">
        <f>Table3[[#This Row],[Received Date]]+22</f>
        <v>45664</v>
      </c>
      <c r="X445" s="319" t="s">
        <v>114</v>
      </c>
      <c r="Y445" s="226" t="s">
        <v>38</v>
      </c>
      <c r="Z445" s="29">
        <v>45664</v>
      </c>
      <c r="AA445" s="195"/>
    </row>
    <row r="446" spans="1:27" ht="17.25" hidden="1" customHeight="1" x14ac:dyDescent="0.2">
      <c r="A446" s="203" t="s">
        <v>61</v>
      </c>
      <c r="B446" s="204" t="s">
        <v>87</v>
      </c>
      <c r="C446" s="249" t="s">
        <v>46</v>
      </c>
      <c r="D446" s="205" t="str">
        <f t="shared" si="35"/>
        <v>Oct</v>
      </c>
      <c r="E446" s="158">
        <v>2024</v>
      </c>
      <c r="F446" s="138">
        <v>17485.84</v>
      </c>
      <c r="G446" s="138">
        <v>11760.3</v>
      </c>
      <c r="H446" s="138">
        <v>968.89</v>
      </c>
      <c r="I446" s="600">
        <f>Table3[[#This Row],[VAT Amount]]+Table3[[#This Row],[Billed Before VAT]]</f>
        <v>12729.189999999999</v>
      </c>
      <c r="J446" s="68">
        <v>4756.6500000000015</v>
      </c>
      <c r="K446" s="357">
        <f t="shared" si="31"/>
        <v>0.27202868149313969</v>
      </c>
      <c r="L446" s="137">
        <v>11899.08</v>
      </c>
      <c r="M446" s="137">
        <v>985.54</v>
      </c>
      <c r="N446" s="137">
        <f>Table3[[#This Row],[VAT Amount Rework]]+Table3[[#This Row],[Billed Before VAT Rework]]</f>
        <v>12884.619999999999</v>
      </c>
      <c r="O446" s="142">
        <v>4601.2200000000012</v>
      </c>
      <c r="P446" s="132">
        <f t="shared" si="32"/>
        <v>0.26313977481207657</v>
      </c>
      <c r="Q446" s="206">
        <f t="shared" si="33"/>
        <v>155.43000000000029</v>
      </c>
      <c r="R446" s="206">
        <f t="shared" si="34"/>
        <v>155.43000000000029</v>
      </c>
      <c r="S446" s="210">
        <v>403006</v>
      </c>
      <c r="T446" s="25" t="s">
        <v>1</v>
      </c>
      <c r="U446" s="67" t="s">
        <v>41</v>
      </c>
      <c r="V446" s="37">
        <v>45642</v>
      </c>
      <c r="W446" s="37">
        <f>Table3[[#This Row],[Received Date]]+22</f>
        <v>45664</v>
      </c>
      <c r="X446" s="233" t="s">
        <v>100</v>
      </c>
      <c r="Y446" s="84" t="s">
        <v>38</v>
      </c>
      <c r="Z446" s="37">
        <v>45658</v>
      </c>
      <c r="AA446" s="209"/>
    </row>
    <row r="447" spans="1:27" s="412" customFormat="1" ht="17.25" hidden="1" customHeight="1" x14ac:dyDescent="0.2">
      <c r="A447" s="191" t="s">
        <v>61</v>
      </c>
      <c r="B447" s="248" t="s">
        <v>56</v>
      </c>
      <c r="C447" s="248" t="s">
        <v>46</v>
      </c>
      <c r="D447" s="192" t="str">
        <f t="shared" si="35"/>
        <v>Oct</v>
      </c>
      <c r="E447" s="158">
        <v>2024</v>
      </c>
      <c r="F447" s="138">
        <v>9431.23</v>
      </c>
      <c r="G447" s="138">
        <v>5274.8</v>
      </c>
      <c r="H447" s="138">
        <v>742.86</v>
      </c>
      <c r="I447" s="600">
        <f>Table3[[#This Row],[VAT Amount]]+Table3[[#This Row],[Billed Before VAT]]</f>
        <v>6017.66</v>
      </c>
      <c r="J447" s="68">
        <v>3413.5699999999997</v>
      </c>
      <c r="K447" s="357">
        <f t="shared" si="31"/>
        <v>0.36194324600290734</v>
      </c>
      <c r="L447" s="137">
        <v>5274.8</v>
      </c>
      <c r="M447" s="137">
        <v>742.86</v>
      </c>
      <c r="N447" s="137">
        <f>Table3[[#This Row],[VAT Amount Rework]]+Table3[[#This Row],[Billed Before VAT Rework]]</f>
        <v>6017.66</v>
      </c>
      <c r="O447" s="142">
        <v>3413.5699999999997</v>
      </c>
      <c r="P447" s="132">
        <f t="shared" si="32"/>
        <v>0.36194324600290734</v>
      </c>
      <c r="Q447" s="194">
        <f t="shared" si="33"/>
        <v>0</v>
      </c>
      <c r="R447" s="194">
        <f t="shared" si="34"/>
        <v>0</v>
      </c>
      <c r="S447" s="196">
        <v>409596</v>
      </c>
      <c r="T447" s="25" t="s">
        <v>1</v>
      </c>
      <c r="U447" s="25" t="s">
        <v>40</v>
      </c>
      <c r="V447" s="37">
        <v>45642</v>
      </c>
      <c r="W447" s="37">
        <f>Table3[[#This Row],[Received Date]]+22</f>
        <v>45664</v>
      </c>
      <c r="X447" s="233" t="s">
        <v>99</v>
      </c>
      <c r="Y447" s="84" t="s">
        <v>38</v>
      </c>
      <c r="Z447" s="37">
        <v>45659</v>
      </c>
      <c r="AA447" s="195"/>
    </row>
    <row r="448" spans="1:27" s="412" customFormat="1" ht="17.25" hidden="1" customHeight="1" x14ac:dyDescent="0.2">
      <c r="A448" s="221" t="s">
        <v>135</v>
      </c>
      <c r="B448" s="222" t="s">
        <v>82</v>
      </c>
      <c r="C448" s="222" t="s">
        <v>123</v>
      </c>
      <c r="D448" s="222" t="str">
        <f t="shared" si="35"/>
        <v>Nov</v>
      </c>
      <c r="E448" s="158">
        <v>2024</v>
      </c>
      <c r="F448" s="138">
        <v>28556.95</v>
      </c>
      <c r="G448" s="138"/>
      <c r="H448" s="138"/>
      <c r="I448" s="600">
        <v>15369.23</v>
      </c>
      <c r="J448" s="68">
        <v>12746.49</v>
      </c>
      <c r="K448" s="357">
        <f t="shared" si="31"/>
        <v>0.44635333955481937</v>
      </c>
      <c r="L448" s="137"/>
      <c r="M448" s="137"/>
      <c r="N448" s="137">
        <f>Table3[[#This Row],[VAT Amount Rework]]+Table3[[#This Row],[Billed Before VAT Rework]]</f>
        <v>0</v>
      </c>
      <c r="O448" s="142">
        <v>12746.49</v>
      </c>
      <c r="P448" s="132">
        <f t="shared" si="32"/>
        <v>0.44635333955481937</v>
      </c>
      <c r="Q448" s="223">
        <f t="shared" si="33"/>
        <v>0</v>
      </c>
      <c r="R448" s="223">
        <f t="shared" si="34"/>
        <v>0</v>
      </c>
      <c r="S448" s="335" t="s">
        <v>164</v>
      </c>
      <c r="T448" s="25" t="s">
        <v>1</v>
      </c>
      <c r="U448" s="67" t="s">
        <v>40</v>
      </c>
      <c r="V448" s="29">
        <v>45657</v>
      </c>
      <c r="W448" s="37">
        <f>Table3[[#This Row],[Received Date]]+15</f>
        <v>45672</v>
      </c>
      <c r="X448" s="68" t="s">
        <v>99</v>
      </c>
      <c r="Y448" s="84" t="s">
        <v>38</v>
      </c>
      <c r="Z448" s="29">
        <v>45671</v>
      </c>
      <c r="AA448" s="225"/>
    </row>
    <row r="449" spans="1:27" ht="17.25" hidden="1" customHeight="1" x14ac:dyDescent="0.2">
      <c r="A449" s="213" t="s">
        <v>135</v>
      </c>
      <c r="B449" s="79" t="s">
        <v>82</v>
      </c>
      <c r="C449" s="214" t="s">
        <v>123</v>
      </c>
      <c r="D449" s="214" t="str">
        <f t="shared" si="35"/>
        <v>Nov</v>
      </c>
      <c r="E449" s="158">
        <v>2024</v>
      </c>
      <c r="F449" s="138">
        <v>425579.32</v>
      </c>
      <c r="G449" s="138"/>
      <c r="H449" s="138"/>
      <c r="I449" s="600">
        <v>251399.47</v>
      </c>
      <c r="J449" s="68">
        <v>171156.16</v>
      </c>
      <c r="K449" s="357">
        <f t="shared" si="31"/>
        <v>0.40217217321555943</v>
      </c>
      <c r="L449" s="137"/>
      <c r="M449" s="137"/>
      <c r="N449" s="137">
        <f>Table3[[#This Row],[VAT Amount Rework]]+Table3[[#This Row],[Billed Before VAT Rework]]</f>
        <v>0</v>
      </c>
      <c r="O449" s="142">
        <v>171156.16</v>
      </c>
      <c r="P449" s="132">
        <f t="shared" si="32"/>
        <v>0.40217217321555943</v>
      </c>
      <c r="Q449" s="215">
        <f t="shared" si="33"/>
        <v>0</v>
      </c>
      <c r="R449" s="215">
        <f t="shared" si="34"/>
        <v>0</v>
      </c>
      <c r="S449" s="216" t="s">
        <v>152</v>
      </c>
      <c r="T449" s="25" t="s">
        <v>1</v>
      </c>
      <c r="U449" s="25" t="s">
        <v>48</v>
      </c>
      <c r="V449" s="29">
        <v>45657</v>
      </c>
      <c r="W449" s="37">
        <f>Table3[[#This Row],[Received Date]]+15</f>
        <v>45672</v>
      </c>
      <c r="X449" s="233" t="s">
        <v>96</v>
      </c>
      <c r="Y449" s="84" t="s">
        <v>38</v>
      </c>
      <c r="Z449" s="29">
        <v>45672</v>
      </c>
      <c r="AA449" s="217"/>
    </row>
    <row r="450" spans="1:27" ht="17.25" hidden="1" customHeight="1" x14ac:dyDescent="0.2">
      <c r="A450" s="35" t="s">
        <v>61</v>
      </c>
      <c r="B450" s="79" t="s">
        <v>82</v>
      </c>
      <c r="C450" s="79" t="s">
        <v>62</v>
      </c>
      <c r="D450" s="36" t="str">
        <f t="shared" si="35"/>
        <v>Oct</v>
      </c>
      <c r="E450" s="158">
        <v>2024</v>
      </c>
      <c r="F450" s="138">
        <v>24951608.090000104</v>
      </c>
      <c r="G450" s="138"/>
      <c r="H450" s="138"/>
      <c r="I450" s="600"/>
      <c r="J450" s="68">
        <v>1697757.1380231082</v>
      </c>
      <c r="K450" s="357">
        <f t="shared" si="31"/>
        <v>6.8041992800597126E-2</v>
      </c>
      <c r="L450" s="137"/>
      <c r="M450" s="137"/>
      <c r="N450" s="137">
        <f>Table3[[#This Row],[VAT Amount Rework]]+Table3[[#This Row],[Billed Before VAT Rework]]</f>
        <v>0</v>
      </c>
      <c r="O450" s="142">
        <v>1627360.6072178297</v>
      </c>
      <c r="P450" s="132">
        <f t="shared" si="32"/>
        <v>6.5220670401200692E-2</v>
      </c>
      <c r="Q450" s="68">
        <f t="shared" si="33"/>
        <v>70396.530805278569</v>
      </c>
      <c r="R450" s="68">
        <f t="shared" si="34"/>
        <v>70396.530805278569</v>
      </c>
      <c r="S450" s="71"/>
      <c r="T450" s="25" t="s">
        <v>1</v>
      </c>
      <c r="U450" s="25" t="s">
        <v>40</v>
      </c>
      <c r="V450" s="232">
        <v>45650</v>
      </c>
      <c r="W450" s="37">
        <f>Table3[[#This Row],[Received Date]]+15</f>
        <v>45665</v>
      </c>
      <c r="X450" s="140" t="s">
        <v>99</v>
      </c>
      <c r="Y450" s="84" t="s">
        <v>38</v>
      </c>
      <c r="Z450" s="232">
        <v>45665</v>
      </c>
      <c r="AA450" s="73"/>
    </row>
    <row r="451" spans="1:27" ht="17.25" hidden="1" customHeight="1" x14ac:dyDescent="0.2">
      <c r="A451" s="203" t="s">
        <v>61</v>
      </c>
      <c r="B451" s="249" t="s">
        <v>87</v>
      </c>
      <c r="C451" s="249" t="s">
        <v>46</v>
      </c>
      <c r="D451" s="205" t="str">
        <f t="shared" si="35"/>
        <v>Oct</v>
      </c>
      <c r="E451" s="158">
        <v>2024</v>
      </c>
      <c r="F451" s="138">
        <v>19945.419999999998</v>
      </c>
      <c r="G451" s="138">
        <v>9895.06</v>
      </c>
      <c r="H451" s="138">
        <v>1162.32</v>
      </c>
      <c r="I451" s="600">
        <f>Table3[[#This Row],[VAT Amount]]+Table3[[#This Row],[Billed Before VAT]]</f>
        <v>11057.38</v>
      </c>
      <c r="J451" s="68">
        <v>8888.0399999999991</v>
      </c>
      <c r="K451" s="357">
        <f t="shared" si="31"/>
        <v>0.44561809177244699</v>
      </c>
      <c r="L451" s="137">
        <v>10145.620000000001</v>
      </c>
      <c r="M451" s="137">
        <v>1173.17</v>
      </c>
      <c r="N451" s="137">
        <f>Table3[[#This Row],[VAT Amount Rework]]+Table3[[#This Row],[Billed Before VAT Rework]]</f>
        <v>11318.79</v>
      </c>
      <c r="O451" s="142">
        <v>8626.6299999999974</v>
      </c>
      <c r="P451" s="132">
        <f t="shared" si="32"/>
        <v>0.43251182476979666</v>
      </c>
      <c r="Q451" s="206">
        <f t="shared" si="33"/>
        <v>261.41000000000167</v>
      </c>
      <c r="R451" s="206">
        <f t="shared" si="34"/>
        <v>261.41000000000167</v>
      </c>
      <c r="S451" s="210">
        <v>405353</v>
      </c>
      <c r="T451" s="25" t="s">
        <v>1</v>
      </c>
      <c r="U451" s="106" t="s">
        <v>41</v>
      </c>
      <c r="V451" s="37">
        <v>45642</v>
      </c>
      <c r="W451" s="37">
        <f>Table3[[#This Row],[Received Date]]+22</f>
        <v>45664</v>
      </c>
      <c r="X451" s="233" t="s">
        <v>100</v>
      </c>
      <c r="Y451" s="84" t="s">
        <v>38</v>
      </c>
      <c r="Z451" s="37">
        <v>45658</v>
      </c>
      <c r="AA451" s="209"/>
    </row>
    <row r="452" spans="1:27" ht="17.25" hidden="1" customHeight="1" x14ac:dyDescent="0.2">
      <c r="A452" s="382" t="s">
        <v>61</v>
      </c>
      <c r="B452" s="204" t="s">
        <v>87</v>
      </c>
      <c r="C452" s="204" t="s">
        <v>46</v>
      </c>
      <c r="D452" s="229" t="str">
        <f t="shared" si="35"/>
        <v>Oct</v>
      </c>
      <c r="E452" s="158">
        <v>2024</v>
      </c>
      <c r="F452" s="138">
        <v>489676.58</v>
      </c>
      <c r="G452" s="138">
        <v>296416.74</v>
      </c>
      <c r="H452" s="138">
        <v>34571.949999999997</v>
      </c>
      <c r="I452" s="600">
        <v>330988.69</v>
      </c>
      <c r="J452" s="68">
        <v>158687.89000000001</v>
      </c>
      <c r="K452" s="357">
        <f t="shared" si="31"/>
        <v>0.32406673400635172</v>
      </c>
      <c r="L452" s="137">
        <v>298136.14</v>
      </c>
      <c r="M452" s="137">
        <v>34813.57</v>
      </c>
      <c r="N452" s="137">
        <f>Table3[[#This Row],[VAT Amount Rework]]+Table3[[#This Row],[Billed Before VAT Rework]]</f>
        <v>332949.71000000002</v>
      </c>
      <c r="O452" s="142">
        <v>156726.87</v>
      </c>
      <c r="P452" s="132">
        <f t="shared" si="32"/>
        <v>0.32006200909179683</v>
      </c>
      <c r="Q452" s="264">
        <f t="shared" si="33"/>
        <v>1961.0200000000186</v>
      </c>
      <c r="R452" s="264">
        <f t="shared" si="34"/>
        <v>1961.0200000000186</v>
      </c>
      <c r="S452" s="465" t="s">
        <v>148</v>
      </c>
      <c r="T452" s="25" t="s">
        <v>1</v>
      </c>
      <c r="U452" s="208" t="s">
        <v>41</v>
      </c>
      <c r="V452" s="29">
        <v>45643</v>
      </c>
      <c r="W452" s="37">
        <f>Table3[[#This Row],[Received Date]]+22</f>
        <v>45665</v>
      </c>
      <c r="X452" s="233" t="s">
        <v>114</v>
      </c>
      <c r="Y452" s="473" t="s">
        <v>38</v>
      </c>
      <c r="Z452" s="37">
        <v>45665</v>
      </c>
      <c r="AA452" s="307"/>
    </row>
    <row r="453" spans="1:27" ht="17.25" hidden="1" customHeight="1" x14ac:dyDescent="0.2">
      <c r="A453" s="35" t="s">
        <v>61</v>
      </c>
      <c r="B453" s="79" t="s">
        <v>87</v>
      </c>
      <c r="C453" s="79" t="s">
        <v>62</v>
      </c>
      <c r="D453" s="36" t="str">
        <f t="shared" si="35"/>
        <v>Oct</v>
      </c>
      <c r="E453" s="158">
        <v>2024</v>
      </c>
      <c r="F453" s="138">
        <v>12272148.000000009</v>
      </c>
      <c r="G453" s="138"/>
      <c r="H453" s="138"/>
      <c r="I453" s="600"/>
      <c r="J453" s="68">
        <v>1507682.7484273706</v>
      </c>
      <c r="K453" s="357">
        <f t="shared" si="31"/>
        <v>0.12285402265580316</v>
      </c>
      <c r="L453" s="137"/>
      <c r="M453" s="137"/>
      <c r="N453" s="137">
        <f>Table3[[#This Row],[VAT Amount Rework]]+Table3[[#This Row],[Billed Before VAT Rework]]</f>
        <v>0</v>
      </c>
      <c r="O453" s="142">
        <v>1428278.1614273749</v>
      </c>
      <c r="P453" s="132">
        <f t="shared" si="32"/>
        <v>0.11638371387204374</v>
      </c>
      <c r="Q453" s="68">
        <f t="shared" si="33"/>
        <v>79404.586999995634</v>
      </c>
      <c r="R453" s="68">
        <f t="shared" si="34"/>
        <v>79404.586999995634</v>
      </c>
      <c r="S453" s="71"/>
      <c r="T453" s="25" t="s">
        <v>1</v>
      </c>
      <c r="U453" s="25" t="s">
        <v>40</v>
      </c>
      <c r="V453" s="76">
        <v>45650</v>
      </c>
      <c r="W453" s="37">
        <f>Table3[[#This Row],[Received Date]]+15</f>
        <v>45665</v>
      </c>
      <c r="X453" s="233" t="s">
        <v>96</v>
      </c>
      <c r="Y453" s="226" t="s">
        <v>38</v>
      </c>
      <c r="Z453" s="37">
        <v>45665</v>
      </c>
      <c r="AA453" s="73"/>
    </row>
    <row r="454" spans="1:27" ht="17.25" hidden="1" customHeight="1" x14ac:dyDescent="0.2">
      <c r="A454" s="191" t="s">
        <v>61</v>
      </c>
      <c r="B454" s="193" t="s">
        <v>56</v>
      </c>
      <c r="C454" s="193" t="s">
        <v>46</v>
      </c>
      <c r="D454" s="192" t="str">
        <f t="shared" si="35"/>
        <v>Oct</v>
      </c>
      <c r="E454" s="158">
        <v>2024</v>
      </c>
      <c r="F454" s="138">
        <v>6921.71</v>
      </c>
      <c r="G454" s="138">
        <v>4855.84</v>
      </c>
      <c r="H454" s="138">
        <v>462.32</v>
      </c>
      <c r="I454" s="600">
        <v>5318.16</v>
      </c>
      <c r="J454" s="68">
        <v>1603.5500000000002</v>
      </c>
      <c r="K454" s="357">
        <f t="shared" ref="K454:K518" si="36">IFERROR(J454/F454,0)</f>
        <v>0.23166963077043104</v>
      </c>
      <c r="L454" s="137">
        <v>5685.28</v>
      </c>
      <c r="M454" s="137">
        <v>586.46</v>
      </c>
      <c r="N454" s="137">
        <f>Table3[[#This Row],[VAT Amount Rework]]+Table3[[#This Row],[Billed Before VAT Rework]]</f>
        <v>6271.74</v>
      </c>
      <c r="O454" s="142">
        <v>649.97000000000025</v>
      </c>
      <c r="P454" s="132">
        <f t="shared" ref="P454:P497" si="37">IF(O454="-",K454,IFERROR(O454/F454,0))</f>
        <v>9.390309620021646E-2</v>
      </c>
      <c r="Q454" s="194">
        <f t="shared" ref="Q454:Q518" si="38">$J454-$O454</f>
        <v>953.57999999999993</v>
      </c>
      <c r="R454" s="194">
        <f t="shared" ref="R454:R489" si="39">IFERROR(IF($Q454&lt;0,0,$Q454),"0")</f>
        <v>953.57999999999993</v>
      </c>
      <c r="S454" s="196">
        <v>409597</v>
      </c>
      <c r="T454" s="25" t="s">
        <v>1</v>
      </c>
      <c r="U454" s="25" t="s">
        <v>41</v>
      </c>
      <c r="V454" s="37">
        <v>45643</v>
      </c>
      <c r="W454" s="37">
        <f>Table3[[#This Row],[Received Date]]+22</f>
        <v>45665</v>
      </c>
      <c r="X454" s="233" t="s">
        <v>100</v>
      </c>
      <c r="Y454" s="84" t="s">
        <v>38</v>
      </c>
      <c r="Z454" s="219">
        <v>45659</v>
      </c>
      <c r="AA454" s="195"/>
    </row>
    <row r="455" spans="1:27" ht="17.25" hidden="1" customHeight="1" x14ac:dyDescent="0.2">
      <c r="A455" s="221" t="s">
        <v>59</v>
      </c>
      <c r="B455" s="74" t="s">
        <v>85</v>
      </c>
      <c r="C455" s="74" t="s">
        <v>62</v>
      </c>
      <c r="D455" s="222" t="str">
        <f t="shared" si="35"/>
        <v>Sep</v>
      </c>
      <c r="E455" s="158">
        <v>2024</v>
      </c>
      <c r="F455" s="138">
        <v>15047229.330000009</v>
      </c>
      <c r="G455" s="138"/>
      <c r="H455" s="138"/>
      <c r="I455" s="600"/>
      <c r="J455" s="68">
        <v>488689.09553005174</v>
      </c>
      <c r="K455" s="357">
        <f t="shared" si="36"/>
        <v>3.2477015190812634E-2</v>
      </c>
      <c r="L455" s="137"/>
      <c r="M455" s="137"/>
      <c r="N455" s="137">
        <f>Table3[[#This Row],[VAT Amount Rework]]+Table3[[#This Row],[Billed Before VAT Rework]]</f>
        <v>0</v>
      </c>
      <c r="O455" s="142">
        <v>482237.66883005202</v>
      </c>
      <c r="P455" s="132">
        <f t="shared" si="37"/>
        <v>3.204827003391273E-2</v>
      </c>
      <c r="Q455" s="223">
        <f t="shared" si="38"/>
        <v>6451.4266999997199</v>
      </c>
      <c r="R455" s="223">
        <f t="shared" si="39"/>
        <v>6451.4266999997199</v>
      </c>
      <c r="S455" s="224"/>
      <c r="T455" s="25" t="s">
        <v>1</v>
      </c>
      <c r="U455" s="25" t="s">
        <v>40</v>
      </c>
      <c r="V455" s="278">
        <v>45658</v>
      </c>
      <c r="W455" s="37">
        <f>Table3[[#This Row],[Received Date]]+15</f>
        <v>45673</v>
      </c>
      <c r="X455" s="220" t="s">
        <v>96</v>
      </c>
      <c r="Y455" s="84" t="s">
        <v>38</v>
      </c>
      <c r="Z455" s="29">
        <v>45672</v>
      </c>
      <c r="AA455" s="225"/>
    </row>
    <row r="456" spans="1:27" ht="17.25" hidden="1" customHeight="1" x14ac:dyDescent="0.2">
      <c r="A456" s="203" t="s">
        <v>61</v>
      </c>
      <c r="B456" s="204" t="s">
        <v>87</v>
      </c>
      <c r="C456" s="204" t="s">
        <v>46</v>
      </c>
      <c r="D456" s="205" t="str">
        <f t="shared" si="35"/>
        <v>Oct</v>
      </c>
      <c r="E456" s="158">
        <v>2024</v>
      </c>
      <c r="F456" s="138">
        <v>219035.78</v>
      </c>
      <c r="G456" s="138">
        <v>143717.15</v>
      </c>
      <c r="H456" s="138">
        <v>15070.79</v>
      </c>
      <c r="I456" s="600">
        <f>Table3[[#This Row],[VAT Amount]]+Table3[[#This Row],[Billed Before VAT]]</f>
        <v>158787.94</v>
      </c>
      <c r="J456" s="68">
        <v>60247.839999999997</v>
      </c>
      <c r="K456" s="357">
        <f t="shared" si="36"/>
        <v>0.27505935331661335</v>
      </c>
      <c r="L456" s="137">
        <v>153776.57999999999</v>
      </c>
      <c r="M456" s="137">
        <v>15024.74</v>
      </c>
      <c r="N456" s="137">
        <f>Table3[[#This Row],[VAT Amount Rework]]+Table3[[#This Row],[Billed Before VAT Rework]]</f>
        <v>168801.31999999998</v>
      </c>
      <c r="O456" s="142">
        <v>50234.460000000021</v>
      </c>
      <c r="P456" s="132">
        <f t="shared" si="37"/>
        <v>0.22934362595919269</v>
      </c>
      <c r="Q456" s="206">
        <f t="shared" si="38"/>
        <v>10013.379999999976</v>
      </c>
      <c r="R456" s="206">
        <f t="shared" si="39"/>
        <v>10013.379999999976</v>
      </c>
      <c r="S456" s="210">
        <v>402906</v>
      </c>
      <c r="T456" s="25" t="s">
        <v>1</v>
      </c>
      <c r="U456" s="202" t="s">
        <v>41</v>
      </c>
      <c r="V456" s="37">
        <v>45643</v>
      </c>
      <c r="W456" s="37">
        <f>Table3[[#This Row],[Received Date]]+22</f>
        <v>45665</v>
      </c>
      <c r="X456" s="233" t="s">
        <v>99</v>
      </c>
      <c r="Y456" s="84" t="s">
        <v>38</v>
      </c>
      <c r="Z456" s="37">
        <v>45663</v>
      </c>
      <c r="AA456" s="209"/>
    </row>
    <row r="457" spans="1:27" ht="17.25" hidden="1" customHeight="1" x14ac:dyDescent="0.2">
      <c r="A457" s="237" t="s">
        <v>61</v>
      </c>
      <c r="B457" s="459" t="s">
        <v>56</v>
      </c>
      <c r="C457" s="459" t="s">
        <v>46</v>
      </c>
      <c r="D457" s="252" t="str">
        <f t="shared" si="35"/>
        <v>Oct</v>
      </c>
      <c r="E457" s="158">
        <v>2024</v>
      </c>
      <c r="F457" s="138">
        <v>469859.89</v>
      </c>
      <c r="G457" s="138">
        <v>326103.19</v>
      </c>
      <c r="H457" s="138">
        <v>36573.53</v>
      </c>
      <c r="I457" s="600">
        <f>Table3[[#This Row],[VAT Amount]]+Table3[[#This Row],[Billed Before VAT]]</f>
        <v>362676.72</v>
      </c>
      <c r="J457" s="68">
        <v>107183.17000000004</v>
      </c>
      <c r="K457" s="357">
        <f t="shared" si="36"/>
        <v>0.22811730109586506</v>
      </c>
      <c r="L457" s="137">
        <v>327742.03000000003</v>
      </c>
      <c r="M457" s="137">
        <v>36785.43</v>
      </c>
      <c r="N457" s="137">
        <f>Table3[[#This Row],[VAT Amount Rework]]+Table3[[#This Row],[Billed Before VAT Rework]]</f>
        <v>364527.46</v>
      </c>
      <c r="O457" s="142">
        <v>105332.43</v>
      </c>
      <c r="P457" s="132">
        <f t="shared" si="37"/>
        <v>0.22417838219814845</v>
      </c>
      <c r="Q457" s="261">
        <f t="shared" si="38"/>
        <v>1850.7400000000489</v>
      </c>
      <c r="R457" s="261">
        <f t="shared" si="39"/>
        <v>1850.7400000000489</v>
      </c>
      <c r="S457" s="271">
        <v>409588</v>
      </c>
      <c r="T457" s="25" t="s">
        <v>1</v>
      </c>
      <c r="U457" s="25" t="s">
        <v>41</v>
      </c>
      <c r="V457" s="37">
        <v>45648</v>
      </c>
      <c r="W457" s="37">
        <f>Table3[[#This Row],[Received Date]]+22</f>
        <v>45670</v>
      </c>
      <c r="X457" s="220" t="s">
        <v>100</v>
      </c>
      <c r="Y457" s="84" t="s">
        <v>38</v>
      </c>
      <c r="Z457" s="299">
        <v>45665</v>
      </c>
      <c r="AA457" s="305"/>
    </row>
    <row r="458" spans="1:27" ht="17.25" hidden="1" customHeight="1" x14ac:dyDescent="0.2">
      <c r="A458" s="203" t="s">
        <v>135</v>
      </c>
      <c r="B458" s="204" t="s">
        <v>87</v>
      </c>
      <c r="C458" s="204" t="s">
        <v>46</v>
      </c>
      <c r="D458" s="205" t="str">
        <f t="shared" si="35"/>
        <v>Nov</v>
      </c>
      <c r="E458" s="158">
        <v>2024</v>
      </c>
      <c r="F458" s="138">
        <v>610768.79</v>
      </c>
      <c r="G458" s="138">
        <v>495100.24</v>
      </c>
      <c r="H458" s="138">
        <v>70560.7</v>
      </c>
      <c r="I458" s="600">
        <f>Table3[[#This Row],[VAT Amount]]+Table3[[#This Row],[Billed Before VAT]]</f>
        <v>565660.93999999994</v>
      </c>
      <c r="J458" s="68">
        <f>Table3[[#This Row],[Billing Amount]]-Table3[[#This Row],[Approved to pay]]</f>
        <v>45107.850000000093</v>
      </c>
      <c r="K458" s="357">
        <f t="shared" si="36"/>
        <v>7.3854215766329667E-2</v>
      </c>
      <c r="L458" s="137">
        <v>495100.24</v>
      </c>
      <c r="M458" s="137">
        <v>70560.7</v>
      </c>
      <c r="N458" s="137">
        <f>Table3[[#This Row],[VAT Amount Rework]]+Table3[[#This Row],[Billed Before VAT Rework]]</f>
        <v>565660.93999999994</v>
      </c>
      <c r="O458" s="142">
        <v>45107.850000000093</v>
      </c>
      <c r="P458" s="132">
        <f t="shared" si="37"/>
        <v>7.3854215766329667E-2</v>
      </c>
      <c r="Q458" s="206">
        <f t="shared" si="38"/>
        <v>0</v>
      </c>
      <c r="R458" s="206">
        <f t="shared" si="39"/>
        <v>0</v>
      </c>
      <c r="S458" s="207" t="s">
        <v>149</v>
      </c>
      <c r="T458" s="25" t="s">
        <v>1</v>
      </c>
      <c r="U458" s="72" t="s">
        <v>40</v>
      </c>
      <c r="V458" s="37">
        <v>45648</v>
      </c>
      <c r="W458" s="37">
        <f>Table3[[#This Row],[Received Date]]+22</f>
        <v>45670</v>
      </c>
      <c r="X458" s="283" t="s">
        <v>99</v>
      </c>
      <c r="Y458" s="84" t="s">
        <v>38</v>
      </c>
      <c r="Z458" s="37">
        <v>45663</v>
      </c>
      <c r="AA458" s="209"/>
    </row>
    <row r="459" spans="1:27" ht="17.25" hidden="1" customHeight="1" x14ac:dyDescent="0.2">
      <c r="A459" s="35" t="s">
        <v>135</v>
      </c>
      <c r="B459" s="74" t="s">
        <v>87</v>
      </c>
      <c r="C459" s="74" t="s">
        <v>46</v>
      </c>
      <c r="D459" s="36" t="str">
        <f t="shared" si="35"/>
        <v>Nov</v>
      </c>
      <c r="E459" s="158">
        <v>2024</v>
      </c>
      <c r="F459" s="138">
        <v>23363.35</v>
      </c>
      <c r="G459" s="138">
        <v>13395.73</v>
      </c>
      <c r="H459" s="138">
        <v>1257.6300000000001</v>
      </c>
      <c r="I459" s="600">
        <f>Table3[[#This Row],[VAT Amount]]+Table3[[#This Row],[Billed Before VAT]]</f>
        <v>14653.36</v>
      </c>
      <c r="J459" s="68">
        <v>8709.989999999998</v>
      </c>
      <c r="K459" s="357">
        <f t="shared" si="36"/>
        <v>0.37280569781302758</v>
      </c>
      <c r="L459" s="137">
        <v>14706.65</v>
      </c>
      <c r="M459" s="137">
        <v>1406.53</v>
      </c>
      <c r="N459" s="137">
        <f>Table3[[#This Row],[VAT Amount Rework]]+Table3[[#This Row],[Billed Before VAT Rework]]</f>
        <v>16113.18</v>
      </c>
      <c r="O459" s="142">
        <v>7250.1699999999983</v>
      </c>
      <c r="P459" s="132">
        <f t="shared" si="37"/>
        <v>0.31032236387333145</v>
      </c>
      <c r="Q459" s="68">
        <f t="shared" si="38"/>
        <v>1459.8199999999997</v>
      </c>
      <c r="R459" s="68">
        <f t="shared" si="39"/>
        <v>1459.8199999999997</v>
      </c>
      <c r="S459" s="71" t="s">
        <v>153</v>
      </c>
      <c r="T459" s="25" t="s">
        <v>1</v>
      </c>
      <c r="U459" s="208" t="s">
        <v>41</v>
      </c>
      <c r="V459" s="29">
        <v>45649</v>
      </c>
      <c r="W459" s="37">
        <f>Table3[[#This Row],[Received Date]]+22</f>
        <v>45671</v>
      </c>
      <c r="X459" s="285" t="s">
        <v>99</v>
      </c>
      <c r="Y459" s="84" t="s">
        <v>38</v>
      </c>
      <c r="Z459" s="37">
        <v>45663</v>
      </c>
      <c r="AA459" s="73"/>
    </row>
    <row r="460" spans="1:27" ht="17.25" hidden="1" customHeight="1" x14ac:dyDescent="0.2">
      <c r="A460" s="35" t="s">
        <v>135</v>
      </c>
      <c r="B460" s="36" t="s">
        <v>57</v>
      </c>
      <c r="C460" s="74" t="s">
        <v>46</v>
      </c>
      <c r="D460" s="36" t="str">
        <f t="shared" si="35"/>
        <v>Nov</v>
      </c>
      <c r="E460" s="158">
        <v>2024</v>
      </c>
      <c r="F460" s="138">
        <v>5880.15</v>
      </c>
      <c r="G460" s="138">
        <v>3770.39</v>
      </c>
      <c r="H460" s="138">
        <v>289.22000000000003</v>
      </c>
      <c r="I460" s="600">
        <f>Table3[[#This Row],[VAT Amount]]+Table3[[#This Row],[Billed Before VAT]]</f>
        <v>4059.6099999999997</v>
      </c>
      <c r="J460" s="68">
        <v>1820.54</v>
      </c>
      <c r="K460" s="357">
        <f t="shared" si="36"/>
        <v>0.30960774810166408</v>
      </c>
      <c r="L460" s="137">
        <v>3770.39</v>
      </c>
      <c r="M460" s="137">
        <v>289.22000000000003</v>
      </c>
      <c r="N460" s="137">
        <f>Table3[[#This Row],[VAT Amount Rework]]+Table3[[#This Row],[Billed Before VAT Rework]]</f>
        <v>4059.6099999999997</v>
      </c>
      <c r="O460" s="142">
        <v>1820.54</v>
      </c>
      <c r="P460" s="132">
        <f t="shared" si="37"/>
        <v>0.30960774810166408</v>
      </c>
      <c r="Q460" s="68">
        <f t="shared" si="38"/>
        <v>0</v>
      </c>
      <c r="R460" s="68">
        <f t="shared" si="39"/>
        <v>0</v>
      </c>
      <c r="S460" s="71" t="s">
        <v>157</v>
      </c>
      <c r="T460" s="25" t="s">
        <v>1</v>
      </c>
      <c r="U460" s="72" t="s">
        <v>41</v>
      </c>
      <c r="V460" s="29">
        <v>45649</v>
      </c>
      <c r="W460" s="37">
        <f>Table3[[#This Row],[Received Date]]+22</f>
        <v>45671</v>
      </c>
      <c r="X460" s="283" t="s">
        <v>99</v>
      </c>
      <c r="Y460" s="84" t="s">
        <v>103</v>
      </c>
      <c r="Z460" s="29">
        <v>45663</v>
      </c>
      <c r="AA460" s="73"/>
    </row>
    <row r="461" spans="1:27" ht="17.25" hidden="1" customHeight="1" x14ac:dyDescent="0.2">
      <c r="A461" s="35" t="s">
        <v>135</v>
      </c>
      <c r="B461" s="36" t="s">
        <v>57</v>
      </c>
      <c r="C461" s="74" t="s">
        <v>46</v>
      </c>
      <c r="D461" s="36" t="str">
        <f t="shared" si="35"/>
        <v>Nov</v>
      </c>
      <c r="E461" s="158">
        <v>2024</v>
      </c>
      <c r="F461" s="138">
        <v>3526.37</v>
      </c>
      <c r="G461" s="138">
        <v>2020.47</v>
      </c>
      <c r="H461" s="138">
        <v>110.83</v>
      </c>
      <c r="I461" s="600">
        <v>2131.3000000000002</v>
      </c>
      <c r="J461" s="68">
        <v>1395.0699999999997</v>
      </c>
      <c r="K461" s="357">
        <f t="shared" si="36"/>
        <v>0.39561078389391918</v>
      </c>
      <c r="L461" s="137">
        <v>2020.47</v>
      </c>
      <c r="M461" s="137">
        <v>110.83</v>
      </c>
      <c r="N461" s="137">
        <f>Table3[[#This Row],[VAT Amount Rework]]+Table3[[#This Row],[Billed Before VAT Rework]]</f>
        <v>2131.3000000000002</v>
      </c>
      <c r="O461" s="142">
        <v>1395.0699999999997</v>
      </c>
      <c r="P461" s="132">
        <f t="shared" si="37"/>
        <v>0.39561078389391918</v>
      </c>
      <c r="Q461" s="68">
        <f t="shared" si="38"/>
        <v>0</v>
      </c>
      <c r="R461" s="68">
        <f t="shared" si="39"/>
        <v>0</v>
      </c>
      <c r="S461" s="125" t="s">
        <v>158</v>
      </c>
      <c r="T461" s="25" t="s">
        <v>1</v>
      </c>
      <c r="U461" s="67" t="s">
        <v>41</v>
      </c>
      <c r="V461" s="29">
        <v>45650</v>
      </c>
      <c r="W461" s="37">
        <f>Table3[[#This Row],[Received Date]]+22</f>
        <v>45672</v>
      </c>
      <c r="X461" s="50" t="s">
        <v>100</v>
      </c>
      <c r="Y461" s="84" t="s">
        <v>103</v>
      </c>
      <c r="Z461" s="302">
        <v>45663</v>
      </c>
      <c r="AA461" s="73"/>
    </row>
    <row r="462" spans="1:27" ht="17.25" hidden="1" customHeight="1" x14ac:dyDescent="0.2">
      <c r="A462" s="35" t="s">
        <v>135</v>
      </c>
      <c r="B462" s="74" t="s">
        <v>87</v>
      </c>
      <c r="C462" s="74" t="s">
        <v>46</v>
      </c>
      <c r="D462" s="36" t="str">
        <f t="shared" si="35"/>
        <v>Nov</v>
      </c>
      <c r="E462" s="158">
        <v>2024</v>
      </c>
      <c r="F462" s="138">
        <v>26437.38</v>
      </c>
      <c r="G462" s="138">
        <v>2675.33</v>
      </c>
      <c r="H462" s="138">
        <v>396</v>
      </c>
      <c r="I462" s="600">
        <v>3071.33</v>
      </c>
      <c r="J462" s="68">
        <v>23366.050000000003</v>
      </c>
      <c r="K462" s="357">
        <f t="shared" si="36"/>
        <v>0.88382623391576631</v>
      </c>
      <c r="L462" s="137">
        <v>22644.39</v>
      </c>
      <c r="M462" s="137">
        <v>3273.75</v>
      </c>
      <c r="N462" s="137">
        <f>Table3[[#This Row],[VAT Amount Rework]]+Table3[[#This Row],[Billed Before VAT Rework]]</f>
        <v>25918.14</v>
      </c>
      <c r="O462" s="142">
        <v>519.2400000000016</v>
      </c>
      <c r="P462" s="132">
        <f t="shared" si="37"/>
        <v>1.9640372835734918E-2</v>
      </c>
      <c r="Q462" s="68">
        <f t="shared" si="38"/>
        <v>22846.81</v>
      </c>
      <c r="R462" s="68">
        <f t="shared" si="39"/>
        <v>22846.81</v>
      </c>
      <c r="S462" s="71" t="s">
        <v>154</v>
      </c>
      <c r="T462" s="25" t="s">
        <v>1</v>
      </c>
      <c r="U462" s="67" t="s">
        <v>40</v>
      </c>
      <c r="V462" s="29">
        <v>45651</v>
      </c>
      <c r="W462" s="37">
        <f>Table3[[#This Row],[Received Date]]+22</f>
        <v>45673</v>
      </c>
      <c r="X462" s="285" t="s">
        <v>100</v>
      </c>
      <c r="Y462" s="84" t="s">
        <v>38</v>
      </c>
      <c r="Z462" s="302">
        <v>45663</v>
      </c>
      <c r="AA462" s="73"/>
    </row>
    <row r="463" spans="1:27" ht="17.25" hidden="1" customHeight="1" x14ac:dyDescent="0.2">
      <c r="A463" s="35" t="s">
        <v>135</v>
      </c>
      <c r="B463" s="26" t="s">
        <v>57</v>
      </c>
      <c r="C463" s="15" t="s">
        <v>46</v>
      </c>
      <c r="D463" s="36" t="str">
        <f t="shared" si="35"/>
        <v>Nov</v>
      </c>
      <c r="E463" s="158">
        <v>2024</v>
      </c>
      <c r="F463" s="138">
        <v>351299.5</v>
      </c>
      <c r="G463" s="138">
        <v>250419.06</v>
      </c>
      <c r="H463" s="138">
        <v>17966.189999999999</v>
      </c>
      <c r="I463" s="600">
        <f>Table3[[#This Row],[VAT Amount]]+Table3[[#This Row],[Billed Before VAT]]</f>
        <v>268385.25</v>
      </c>
      <c r="J463" s="68">
        <v>82914.25</v>
      </c>
      <c r="K463" s="357">
        <f t="shared" si="36"/>
        <v>0.2360215428715384</v>
      </c>
      <c r="L463" s="137"/>
      <c r="M463" s="137"/>
      <c r="N463" s="137">
        <f>Table3[[#This Row],[VAT Amount Rework]]+Table3[[#This Row],[Billed Before VAT Rework]]</f>
        <v>0</v>
      </c>
      <c r="O463" s="142">
        <v>82914.25</v>
      </c>
      <c r="P463" s="132">
        <f t="shared" si="37"/>
        <v>0.2360215428715384</v>
      </c>
      <c r="Q463" s="68">
        <f t="shared" si="38"/>
        <v>0</v>
      </c>
      <c r="R463" s="68">
        <f t="shared" si="39"/>
        <v>0</v>
      </c>
      <c r="S463" s="71" t="s">
        <v>159</v>
      </c>
      <c r="T463" s="25" t="s">
        <v>1</v>
      </c>
      <c r="U463" s="67" t="s">
        <v>41</v>
      </c>
      <c r="V463" s="43">
        <v>45651</v>
      </c>
      <c r="W463" s="37">
        <f>Table3[[#This Row],[Received Date]]+22</f>
        <v>45673</v>
      </c>
      <c r="X463" s="140" t="s">
        <v>99</v>
      </c>
      <c r="Y463" s="12" t="s">
        <v>103</v>
      </c>
      <c r="Z463" s="43">
        <v>45669</v>
      </c>
      <c r="AA463" s="73"/>
    </row>
    <row r="464" spans="1:27" ht="17.25" hidden="1" customHeight="1" x14ac:dyDescent="0.2">
      <c r="A464" s="221" t="s">
        <v>135</v>
      </c>
      <c r="B464" s="15" t="s">
        <v>85</v>
      </c>
      <c r="C464" s="74" t="s">
        <v>62</v>
      </c>
      <c r="D464" s="222" t="str">
        <f t="shared" si="35"/>
        <v>Nov</v>
      </c>
      <c r="E464" s="158">
        <v>2024</v>
      </c>
      <c r="F464" s="138">
        <v>15732973.999999976</v>
      </c>
      <c r="G464" s="138"/>
      <c r="H464" s="138"/>
      <c r="I464" s="600"/>
      <c r="J464" s="68">
        <v>412158.98196872883</v>
      </c>
      <c r="K464" s="357">
        <f t="shared" si="36"/>
        <v>2.6197143780236937E-2</v>
      </c>
      <c r="L464" s="137"/>
      <c r="M464" s="137"/>
      <c r="N464" s="137">
        <f>Table3[[#This Row],[VAT Amount Rework]]+Table3[[#This Row],[Billed Before VAT Rework]]</f>
        <v>0</v>
      </c>
      <c r="O464" s="142">
        <v>412158.98196872883</v>
      </c>
      <c r="P464" s="132">
        <f t="shared" si="37"/>
        <v>2.6197143780236937E-2</v>
      </c>
      <c r="Q464" s="223">
        <f t="shared" si="38"/>
        <v>0</v>
      </c>
      <c r="R464" s="223">
        <f t="shared" si="39"/>
        <v>0</v>
      </c>
      <c r="S464" s="335"/>
      <c r="T464" s="25" t="s">
        <v>1</v>
      </c>
      <c r="U464" s="83" t="s">
        <v>40</v>
      </c>
      <c r="V464" s="354">
        <v>45658</v>
      </c>
      <c r="W464" s="37">
        <f>Table3[[#This Row],[Received Date]]+15</f>
        <v>45673</v>
      </c>
      <c r="X464" s="283" t="s">
        <v>96</v>
      </c>
      <c r="Y464" s="84" t="s">
        <v>38</v>
      </c>
      <c r="Z464" s="29">
        <v>45672</v>
      </c>
      <c r="AA464" s="225"/>
    </row>
    <row r="465" spans="1:27" ht="17.25" hidden="1" customHeight="1" x14ac:dyDescent="0.2">
      <c r="A465" s="35" t="s">
        <v>135</v>
      </c>
      <c r="B465" s="36" t="s">
        <v>57</v>
      </c>
      <c r="C465" s="74" t="s">
        <v>46</v>
      </c>
      <c r="D465" s="36" t="str">
        <f t="shared" si="35"/>
        <v>Nov</v>
      </c>
      <c r="E465" s="158">
        <v>2024</v>
      </c>
      <c r="F465" s="138">
        <v>289005.08</v>
      </c>
      <c r="G465" s="138">
        <v>250397.03</v>
      </c>
      <c r="H465" s="138">
        <v>32739.3</v>
      </c>
      <c r="I465" s="600">
        <f>Table3[[#This Row],[VAT Amount]]+Table3[[#This Row],[Billed Before VAT]]</f>
        <v>283136.33</v>
      </c>
      <c r="J465" s="68">
        <f>Table3[[#This Row],[Billing Amount]]-Table3[[#This Row],[Approved to pay]]</f>
        <v>5868.75</v>
      </c>
      <c r="K465" s="357">
        <f t="shared" si="36"/>
        <v>2.0306736476742897E-2</v>
      </c>
      <c r="L465" s="137">
        <v>250397.03</v>
      </c>
      <c r="M465" s="137">
        <v>32739.3</v>
      </c>
      <c r="N465" s="137">
        <f>Table3[[#This Row],[VAT Amount Rework]]+Table3[[#This Row],[Billed Before VAT Rework]]</f>
        <v>283136.33</v>
      </c>
      <c r="O465" s="142">
        <v>5868.75</v>
      </c>
      <c r="P465" s="132">
        <f t="shared" si="37"/>
        <v>2.0306736476742897E-2</v>
      </c>
      <c r="Q465" s="68">
        <f t="shared" si="38"/>
        <v>0</v>
      </c>
      <c r="R465" s="68">
        <f t="shared" si="39"/>
        <v>0</v>
      </c>
      <c r="S465" s="71" t="s">
        <v>160</v>
      </c>
      <c r="T465" s="25" t="s">
        <v>1</v>
      </c>
      <c r="U465" s="72" t="s">
        <v>40</v>
      </c>
      <c r="V465" s="43">
        <v>45651</v>
      </c>
      <c r="W465" s="37">
        <f>Table3[[#This Row],[Received Date]]+22</f>
        <v>45673</v>
      </c>
      <c r="X465" s="50" t="s">
        <v>100</v>
      </c>
      <c r="Y465" s="84" t="s">
        <v>103</v>
      </c>
      <c r="Z465" s="219">
        <v>45663</v>
      </c>
      <c r="AA465" s="73"/>
    </row>
    <row r="466" spans="1:27" ht="17.25" hidden="1" customHeight="1" x14ac:dyDescent="0.2">
      <c r="A466" s="35" t="s">
        <v>135</v>
      </c>
      <c r="B466" s="36" t="s">
        <v>82</v>
      </c>
      <c r="C466" s="74" t="s">
        <v>46</v>
      </c>
      <c r="D466" s="36" t="str">
        <f t="shared" si="35"/>
        <v>Nov</v>
      </c>
      <c r="E466" s="158">
        <v>2024</v>
      </c>
      <c r="F466" s="138">
        <v>42756.46</v>
      </c>
      <c r="G466" s="138">
        <v>36294.379999999997</v>
      </c>
      <c r="H466" s="138">
        <v>5328.64</v>
      </c>
      <c r="I466" s="600">
        <v>41623.019999999997</v>
      </c>
      <c r="J466" s="68">
        <f>Table3[[#This Row],[Billing Amount]]-Table3[[#This Row],[Approved to pay]]</f>
        <v>1133.4400000000023</v>
      </c>
      <c r="K466" s="357">
        <f t="shared" si="36"/>
        <v>2.6509210538009982E-2</v>
      </c>
      <c r="L466" s="137">
        <v>36527.599999999999</v>
      </c>
      <c r="M466" s="137">
        <v>5328.64</v>
      </c>
      <c r="N466" s="137">
        <f>Table3[[#This Row],[VAT Amount Rework]]+Table3[[#This Row],[Billed Before VAT Rework]]</f>
        <v>41856.239999999998</v>
      </c>
      <c r="O466" s="142">
        <v>900.22000000000116</v>
      </c>
      <c r="P466" s="132">
        <f t="shared" si="37"/>
        <v>2.1054596194352879E-2</v>
      </c>
      <c r="Q466" s="68">
        <f t="shared" si="38"/>
        <v>233.22000000000116</v>
      </c>
      <c r="R466" s="68">
        <f t="shared" si="39"/>
        <v>233.22000000000116</v>
      </c>
      <c r="S466" s="71">
        <v>410813</v>
      </c>
      <c r="T466" s="25" t="s">
        <v>1</v>
      </c>
      <c r="U466" s="67" t="s">
        <v>40</v>
      </c>
      <c r="V466" s="43">
        <v>45655</v>
      </c>
      <c r="W466" s="37">
        <f>Table3[[#This Row],[Received Date]]+22</f>
        <v>45677</v>
      </c>
      <c r="X466" s="283" t="s">
        <v>100</v>
      </c>
      <c r="Y466" s="84" t="s">
        <v>38</v>
      </c>
      <c r="Z466" s="478">
        <v>45665</v>
      </c>
      <c r="AA466" s="73"/>
    </row>
    <row r="467" spans="1:27" ht="17.25" hidden="1" customHeight="1" x14ac:dyDescent="0.2">
      <c r="A467" s="221" t="s">
        <v>135</v>
      </c>
      <c r="B467" s="228" t="s">
        <v>165</v>
      </c>
      <c r="C467" s="79" t="s">
        <v>62</v>
      </c>
      <c r="D467" s="222" t="str">
        <f t="shared" si="35"/>
        <v>Nov</v>
      </c>
      <c r="E467" s="158">
        <v>2024</v>
      </c>
      <c r="F467" s="138">
        <v>342124.50999999989</v>
      </c>
      <c r="G467" s="138"/>
      <c r="H467" s="138"/>
      <c r="I467" s="600"/>
      <c r="J467" s="68">
        <v>88727.574247999873</v>
      </c>
      <c r="K467" s="357">
        <f t="shared" si="36"/>
        <v>0.25934293409145082</v>
      </c>
      <c r="L467" s="137"/>
      <c r="M467" s="137"/>
      <c r="N467" s="137">
        <f>Table3[[#This Row],[VAT Amount Rework]]+Table3[[#This Row],[Billed Before VAT Rework]]</f>
        <v>0</v>
      </c>
      <c r="O467" s="142">
        <v>53101.426094399882</v>
      </c>
      <c r="P467" s="132">
        <f t="shared" si="37"/>
        <v>0.15521082103822348</v>
      </c>
      <c r="Q467" s="223">
        <f t="shared" si="38"/>
        <v>35626.148153599992</v>
      </c>
      <c r="R467" s="223">
        <f t="shared" si="39"/>
        <v>35626.148153599992</v>
      </c>
      <c r="S467" s="224"/>
      <c r="T467" s="25" t="s">
        <v>1</v>
      </c>
      <c r="U467" s="83" t="s">
        <v>40</v>
      </c>
      <c r="V467" s="354">
        <v>45658</v>
      </c>
      <c r="W467" s="37">
        <f>Table3[[#This Row],[Received Date]]+15</f>
        <v>45673</v>
      </c>
      <c r="X467" s="50" t="s">
        <v>96</v>
      </c>
      <c r="Y467" s="84" t="s">
        <v>38</v>
      </c>
      <c r="Z467" s="29">
        <v>45672</v>
      </c>
      <c r="AA467" s="225"/>
    </row>
    <row r="468" spans="1:27" ht="17.25" hidden="1" customHeight="1" x14ac:dyDescent="0.2">
      <c r="A468" s="69" t="s">
        <v>135</v>
      </c>
      <c r="B468" s="15" t="s">
        <v>87</v>
      </c>
      <c r="C468" s="74" t="s">
        <v>46</v>
      </c>
      <c r="D468" s="26" t="str">
        <f t="shared" si="35"/>
        <v>Nov</v>
      </c>
      <c r="E468" s="158">
        <v>2024</v>
      </c>
      <c r="F468" s="138">
        <v>23152.85</v>
      </c>
      <c r="G468" s="138">
        <v>17561.32</v>
      </c>
      <c r="H468" s="138">
        <v>2537.21</v>
      </c>
      <c r="I468" s="600">
        <f>Table3[[#This Row],[VAT Amount]]+Table3[[#This Row],[Billed Before VAT]]</f>
        <v>20098.53</v>
      </c>
      <c r="J468" s="68">
        <v>3054.3199999999997</v>
      </c>
      <c r="K468" s="357">
        <f t="shared" si="36"/>
        <v>0.13191982844444636</v>
      </c>
      <c r="L468" s="137">
        <v>18090.259999999998</v>
      </c>
      <c r="M468" s="137">
        <v>2608.09</v>
      </c>
      <c r="N468" s="137">
        <f>Table3[[#This Row],[VAT Amount Rework]]+Table3[[#This Row],[Billed Before VAT Rework]]</f>
        <v>20698.349999999999</v>
      </c>
      <c r="O468" s="142">
        <v>2454.5</v>
      </c>
      <c r="P468" s="132">
        <f t="shared" si="37"/>
        <v>0.10601286666652271</v>
      </c>
      <c r="Q468" s="66">
        <f t="shared" si="38"/>
        <v>599.81999999999971</v>
      </c>
      <c r="R468" s="66">
        <f t="shared" si="39"/>
        <v>599.81999999999971</v>
      </c>
      <c r="S468" s="32" t="s">
        <v>155</v>
      </c>
      <c r="T468" s="25" t="s">
        <v>1</v>
      </c>
      <c r="U468" s="67" t="s">
        <v>40</v>
      </c>
      <c r="V468" s="37">
        <v>45655</v>
      </c>
      <c r="W468" s="37">
        <f>Table3[[#This Row],[Received Date]]+22</f>
        <v>45677</v>
      </c>
      <c r="X468" s="50" t="s">
        <v>100</v>
      </c>
      <c r="Y468" s="12" t="s">
        <v>103</v>
      </c>
      <c r="Z468" s="219">
        <v>45666</v>
      </c>
      <c r="AA468" s="70"/>
    </row>
    <row r="469" spans="1:27" ht="17.25" hidden="1" customHeight="1" x14ac:dyDescent="0.2">
      <c r="A469" s="221" t="s">
        <v>135</v>
      </c>
      <c r="B469" s="79" t="s">
        <v>57</v>
      </c>
      <c r="C469" s="79" t="s">
        <v>62</v>
      </c>
      <c r="D469" s="222" t="str">
        <f t="shared" si="35"/>
        <v>Nov</v>
      </c>
      <c r="E469" s="158">
        <v>2024</v>
      </c>
      <c r="F469" s="138">
        <v>14939258.979999999</v>
      </c>
      <c r="G469" s="138"/>
      <c r="H469" s="138"/>
      <c r="I469" s="600"/>
      <c r="J469" s="68">
        <v>252725.40593056008</v>
      </c>
      <c r="K469" s="357">
        <f t="shared" si="36"/>
        <v>1.6916863565247606E-2</v>
      </c>
      <c r="L469" s="137"/>
      <c r="M469" s="137"/>
      <c r="N469" s="137">
        <f>Table3[[#This Row],[VAT Amount Rework]]+Table3[[#This Row],[Billed Before VAT Rework]]</f>
        <v>0</v>
      </c>
      <c r="O469" s="142">
        <v>204506.85673055798</v>
      </c>
      <c r="P469" s="132">
        <f t="shared" si="37"/>
        <v>1.3689223609038606E-2</v>
      </c>
      <c r="Q469" s="223">
        <f t="shared" si="38"/>
        <v>48218.549200002104</v>
      </c>
      <c r="R469" s="223">
        <f t="shared" si="39"/>
        <v>48218.549200002104</v>
      </c>
      <c r="S469" s="224"/>
      <c r="T469" s="25" t="s">
        <v>1</v>
      </c>
      <c r="U469" s="25" t="s">
        <v>40</v>
      </c>
      <c r="V469" s="278">
        <v>45658</v>
      </c>
      <c r="W469" s="37">
        <f>Table3[[#This Row],[Received Date]]+15</f>
        <v>45673</v>
      </c>
      <c r="X469" s="283" t="s">
        <v>96</v>
      </c>
      <c r="Y469" s="84" t="s">
        <v>103</v>
      </c>
      <c r="Z469" s="76">
        <v>45673</v>
      </c>
      <c r="AA469" s="225"/>
    </row>
    <row r="470" spans="1:27" ht="17.25" hidden="1" customHeight="1" x14ac:dyDescent="0.2">
      <c r="A470" s="35" t="s">
        <v>135</v>
      </c>
      <c r="B470" s="74" t="s">
        <v>87</v>
      </c>
      <c r="C470" s="36" t="s">
        <v>108</v>
      </c>
      <c r="D470" s="36" t="str">
        <f t="shared" si="35"/>
        <v>Nov</v>
      </c>
      <c r="E470" s="158">
        <v>2024</v>
      </c>
      <c r="F470" s="138">
        <v>129452.46</v>
      </c>
      <c r="G470" s="138"/>
      <c r="H470" s="138"/>
      <c r="I470" s="600"/>
      <c r="J470" s="68">
        <v>60875</v>
      </c>
      <c r="K470" s="357">
        <f t="shared" si="36"/>
        <v>0.47024985079464693</v>
      </c>
      <c r="L470" s="137"/>
      <c r="M470" s="137"/>
      <c r="N470" s="137">
        <f>Table3[[#This Row],[VAT Amount Rework]]+Table3[[#This Row],[Billed Before VAT Rework]]</f>
        <v>0</v>
      </c>
      <c r="O470" s="142">
        <v>60875</v>
      </c>
      <c r="P470" s="132">
        <f t="shared" si="37"/>
        <v>0.47024985079464693</v>
      </c>
      <c r="Q470" s="68">
        <f t="shared" si="38"/>
        <v>0</v>
      </c>
      <c r="R470" s="68">
        <f t="shared" si="39"/>
        <v>0</v>
      </c>
      <c r="S470" s="71" t="s">
        <v>167</v>
      </c>
      <c r="T470" s="25" t="s">
        <v>1</v>
      </c>
      <c r="U470" s="83" t="s">
        <v>48</v>
      </c>
      <c r="V470" s="37">
        <v>45659</v>
      </c>
      <c r="W470" s="37">
        <f>Table3[[#This Row],[Received Date]]+15</f>
        <v>45674</v>
      </c>
      <c r="X470" s="355" t="s">
        <v>99</v>
      </c>
      <c r="Y470" s="84" t="s">
        <v>38</v>
      </c>
      <c r="Z470" s="37">
        <v>45673</v>
      </c>
      <c r="AA470" s="73"/>
    </row>
    <row r="471" spans="1:27" ht="17.25" hidden="1" customHeight="1" x14ac:dyDescent="0.2">
      <c r="A471" s="309" t="s">
        <v>135</v>
      </c>
      <c r="B471" s="218" t="s">
        <v>56</v>
      </c>
      <c r="C471" s="218" t="s">
        <v>46</v>
      </c>
      <c r="D471" s="310" t="str">
        <f t="shared" si="35"/>
        <v>Nov</v>
      </c>
      <c r="E471" s="158">
        <v>2024</v>
      </c>
      <c r="F471" s="138">
        <v>421531.9</v>
      </c>
      <c r="G471" s="138">
        <v>260394.88</v>
      </c>
      <c r="H471" s="138">
        <v>37334.68</v>
      </c>
      <c r="I471" s="600">
        <f>Table3[[#This Row],[VAT Amount]]+Table3[[#This Row],[Billed Before VAT]]</f>
        <v>297729.56</v>
      </c>
      <c r="J471" s="68">
        <v>123802.34000000003</v>
      </c>
      <c r="K471" s="357">
        <f t="shared" si="36"/>
        <v>0.29369625406760441</v>
      </c>
      <c r="L471" s="137">
        <v>366302.16</v>
      </c>
      <c r="M471" s="137">
        <v>52860.02</v>
      </c>
      <c r="N471" s="137">
        <f>Table3[[#This Row],[VAT Amount Rework]]+Table3[[#This Row],[Billed Before VAT Rework]]</f>
        <v>419162.18</v>
      </c>
      <c r="O471" s="142">
        <v>2369.7200000000303</v>
      </c>
      <c r="P471" s="132">
        <f t="shared" si="37"/>
        <v>5.6216860455876056E-3</v>
      </c>
      <c r="Q471" s="311">
        <f t="shared" si="38"/>
        <v>121432.62</v>
      </c>
      <c r="R471" s="311">
        <f t="shared" si="39"/>
        <v>121432.62</v>
      </c>
      <c r="S471" s="312" t="s">
        <v>173</v>
      </c>
      <c r="T471" s="25" t="s">
        <v>1</v>
      </c>
      <c r="U471" s="83" t="s">
        <v>40</v>
      </c>
      <c r="V471" s="29">
        <v>45655</v>
      </c>
      <c r="W471" s="37">
        <f>Table3[[#This Row],[Received Date]]+22</f>
        <v>45677</v>
      </c>
      <c r="X471" s="355" t="s">
        <v>99</v>
      </c>
      <c r="Y471" s="84" t="s">
        <v>103</v>
      </c>
      <c r="Z471" s="37">
        <v>45676</v>
      </c>
      <c r="AA471" s="314"/>
    </row>
    <row r="472" spans="1:27" ht="17.25" hidden="1" customHeight="1" x14ac:dyDescent="0.2">
      <c r="A472" s="309" t="s">
        <v>135</v>
      </c>
      <c r="B472" s="74" t="s">
        <v>56</v>
      </c>
      <c r="C472" s="74" t="s">
        <v>93</v>
      </c>
      <c r="D472" s="310" t="str">
        <f t="shared" si="35"/>
        <v>Nov</v>
      </c>
      <c r="E472" s="158">
        <v>2024</v>
      </c>
      <c r="F472" s="138">
        <v>656462.30000000005</v>
      </c>
      <c r="G472" s="138"/>
      <c r="H472" s="138"/>
      <c r="I472" s="600">
        <v>487141.14</v>
      </c>
      <c r="J472" s="68">
        <v>169321.16</v>
      </c>
      <c r="K472" s="357">
        <f t="shared" si="36"/>
        <v>0.25792975468659812</v>
      </c>
      <c r="L472" s="137"/>
      <c r="M472" s="137"/>
      <c r="N472" s="137">
        <f>Table3[[#This Row],[VAT Amount Rework]]+Table3[[#This Row],[Billed Before VAT Rework]]</f>
        <v>0</v>
      </c>
      <c r="O472" s="142">
        <v>169321.16</v>
      </c>
      <c r="P472" s="132">
        <f t="shared" si="37"/>
        <v>0.25792975468659812</v>
      </c>
      <c r="Q472" s="311">
        <f t="shared" si="38"/>
        <v>0</v>
      </c>
      <c r="R472" s="311">
        <f t="shared" si="39"/>
        <v>0</v>
      </c>
      <c r="S472" s="312" t="s">
        <v>168</v>
      </c>
      <c r="T472" s="317" t="s">
        <v>1</v>
      </c>
      <c r="U472" s="83" t="s">
        <v>48</v>
      </c>
      <c r="V472" s="313">
        <v>45663</v>
      </c>
      <c r="W472" s="37">
        <f>Table3[[#This Row],[Received Date]]+14</f>
        <v>45677</v>
      </c>
      <c r="X472" s="50" t="s">
        <v>100</v>
      </c>
      <c r="Y472" s="84" t="s">
        <v>103</v>
      </c>
      <c r="Z472" s="363">
        <v>45677</v>
      </c>
      <c r="AA472" s="314"/>
    </row>
    <row r="473" spans="1:27" ht="17.25" hidden="1" customHeight="1" x14ac:dyDescent="0.2">
      <c r="A473" s="35" t="s">
        <v>135</v>
      </c>
      <c r="B473" s="36" t="s">
        <v>57</v>
      </c>
      <c r="C473" s="74" t="s">
        <v>46</v>
      </c>
      <c r="D473" s="36" t="str">
        <f t="shared" si="35"/>
        <v>Nov</v>
      </c>
      <c r="E473" s="158">
        <v>2024</v>
      </c>
      <c r="F473" s="138">
        <v>4481.3</v>
      </c>
      <c r="G473" s="138">
        <v>2726.28</v>
      </c>
      <c r="H473" s="138">
        <v>195.66</v>
      </c>
      <c r="I473" s="600">
        <f>Table3[[#This Row],[VAT Amount]]+Table3[[#This Row],[Billed Before VAT]]</f>
        <v>2921.94</v>
      </c>
      <c r="J473" s="68">
        <v>1559.3600000000001</v>
      </c>
      <c r="K473" s="357">
        <f t="shared" si="36"/>
        <v>0.34797045500189677</v>
      </c>
      <c r="L473" s="137">
        <v>2726.28</v>
      </c>
      <c r="M473" s="137">
        <v>195.66</v>
      </c>
      <c r="N473" s="137">
        <f>Table3[[#This Row],[VAT Amount Rework]]+Table3[[#This Row],[Billed Before VAT Rework]]</f>
        <v>2921.94</v>
      </c>
      <c r="O473" s="142">
        <v>1559.3600000000001</v>
      </c>
      <c r="P473" s="132">
        <f t="shared" si="37"/>
        <v>0.34797045500189677</v>
      </c>
      <c r="Q473" s="68">
        <f t="shared" si="38"/>
        <v>0</v>
      </c>
      <c r="R473" s="68">
        <f t="shared" si="39"/>
        <v>0</v>
      </c>
      <c r="S473" s="71" t="s">
        <v>161</v>
      </c>
      <c r="T473" s="25" t="s">
        <v>1</v>
      </c>
      <c r="U473" s="67" t="s">
        <v>41</v>
      </c>
      <c r="V473" s="37">
        <v>45656</v>
      </c>
      <c r="W473" s="37">
        <f>Table3[[#This Row],[Received Date]]+22</f>
        <v>45678</v>
      </c>
      <c r="X473" s="283" t="s">
        <v>96</v>
      </c>
      <c r="Y473" s="84" t="s">
        <v>38</v>
      </c>
      <c r="Z473" s="37">
        <v>45676</v>
      </c>
      <c r="AA473" s="73"/>
    </row>
    <row r="474" spans="1:27" ht="17.25" hidden="1" customHeight="1" x14ac:dyDescent="0.2">
      <c r="A474" s="35" t="s">
        <v>135</v>
      </c>
      <c r="B474" s="36" t="s">
        <v>57</v>
      </c>
      <c r="C474" s="74" t="s">
        <v>46</v>
      </c>
      <c r="D474" s="36" t="str">
        <f t="shared" si="35"/>
        <v>Nov</v>
      </c>
      <c r="E474" s="158">
        <v>2024</v>
      </c>
      <c r="F474" s="138">
        <v>3273.72</v>
      </c>
      <c r="G474" s="138">
        <v>2383.81</v>
      </c>
      <c r="H474" s="138">
        <v>199.82</v>
      </c>
      <c r="I474" s="600">
        <f>Table3[[#This Row],[VAT Amount]]+Table3[[#This Row],[Billed Before VAT]]</f>
        <v>2583.63</v>
      </c>
      <c r="J474" s="68">
        <f>Table3[[#This Row],[Billing Amount]]-Table3[[#This Row],[Approved to pay]]</f>
        <v>690.08999999999969</v>
      </c>
      <c r="K474" s="357">
        <f t="shared" si="36"/>
        <v>0.21079689160954501</v>
      </c>
      <c r="L474" s="137"/>
      <c r="M474" s="137"/>
      <c r="N474" s="137">
        <f>Table3[[#This Row],[VAT Amount Rework]]+Table3[[#This Row],[Billed Before VAT Rework]]</f>
        <v>0</v>
      </c>
      <c r="O474" s="142">
        <v>690.08999999999969</v>
      </c>
      <c r="P474" s="132">
        <f t="shared" si="37"/>
        <v>0.21079689160954501</v>
      </c>
      <c r="Q474" s="68">
        <f t="shared" si="38"/>
        <v>0</v>
      </c>
      <c r="R474" s="68">
        <f t="shared" si="39"/>
        <v>0</v>
      </c>
      <c r="S474" s="71" t="s">
        <v>162</v>
      </c>
      <c r="T474" s="25" t="s">
        <v>1</v>
      </c>
      <c r="U474" s="72" t="s">
        <v>41</v>
      </c>
      <c r="V474" s="37">
        <v>45657</v>
      </c>
      <c r="W474" s="37">
        <f>Table3[[#This Row],[Received Date]]+22</f>
        <v>45679</v>
      </c>
      <c r="X474" s="220" t="s">
        <v>114</v>
      </c>
      <c r="Y474" s="226" t="s">
        <v>38</v>
      </c>
      <c r="Z474" s="37">
        <v>45679</v>
      </c>
      <c r="AA474" s="73"/>
    </row>
    <row r="475" spans="1:27" ht="17.25" hidden="1" customHeight="1" x14ac:dyDescent="0.2">
      <c r="A475" s="35" t="s">
        <v>135</v>
      </c>
      <c r="B475" s="79" t="s">
        <v>82</v>
      </c>
      <c r="C475" s="36" t="s">
        <v>108</v>
      </c>
      <c r="D475" s="36" t="str">
        <f t="shared" si="35"/>
        <v>Nov</v>
      </c>
      <c r="E475" s="158">
        <v>2024</v>
      </c>
      <c r="F475" s="138">
        <v>424404.43</v>
      </c>
      <c r="G475" s="138"/>
      <c r="H475" s="138"/>
      <c r="I475" s="600">
        <v>260585.86</v>
      </c>
      <c r="J475" s="68">
        <v>163818.57</v>
      </c>
      <c r="K475" s="357">
        <f t="shared" si="36"/>
        <v>0.38599637143278642</v>
      </c>
      <c r="L475" s="137"/>
      <c r="M475" s="137"/>
      <c r="N475" s="137">
        <f>Table3[[#This Row],[VAT Amount Rework]]+Table3[[#This Row],[Billed Before VAT Rework]]</f>
        <v>0</v>
      </c>
      <c r="O475" s="142">
        <v>163818.57</v>
      </c>
      <c r="P475" s="132">
        <f t="shared" si="37"/>
        <v>0.38599637143278642</v>
      </c>
      <c r="Q475" s="68">
        <f t="shared" si="38"/>
        <v>0</v>
      </c>
      <c r="R475" s="68">
        <f t="shared" si="39"/>
        <v>0</v>
      </c>
      <c r="S475" s="71" t="s">
        <v>166</v>
      </c>
      <c r="T475" s="25" t="s">
        <v>1</v>
      </c>
      <c r="U475" s="83" t="s">
        <v>48</v>
      </c>
      <c r="V475" s="37">
        <v>45664</v>
      </c>
      <c r="W475" s="37">
        <f>Table3[[#This Row],[Received Date]]+15</f>
        <v>45679</v>
      </c>
      <c r="X475" s="140" t="s">
        <v>99</v>
      </c>
      <c r="Y475" s="84" t="s">
        <v>103</v>
      </c>
      <c r="Z475" s="37">
        <v>45679</v>
      </c>
      <c r="AA475" s="73"/>
    </row>
    <row r="476" spans="1:27" ht="17.25" hidden="1" customHeight="1" x14ac:dyDescent="0.2">
      <c r="A476" s="35" t="s">
        <v>135</v>
      </c>
      <c r="B476" s="74" t="s">
        <v>87</v>
      </c>
      <c r="C476" s="74" t="s">
        <v>46</v>
      </c>
      <c r="D476" s="36" t="str">
        <f t="shared" si="35"/>
        <v>Nov</v>
      </c>
      <c r="E476" s="158">
        <v>2024</v>
      </c>
      <c r="F476" s="138">
        <v>583875.23</v>
      </c>
      <c r="G476" s="138">
        <v>363303.78</v>
      </c>
      <c r="H476" s="138">
        <v>43257.17</v>
      </c>
      <c r="I476" s="600">
        <f>Table3[[#This Row],[VAT Amount]]+Table3[[#This Row],[Billed Before VAT]]</f>
        <v>406560.95</v>
      </c>
      <c r="J476" s="68">
        <v>177314.27999999997</v>
      </c>
      <c r="K476" s="357">
        <f t="shared" si="36"/>
        <v>0.30368522398184278</v>
      </c>
      <c r="L476" s="137">
        <v>365694.43</v>
      </c>
      <c r="M476" s="137">
        <v>43537.34</v>
      </c>
      <c r="N476" s="137">
        <f>Table3[[#This Row],[VAT Amount Rework]]+Table3[[#This Row],[Billed Before VAT Rework]]</f>
        <v>409231.77</v>
      </c>
      <c r="O476" s="142">
        <v>174643.45999999996</v>
      </c>
      <c r="P476" s="132">
        <f t="shared" si="37"/>
        <v>0.29911092477754186</v>
      </c>
      <c r="Q476" s="68">
        <f t="shared" si="38"/>
        <v>2670.820000000007</v>
      </c>
      <c r="R476" s="68">
        <f t="shared" si="39"/>
        <v>2670.820000000007</v>
      </c>
      <c r="S476" s="71" t="s">
        <v>156</v>
      </c>
      <c r="T476" s="25" t="s">
        <v>1</v>
      </c>
      <c r="U476" s="208" t="s">
        <v>41</v>
      </c>
      <c r="V476" s="37">
        <v>45658</v>
      </c>
      <c r="W476" s="37">
        <f>Table3[[#This Row],[Received Date]]+22</f>
        <v>45680</v>
      </c>
      <c r="X476" s="50" t="s">
        <v>100</v>
      </c>
      <c r="Y476" s="12" t="s">
        <v>103</v>
      </c>
      <c r="Z476" s="130">
        <v>45670</v>
      </c>
      <c r="AA476" s="73"/>
    </row>
    <row r="477" spans="1:27" ht="17.25" hidden="1" customHeight="1" x14ac:dyDescent="0.2">
      <c r="A477" s="69" t="s">
        <v>135</v>
      </c>
      <c r="B477" s="26" t="s">
        <v>82</v>
      </c>
      <c r="C477" s="15" t="s">
        <v>46</v>
      </c>
      <c r="D477" s="26" t="str">
        <f t="shared" si="35"/>
        <v>Nov</v>
      </c>
      <c r="E477" s="158">
        <v>2024</v>
      </c>
      <c r="F477" s="138">
        <v>1417175.38</v>
      </c>
      <c r="G477" s="138">
        <v>1175877.6399999999</v>
      </c>
      <c r="H477" s="138">
        <v>172252.26</v>
      </c>
      <c r="I477" s="600">
        <v>1348129.9</v>
      </c>
      <c r="J477" s="68">
        <v>69045.479999999981</v>
      </c>
      <c r="K477" s="357">
        <f t="shared" si="36"/>
        <v>4.872049075535026E-2</v>
      </c>
      <c r="L477" s="137">
        <v>1192992.02</v>
      </c>
      <c r="M477" s="137">
        <v>174618.14</v>
      </c>
      <c r="N477" s="137">
        <f>Table3[[#This Row],[VAT Amount Rework]]+Table3[[#This Row],[Billed Before VAT Rework]]</f>
        <v>1367610.1600000001</v>
      </c>
      <c r="O477" s="142">
        <v>49565.219999999739</v>
      </c>
      <c r="P477" s="132">
        <f t="shared" si="37"/>
        <v>3.4974655007060415E-2</v>
      </c>
      <c r="Q477" s="68">
        <f t="shared" si="38"/>
        <v>19480.260000000242</v>
      </c>
      <c r="R477" s="68">
        <f t="shared" si="39"/>
        <v>19480.260000000242</v>
      </c>
      <c r="S477" s="353" t="s">
        <v>176</v>
      </c>
      <c r="T477" s="25" t="s">
        <v>1</v>
      </c>
      <c r="U477" s="67" t="s">
        <v>40</v>
      </c>
      <c r="V477" s="318">
        <v>45658</v>
      </c>
      <c r="W477" s="37">
        <f>Table3[[#This Row],[Received Date]]+22</f>
        <v>45680</v>
      </c>
      <c r="X477" s="140" t="s">
        <v>99</v>
      </c>
      <c r="Y477" s="84" t="s">
        <v>103</v>
      </c>
      <c r="Z477" s="29">
        <v>45680</v>
      </c>
      <c r="AA477" s="356"/>
    </row>
    <row r="478" spans="1:27" ht="17.25" hidden="1" customHeight="1" x14ac:dyDescent="0.2">
      <c r="A478" s="309" t="s">
        <v>135</v>
      </c>
      <c r="B478" s="315" t="s">
        <v>87</v>
      </c>
      <c r="C478" s="315" t="s">
        <v>46</v>
      </c>
      <c r="D478" s="310" t="str">
        <f t="shared" si="35"/>
        <v>Nov</v>
      </c>
      <c r="E478" s="158">
        <v>2024</v>
      </c>
      <c r="F478" s="138">
        <v>22802.6</v>
      </c>
      <c r="G478" s="138">
        <v>11383.2</v>
      </c>
      <c r="H478" s="138">
        <v>1052.6300000000001</v>
      </c>
      <c r="I478" s="600">
        <f>Table3[[#This Row],[VAT Amount]]+Table3[[#This Row],[Billed Before VAT]]</f>
        <v>12435.830000000002</v>
      </c>
      <c r="J478" s="68">
        <v>10366.769999999997</v>
      </c>
      <c r="K478" s="357">
        <f t="shared" si="36"/>
        <v>0.45463105084507893</v>
      </c>
      <c r="L478" s="137">
        <v>14466.06</v>
      </c>
      <c r="M478" s="137">
        <v>1515.07</v>
      </c>
      <c r="N478" s="137">
        <f>Table3[[#This Row],[VAT Amount Rework]]+Table3[[#This Row],[Billed Before VAT Rework]]</f>
        <v>15981.13</v>
      </c>
      <c r="O478" s="142">
        <v>6821.4699999999993</v>
      </c>
      <c r="P478" s="132">
        <f t="shared" si="37"/>
        <v>0.29915316674414322</v>
      </c>
      <c r="Q478" s="311">
        <f t="shared" si="38"/>
        <v>3545.2999999999975</v>
      </c>
      <c r="R478" s="311">
        <f t="shared" si="39"/>
        <v>3545.2999999999975</v>
      </c>
      <c r="S478" s="312" t="s">
        <v>180</v>
      </c>
      <c r="T478" s="25" t="s">
        <v>1</v>
      </c>
      <c r="U478" s="202" t="s">
        <v>41</v>
      </c>
      <c r="V478" s="29">
        <v>45658</v>
      </c>
      <c r="W478" s="37">
        <f>Table3[[#This Row],[Received Date]]+22</f>
        <v>45680</v>
      </c>
      <c r="X478" s="50" t="s">
        <v>100</v>
      </c>
      <c r="Y478" s="84" t="s">
        <v>103</v>
      </c>
      <c r="Z478" s="29">
        <v>45679</v>
      </c>
      <c r="AA478" s="314"/>
    </row>
    <row r="479" spans="1:27" ht="17.25" hidden="1" customHeight="1" x14ac:dyDescent="0.2">
      <c r="A479" s="309" t="s">
        <v>50</v>
      </c>
      <c r="B479" s="74" t="s">
        <v>85</v>
      </c>
      <c r="C479" s="74" t="s">
        <v>93</v>
      </c>
      <c r="D479" s="310" t="str">
        <f t="shared" si="35"/>
        <v>Dec</v>
      </c>
      <c r="E479" s="158">
        <v>2024</v>
      </c>
      <c r="F479" s="138">
        <v>1121677.6200000001</v>
      </c>
      <c r="G479" s="138"/>
      <c r="H479" s="138"/>
      <c r="I479" s="600">
        <v>886770.67</v>
      </c>
      <c r="J479" s="68">
        <v>234906.95</v>
      </c>
      <c r="K479" s="357">
        <f t="shared" si="36"/>
        <v>0.20942465625729431</v>
      </c>
      <c r="L479" s="137"/>
      <c r="M479" s="137"/>
      <c r="N479" s="137">
        <f>Table3[[#This Row],[VAT Amount Rework]]+Table3[[#This Row],[Billed Before VAT Rework]]</f>
        <v>0</v>
      </c>
      <c r="O479" s="142">
        <v>234906.95</v>
      </c>
      <c r="P479" s="132">
        <f t="shared" si="37"/>
        <v>0.20942465625729431</v>
      </c>
      <c r="Q479" s="311">
        <f t="shared" si="38"/>
        <v>0</v>
      </c>
      <c r="R479" s="311">
        <f t="shared" si="39"/>
        <v>0</v>
      </c>
      <c r="S479" s="312" t="s">
        <v>182</v>
      </c>
      <c r="T479" s="25" t="s">
        <v>1</v>
      </c>
      <c r="U479" s="25" t="s">
        <v>48</v>
      </c>
      <c r="V479" s="318">
        <v>45666</v>
      </c>
      <c r="W479" s="37">
        <f>Table3[[#This Row],[Received Date]]+14</f>
        <v>45680</v>
      </c>
      <c r="X479" s="140" t="s">
        <v>99</v>
      </c>
      <c r="Y479" s="84" t="s">
        <v>103</v>
      </c>
      <c r="Z479" s="318">
        <v>45680</v>
      </c>
      <c r="AA479" s="314"/>
    </row>
    <row r="480" spans="1:27" ht="17.25" hidden="1" customHeight="1" x14ac:dyDescent="0.2">
      <c r="A480" s="35" t="s">
        <v>50</v>
      </c>
      <c r="B480" s="81" t="s">
        <v>57</v>
      </c>
      <c r="C480" s="81" t="s">
        <v>93</v>
      </c>
      <c r="D480" s="36" t="str">
        <f t="shared" si="35"/>
        <v>Dec</v>
      </c>
      <c r="E480" s="158">
        <v>2024</v>
      </c>
      <c r="F480" s="138">
        <v>2872336.74</v>
      </c>
      <c r="G480" s="138"/>
      <c r="H480" s="138"/>
      <c r="I480" s="600">
        <v>2308627.37</v>
      </c>
      <c r="J480" s="68">
        <v>563709.37</v>
      </c>
      <c r="K480" s="357">
        <f t="shared" si="36"/>
        <v>0.19625462507574928</v>
      </c>
      <c r="L480" s="137"/>
      <c r="M480" s="137"/>
      <c r="N480" s="137">
        <f>Table3[[#This Row],[VAT Amount Rework]]+Table3[[#This Row],[Billed Before VAT Rework]]</f>
        <v>0</v>
      </c>
      <c r="O480" s="142">
        <v>563709.37</v>
      </c>
      <c r="P480" s="132">
        <f t="shared" si="37"/>
        <v>0.19625462507574928</v>
      </c>
      <c r="Q480" s="68">
        <f t="shared" si="38"/>
        <v>0</v>
      </c>
      <c r="R480" s="68">
        <f t="shared" si="39"/>
        <v>0</v>
      </c>
      <c r="S480" s="312" t="s">
        <v>183</v>
      </c>
      <c r="T480" s="25" t="s">
        <v>1</v>
      </c>
      <c r="U480" s="81" t="s">
        <v>48</v>
      </c>
      <c r="V480" s="29">
        <v>45666</v>
      </c>
      <c r="W480" s="37">
        <f>Table3[[#This Row],[Received Date]]+14</f>
        <v>45680</v>
      </c>
      <c r="X480" s="50" t="s">
        <v>96</v>
      </c>
      <c r="Y480" s="84" t="s">
        <v>103</v>
      </c>
      <c r="Z480" s="29">
        <v>45680</v>
      </c>
      <c r="AA480" s="73"/>
    </row>
    <row r="481" spans="1:27" ht="17.25" hidden="1" customHeight="1" x14ac:dyDescent="0.2">
      <c r="A481" s="800" t="s">
        <v>50</v>
      </c>
      <c r="B481" s="79" t="s">
        <v>56</v>
      </c>
      <c r="C481" s="79" t="s">
        <v>62</v>
      </c>
      <c r="D481" s="801" t="str">
        <f>TEXT($A481, "mmm")</f>
        <v>Dec</v>
      </c>
      <c r="E481" s="775">
        <v>2024</v>
      </c>
      <c r="F481" s="138">
        <v>7069777.6300000073</v>
      </c>
      <c r="G481" s="138"/>
      <c r="H481" s="138"/>
      <c r="I481" s="600"/>
      <c r="J481" s="68">
        <v>228552.34360096976</v>
      </c>
      <c r="K481" s="357">
        <f>IFERROR(J481/F481,0)</f>
        <v>3.2328080961291777E-2</v>
      </c>
      <c r="L481" s="803"/>
      <c r="M481" s="803"/>
      <c r="N481" s="803">
        <f>Table3[[#This Row],[VAT Amount Rework]]+Table3[[#This Row],[Billed Before VAT Rework]]</f>
        <v>0</v>
      </c>
      <c r="O481" s="805">
        <v>222980.31087512989</v>
      </c>
      <c r="P481" s="806">
        <f>IF(O481="-",K481,IFERROR(O481/F481,0))</f>
        <v>3.1539932731254751E-2</v>
      </c>
      <c r="Q481" s="804">
        <f>$J481-$O481</f>
        <v>5572.0327258398756</v>
      </c>
      <c r="R481" s="804">
        <f>IFERROR(IF($Q481&lt;0,0,$Q481),"0")</f>
        <v>5572.0327258398756</v>
      </c>
      <c r="S481" s="807"/>
      <c r="T481" s="811"/>
      <c r="U481" s="812"/>
      <c r="V481" s="37">
        <v>45707</v>
      </c>
      <c r="W481" s="37">
        <f>Table3[[#This Row],[Received Date]]+15</f>
        <v>45722</v>
      </c>
      <c r="X481" s="66" t="s">
        <v>105</v>
      </c>
      <c r="Y481" s="84" t="s">
        <v>103</v>
      </c>
      <c r="Z481" s="37">
        <v>45720</v>
      </c>
      <c r="AA481" s="810"/>
    </row>
    <row r="482" spans="1:27" ht="17.25" hidden="1" customHeight="1" x14ac:dyDescent="0.2">
      <c r="A482" s="221" t="s">
        <v>135</v>
      </c>
      <c r="B482" s="79" t="s">
        <v>56</v>
      </c>
      <c r="C482" s="79" t="s">
        <v>62</v>
      </c>
      <c r="D482" s="222" t="str">
        <f t="shared" si="35"/>
        <v>Nov</v>
      </c>
      <c r="E482" s="158">
        <v>2024</v>
      </c>
      <c r="F482" s="138">
        <v>7109613.4300000016</v>
      </c>
      <c r="G482" s="138"/>
      <c r="H482" s="138"/>
      <c r="I482" s="600"/>
      <c r="J482" s="68">
        <v>444584.01152340323</v>
      </c>
      <c r="K482" s="357">
        <f t="shared" si="36"/>
        <v>6.2532796740736876E-2</v>
      </c>
      <c r="L482" s="137"/>
      <c r="M482" s="137"/>
      <c r="N482" s="137">
        <f>Table3[[#This Row],[VAT Amount Rework]]+Table3[[#This Row],[Billed Before VAT Rework]]</f>
        <v>0</v>
      </c>
      <c r="O482" s="142">
        <v>395932.16072616167</v>
      </c>
      <c r="P482" s="132">
        <f t="shared" si="37"/>
        <v>5.56896889858274E-2</v>
      </c>
      <c r="Q482" s="223">
        <f t="shared" si="38"/>
        <v>48651.850797241554</v>
      </c>
      <c r="R482" s="223">
        <f t="shared" si="39"/>
        <v>48651.850797241554</v>
      </c>
      <c r="S482" s="224"/>
      <c r="T482" s="25" t="s">
        <v>1</v>
      </c>
      <c r="U482" s="25" t="s">
        <v>40</v>
      </c>
      <c r="V482" s="29">
        <v>45665</v>
      </c>
      <c r="W482" s="37">
        <f>Table3[[#This Row],[Received Date]]+15</f>
        <v>45680</v>
      </c>
      <c r="X482" s="66" t="s">
        <v>105</v>
      </c>
      <c r="Y482" s="84" t="s">
        <v>103</v>
      </c>
      <c r="Z482" s="29">
        <v>45680</v>
      </c>
      <c r="AA482" s="225"/>
    </row>
    <row r="483" spans="1:27" ht="17.25" hidden="1" customHeight="1" x14ac:dyDescent="0.2">
      <c r="A483" s="221" t="s">
        <v>135</v>
      </c>
      <c r="B483" s="79" t="s">
        <v>82</v>
      </c>
      <c r="C483" s="79" t="s">
        <v>62</v>
      </c>
      <c r="D483" s="222" t="str">
        <f t="shared" si="35"/>
        <v>Nov</v>
      </c>
      <c r="E483" s="158">
        <v>2024</v>
      </c>
      <c r="F483" s="138">
        <v>19325586.020000082</v>
      </c>
      <c r="G483" s="138"/>
      <c r="H483" s="138"/>
      <c r="I483" s="600"/>
      <c r="J483" s="68">
        <v>909647.09399457648</v>
      </c>
      <c r="K483" s="357">
        <f t="shared" si="36"/>
        <v>4.7069573623960546E-2</v>
      </c>
      <c r="L483" s="137"/>
      <c r="M483" s="137"/>
      <c r="N483" s="137">
        <f>Table3[[#This Row],[VAT Amount Rework]]+Table3[[#This Row],[Billed Before VAT Rework]]</f>
        <v>0</v>
      </c>
      <c r="O483" s="142">
        <v>860332.09651957825</v>
      </c>
      <c r="P483" s="132">
        <f t="shared" si="37"/>
        <v>4.4517775327962583E-2</v>
      </c>
      <c r="Q483" s="223">
        <f t="shared" si="38"/>
        <v>49314.997474998236</v>
      </c>
      <c r="R483" s="223">
        <f t="shared" si="39"/>
        <v>49314.997474998236</v>
      </c>
      <c r="S483" s="224"/>
      <c r="T483" s="25" t="s">
        <v>1</v>
      </c>
      <c r="U483" s="83" t="s">
        <v>40</v>
      </c>
      <c r="V483" s="37">
        <v>45665</v>
      </c>
      <c r="W483" s="37">
        <f>Table3[[#This Row],[Received Date]]+15</f>
        <v>45680</v>
      </c>
      <c r="X483" s="50" t="s">
        <v>96</v>
      </c>
      <c r="Y483" s="84" t="s">
        <v>103</v>
      </c>
      <c r="Z483" s="76">
        <v>45679</v>
      </c>
      <c r="AA483" s="225"/>
    </row>
    <row r="484" spans="1:27" ht="17.25" hidden="1" customHeight="1" x14ac:dyDescent="0.2">
      <c r="A484" s="309" t="s">
        <v>50</v>
      </c>
      <c r="B484" s="222" t="s">
        <v>82</v>
      </c>
      <c r="C484" s="205" t="s">
        <v>123</v>
      </c>
      <c r="D484" s="310" t="str">
        <f t="shared" si="35"/>
        <v>Dec</v>
      </c>
      <c r="E484" s="158">
        <v>2024</v>
      </c>
      <c r="F484" s="138">
        <v>8142.36</v>
      </c>
      <c r="G484" s="138"/>
      <c r="H484" s="138"/>
      <c r="I484" s="600"/>
      <c r="J484" s="68">
        <v>2616.38</v>
      </c>
      <c r="K484" s="357">
        <f t="shared" si="36"/>
        <v>0.32132944256947621</v>
      </c>
      <c r="L484" s="137"/>
      <c r="M484" s="137"/>
      <c r="N484" s="137">
        <f>Table3[[#This Row],[VAT Amount Rework]]+Table3[[#This Row],[Billed Before VAT Rework]]</f>
        <v>0</v>
      </c>
      <c r="O484" s="142">
        <v>2616.38</v>
      </c>
      <c r="P484" s="132">
        <f t="shared" si="37"/>
        <v>0.32132944256947621</v>
      </c>
      <c r="Q484" s="311">
        <f t="shared" si="38"/>
        <v>0</v>
      </c>
      <c r="R484" s="311">
        <f t="shared" si="39"/>
        <v>0</v>
      </c>
      <c r="S484" s="312" t="s">
        <v>169</v>
      </c>
      <c r="T484" s="25" t="s">
        <v>1</v>
      </c>
      <c r="U484" s="72" t="s">
        <v>41</v>
      </c>
      <c r="V484" s="313">
        <v>45665</v>
      </c>
      <c r="W484" s="37">
        <f>Table3[[#This Row],[Received Date]]+15</f>
        <v>45680</v>
      </c>
      <c r="X484" s="220" t="s">
        <v>114</v>
      </c>
      <c r="Y484" s="226" t="s">
        <v>38</v>
      </c>
      <c r="Z484" s="313">
        <v>45680</v>
      </c>
      <c r="AA484" s="314"/>
    </row>
    <row r="485" spans="1:27" ht="17.25" hidden="1" customHeight="1" x14ac:dyDescent="0.2">
      <c r="A485" s="35" t="s">
        <v>135</v>
      </c>
      <c r="B485" s="36" t="s">
        <v>82</v>
      </c>
      <c r="C485" s="74" t="s">
        <v>46</v>
      </c>
      <c r="D485" s="36" t="str">
        <f t="shared" si="35"/>
        <v>Nov</v>
      </c>
      <c r="E485" s="158">
        <v>2024</v>
      </c>
      <c r="F485" s="138">
        <v>1748.99</v>
      </c>
      <c r="G485" s="138">
        <v>525.86</v>
      </c>
      <c r="H485" s="138">
        <v>76.900000000000006</v>
      </c>
      <c r="I485" s="600">
        <v>602.76</v>
      </c>
      <c r="J485" s="68">
        <v>1146.23</v>
      </c>
      <c r="K485" s="357">
        <f t="shared" si="36"/>
        <v>0.65536681170275413</v>
      </c>
      <c r="L485" s="137"/>
      <c r="M485" s="137"/>
      <c r="N485" s="137">
        <f>Table3[[#This Row],[VAT Amount Rework]]+Table3[[#This Row],[Billed Before VAT Rework]]</f>
        <v>0</v>
      </c>
      <c r="O485" s="142">
        <v>1146.23</v>
      </c>
      <c r="P485" s="132">
        <f t="shared" si="37"/>
        <v>0.65536681170275413</v>
      </c>
      <c r="Q485" s="68">
        <f t="shared" si="38"/>
        <v>0</v>
      </c>
      <c r="R485" s="68">
        <f t="shared" si="39"/>
        <v>0</v>
      </c>
      <c r="S485" s="71">
        <v>410811</v>
      </c>
      <c r="T485" s="25" t="s">
        <v>1</v>
      </c>
      <c r="U485" s="72" t="s">
        <v>40</v>
      </c>
      <c r="V485" s="313">
        <v>45658</v>
      </c>
      <c r="W485" s="37">
        <f>Table3[[#This Row],[Received Date]]+22</f>
        <v>45680</v>
      </c>
      <c r="X485" s="50" t="s">
        <v>100</v>
      </c>
      <c r="Y485" s="84" t="s">
        <v>103</v>
      </c>
      <c r="Z485" s="37">
        <v>45680</v>
      </c>
      <c r="AA485" s="73"/>
    </row>
    <row r="486" spans="1:27" ht="17.25" hidden="1" customHeight="1" x14ac:dyDescent="0.2">
      <c r="A486" s="309" t="s">
        <v>135</v>
      </c>
      <c r="B486" s="315" t="s">
        <v>87</v>
      </c>
      <c r="C486" s="315" t="s">
        <v>46</v>
      </c>
      <c r="D486" s="310" t="str">
        <f t="shared" si="35"/>
        <v>Nov</v>
      </c>
      <c r="E486" s="158">
        <v>2024</v>
      </c>
      <c r="F486" s="138">
        <v>70441.37</v>
      </c>
      <c r="G486" s="138">
        <v>45255.32</v>
      </c>
      <c r="H486" s="138">
        <v>4715.0600000000004</v>
      </c>
      <c r="I486" s="600">
        <f>Table3[[#This Row],[VAT Amount]]+Table3[[#This Row],[Billed Before VAT]]</f>
        <v>49970.38</v>
      </c>
      <c r="J486" s="68">
        <f>Table3[[#This Row],[Billing Amount]]-Table3[[#This Row],[Approved to pay]]</f>
        <v>20470.989999999998</v>
      </c>
      <c r="K486" s="357">
        <f t="shared" si="36"/>
        <v>0.29061033310397</v>
      </c>
      <c r="L486" s="137">
        <v>47772.7</v>
      </c>
      <c r="M486" s="137">
        <v>4933.18</v>
      </c>
      <c r="N486" s="137">
        <f>Table3[[#This Row],[VAT Amount Rework]]+Table3[[#This Row],[Billed Before VAT Rework]]</f>
        <v>52705.88</v>
      </c>
      <c r="O486" s="142">
        <v>17735.489999999998</v>
      </c>
      <c r="P486" s="132">
        <f t="shared" si="37"/>
        <v>0.25177661933605211</v>
      </c>
      <c r="Q486" s="311">
        <f t="shared" si="38"/>
        <v>2735.5</v>
      </c>
      <c r="R486" s="311">
        <f t="shared" si="39"/>
        <v>2735.5</v>
      </c>
      <c r="S486" s="312" t="s">
        <v>181</v>
      </c>
      <c r="T486" s="25" t="s">
        <v>1</v>
      </c>
      <c r="U486" s="202" t="s">
        <v>41</v>
      </c>
      <c r="V486" s="37">
        <v>45659</v>
      </c>
      <c r="W486" s="37">
        <f>Table3[[#This Row],[Received Date]]+22</f>
        <v>45681</v>
      </c>
      <c r="X486" s="220" t="s">
        <v>114</v>
      </c>
      <c r="Y486" s="226" t="s">
        <v>38</v>
      </c>
      <c r="Z486" s="313">
        <v>45683</v>
      </c>
      <c r="AA486" s="314"/>
    </row>
    <row r="487" spans="1:27" ht="17.25" hidden="1" customHeight="1" x14ac:dyDescent="0.2">
      <c r="A487" s="309" t="s">
        <v>135</v>
      </c>
      <c r="B487" s="315" t="s">
        <v>56</v>
      </c>
      <c r="C487" s="315" t="s">
        <v>46</v>
      </c>
      <c r="D487" s="310" t="str">
        <f t="shared" si="35"/>
        <v>Nov</v>
      </c>
      <c r="E487" s="158">
        <v>2024</v>
      </c>
      <c r="F487" s="138">
        <v>9166.6299999999992</v>
      </c>
      <c r="G487" s="138">
        <v>5811.06</v>
      </c>
      <c r="H487" s="138">
        <v>523.09</v>
      </c>
      <c r="I487" s="600">
        <f>Table3[[#This Row],[VAT Amount]]+Table3[[#This Row],[Billed Before VAT]]</f>
        <v>6334.1500000000005</v>
      </c>
      <c r="J487" s="68">
        <v>2832.4799999999987</v>
      </c>
      <c r="K487" s="357">
        <f t="shared" si="36"/>
        <v>0.30899905417803475</v>
      </c>
      <c r="L487" s="137">
        <v>5811.06</v>
      </c>
      <c r="M487" s="137">
        <v>523.09</v>
      </c>
      <c r="N487" s="137">
        <f>Table3[[#This Row],[VAT Amount Rework]]+Table3[[#This Row],[Billed Before VAT Rework]]</f>
        <v>6334.1500000000005</v>
      </c>
      <c r="O487" s="142">
        <v>2832.4799999999987</v>
      </c>
      <c r="P487" s="132">
        <f t="shared" si="37"/>
        <v>0.30899905417803475</v>
      </c>
      <c r="Q487" s="311">
        <f t="shared" si="38"/>
        <v>0</v>
      </c>
      <c r="R487" s="311">
        <f t="shared" si="39"/>
        <v>0</v>
      </c>
      <c r="S487" s="312" t="s">
        <v>174</v>
      </c>
      <c r="T487" s="25" t="s">
        <v>1</v>
      </c>
      <c r="U487" s="25" t="s">
        <v>41</v>
      </c>
      <c r="V487" s="37">
        <v>45662</v>
      </c>
      <c r="W487" s="37">
        <f>Table3[[#This Row],[Received Date]]+22</f>
        <v>45684</v>
      </c>
      <c r="X487" s="50" t="s">
        <v>100</v>
      </c>
      <c r="Y487" s="12" t="s">
        <v>103</v>
      </c>
      <c r="Z487" s="37">
        <v>45683</v>
      </c>
      <c r="AA487" s="314"/>
    </row>
    <row r="488" spans="1:27" ht="17.25" hidden="1" customHeight="1" x14ac:dyDescent="0.2">
      <c r="A488" s="309" t="s">
        <v>135</v>
      </c>
      <c r="B488" s="310" t="s">
        <v>82</v>
      </c>
      <c r="C488" s="315" t="s">
        <v>46</v>
      </c>
      <c r="D488" s="310" t="str">
        <f t="shared" si="35"/>
        <v>Nov</v>
      </c>
      <c r="E488" s="158">
        <v>2024</v>
      </c>
      <c r="F488" s="138">
        <v>42733.75</v>
      </c>
      <c r="G488" s="138">
        <v>11121.98</v>
      </c>
      <c r="H488" s="138">
        <v>1602.9</v>
      </c>
      <c r="I488" s="600">
        <v>12724.88</v>
      </c>
      <c r="J488" s="68">
        <v>30008.870000000003</v>
      </c>
      <c r="K488" s="357">
        <f t="shared" si="36"/>
        <v>0.70222880042121283</v>
      </c>
      <c r="L488" s="137"/>
      <c r="M488" s="137"/>
      <c r="N488" s="137">
        <f>Table3[[#This Row],[VAT Amount Rework]]+Table3[[#This Row],[Billed Before VAT Rework]]</f>
        <v>0</v>
      </c>
      <c r="O488" s="142">
        <v>30008.870000000003</v>
      </c>
      <c r="P488" s="132">
        <f t="shared" si="37"/>
        <v>0.70222880042121283</v>
      </c>
      <c r="Q488" s="311">
        <f t="shared" si="38"/>
        <v>0</v>
      </c>
      <c r="R488" s="311">
        <f t="shared" si="39"/>
        <v>0</v>
      </c>
      <c r="S488" s="312" t="s">
        <v>177</v>
      </c>
      <c r="T488" s="25" t="s">
        <v>1</v>
      </c>
      <c r="U488" s="67" t="s">
        <v>40</v>
      </c>
      <c r="V488" s="338">
        <v>45662</v>
      </c>
      <c r="W488" s="37">
        <f>Table3[[#This Row],[Received Date]]+22</f>
        <v>45684</v>
      </c>
      <c r="X488" s="140" t="s">
        <v>99</v>
      </c>
      <c r="Y488" s="84" t="s">
        <v>95</v>
      </c>
      <c r="Z488" s="72" t="s">
        <v>3</v>
      </c>
      <c r="AA488" s="314"/>
    </row>
    <row r="489" spans="1:27" ht="17.25" hidden="1" customHeight="1" x14ac:dyDescent="0.2">
      <c r="A489" s="35" t="s">
        <v>135</v>
      </c>
      <c r="B489" s="36" t="s">
        <v>57</v>
      </c>
      <c r="C489" s="74" t="s">
        <v>46</v>
      </c>
      <c r="D489" s="310" t="str">
        <f t="shared" si="35"/>
        <v>Nov</v>
      </c>
      <c r="E489" s="158">
        <v>2024</v>
      </c>
      <c r="F489" s="138">
        <v>524876.68999999994</v>
      </c>
      <c r="G489" s="138">
        <v>347760.58</v>
      </c>
      <c r="H489" s="138">
        <v>30188.57</v>
      </c>
      <c r="I489" s="600">
        <f>Table3[[#This Row],[VAT Amount]]+Table3[[#This Row],[Billed Before VAT]]</f>
        <v>377949.15</v>
      </c>
      <c r="J489" s="68">
        <v>146927.53999999992</v>
      </c>
      <c r="K489" s="357">
        <f t="shared" si="36"/>
        <v>0.27992772931105009</v>
      </c>
      <c r="L489" s="137">
        <v>341989.45</v>
      </c>
      <c r="M489" s="137">
        <v>29778.27</v>
      </c>
      <c r="N489" s="137">
        <f>Table3[[#This Row],[VAT Amount Rework]]+Table3[[#This Row],[Billed Before VAT Rework]]</f>
        <v>371767.72000000003</v>
      </c>
      <c r="O489" s="142">
        <v>153108.96999999991</v>
      </c>
      <c r="P489" s="132">
        <f t="shared" si="37"/>
        <v>0.29170464780975497</v>
      </c>
      <c r="Q489" s="311">
        <f t="shared" si="38"/>
        <v>-6181.429999999993</v>
      </c>
      <c r="R489" s="311">
        <f t="shared" si="39"/>
        <v>0</v>
      </c>
      <c r="S489" s="312">
        <v>414935</v>
      </c>
      <c r="T489" s="25" t="s">
        <v>1</v>
      </c>
      <c r="U489" s="67" t="s">
        <v>41</v>
      </c>
      <c r="V489" s="43">
        <v>45663</v>
      </c>
      <c r="W489" s="37">
        <f>Table3[[#This Row],[Received Date]]+22</f>
        <v>45685</v>
      </c>
      <c r="X489" s="220" t="s">
        <v>114</v>
      </c>
      <c r="Y489" s="226" t="s">
        <v>38</v>
      </c>
      <c r="Z489" s="43">
        <v>45686</v>
      </c>
      <c r="AA489" s="314"/>
    </row>
    <row r="490" spans="1:27" ht="17.25" hidden="1" customHeight="1" x14ac:dyDescent="0.2">
      <c r="A490" s="309" t="s">
        <v>135</v>
      </c>
      <c r="B490" s="193" t="s">
        <v>85</v>
      </c>
      <c r="C490" s="193" t="s">
        <v>46</v>
      </c>
      <c r="D490" s="310" t="str">
        <f t="shared" si="35"/>
        <v>Nov</v>
      </c>
      <c r="E490" s="158">
        <v>2024</v>
      </c>
      <c r="F490" s="138">
        <v>1680335.35</v>
      </c>
      <c r="G490" s="138">
        <v>656526.03</v>
      </c>
      <c r="H490" s="138">
        <v>97894.59</v>
      </c>
      <c r="I490" s="600">
        <f>Table3[[#This Row],[VAT Amount]]+Table3[[#This Row],[Billed Before VAT]]</f>
        <v>754420.62</v>
      </c>
      <c r="J490" s="68">
        <v>925914.7300000001</v>
      </c>
      <c r="K490" s="357">
        <f t="shared" si="36"/>
        <v>0.55102972748862311</v>
      </c>
      <c r="L490" s="137">
        <v>1254559.3999999999</v>
      </c>
      <c r="M490" s="137">
        <v>183244.13</v>
      </c>
      <c r="N490" s="137">
        <f>Table3[[#This Row],[VAT Amount Rework]]+Table3[[#This Row],[Billed Before VAT Rework]]</f>
        <v>1437803.5299999998</v>
      </c>
      <c r="O490" s="142">
        <f>Table3[[#This Row],[Billing Amount]]-Table3[[#This Row],[Approved to pay Rework]]</f>
        <v>242531.8200000003</v>
      </c>
      <c r="P490" s="132">
        <f t="shared" si="37"/>
        <v>0.14433536734200128</v>
      </c>
      <c r="Q490" s="311">
        <f t="shared" si="38"/>
        <v>683382.9099999998</v>
      </c>
      <c r="R490" s="311">
        <v>683382.9099999998</v>
      </c>
      <c r="S490" s="312" t="s">
        <v>171</v>
      </c>
      <c r="T490" s="25" t="s">
        <v>1</v>
      </c>
      <c r="U490" s="106" t="s">
        <v>40</v>
      </c>
      <c r="V490" s="43">
        <v>45663</v>
      </c>
      <c r="W490" s="37">
        <f>Table3[[#This Row],[Received Date]]+22</f>
        <v>45685</v>
      </c>
      <c r="X490" s="53" t="s">
        <v>100</v>
      </c>
      <c r="Y490" s="84" t="s">
        <v>103</v>
      </c>
      <c r="Z490" s="368">
        <v>45685</v>
      </c>
      <c r="AA490" s="314"/>
    </row>
    <row r="491" spans="1:27" ht="17.25" hidden="1" customHeight="1" x14ac:dyDescent="0.2">
      <c r="A491" s="309" t="s">
        <v>135</v>
      </c>
      <c r="B491" s="310" t="s">
        <v>82</v>
      </c>
      <c r="C491" s="315" t="s">
        <v>46</v>
      </c>
      <c r="D491" s="310" t="str">
        <f t="shared" si="35"/>
        <v>Nov</v>
      </c>
      <c r="E491" s="158">
        <v>2024</v>
      </c>
      <c r="F491" s="138">
        <v>109184.39</v>
      </c>
      <c r="G491" s="138">
        <v>75613</v>
      </c>
      <c r="H491" s="138">
        <v>6314.15</v>
      </c>
      <c r="I491" s="600">
        <v>81927.149999999994</v>
      </c>
      <c r="J491" s="68">
        <v>27257.240000000005</v>
      </c>
      <c r="K491" s="357">
        <f t="shared" si="36"/>
        <v>0.24964411121406646</v>
      </c>
      <c r="L491" s="137">
        <v>82487.7</v>
      </c>
      <c r="M491" s="137">
        <v>7345.37</v>
      </c>
      <c r="N491" s="137">
        <f>Table3[[#This Row],[VAT Amount Rework]]+Table3[[#This Row],[Billed Before VAT Rework]]</f>
        <v>89833.069999999992</v>
      </c>
      <c r="O491" s="142">
        <v>19351.320000000007</v>
      </c>
      <c r="P491" s="132">
        <f t="shared" si="37"/>
        <v>0.17723522565817337</v>
      </c>
      <c r="Q491" s="311">
        <f t="shared" si="38"/>
        <v>7905.9199999999983</v>
      </c>
      <c r="R491" s="311">
        <f t="shared" ref="R491:R522" si="40">IFERROR(IF($Q491&lt;0,0,$Q491),"0")</f>
        <v>7905.9199999999983</v>
      </c>
      <c r="S491" s="312" t="s">
        <v>178</v>
      </c>
      <c r="T491" s="25" t="s">
        <v>1</v>
      </c>
      <c r="U491" s="107" t="s">
        <v>41</v>
      </c>
      <c r="V491" s="338">
        <v>45663</v>
      </c>
      <c r="W491" s="37">
        <f>Table3[[#This Row],[Received Date]]+22</f>
        <v>45685</v>
      </c>
      <c r="X491" s="50" t="s">
        <v>100</v>
      </c>
      <c r="Y491" s="84" t="s">
        <v>103</v>
      </c>
      <c r="Z491" s="368">
        <v>45685</v>
      </c>
      <c r="AA491" s="314"/>
    </row>
    <row r="492" spans="1:27" ht="17.25" hidden="1" customHeight="1" x14ac:dyDescent="0.2">
      <c r="A492" s="35" t="s">
        <v>135</v>
      </c>
      <c r="B492" s="74" t="s">
        <v>85</v>
      </c>
      <c r="C492" s="74" t="s">
        <v>46</v>
      </c>
      <c r="D492" s="36" t="str">
        <f t="shared" si="35"/>
        <v>Nov</v>
      </c>
      <c r="E492" s="158">
        <v>2024</v>
      </c>
      <c r="F492" s="138">
        <v>12959.68</v>
      </c>
      <c r="G492" s="138">
        <v>9235.7900000000009</v>
      </c>
      <c r="H492" s="138">
        <v>1375.43</v>
      </c>
      <c r="I492" s="600">
        <v>10611.220000000001</v>
      </c>
      <c r="J492" s="68">
        <v>2348.4599999999991</v>
      </c>
      <c r="K492" s="357">
        <f t="shared" si="36"/>
        <v>0.18121280772364742</v>
      </c>
      <c r="L492" s="137"/>
      <c r="M492" s="137"/>
      <c r="N492" s="137">
        <f>Table3[[#This Row],[VAT Amount Rework]]+Table3[[#This Row],[Billed Before VAT Rework]]</f>
        <v>0</v>
      </c>
      <c r="O492" s="142">
        <v>2348.4599999999991</v>
      </c>
      <c r="P492" s="132">
        <f t="shared" si="37"/>
        <v>0.18121280772364742</v>
      </c>
      <c r="Q492" s="68">
        <f t="shared" si="38"/>
        <v>0</v>
      </c>
      <c r="R492" s="68">
        <f t="shared" si="40"/>
        <v>0</v>
      </c>
      <c r="S492" s="312">
        <v>410779</v>
      </c>
      <c r="T492" s="25" t="s">
        <v>1</v>
      </c>
      <c r="U492" s="360" t="s">
        <v>40</v>
      </c>
      <c r="V492" s="43">
        <v>45663</v>
      </c>
      <c r="W492" s="37">
        <f>Table3[[#This Row],[Received Date]]+22</f>
        <v>45685</v>
      </c>
      <c r="X492" s="53" t="s">
        <v>100</v>
      </c>
      <c r="Y492" s="84" t="s">
        <v>95</v>
      </c>
      <c r="Z492" s="72" t="s">
        <v>3</v>
      </c>
      <c r="AA492" s="73"/>
    </row>
    <row r="493" spans="1:27" ht="17.25" hidden="1" customHeight="1" x14ac:dyDescent="0.2">
      <c r="A493" s="309" t="s">
        <v>135</v>
      </c>
      <c r="B493" s="310" t="s">
        <v>82</v>
      </c>
      <c r="C493" s="315" t="s">
        <v>46</v>
      </c>
      <c r="D493" s="310" t="str">
        <f t="shared" si="35"/>
        <v>Nov</v>
      </c>
      <c r="E493" s="158">
        <v>2024</v>
      </c>
      <c r="F493" s="138">
        <v>25731.08</v>
      </c>
      <c r="G493" s="138">
        <v>18963.46</v>
      </c>
      <c r="H493" s="138">
        <v>1029.6300000000001</v>
      </c>
      <c r="I493" s="600">
        <v>19993.09</v>
      </c>
      <c r="J493" s="68">
        <v>5737.9900000000016</v>
      </c>
      <c r="K493" s="357">
        <f t="shared" si="36"/>
        <v>0.22299841281438637</v>
      </c>
      <c r="L493" s="137"/>
      <c r="M493" s="137"/>
      <c r="N493" s="137">
        <f>Table3[[#This Row],[VAT Amount Rework]]+Table3[[#This Row],[Billed Before VAT Rework]]</f>
        <v>0</v>
      </c>
      <c r="O493" s="142">
        <v>5737.9900000000016</v>
      </c>
      <c r="P493" s="132">
        <f t="shared" si="37"/>
        <v>0.22299841281438637</v>
      </c>
      <c r="Q493" s="311">
        <f t="shared" si="38"/>
        <v>0</v>
      </c>
      <c r="R493" s="311">
        <f t="shared" si="40"/>
        <v>0</v>
      </c>
      <c r="S493" s="312" t="s">
        <v>179</v>
      </c>
      <c r="T493" s="25" t="s">
        <v>1</v>
      </c>
      <c r="U493" s="107" t="s">
        <v>41</v>
      </c>
      <c r="V493" s="338">
        <v>45664</v>
      </c>
      <c r="W493" s="37">
        <f>Table3[[#This Row],[Received Date]]+22</f>
        <v>45686</v>
      </c>
      <c r="X493" s="50" t="s">
        <v>96</v>
      </c>
      <c r="Y493" s="84" t="s">
        <v>38</v>
      </c>
      <c r="Z493" s="379">
        <v>45686</v>
      </c>
      <c r="AA493" s="314"/>
    </row>
    <row r="494" spans="1:27" ht="17.25" hidden="1" customHeight="1" x14ac:dyDescent="0.2">
      <c r="A494" s="309" t="s">
        <v>50</v>
      </c>
      <c r="B494" s="36" t="s">
        <v>57</v>
      </c>
      <c r="C494" s="74" t="s">
        <v>46</v>
      </c>
      <c r="D494" s="310" t="str">
        <f t="shared" si="35"/>
        <v>Dec</v>
      </c>
      <c r="E494" s="158">
        <v>2024</v>
      </c>
      <c r="F494" s="138">
        <v>5692.79</v>
      </c>
      <c r="G494" s="138">
        <v>3928.7</v>
      </c>
      <c r="H494" s="138">
        <v>376.14</v>
      </c>
      <c r="I494" s="600">
        <f>Table3[[#This Row],[VAT Amount]]+Table3[[#This Row],[Billed Before VAT]]</f>
        <v>4304.84</v>
      </c>
      <c r="J494" s="68">
        <v>1387.9499999999998</v>
      </c>
      <c r="K494" s="357">
        <f t="shared" si="36"/>
        <v>0.24380839623453524</v>
      </c>
      <c r="L494" s="137">
        <v>3928.7</v>
      </c>
      <c r="M494" s="137">
        <v>376.14</v>
      </c>
      <c r="N494" s="137">
        <f>Table3[[#This Row],[VAT Amount Rework]]+Table3[[#This Row],[Billed Before VAT Rework]]</f>
        <v>4304.84</v>
      </c>
      <c r="O494" s="142">
        <v>1387.9499999999998</v>
      </c>
      <c r="P494" s="132">
        <f t="shared" si="37"/>
        <v>0.24380839623453524</v>
      </c>
      <c r="Q494" s="311">
        <f t="shared" si="38"/>
        <v>0</v>
      </c>
      <c r="R494" s="311">
        <f t="shared" si="40"/>
        <v>0</v>
      </c>
      <c r="S494" s="312" t="s">
        <v>170</v>
      </c>
      <c r="T494" s="25" t="s">
        <v>1</v>
      </c>
      <c r="U494" s="72" t="s">
        <v>41</v>
      </c>
      <c r="V494" s="338">
        <v>45664</v>
      </c>
      <c r="W494" s="37">
        <f>Table3[[#This Row],[Received Date]]+22</f>
        <v>45686</v>
      </c>
      <c r="X494" s="50" t="s">
        <v>100</v>
      </c>
      <c r="Y494" s="84" t="s">
        <v>103</v>
      </c>
      <c r="Z494" s="363">
        <v>45683</v>
      </c>
      <c r="AA494" s="314"/>
    </row>
    <row r="495" spans="1:27" ht="17.25" hidden="1" customHeight="1" x14ac:dyDescent="0.2">
      <c r="A495" s="358" t="s">
        <v>135</v>
      </c>
      <c r="B495" s="315" t="s">
        <v>56</v>
      </c>
      <c r="C495" s="315" t="s">
        <v>46</v>
      </c>
      <c r="D495" s="359" t="str">
        <f t="shared" si="35"/>
        <v>Nov</v>
      </c>
      <c r="E495" s="158">
        <v>2024</v>
      </c>
      <c r="F495" s="138">
        <v>19540.29</v>
      </c>
      <c r="G495" s="138">
        <v>12973.88</v>
      </c>
      <c r="H495" s="138">
        <v>708.66</v>
      </c>
      <c r="I495" s="600">
        <f>Table3[[#This Row],[VAT Amount]]+Table3[[#This Row],[Billed Before VAT]]</f>
        <v>13682.539999999999</v>
      </c>
      <c r="J495" s="68">
        <v>5857.7500000000018</v>
      </c>
      <c r="K495" s="357">
        <f t="shared" si="36"/>
        <v>0.29977804832988669</v>
      </c>
      <c r="L495" s="137">
        <v>15329.33</v>
      </c>
      <c r="M495" s="137">
        <v>708.66</v>
      </c>
      <c r="N495" s="137">
        <f>Table3[[#This Row],[VAT Amount Rework]]+Table3[[#This Row],[Billed Before VAT Rework]]</f>
        <v>16037.99</v>
      </c>
      <c r="O495" s="142">
        <v>3502.3000000000011</v>
      </c>
      <c r="P495" s="132">
        <f t="shared" si="37"/>
        <v>0.17923480153058122</v>
      </c>
      <c r="Q495" s="316">
        <f t="shared" si="38"/>
        <v>2355.4500000000007</v>
      </c>
      <c r="R495" s="316">
        <f t="shared" si="40"/>
        <v>2355.4500000000007</v>
      </c>
      <c r="S495" s="353" t="s">
        <v>175</v>
      </c>
      <c r="T495" s="25" t="s">
        <v>1</v>
      </c>
      <c r="U495" s="83" t="s">
        <v>41</v>
      </c>
      <c r="V495" s="43">
        <v>45664</v>
      </c>
      <c r="W495" s="37">
        <f>Table3[[#This Row],[Received Date]]+22</f>
        <v>45686</v>
      </c>
      <c r="X495" s="140" t="s">
        <v>99</v>
      </c>
      <c r="Y495" s="84" t="s">
        <v>103</v>
      </c>
      <c r="Z495" s="29">
        <v>45686</v>
      </c>
      <c r="AA495" s="356"/>
    </row>
    <row r="496" spans="1:27" ht="12.75" hidden="1" customHeight="1" x14ac:dyDescent="0.2">
      <c r="A496" s="309" t="s">
        <v>135</v>
      </c>
      <c r="B496" s="310" t="s">
        <v>82</v>
      </c>
      <c r="C496" s="315" t="s">
        <v>46</v>
      </c>
      <c r="D496" s="310" t="str">
        <f t="shared" si="35"/>
        <v>Nov</v>
      </c>
      <c r="E496" s="158">
        <v>2024</v>
      </c>
      <c r="F496" s="138">
        <v>66418.37</v>
      </c>
      <c r="G496" s="138">
        <v>24678.79</v>
      </c>
      <c r="H496" s="138">
        <v>2844.64</v>
      </c>
      <c r="I496" s="600">
        <v>27523.43</v>
      </c>
      <c r="J496" s="68">
        <v>38894.939999999995</v>
      </c>
      <c r="K496" s="357">
        <f t="shared" si="36"/>
        <v>0.5856051571274633</v>
      </c>
      <c r="L496" s="137">
        <v>27792.720000000001</v>
      </c>
      <c r="M496" s="137">
        <v>3299.03</v>
      </c>
      <c r="N496" s="137">
        <f>Table3[[#This Row],[VAT Amount Rework]]+Table3[[#This Row],[Billed Before VAT Rework]]</f>
        <v>31091.75</v>
      </c>
      <c r="O496" s="142">
        <v>35326.619999999995</v>
      </c>
      <c r="P496" s="132">
        <f t="shared" si="37"/>
        <v>0.53188026143971912</v>
      </c>
      <c r="Q496" s="68">
        <f t="shared" si="38"/>
        <v>3568.3199999999997</v>
      </c>
      <c r="R496" s="68">
        <f t="shared" si="40"/>
        <v>3568.3199999999997</v>
      </c>
      <c r="S496" s="71">
        <v>410819</v>
      </c>
      <c r="T496" s="25" t="s">
        <v>1</v>
      </c>
      <c r="U496" s="81" t="s">
        <v>48</v>
      </c>
      <c r="V496" s="338">
        <v>45664</v>
      </c>
      <c r="W496" s="37">
        <f>Table3[[#This Row],[Received Date]]+22</f>
        <v>45686</v>
      </c>
      <c r="X496" s="140" t="s">
        <v>99</v>
      </c>
      <c r="Y496" s="84" t="s">
        <v>38</v>
      </c>
      <c r="Z496" s="313">
        <v>45686</v>
      </c>
      <c r="AA496" s="73"/>
    </row>
    <row r="497" spans="1:27" ht="14.25" hidden="1" x14ac:dyDescent="0.2">
      <c r="A497" s="309" t="s">
        <v>135</v>
      </c>
      <c r="B497" s="315" t="s">
        <v>85</v>
      </c>
      <c r="C497" s="315" t="s">
        <v>46</v>
      </c>
      <c r="D497" s="310" t="str">
        <f t="shared" si="35"/>
        <v>Nov</v>
      </c>
      <c r="E497" s="158">
        <v>2024</v>
      </c>
      <c r="F497" s="138">
        <v>381831.82</v>
      </c>
      <c r="G497" s="138">
        <v>123483.04</v>
      </c>
      <c r="H497" s="138">
        <v>18121.900000000001</v>
      </c>
      <c r="I497" s="600">
        <f>Table3[[#This Row],[VAT Amount]]+Table3[[#This Row],[Billed Before VAT]]</f>
        <v>141604.94</v>
      </c>
      <c r="J497" s="68">
        <v>240226.88</v>
      </c>
      <c r="K497" s="357">
        <f t="shared" si="36"/>
        <v>0.62914316570054329</v>
      </c>
      <c r="L497" s="137">
        <v>290109.63</v>
      </c>
      <c r="M497" s="137">
        <v>42644.54</v>
      </c>
      <c r="N497" s="137">
        <f>Table3[[#This Row],[VAT Amount Rework]]+Table3[[#This Row],[Billed Before VAT Rework]]</f>
        <v>332754.17</v>
      </c>
      <c r="O497" s="142">
        <v>49077.650000000023</v>
      </c>
      <c r="P497" s="132">
        <f t="shared" si="37"/>
        <v>0.12853211133634704</v>
      </c>
      <c r="Q497" s="311">
        <f t="shared" si="38"/>
        <v>191149.22999999998</v>
      </c>
      <c r="R497" s="311">
        <f t="shared" si="40"/>
        <v>191149.22999999998</v>
      </c>
      <c r="S497" s="312" t="s">
        <v>172</v>
      </c>
      <c r="T497" s="25" t="s">
        <v>1</v>
      </c>
      <c r="U497" s="107" t="s">
        <v>40</v>
      </c>
      <c r="V497" s="43">
        <v>45665</v>
      </c>
      <c r="W497" s="37">
        <f>Table3[[#This Row],[Received Date]]+22</f>
        <v>45687</v>
      </c>
      <c r="X497" s="50" t="s">
        <v>114</v>
      </c>
      <c r="Y497" s="226" t="s">
        <v>38</v>
      </c>
      <c r="Z497" s="368">
        <v>45689</v>
      </c>
      <c r="AA497" s="314"/>
    </row>
    <row r="498" spans="1:27" ht="17.25" hidden="1" customHeight="1" x14ac:dyDescent="0.2">
      <c r="A498" s="309" t="s">
        <v>135</v>
      </c>
      <c r="B498" s="315" t="s">
        <v>56</v>
      </c>
      <c r="C498" s="315" t="s">
        <v>46</v>
      </c>
      <c r="D498" s="310" t="str">
        <f t="shared" si="35"/>
        <v>Nov</v>
      </c>
      <c r="E498" s="158">
        <v>2024</v>
      </c>
      <c r="F498" s="138">
        <v>766376.93</v>
      </c>
      <c r="G498" s="138">
        <v>493204.33</v>
      </c>
      <c r="H498" s="138">
        <v>56289.58</v>
      </c>
      <c r="I498" s="600">
        <v>549493.91</v>
      </c>
      <c r="J498" s="68">
        <v>216883.02000000002</v>
      </c>
      <c r="K498" s="357">
        <f t="shared" si="36"/>
        <v>0.28299784545967477</v>
      </c>
      <c r="L498" s="137">
        <v>505054.63</v>
      </c>
      <c r="M498" s="137">
        <v>57818.8</v>
      </c>
      <c r="N498" s="137">
        <f>Table3[[#This Row],[VAT Amount Rework]]+Table3[[#This Row],[Billed Before VAT Rework]]</f>
        <v>562873.43000000005</v>
      </c>
      <c r="O498" s="142">
        <v>203503.5</v>
      </c>
      <c r="P498" s="132">
        <v>0.28299784545967477</v>
      </c>
      <c r="Q498" s="68">
        <f t="shared" si="38"/>
        <v>13379.520000000019</v>
      </c>
      <c r="R498" s="68">
        <f t="shared" si="40"/>
        <v>13379.520000000019</v>
      </c>
      <c r="S498" s="71">
        <v>411729</v>
      </c>
      <c r="T498" s="25" t="s">
        <v>1</v>
      </c>
      <c r="U498" s="81" t="s">
        <v>48</v>
      </c>
      <c r="V498" s="43">
        <v>45666</v>
      </c>
      <c r="W498" s="37">
        <f>Table3[[#This Row],[Received Date]]+22</f>
        <v>45688</v>
      </c>
      <c r="X498" s="140" t="s">
        <v>99</v>
      </c>
      <c r="Y498" s="84" t="s">
        <v>38</v>
      </c>
      <c r="Z498" s="43">
        <v>45690</v>
      </c>
      <c r="AA498" s="73"/>
    </row>
    <row r="499" spans="1:27" ht="17.25" hidden="1" customHeight="1" x14ac:dyDescent="0.2">
      <c r="A499" s="35" t="s">
        <v>135</v>
      </c>
      <c r="B499" s="74" t="s">
        <v>85</v>
      </c>
      <c r="C499" s="74" t="s">
        <v>46</v>
      </c>
      <c r="D499" s="36" t="str">
        <f t="shared" si="35"/>
        <v>Nov</v>
      </c>
      <c r="E499" s="158">
        <v>2024</v>
      </c>
      <c r="F499" s="138">
        <v>31924.95</v>
      </c>
      <c r="G499" s="138">
        <v>20248.09</v>
      </c>
      <c r="H499" s="138">
        <v>2979.6</v>
      </c>
      <c r="I499" s="600">
        <v>23227.69</v>
      </c>
      <c r="J499" s="68">
        <v>8697.260000000002</v>
      </c>
      <c r="K499" s="357">
        <f t="shared" si="36"/>
        <v>0.27242830450791627</v>
      </c>
      <c r="L499" s="137">
        <v>27048.09</v>
      </c>
      <c r="M499" s="137">
        <v>3999.6</v>
      </c>
      <c r="N499" s="137">
        <f>Table3[[#This Row],[VAT Amount Rework]]+Table3[[#This Row],[Billed Before VAT Rework]]</f>
        <v>31047.69</v>
      </c>
      <c r="O499" s="142">
        <v>877.26000000000204</v>
      </c>
      <c r="P499" s="132">
        <f t="shared" ref="P499:P533" si="41">IF(O499="-",K499,IFERROR(O499/F499,0))</f>
        <v>2.7478821423369559E-2</v>
      </c>
      <c r="Q499" s="68">
        <f t="shared" si="38"/>
        <v>7820</v>
      </c>
      <c r="R499" s="68">
        <f t="shared" si="40"/>
        <v>7820</v>
      </c>
      <c r="S499" s="312">
        <v>410787</v>
      </c>
      <c r="T499" s="25" t="s">
        <v>1</v>
      </c>
      <c r="U499" s="106" t="s">
        <v>40</v>
      </c>
      <c r="V499" s="43">
        <v>45668</v>
      </c>
      <c r="W499" s="37">
        <v>45690</v>
      </c>
      <c r="X499" s="50" t="s">
        <v>114</v>
      </c>
      <c r="Y499" s="226" t="s">
        <v>38</v>
      </c>
      <c r="Z499" s="394">
        <v>45689</v>
      </c>
      <c r="AA499" s="73"/>
    </row>
    <row r="500" spans="1:27" ht="17.25" hidden="1" customHeight="1" x14ac:dyDescent="0.2">
      <c r="A500" s="77" t="s">
        <v>53</v>
      </c>
      <c r="B500" s="79" t="s">
        <v>56</v>
      </c>
      <c r="C500" s="79" t="s">
        <v>62</v>
      </c>
      <c r="D500" s="83" t="str">
        <f t="shared" si="35"/>
        <v>Apr</v>
      </c>
      <c r="E500" s="158">
        <v>2024</v>
      </c>
      <c r="F500" s="138">
        <v>11365557.09</v>
      </c>
      <c r="G500" s="138"/>
      <c r="H500" s="138"/>
      <c r="I500" s="600">
        <v>10965871.574506227</v>
      </c>
      <c r="J500" s="68">
        <v>399685.51549377292</v>
      </c>
      <c r="K500" s="357">
        <f t="shared" si="36"/>
        <v>3.5166381403814929E-2</v>
      </c>
      <c r="L500" s="137"/>
      <c r="M500" s="137"/>
      <c r="N500" s="137">
        <f>Table3[[#This Row],[VAT Amount Rework]]+Table3[[#This Row],[Billed Before VAT Rework]]</f>
        <v>0</v>
      </c>
      <c r="O500" s="142">
        <v>399685.51549377292</v>
      </c>
      <c r="P500" s="132">
        <f t="shared" si="41"/>
        <v>3.5166381403814929E-2</v>
      </c>
      <c r="Q500" s="84">
        <f t="shared" si="38"/>
        <v>0</v>
      </c>
      <c r="R500" s="84">
        <f t="shared" si="40"/>
        <v>0</v>
      </c>
      <c r="S500" s="58" t="s">
        <v>3</v>
      </c>
      <c r="T500" s="25" t="s">
        <v>1</v>
      </c>
      <c r="U500" s="83" t="s">
        <v>40</v>
      </c>
      <c r="V500" s="29"/>
      <c r="W500" s="37" t="s">
        <v>3</v>
      </c>
      <c r="X500" s="53" t="s">
        <v>3</v>
      </c>
      <c r="Y500" s="83" t="s">
        <v>3</v>
      </c>
      <c r="Z500" s="37" t="s">
        <v>3</v>
      </c>
      <c r="AA500" s="88" t="e">
        <f>'Follow up'!#REF!-'Follow up'!#REF!</f>
        <v>#REF!</v>
      </c>
    </row>
    <row r="501" spans="1:27" ht="17.25" hidden="1" customHeight="1" x14ac:dyDescent="0.2">
      <c r="A501" s="78" t="s">
        <v>47</v>
      </c>
      <c r="B501" s="79" t="s">
        <v>87</v>
      </c>
      <c r="C501" s="79" t="s">
        <v>62</v>
      </c>
      <c r="D501" s="83" t="str">
        <f t="shared" si="35"/>
        <v>Jan</v>
      </c>
      <c r="E501" s="158">
        <v>2024</v>
      </c>
      <c r="F501" s="138">
        <v>12427340.5</v>
      </c>
      <c r="G501" s="138"/>
      <c r="H501" s="138"/>
      <c r="I501" s="600">
        <v>11282932.25</v>
      </c>
      <c r="J501" s="68">
        <v>1144408.25</v>
      </c>
      <c r="K501" s="357">
        <f t="shared" si="36"/>
        <v>9.2087945123898396E-2</v>
      </c>
      <c r="L501" s="137"/>
      <c r="M501" s="137"/>
      <c r="N501" s="137">
        <f>Table3[[#This Row],[VAT Amount Rework]]+Table3[[#This Row],[Billed Before VAT Rework]]</f>
        <v>0</v>
      </c>
      <c r="O501" s="142">
        <v>1144408.25</v>
      </c>
      <c r="P501" s="132">
        <f t="shared" si="41"/>
        <v>9.2087945123898396E-2</v>
      </c>
      <c r="Q501" s="84">
        <f t="shared" si="38"/>
        <v>0</v>
      </c>
      <c r="R501" s="84">
        <f t="shared" si="40"/>
        <v>0</v>
      </c>
      <c r="S501" s="87" t="s">
        <v>3</v>
      </c>
      <c r="T501" s="25" t="s">
        <v>1</v>
      </c>
      <c r="U501" s="83" t="s">
        <v>40</v>
      </c>
      <c r="V501" s="29"/>
      <c r="W501" s="37" t="s">
        <v>3</v>
      </c>
      <c r="X501" s="53"/>
      <c r="Y501" s="83" t="s">
        <v>103</v>
      </c>
      <c r="Z501" s="43" t="s">
        <v>3</v>
      </c>
      <c r="AA501" s="88" t="e">
        <f>'Follow up'!#REF!-'Follow up'!#REF!</f>
        <v>#REF!</v>
      </c>
    </row>
    <row r="502" spans="1:27" ht="17.25" hidden="1" customHeight="1" x14ac:dyDescent="0.2">
      <c r="A502" s="78" t="s">
        <v>88</v>
      </c>
      <c r="B502" s="74" t="s">
        <v>85</v>
      </c>
      <c r="C502" s="74" t="s">
        <v>93</v>
      </c>
      <c r="D502" s="83" t="str">
        <f t="shared" si="35"/>
        <v>JAN</v>
      </c>
      <c r="E502" s="158">
        <v>2024</v>
      </c>
      <c r="F502" s="138">
        <v>2026437.39</v>
      </c>
      <c r="G502" s="138"/>
      <c r="H502" s="138"/>
      <c r="I502" s="600">
        <v>1574899.18</v>
      </c>
      <c r="J502" s="68">
        <v>451538.20999999996</v>
      </c>
      <c r="K502" s="357">
        <f t="shared" si="36"/>
        <v>0.22282366690835684</v>
      </c>
      <c r="L502" s="137"/>
      <c r="M502" s="137"/>
      <c r="N502" s="137">
        <f>Table3[[#This Row],[VAT Amount Rework]]+Table3[[#This Row],[Billed Before VAT Rework]]</f>
        <v>0</v>
      </c>
      <c r="O502" s="142">
        <v>451538.20999999996</v>
      </c>
      <c r="P502" s="132">
        <f t="shared" si="41"/>
        <v>0.22282366690835684</v>
      </c>
      <c r="Q502" s="84">
        <f t="shared" si="38"/>
        <v>0</v>
      </c>
      <c r="R502" s="84">
        <f t="shared" si="40"/>
        <v>0</v>
      </c>
      <c r="S502" s="87"/>
      <c r="T502" s="25" t="s">
        <v>1</v>
      </c>
      <c r="U502" s="83" t="s">
        <v>48</v>
      </c>
      <c r="V502" s="29"/>
      <c r="W502" s="37" t="s">
        <v>3</v>
      </c>
      <c r="X502" s="53" t="s">
        <v>3</v>
      </c>
      <c r="Y502" s="83" t="s">
        <v>95</v>
      </c>
      <c r="Z502" s="29" t="s">
        <v>3</v>
      </c>
      <c r="AA502" s="88" t="e">
        <f>'Follow up'!#REF!-'Follow up'!#REF!</f>
        <v>#REF!</v>
      </c>
    </row>
    <row r="503" spans="1:27" ht="17.25" hidden="1" customHeight="1" x14ac:dyDescent="0.2">
      <c r="A503" s="77" t="s">
        <v>89</v>
      </c>
      <c r="B503" s="74" t="s">
        <v>85</v>
      </c>
      <c r="C503" s="74" t="s">
        <v>93</v>
      </c>
      <c r="D503" s="83" t="str">
        <f t="shared" si="35"/>
        <v>FEB</v>
      </c>
      <c r="E503" s="158">
        <v>2024</v>
      </c>
      <c r="F503" s="138">
        <v>2198941.42</v>
      </c>
      <c r="G503" s="138"/>
      <c r="H503" s="138"/>
      <c r="I503" s="600">
        <v>1534173.7799999998</v>
      </c>
      <c r="J503" s="68">
        <v>664767.64000000013</v>
      </c>
      <c r="K503" s="357">
        <f t="shared" si="36"/>
        <v>0.3023125736564643</v>
      </c>
      <c r="L503" s="137"/>
      <c r="M503" s="137"/>
      <c r="N503" s="137">
        <f>Table3[[#This Row],[VAT Amount Rework]]+Table3[[#This Row],[Billed Before VAT Rework]]</f>
        <v>0</v>
      </c>
      <c r="O503" s="142">
        <v>664767.64000000013</v>
      </c>
      <c r="P503" s="132">
        <f t="shared" si="41"/>
        <v>0.3023125736564643</v>
      </c>
      <c r="Q503" s="84">
        <f t="shared" si="38"/>
        <v>0</v>
      </c>
      <c r="R503" s="84">
        <f t="shared" si="40"/>
        <v>0</v>
      </c>
      <c r="S503" s="87"/>
      <c r="T503" s="25" t="s">
        <v>1</v>
      </c>
      <c r="U503" s="83" t="s">
        <v>48</v>
      </c>
      <c r="V503" s="43"/>
      <c r="W503" s="37" t="s">
        <v>3</v>
      </c>
      <c r="X503" s="53" t="s">
        <v>3</v>
      </c>
      <c r="Y503" s="83" t="s">
        <v>95</v>
      </c>
      <c r="Z503" s="37" t="s">
        <v>3</v>
      </c>
      <c r="AA503" s="88" t="e">
        <f>'Follow up'!#REF!-'Follow up'!#REF!</f>
        <v>#REF!</v>
      </c>
    </row>
    <row r="504" spans="1:27" ht="17.25" hidden="1" customHeight="1" x14ac:dyDescent="0.2">
      <c r="A504" s="78" t="s">
        <v>90</v>
      </c>
      <c r="B504" s="74" t="s">
        <v>85</v>
      </c>
      <c r="C504" s="74" t="s">
        <v>93</v>
      </c>
      <c r="D504" s="83" t="str">
        <f t="shared" si="35"/>
        <v>MAR</v>
      </c>
      <c r="E504" s="158">
        <v>2024</v>
      </c>
      <c r="F504" s="138">
        <v>1979483.1</v>
      </c>
      <c r="G504" s="138"/>
      <c r="H504" s="138"/>
      <c r="I504" s="600">
        <v>1143518.5900000001</v>
      </c>
      <c r="J504" s="68">
        <v>835964.51</v>
      </c>
      <c r="K504" s="357">
        <f t="shared" si="36"/>
        <v>0.42231454767156129</v>
      </c>
      <c r="L504" s="137"/>
      <c r="M504" s="137"/>
      <c r="N504" s="137">
        <f>Table3[[#This Row],[VAT Amount Rework]]+Table3[[#This Row],[Billed Before VAT Rework]]</f>
        <v>0</v>
      </c>
      <c r="O504" s="142">
        <v>835964.51</v>
      </c>
      <c r="P504" s="132">
        <f t="shared" si="41"/>
        <v>0.42231454767156129</v>
      </c>
      <c r="Q504" s="84">
        <f t="shared" si="38"/>
        <v>0</v>
      </c>
      <c r="R504" s="84">
        <f t="shared" si="40"/>
        <v>0</v>
      </c>
      <c r="S504" s="87"/>
      <c r="T504" s="25" t="s">
        <v>1</v>
      </c>
      <c r="U504" s="25" t="s">
        <v>48</v>
      </c>
      <c r="V504" s="37"/>
      <c r="W504" s="37" t="s">
        <v>3</v>
      </c>
      <c r="X504" s="53" t="s">
        <v>3</v>
      </c>
      <c r="Y504" s="83" t="s">
        <v>95</v>
      </c>
      <c r="Z504" s="37" t="s">
        <v>3</v>
      </c>
      <c r="AA504" s="88" t="e">
        <f>'Follow up'!#REF!-'Follow up'!#REF!</f>
        <v>#REF!</v>
      </c>
    </row>
    <row r="505" spans="1:27" ht="17.25" hidden="1" customHeight="1" x14ac:dyDescent="0.2">
      <c r="A505" s="78" t="s">
        <v>54</v>
      </c>
      <c r="B505" s="74" t="s">
        <v>85</v>
      </c>
      <c r="C505" s="74" t="s">
        <v>93</v>
      </c>
      <c r="D505" s="83" t="str">
        <f t="shared" si="35"/>
        <v>May</v>
      </c>
      <c r="E505" s="158">
        <v>2024</v>
      </c>
      <c r="F505" s="138">
        <v>1708879.48</v>
      </c>
      <c r="G505" s="138"/>
      <c r="H505" s="138"/>
      <c r="I505" s="600">
        <v>1232118.82</v>
      </c>
      <c r="J505" s="68">
        <v>476760.65999999992</v>
      </c>
      <c r="K505" s="357">
        <f t="shared" si="36"/>
        <v>0.27899021878359725</v>
      </c>
      <c r="L505" s="137"/>
      <c r="M505" s="137"/>
      <c r="N505" s="137">
        <f>Table3[[#This Row],[VAT Amount Rework]]+Table3[[#This Row],[Billed Before VAT Rework]]</f>
        <v>0</v>
      </c>
      <c r="O505" s="142">
        <v>476760.65999999992</v>
      </c>
      <c r="P505" s="132">
        <f t="shared" si="41"/>
        <v>0.27899021878359725</v>
      </c>
      <c r="Q505" s="84">
        <f t="shared" si="38"/>
        <v>0</v>
      </c>
      <c r="R505" s="84">
        <f t="shared" si="40"/>
        <v>0</v>
      </c>
      <c r="S505" s="87"/>
      <c r="T505" s="25" t="s">
        <v>1</v>
      </c>
      <c r="U505" s="83" t="s">
        <v>48</v>
      </c>
      <c r="V505" s="43"/>
      <c r="W505" s="37" t="s">
        <v>3</v>
      </c>
      <c r="X505" s="83" t="s">
        <v>3</v>
      </c>
      <c r="Y505" s="83" t="s">
        <v>95</v>
      </c>
      <c r="Z505" s="37" t="s">
        <v>3</v>
      </c>
      <c r="AA505" s="88" t="e">
        <f>'Follow up'!#REF!-'Follow up'!#REF!</f>
        <v>#REF!</v>
      </c>
    </row>
    <row r="506" spans="1:27" ht="17.25" hidden="1" customHeight="1" x14ac:dyDescent="0.2">
      <c r="A506" s="77" t="s">
        <v>88</v>
      </c>
      <c r="B506" s="74" t="s">
        <v>82</v>
      </c>
      <c r="C506" s="74" t="s">
        <v>93</v>
      </c>
      <c r="D506" s="83" t="str">
        <f t="shared" si="35"/>
        <v>JAN</v>
      </c>
      <c r="E506" s="158">
        <v>2024</v>
      </c>
      <c r="F506" s="138">
        <v>2680580.39</v>
      </c>
      <c r="G506" s="138"/>
      <c r="H506" s="138"/>
      <c r="I506" s="600">
        <v>1963602.26</v>
      </c>
      <c r="J506" s="68">
        <v>716978.13000000012</v>
      </c>
      <c r="K506" s="357">
        <f t="shared" si="36"/>
        <v>0.26747122849764637</v>
      </c>
      <c r="L506" s="137"/>
      <c r="M506" s="137"/>
      <c r="N506" s="137">
        <f>Table3[[#This Row],[VAT Amount Rework]]+Table3[[#This Row],[Billed Before VAT Rework]]</f>
        <v>0</v>
      </c>
      <c r="O506" s="142">
        <v>716978.13000000012</v>
      </c>
      <c r="P506" s="132">
        <f t="shared" si="41"/>
        <v>0.26747122849764637</v>
      </c>
      <c r="Q506" s="84">
        <f t="shared" si="38"/>
        <v>0</v>
      </c>
      <c r="R506" s="84">
        <f t="shared" si="40"/>
        <v>0</v>
      </c>
      <c r="S506" s="87"/>
      <c r="T506" s="25" t="s">
        <v>1</v>
      </c>
      <c r="U506" s="25" t="s">
        <v>48</v>
      </c>
      <c r="V506" s="43"/>
      <c r="W506" s="37" t="s">
        <v>3</v>
      </c>
      <c r="X506" s="53" t="s">
        <v>3</v>
      </c>
      <c r="Y506" s="83" t="s">
        <v>95</v>
      </c>
      <c r="Z506" s="36" t="s">
        <v>3</v>
      </c>
      <c r="AA506" s="88" t="e">
        <f>'Follow up'!#REF!-'Follow up'!#REF!</f>
        <v>#REF!</v>
      </c>
    </row>
    <row r="507" spans="1:27" ht="17.25" hidden="1" customHeight="1" x14ac:dyDescent="0.2">
      <c r="A507" s="78" t="s">
        <v>89</v>
      </c>
      <c r="B507" s="74" t="s">
        <v>82</v>
      </c>
      <c r="C507" s="74" t="s">
        <v>93</v>
      </c>
      <c r="D507" s="83" t="str">
        <f t="shared" si="35"/>
        <v>FEB</v>
      </c>
      <c r="E507" s="158">
        <v>2024</v>
      </c>
      <c r="F507" s="138">
        <v>2128601.34</v>
      </c>
      <c r="G507" s="138"/>
      <c r="H507" s="138"/>
      <c r="I507" s="600">
        <v>1672001.81</v>
      </c>
      <c r="J507" s="68">
        <v>456599.5299999998</v>
      </c>
      <c r="K507" s="357">
        <f t="shared" si="36"/>
        <v>0.21450683198386028</v>
      </c>
      <c r="L507" s="137"/>
      <c r="M507" s="137"/>
      <c r="N507" s="137">
        <f>Table3[[#This Row],[VAT Amount Rework]]+Table3[[#This Row],[Billed Before VAT Rework]]</f>
        <v>0</v>
      </c>
      <c r="O507" s="142">
        <v>456599.5299999998</v>
      </c>
      <c r="P507" s="132">
        <f t="shared" si="41"/>
        <v>0.21450683198386028</v>
      </c>
      <c r="Q507" s="84">
        <f t="shared" si="38"/>
        <v>0</v>
      </c>
      <c r="R507" s="84">
        <f t="shared" si="40"/>
        <v>0</v>
      </c>
      <c r="S507" s="87"/>
      <c r="T507" s="25" t="s">
        <v>1</v>
      </c>
      <c r="U507" s="25" t="s">
        <v>48</v>
      </c>
      <c r="V507" s="44"/>
      <c r="W507" s="37" t="s">
        <v>3</v>
      </c>
      <c r="X507" s="53" t="s">
        <v>3</v>
      </c>
      <c r="Y507" s="25" t="s">
        <v>95</v>
      </c>
      <c r="Z507" s="26" t="s">
        <v>3</v>
      </c>
      <c r="AA507" s="88" t="e">
        <f>'Follow up'!#REF!-'Follow up'!#REF!</f>
        <v>#REF!</v>
      </c>
    </row>
    <row r="508" spans="1:27" ht="17.25" hidden="1" customHeight="1" x14ac:dyDescent="0.2">
      <c r="A508" s="77" t="s">
        <v>90</v>
      </c>
      <c r="B508" s="74" t="s">
        <v>82</v>
      </c>
      <c r="C508" s="74" t="s">
        <v>93</v>
      </c>
      <c r="D508" s="83" t="str">
        <f t="shared" ref="D508:D571" si="42">TEXT($A508, "mmm")</f>
        <v>MAR</v>
      </c>
      <c r="E508" s="158">
        <v>2024</v>
      </c>
      <c r="F508" s="138">
        <v>2289297.5499999998</v>
      </c>
      <c r="G508" s="138"/>
      <c r="H508" s="138"/>
      <c r="I508" s="600">
        <v>1809394.92</v>
      </c>
      <c r="J508" s="68">
        <v>479902.62999999989</v>
      </c>
      <c r="K508" s="357">
        <f t="shared" si="36"/>
        <v>0.2096287701876062</v>
      </c>
      <c r="L508" s="137"/>
      <c r="M508" s="137"/>
      <c r="N508" s="137">
        <f>Table3[[#This Row],[VAT Amount Rework]]+Table3[[#This Row],[Billed Before VAT Rework]]</f>
        <v>0</v>
      </c>
      <c r="O508" s="142">
        <v>479902.62999999989</v>
      </c>
      <c r="P508" s="132">
        <f t="shared" si="41"/>
        <v>0.2096287701876062</v>
      </c>
      <c r="Q508" s="84">
        <f t="shared" si="38"/>
        <v>0</v>
      </c>
      <c r="R508" s="84">
        <f t="shared" si="40"/>
        <v>0</v>
      </c>
      <c r="S508" s="87"/>
      <c r="T508" s="25" t="s">
        <v>1</v>
      </c>
      <c r="U508" s="83" t="s">
        <v>48</v>
      </c>
      <c r="V508" s="339"/>
      <c r="W508" s="37" t="s">
        <v>3</v>
      </c>
      <c r="X508" s="53" t="s">
        <v>3</v>
      </c>
      <c r="Y508" s="83" t="s">
        <v>95</v>
      </c>
      <c r="Z508" s="36" t="s">
        <v>3</v>
      </c>
      <c r="AA508" s="88" t="e">
        <f>'Follow up'!#REF!-'Follow up'!#REF!</f>
        <v>#REF!</v>
      </c>
    </row>
    <row r="509" spans="1:27" ht="17.25" hidden="1" customHeight="1" x14ac:dyDescent="0.2">
      <c r="A509" s="78" t="s">
        <v>91</v>
      </c>
      <c r="B509" s="74" t="s">
        <v>82</v>
      </c>
      <c r="C509" s="74" t="s">
        <v>93</v>
      </c>
      <c r="D509" s="83" t="str">
        <f t="shared" si="42"/>
        <v>APR</v>
      </c>
      <c r="E509" s="158">
        <v>2024</v>
      </c>
      <c r="F509" s="138">
        <v>2219488.9</v>
      </c>
      <c r="G509" s="138"/>
      <c r="H509" s="138"/>
      <c r="I509" s="600">
        <v>1714172.11</v>
      </c>
      <c r="J509" s="68">
        <v>505316.7899999998</v>
      </c>
      <c r="K509" s="357">
        <f t="shared" si="36"/>
        <v>0.22767259164936568</v>
      </c>
      <c r="L509" s="137"/>
      <c r="M509" s="137"/>
      <c r="N509" s="137">
        <f>Table3[[#This Row],[VAT Amount Rework]]+Table3[[#This Row],[Billed Before VAT Rework]]</f>
        <v>0</v>
      </c>
      <c r="O509" s="142">
        <v>505316.7899999998</v>
      </c>
      <c r="P509" s="132">
        <f t="shared" si="41"/>
        <v>0.22767259164936568</v>
      </c>
      <c r="Q509" s="84">
        <f t="shared" si="38"/>
        <v>0</v>
      </c>
      <c r="R509" s="84">
        <f t="shared" si="40"/>
        <v>0</v>
      </c>
      <c r="S509" s="87"/>
      <c r="T509" s="25" t="s">
        <v>1</v>
      </c>
      <c r="U509" s="25" t="s">
        <v>48</v>
      </c>
      <c r="V509" s="43"/>
      <c r="W509" s="37" t="s">
        <v>3</v>
      </c>
      <c r="X509" s="83" t="s">
        <v>3</v>
      </c>
      <c r="Y509" s="83" t="s">
        <v>95</v>
      </c>
      <c r="Z509" s="36" t="s">
        <v>3</v>
      </c>
      <c r="AA509" s="88" t="e">
        <f>'Follow up'!#REF!-'Follow up'!#REF!</f>
        <v>#REF!</v>
      </c>
    </row>
    <row r="510" spans="1:27" ht="17.25" hidden="1" customHeight="1" x14ac:dyDescent="0.2">
      <c r="A510" s="77" t="s">
        <v>54</v>
      </c>
      <c r="B510" s="74" t="s">
        <v>82</v>
      </c>
      <c r="C510" s="74" t="s">
        <v>93</v>
      </c>
      <c r="D510" s="83" t="str">
        <f t="shared" si="42"/>
        <v>May</v>
      </c>
      <c r="E510" s="158">
        <v>2024</v>
      </c>
      <c r="F510" s="138">
        <v>2585425.2400000002</v>
      </c>
      <c r="G510" s="138"/>
      <c r="H510" s="138"/>
      <c r="I510" s="600">
        <v>1968469.89</v>
      </c>
      <c r="J510" s="68">
        <v>616955.35000000033</v>
      </c>
      <c r="K510" s="357">
        <f t="shared" si="36"/>
        <v>0.2386281917786183</v>
      </c>
      <c r="L510" s="137"/>
      <c r="M510" s="137"/>
      <c r="N510" s="137">
        <f>Table3[[#This Row],[VAT Amount Rework]]+Table3[[#This Row],[Billed Before VAT Rework]]</f>
        <v>0</v>
      </c>
      <c r="O510" s="142">
        <v>616955.35000000033</v>
      </c>
      <c r="P510" s="132">
        <f t="shared" si="41"/>
        <v>0.2386281917786183</v>
      </c>
      <c r="Q510" s="84">
        <f t="shared" si="38"/>
        <v>0</v>
      </c>
      <c r="R510" s="84">
        <f t="shared" si="40"/>
        <v>0</v>
      </c>
      <c r="S510" s="87"/>
      <c r="T510" s="25" t="s">
        <v>1</v>
      </c>
      <c r="U510" s="25" t="s">
        <v>48</v>
      </c>
      <c r="V510" s="44"/>
      <c r="W510" s="37" t="s">
        <v>3</v>
      </c>
      <c r="X510" s="53" t="s">
        <v>3</v>
      </c>
      <c r="Y510" s="83" t="s">
        <v>95</v>
      </c>
      <c r="Z510" s="36" t="s">
        <v>3</v>
      </c>
      <c r="AA510" s="88" t="e">
        <f>'Follow up'!#REF!-'Follow up'!#REF!</f>
        <v>#REF!</v>
      </c>
    </row>
    <row r="511" spans="1:27" ht="17.25" hidden="1" customHeight="1" x14ac:dyDescent="0.2">
      <c r="A511" s="77" t="s">
        <v>88</v>
      </c>
      <c r="B511" s="74" t="s">
        <v>56</v>
      </c>
      <c r="C511" s="74" t="s">
        <v>93</v>
      </c>
      <c r="D511" s="83" t="str">
        <f t="shared" si="42"/>
        <v>JAN</v>
      </c>
      <c r="E511" s="158">
        <v>2024</v>
      </c>
      <c r="F511" s="138">
        <v>1201455.5</v>
      </c>
      <c r="G511" s="138"/>
      <c r="H511" s="138"/>
      <c r="I511" s="600">
        <v>799736.61</v>
      </c>
      <c r="J511" s="68">
        <v>401718.89</v>
      </c>
      <c r="K511" s="357">
        <f t="shared" si="36"/>
        <v>0.33436019061879529</v>
      </c>
      <c r="L511" s="137"/>
      <c r="M511" s="137"/>
      <c r="N511" s="137">
        <f>Table3[[#This Row],[VAT Amount Rework]]+Table3[[#This Row],[Billed Before VAT Rework]]</f>
        <v>0</v>
      </c>
      <c r="O511" s="142">
        <v>401718.89</v>
      </c>
      <c r="P511" s="132">
        <f t="shared" si="41"/>
        <v>0.33436019061879529</v>
      </c>
      <c r="Q511" s="84">
        <f t="shared" si="38"/>
        <v>0</v>
      </c>
      <c r="R511" s="84">
        <f t="shared" si="40"/>
        <v>0</v>
      </c>
      <c r="S511" s="87"/>
      <c r="T511" s="25" t="s">
        <v>1</v>
      </c>
      <c r="U511" s="25" t="s">
        <v>48</v>
      </c>
      <c r="V511" s="43"/>
      <c r="W511" s="37" t="s">
        <v>3</v>
      </c>
      <c r="X511" s="53" t="s">
        <v>3</v>
      </c>
      <c r="Y511" s="83" t="s">
        <v>95</v>
      </c>
      <c r="Z511" s="36" t="s">
        <v>3</v>
      </c>
      <c r="AA511" s="88" t="e">
        <f>'Follow up'!#REF!-'Follow up'!#REF!</f>
        <v>#REF!</v>
      </c>
    </row>
    <row r="512" spans="1:27" ht="17.25" hidden="1" customHeight="1" x14ac:dyDescent="0.2">
      <c r="A512" s="78" t="s">
        <v>89</v>
      </c>
      <c r="B512" s="74" t="s">
        <v>56</v>
      </c>
      <c r="C512" s="74" t="s">
        <v>93</v>
      </c>
      <c r="D512" s="83" t="str">
        <f t="shared" si="42"/>
        <v>FEB</v>
      </c>
      <c r="E512" s="158">
        <v>2024</v>
      </c>
      <c r="F512" s="138">
        <v>1129425.81</v>
      </c>
      <c r="G512" s="138"/>
      <c r="H512" s="138"/>
      <c r="I512" s="600">
        <v>881004.43</v>
      </c>
      <c r="J512" s="68">
        <v>248421.38</v>
      </c>
      <c r="K512" s="357">
        <f t="shared" si="36"/>
        <v>0.21995369487793093</v>
      </c>
      <c r="L512" s="137"/>
      <c r="M512" s="137"/>
      <c r="N512" s="137">
        <f>Table3[[#This Row],[VAT Amount Rework]]+Table3[[#This Row],[Billed Before VAT Rework]]</f>
        <v>0</v>
      </c>
      <c r="O512" s="142">
        <v>248421.38</v>
      </c>
      <c r="P512" s="132">
        <f t="shared" si="41"/>
        <v>0.21995369487793093</v>
      </c>
      <c r="Q512" s="84">
        <f t="shared" si="38"/>
        <v>0</v>
      </c>
      <c r="R512" s="84">
        <f t="shared" si="40"/>
        <v>0</v>
      </c>
      <c r="S512" s="87"/>
      <c r="T512" s="25" t="s">
        <v>1</v>
      </c>
      <c r="U512" s="25" t="s">
        <v>48</v>
      </c>
      <c r="V512" s="43"/>
      <c r="W512" s="37" t="s">
        <v>3</v>
      </c>
      <c r="X512" s="53" t="s">
        <v>3</v>
      </c>
      <c r="Y512" s="83" t="s">
        <v>95</v>
      </c>
      <c r="Z512" s="36" t="s">
        <v>3</v>
      </c>
      <c r="AA512" s="88" t="e">
        <f>'Follow up'!#REF!-'Follow up'!#REF!</f>
        <v>#REF!</v>
      </c>
    </row>
    <row r="513" spans="1:27" ht="17.25" hidden="1" customHeight="1" x14ac:dyDescent="0.2">
      <c r="A513" s="77" t="s">
        <v>90</v>
      </c>
      <c r="B513" s="74" t="s">
        <v>56</v>
      </c>
      <c r="C513" s="74" t="s">
        <v>93</v>
      </c>
      <c r="D513" s="83" t="str">
        <f t="shared" si="42"/>
        <v>MAR</v>
      </c>
      <c r="E513" s="158">
        <v>2024</v>
      </c>
      <c r="F513" s="138">
        <v>1273671.69</v>
      </c>
      <c r="G513" s="138"/>
      <c r="H513" s="138"/>
      <c r="I513" s="600">
        <v>900022.36999999988</v>
      </c>
      <c r="J513" s="68">
        <v>373649.32</v>
      </c>
      <c r="K513" s="357">
        <f t="shared" si="36"/>
        <v>0.29336392017946167</v>
      </c>
      <c r="L513" s="137"/>
      <c r="M513" s="137"/>
      <c r="N513" s="137">
        <f>Table3[[#This Row],[VAT Amount Rework]]+Table3[[#This Row],[Billed Before VAT Rework]]</f>
        <v>0</v>
      </c>
      <c r="O513" s="142">
        <v>373649.32</v>
      </c>
      <c r="P513" s="132">
        <f t="shared" si="41"/>
        <v>0.29336392017946167</v>
      </c>
      <c r="Q513" s="84">
        <f t="shared" si="38"/>
        <v>0</v>
      </c>
      <c r="R513" s="84">
        <f t="shared" si="40"/>
        <v>0</v>
      </c>
      <c r="S513" s="87"/>
      <c r="T513" s="25" t="s">
        <v>1</v>
      </c>
      <c r="U513" s="25" t="s">
        <v>48</v>
      </c>
      <c r="V513" s="43"/>
      <c r="W513" s="37" t="s">
        <v>3</v>
      </c>
      <c r="X513" s="53" t="s">
        <v>3</v>
      </c>
      <c r="Y513" s="83" t="s">
        <v>95</v>
      </c>
      <c r="Z513" s="36" t="s">
        <v>3</v>
      </c>
      <c r="AA513" s="88" t="e">
        <f>'Follow up'!#REF!-'Follow up'!#REF!</f>
        <v>#REF!</v>
      </c>
    </row>
    <row r="514" spans="1:27" ht="14.25" hidden="1" x14ac:dyDescent="0.2">
      <c r="A514" s="77" t="s">
        <v>84</v>
      </c>
      <c r="B514" s="74" t="s">
        <v>56</v>
      </c>
      <c r="C514" s="74" t="s">
        <v>93</v>
      </c>
      <c r="D514" s="83" t="str">
        <f t="shared" si="42"/>
        <v>July</v>
      </c>
      <c r="E514" s="158">
        <v>2024</v>
      </c>
      <c r="F514" s="138">
        <v>1174777.44</v>
      </c>
      <c r="G514" s="138"/>
      <c r="H514" s="138"/>
      <c r="I514" s="600">
        <v>975803.75</v>
      </c>
      <c r="J514" s="68">
        <v>198973.69</v>
      </c>
      <c r="K514" s="357">
        <f t="shared" si="36"/>
        <v>0.16937139174208182</v>
      </c>
      <c r="L514" s="137"/>
      <c r="M514" s="137"/>
      <c r="N514" s="137">
        <f>Table3[[#This Row],[VAT Amount Rework]]+Table3[[#This Row],[Billed Before VAT Rework]]</f>
        <v>0</v>
      </c>
      <c r="O514" s="142">
        <v>198973.69</v>
      </c>
      <c r="P514" s="132">
        <f t="shared" si="41"/>
        <v>0.16937139174208182</v>
      </c>
      <c r="Q514" s="84">
        <f t="shared" si="38"/>
        <v>0</v>
      </c>
      <c r="R514" s="84">
        <f t="shared" si="40"/>
        <v>0</v>
      </c>
      <c r="S514" s="87"/>
      <c r="T514" s="25" t="s">
        <v>1</v>
      </c>
      <c r="U514" s="25" t="s">
        <v>48</v>
      </c>
      <c r="V514" s="43"/>
      <c r="W514" s="37" t="s">
        <v>3</v>
      </c>
      <c r="X514" s="83" t="s">
        <v>3</v>
      </c>
      <c r="Y514" s="83" t="s">
        <v>95</v>
      </c>
      <c r="Z514" s="36" t="s">
        <v>3</v>
      </c>
      <c r="AA514" s="88" t="e">
        <f>'Follow up'!#REF!-'Follow up'!#REF!</f>
        <v>#REF!</v>
      </c>
    </row>
    <row r="515" spans="1:27" ht="14.25" hidden="1" x14ac:dyDescent="0.2">
      <c r="A515" s="78" t="s">
        <v>88</v>
      </c>
      <c r="B515" s="74" t="s">
        <v>57</v>
      </c>
      <c r="C515" s="74" t="s">
        <v>93</v>
      </c>
      <c r="D515" s="83" t="str">
        <f t="shared" si="42"/>
        <v>JAN</v>
      </c>
      <c r="E515" s="158">
        <v>2024</v>
      </c>
      <c r="F515" s="138">
        <v>5835526.6600000001</v>
      </c>
      <c r="G515" s="138"/>
      <c r="H515" s="138"/>
      <c r="I515" s="600">
        <v>4049845.67</v>
      </c>
      <c r="J515" s="68">
        <v>1785680.99</v>
      </c>
      <c r="K515" s="357">
        <f t="shared" si="36"/>
        <v>0.30600168485906631</v>
      </c>
      <c r="L515" s="137"/>
      <c r="M515" s="137"/>
      <c r="N515" s="137">
        <f>Table3[[#This Row],[VAT Amount Rework]]+Table3[[#This Row],[Billed Before VAT Rework]]</f>
        <v>0</v>
      </c>
      <c r="O515" s="142">
        <v>1785680.99</v>
      </c>
      <c r="P515" s="132">
        <f t="shared" si="41"/>
        <v>0.30600168485906631</v>
      </c>
      <c r="Q515" s="84">
        <f t="shared" si="38"/>
        <v>0</v>
      </c>
      <c r="R515" s="84">
        <f t="shared" si="40"/>
        <v>0</v>
      </c>
      <c r="S515" s="87"/>
      <c r="T515" s="25" t="s">
        <v>1</v>
      </c>
      <c r="U515" s="25" t="s">
        <v>48</v>
      </c>
      <c r="V515" s="43"/>
      <c r="W515" s="37" t="s">
        <v>3</v>
      </c>
      <c r="X515" s="83" t="s">
        <v>3</v>
      </c>
      <c r="Y515" s="83" t="s">
        <v>95</v>
      </c>
      <c r="Z515" s="36" t="s">
        <v>3</v>
      </c>
      <c r="AA515" s="88" t="e">
        <f>'Follow up'!#REF!-'Follow up'!#REF!</f>
        <v>#REF!</v>
      </c>
    </row>
    <row r="516" spans="1:27" ht="14.25" hidden="1" x14ac:dyDescent="0.2">
      <c r="A516" s="77" t="s">
        <v>89</v>
      </c>
      <c r="B516" s="74" t="s">
        <v>57</v>
      </c>
      <c r="C516" s="74" t="s">
        <v>93</v>
      </c>
      <c r="D516" s="83" t="str">
        <f t="shared" si="42"/>
        <v>FEB</v>
      </c>
      <c r="E516" s="158">
        <v>2024</v>
      </c>
      <c r="F516" s="138">
        <v>5440443.4000000004</v>
      </c>
      <c r="G516" s="138"/>
      <c r="H516" s="138"/>
      <c r="I516" s="600">
        <v>4015685.6000000006</v>
      </c>
      <c r="J516" s="68">
        <v>1424757.8</v>
      </c>
      <c r="K516" s="357">
        <f t="shared" si="36"/>
        <v>0.26188266199038113</v>
      </c>
      <c r="L516" s="137"/>
      <c r="M516" s="137"/>
      <c r="N516" s="137">
        <f>Table3[[#This Row],[VAT Amount Rework]]+Table3[[#This Row],[Billed Before VAT Rework]]</f>
        <v>0</v>
      </c>
      <c r="O516" s="142">
        <v>1424757.8</v>
      </c>
      <c r="P516" s="132">
        <f t="shared" si="41"/>
        <v>0.26188266199038113</v>
      </c>
      <c r="Q516" s="84">
        <f t="shared" si="38"/>
        <v>0</v>
      </c>
      <c r="R516" s="84">
        <f t="shared" si="40"/>
        <v>0</v>
      </c>
      <c r="S516" s="87"/>
      <c r="T516" s="25" t="s">
        <v>1</v>
      </c>
      <c r="U516" s="25" t="s">
        <v>48</v>
      </c>
      <c r="V516" s="43"/>
      <c r="W516" s="37" t="s">
        <v>3</v>
      </c>
      <c r="X516" s="53" t="s">
        <v>3</v>
      </c>
      <c r="Y516" s="83" t="s">
        <v>95</v>
      </c>
      <c r="Z516" s="36" t="s">
        <v>3</v>
      </c>
      <c r="AA516" s="88" t="e">
        <f>'Follow up'!#REF!-'Follow up'!#REF!</f>
        <v>#REF!</v>
      </c>
    </row>
    <row r="517" spans="1:27" ht="17.25" hidden="1" customHeight="1" x14ac:dyDescent="0.2">
      <c r="A517" s="78" t="s">
        <v>90</v>
      </c>
      <c r="B517" s="74" t="s">
        <v>57</v>
      </c>
      <c r="C517" s="74" t="s">
        <v>93</v>
      </c>
      <c r="D517" s="83" t="str">
        <f t="shared" si="42"/>
        <v>MAR</v>
      </c>
      <c r="E517" s="158">
        <v>2024</v>
      </c>
      <c r="F517" s="138">
        <v>5405477.0899999999</v>
      </c>
      <c r="G517" s="138"/>
      <c r="H517" s="138"/>
      <c r="I517" s="600">
        <v>3859788.01</v>
      </c>
      <c r="J517" s="68">
        <v>1545689.08</v>
      </c>
      <c r="K517" s="357">
        <f t="shared" si="36"/>
        <v>0.28594868764858644</v>
      </c>
      <c r="L517" s="137"/>
      <c r="M517" s="137"/>
      <c r="N517" s="137">
        <f>Table3[[#This Row],[VAT Amount Rework]]+Table3[[#This Row],[Billed Before VAT Rework]]</f>
        <v>0</v>
      </c>
      <c r="O517" s="142">
        <v>1545689.08</v>
      </c>
      <c r="P517" s="132">
        <f t="shared" si="41"/>
        <v>0.28594868764858644</v>
      </c>
      <c r="Q517" s="84">
        <f t="shared" si="38"/>
        <v>0</v>
      </c>
      <c r="R517" s="84">
        <f t="shared" si="40"/>
        <v>0</v>
      </c>
      <c r="S517" s="87"/>
      <c r="T517" s="25" t="s">
        <v>1</v>
      </c>
      <c r="U517" s="25" t="s">
        <v>48</v>
      </c>
      <c r="V517" s="43"/>
      <c r="W517" s="37" t="s">
        <v>3</v>
      </c>
      <c r="X517" s="83" t="s">
        <v>3</v>
      </c>
      <c r="Y517" s="83" t="s">
        <v>95</v>
      </c>
      <c r="Z517" s="36" t="s">
        <v>3</v>
      </c>
      <c r="AA517" s="88" t="e">
        <f>'Follow up'!#REF!-'Follow up'!#REF!</f>
        <v>#REF!</v>
      </c>
    </row>
    <row r="518" spans="1:27" ht="17.25" hidden="1" customHeight="1" x14ac:dyDescent="0.2">
      <c r="A518" s="78" t="s">
        <v>54</v>
      </c>
      <c r="B518" s="74" t="s">
        <v>57</v>
      </c>
      <c r="C518" s="74" t="s">
        <v>93</v>
      </c>
      <c r="D518" s="83" t="str">
        <f t="shared" si="42"/>
        <v>May</v>
      </c>
      <c r="E518" s="158">
        <v>2024</v>
      </c>
      <c r="F518" s="138">
        <v>5088249.12</v>
      </c>
      <c r="G518" s="138"/>
      <c r="H518" s="138"/>
      <c r="I518" s="600">
        <v>4063567.1</v>
      </c>
      <c r="J518" s="68">
        <v>1024682.02</v>
      </c>
      <c r="K518" s="357">
        <f t="shared" si="36"/>
        <v>0.20138204632559342</v>
      </c>
      <c r="L518" s="137"/>
      <c r="M518" s="137"/>
      <c r="N518" s="137">
        <f>Table3[[#This Row],[VAT Amount Rework]]+Table3[[#This Row],[Billed Before VAT Rework]]</f>
        <v>0</v>
      </c>
      <c r="O518" s="142">
        <v>1024682.02</v>
      </c>
      <c r="P518" s="132">
        <f t="shared" si="41"/>
        <v>0.20138204632559342</v>
      </c>
      <c r="Q518" s="84">
        <f t="shared" si="38"/>
        <v>0</v>
      </c>
      <c r="R518" s="84">
        <f t="shared" si="40"/>
        <v>0</v>
      </c>
      <c r="S518" s="71"/>
      <c r="T518" s="25" t="s">
        <v>1</v>
      </c>
      <c r="U518" s="25" t="s">
        <v>48</v>
      </c>
      <c r="V518" s="43"/>
      <c r="W518" s="37" t="s">
        <v>3</v>
      </c>
      <c r="X518" s="83" t="s">
        <v>3</v>
      </c>
      <c r="Y518" s="83" t="s">
        <v>95</v>
      </c>
      <c r="Z518" s="36" t="s">
        <v>3</v>
      </c>
      <c r="AA518" s="88" t="e">
        <f>'Follow up'!#REF!-'Follow up'!#REF!</f>
        <v>#REF!</v>
      </c>
    </row>
    <row r="519" spans="1:27" ht="17.25" hidden="1" customHeight="1" x14ac:dyDescent="0.2">
      <c r="A519" s="245" t="s">
        <v>84</v>
      </c>
      <c r="B519" s="81" t="s">
        <v>57</v>
      </c>
      <c r="C519" s="81" t="s">
        <v>93</v>
      </c>
      <c r="D519" s="81" t="str">
        <f t="shared" si="42"/>
        <v>July</v>
      </c>
      <c r="E519" s="158">
        <v>2024</v>
      </c>
      <c r="F519" s="138">
        <v>3910622.76</v>
      </c>
      <c r="G519" s="138"/>
      <c r="H519" s="138"/>
      <c r="I519" s="600">
        <v>2928536.21</v>
      </c>
      <c r="J519" s="68">
        <v>982086.54999999981</v>
      </c>
      <c r="K519" s="357">
        <f t="shared" ref="K519:K535" si="43">IFERROR(J519/F519,0)</f>
        <v>0.25113303181409397</v>
      </c>
      <c r="L519" s="137"/>
      <c r="M519" s="137"/>
      <c r="N519" s="137">
        <f>Table3[[#This Row],[VAT Amount Rework]]+Table3[[#This Row],[Billed Before VAT Rework]]</f>
        <v>0</v>
      </c>
      <c r="O519" s="142">
        <v>982086.54999999981</v>
      </c>
      <c r="P519" s="132">
        <f t="shared" si="41"/>
        <v>0.25113303181409397</v>
      </c>
      <c r="Q519" s="260">
        <f t="shared" ref="Q519:Q532" si="44">$J519-$O519</f>
        <v>0</v>
      </c>
      <c r="R519" s="260">
        <f t="shared" si="40"/>
        <v>0</v>
      </c>
      <c r="S519" s="81"/>
      <c r="T519" s="81" t="s">
        <v>1</v>
      </c>
      <c r="U519" s="86" t="s">
        <v>48</v>
      </c>
      <c r="V519" s="81"/>
      <c r="W519" s="37" t="s">
        <v>3</v>
      </c>
      <c r="X519" s="81" t="s">
        <v>3</v>
      </c>
      <c r="Y519" s="81" t="s">
        <v>95</v>
      </c>
      <c r="Z519" s="36" t="s">
        <v>3</v>
      </c>
      <c r="AA519" s="88" t="e">
        <f>'Follow up'!#REF!-'Follow up'!#REF!</f>
        <v>#REF!</v>
      </c>
    </row>
    <row r="520" spans="1:27" ht="17.25" hidden="1" customHeight="1" x14ac:dyDescent="0.2">
      <c r="A520" s="78" t="s">
        <v>88</v>
      </c>
      <c r="B520" s="79" t="s">
        <v>87</v>
      </c>
      <c r="C520" s="74" t="s">
        <v>93</v>
      </c>
      <c r="D520" s="83" t="str">
        <f t="shared" si="42"/>
        <v>JAN</v>
      </c>
      <c r="E520" s="158">
        <v>2024</v>
      </c>
      <c r="F520" s="138">
        <v>1022327.73</v>
      </c>
      <c r="G520" s="138"/>
      <c r="H520" s="138"/>
      <c r="I520" s="600">
        <v>704236.35</v>
      </c>
      <c r="J520" s="68">
        <v>318091.38</v>
      </c>
      <c r="K520" s="357">
        <f t="shared" si="43"/>
        <v>0.31114423551829118</v>
      </c>
      <c r="L520" s="137"/>
      <c r="M520" s="137"/>
      <c r="N520" s="137">
        <f>Table3[[#This Row],[VAT Amount Rework]]+Table3[[#This Row],[Billed Before VAT Rework]]</f>
        <v>0</v>
      </c>
      <c r="O520" s="142">
        <v>318091.38</v>
      </c>
      <c r="P520" s="132">
        <f t="shared" si="41"/>
        <v>0.31114423551829118</v>
      </c>
      <c r="Q520" s="84">
        <f t="shared" si="44"/>
        <v>0</v>
      </c>
      <c r="R520" s="84">
        <f t="shared" si="40"/>
        <v>0</v>
      </c>
      <c r="S520" s="87"/>
      <c r="T520" s="25" t="s">
        <v>1</v>
      </c>
      <c r="U520" s="25" t="s">
        <v>48</v>
      </c>
      <c r="V520" s="37"/>
      <c r="W520" s="37" t="s">
        <v>3</v>
      </c>
      <c r="X520" s="83" t="s">
        <v>3</v>
      </c>
      <c r="Y520" s="83" t="s">
        <v>95</v>
      </c>
      <c r="Z520" s="36" t="s">
        <v>3</v>
      </c>
      <c r="AA520" s="88" t="e">
        <f>'Follow up'!#REF!-'Follow up'!#REF!</f>
        <v>#REF!</v>
      </c>
    </row>
    <row r="521" spans="1:27" ht="17.25" hidden="1" customHeight="1" x14ac:dyDescent="0.2">
      <c r="A521" s="77" t="s">
        <v>89</v>
      </c>
      <c r="B521" s="79" t="s">
        <v>87</v>
      </c>
      <c r="C521" s="74" t="s">
        <v>93</v>
      </c>
      <c r="D521" s="83" t="str">
        <f t="shared" si="42"/>
        <v>FEB</v>
      </c>
      <c r="E521" s="158">
        <v>2024</v>
      </c>
      <c r="F521" s="138">
        <v>1102089.3600000001</v>
      </c>
      <c r="G521" s="138"/>
      <c r="H521" s="138"/>
      <c r="I521" s="600">
        <v>726708.05</v>
      </c>
      <c r="J521" s="68">
        <v>375381.31</v>
      </c>
      <c r="K521" s="357">
        <f t="shared" si="43"/>
        <v>0.3406087778580858</v>
      </c>
      <c r="L521" s="137"/>
      <c r="M521" s="137"/>
      <c r="N521" s="137">
        <f>Table3[[#This Row],[VAT Amount Rework]]+Table3[[#This Row],[Billed Before VAT Rework]]</f>
        <v>0</v>
      </c>
      <c r="O521" s="142">
        <v>375381.31</v>
      </c>
      <c r="P521" s="132">
        <f t="shared" si="41"/>
        <v>0.3406087778580858</v>
      </c>
      <c r="Q521" s="84">
        <f t="shared" si="44"/>
        <v>0</v>
      </c>
      <c r="R521" s="84">
        <f t="shared" si="40"/>
        <v>0</v>
      </c>
      <c r="S521" s="87"/>
      <c r="T521" s="25" t="s">
        <v>1</v>
      </c>
      <c r="U521" s="83" t="s">
        <v>48</v>
      </c>
      <c r="V521" s="29"/>
      <c r="W521" s="37" t="s">
        <v>3</v>
      </c>
      <c r="X521" s="83" t="s">
        <v>3</v>
      </c>
      <c r="Y521" s="25" t="s">
        <v>95</v>
      </c>
      <c r="Z521" s="36" t="s">
        <v>3</v>
      </c>
      <c r="AA521" s="88" t="e">
        <f>'Follow up'!#REF!-'Follow up'!#REF!</f>
        <v>#REF!</v>
      </c>
    </row>
    <row r="522" spans="1:27" ht="17.25" hidden="1" customHeight="1" x14ac:dyDescent="0.2">
      <c r="A522" s="78" t="s">
        <v>90</v>
      </c>
      <c r="B522" s="79" t="s">
        <v>87</v>
      </c>
      <c r="C522" s="74" t="s">
        <v>93</v>
      </c>
      <c r="D522" s="83" t="str">
        <f t="shared" si="42"/>
        <v>MAR</v>
      </c>
      <c r="E522" s="158">
        <v>2024</v>
      </c>
      <c r="F522" s="138">
        <v>952700.43</v>
      </c>
      <c r="G522" s="138"/>
      <c r="H522" s="138"/>
      <c r="I522" s="600">
        <v>695715.43</v>
      </c>
      <c r="J522" s="68">
        <v>256985</v>
      </c>
      <c r="K522" s="357">
        <f t="shared" si="43"/>
        <v>0.26974376404973388</v>
      </c>
      <c r="L522" s="137"/>
      <c r="M522" s="137"/>
      <c r="N522" s="137">
        <f>Table3[[#This Row],[VAT Amount Rework]]+Table3[[#This Row],[Billed Before VAT Rework]]</f>
        <v>0</v>
      </c>
      <c r="O522" s="142">
        <v>256985</v>
      </c>
      <c r="P522" s="132">
        <f t="shared" si="41"/>
        <v>0.26974376404973388</v>
      </c>
      <c r="Q522" s="84">
        <f t="shared" si="44"/>
        <v>0</v>
      </c>
      <c r="R522" s="84">
        <f t="shared" si="40"/>
        <v>0</v>
      </c>
      <c r="S522" s="87"/>
      <c r="T522" s="25" t="s">
        <v>1</v>
      </c>
      <c r="U522" s="83" t="s">
        <v>48</v>
      </c>
      <c r="V522" s="37"/>
      <c r="W522" s="37" t="s">
        <v>3</v>
      </c>
      <c r="X522" s="83" t="s">
        <v>3</v>
      </c>
      <c r="Y522" s="25" t="s">
        <v>95</v>
      </c>
      <c r="Z522" s="36" t="s">
        <v>3</v>
      </c>
      <c r="AA522" s="88" t="e">
        <f>'Follow up'!#REF!-'Follow up'!#REF!</f>
        <v>#REF!</v>
      </c>
    </row>
    <row r="523" spans="1:27" ht="17.25" hidden="1" customHeight="1" x14ac:dyDescent="0.2">
      <c r="A523" s="77" t="s">
        <v>91</v>
      </c>
      <c r="B523" s="14" t="s">
        <v>87</v>
      </c>
      <c r="C523" s="74" t="s">
        <v>93</v>
      </c>
      <c r="D523" s="83" t="str">
        <f t="shared" si="42"/>
        <v>APR</v>
      </c>
      <c r="E523" s="158">
        <v>2024</v>
      </c>
      <c r="F523" s="138">
        <v>827247.58</v>
      </c>
      <c r="G523" s="138"/>
      <c r="H523" s="138"/>
      <c r="I523" s="600">
        <v>567225.66999999993</v>
      </c>
      <c r="J523" s="68">
        <v>260021.91</v>
      </c>
      <c r="K523" s="357">
        <f t="shared" si="43"/>
        <v>0.31432175359159109</v>
      </c>
      <c r="L523" s="137"/>
      <c r="M523" s="137"/>
      <c r="N523" s="137">
        <f>Table3[[#This Row],[VAT Amount Rework]]+Table3[[#This Row],[Billed Before VAT Rework]]</f>
        <v>0</v>
      </c>
      <c r="O523" s="142">
        <v>260021.91</v>
      </c>
      <c r="P523" s="132">
        <f t="shared" si="41"/>
        <v>0.31432175359159109</v>
      </c>
      <c r="Q523" s="84">
        <f t="shared" si="44"/>
        <v>0</v>
      </c>
      <c r="R523" s="84">
        <f t="shared" ref="R523:R546" si="45">IFERROR(IF($Q523&lt;0,0,$Q523),"0")</f>
        <v>0</v>
      </c>
      <c r="S523" s="87"/>
      <c r="T523" s="25" t="s">
        <v>1</v>
      </c>
      <c r="U523" s="25" t="s">
        <v>48</v>
      </c>
      <c r="V523" s="29"/>
      <c r="W523" s="37" t="s">
        <v>3</v>
      </c>
      <c r="X523" s="83" t="s">
        <v>3</v>
      </c>
      <c r="Y523" s="83" t="s">
        <v>95</v>
      </c>
      <c r="Z523" s="36" t="s">
        <v>3</v>
      </c>
      <c r="AA523" s="88" t="e">
        <f>'Follow up'!#REF!-'Follow up'!#REF!</f>
        <v>#REF!</v>
      </c>
    </row>
    <row r="524" spans="1:27" ht="17.25" hidden="1" customHeight="1" x14ac:dyDescent="0.2">
      <c r="A524" s="78" t="s">
        <v>54</v>
      </c>
      <c r="B524" s="79" t="s">
        <v>87</v>
      </c>
      <c r="C524" s="74" t="s">
        <v>93</v>
      </c>
      <c r="D524" s="83" t="str">
        <f t="shared" si="42"/>
        <v>May</v>
      </c>
      <c r="E524" s="158">
        <v>2024</v>
      </c>
      <c r="F524" s="138">
        <v>993131.53</v>
      </c>
      <c r="G524" s="138"/>
      <c r="H524" s="138"/>
      <c r="I524" s="600">
        <v>754081.10000000009</v>
      </c>
      <c r="J524" s="68">
        <v>239050.43</v>
      </c>
      <c r="K524" s="357">
        <f t="shared" si="43"/>
        <v>0.2407036961156595</v>
      </c>
      <c r="L524" s="137"/>
      <c r="M524" s="137"/>
      <c r="N524" s="137">
        <f>Table3[[#This Row],[VAT Amount Rework]]+Table3[[#This Row],[Billed Before VAT Rework]]</f>
        <v>0</v>
      </c>
      <c r="O524" s="142">
        <v>239050.43</v>
      </c>
      <c r="P524" s="132">
        <f t="shared" si="41"/>
        <v>0.2407036961156595</v>
      </c>
      <c r="Q524" s="84">
        <f t="shared" si="44"/>
        <v>0</v>
      </c>
      <c r="R524" s="84">
        <f t="shared" si="45"/>
        <v>0</v>
      </c>
      <c r="S524" s="87"/>
      <c r="T524" s="25" t="s">
        <v>1</v>
      </c>
      <c r="U524" s="25" t="s">
        <v>48</v>
      </c>
      <c r="V524" s="29"/>
      <c r="W524" s="37" t="s">
        <v>3</v>
      </c>
      <c r="X524" s="83" t="s">
        <v>3</v>
      </c>
      <c r="Y524" s="83" t="s">
        <v>95</v>
      </c>
      <c r="Z524" s="36" t="s">
        <v>3</v>
      </c>
      <c r="AA524" s="88" t="e">
        <f>'Follow up'!#REF!-'Follow up'!#REF!</f>
        <v>#REF!</v>
      </c>
    </row>
    <row r="525" spans="1:27" ht="17.25" hidden="1" customHeight="1" x14ac:dyDescent="0.2">
      <c r="A525" s="77" t="s">
        <v>83</v>
      </c>
      <c r="B525" s="79" t="s">
        <v>87</v>
      </c>
      <c r="C525" s="74" t="s">
        <v>93</v>
      </c>
      <c r="D525" s="83" t="str">
        <f t="shared" si="42"/>
        <v>June</v>
      </c>
      <c r="E525" s="158">
        <v>2024</v>
      </c>
      <c r="F525" s="138">
        <v>890877.86</v>
      </c>
      <c r="G525" s="138"/>
      <c r="H525" s="138"/>
      <c r="I525" s="600">
        <v>679202.56</v>
      </c>
      <c r="J525" s="68">
        <v>211675.3</v>
      </c>
      <c r="K525" s="357">
        <f t="shared" si="43"/>
        <v>0.23760305368908818</v>
      </c>
      <c r="L525" s="137"/>
      <c r="M525" s="137"/>
      <c r="N525" s="137">
        <f>Table3[[#This Row],[VAT Amount Rework]]+Table3[[#This Row],[Billed Before VAT Rework]]</f>
        <v>0</v>
      </c>
      <c r="O525" s="142">
        <v>211675.3</v>
      </c>
      <c r="P525" s="132">
        <f t="shared" si="41"/>
        <v>0.23760305368908818</v>
      </c>
      <c r="Q525" s="84">
        <f t="shared" si="44"/>
        <v>0</v>
      </c>
      <c r="R525" s="84">
        <f t="shared" si="45"/>
        <v>0</v>
      </c>
      <c r="S525" s="87"/>
      <c r="T525" s="25" t="s">
        <v>1</v>
      </c>
      <c r="U525" s="25" t="s">
        <v>48</v>
      </c>
      <c r="V525" s="29"/>
      <c r="W525" s="37" t="s">
        <v>3</v>
      </c>
      <c r="X525" s="83" t="s">
        <v>3</v>
      </c>
      <c r="Y525" s="83" t="s">
        <v>95</v>
      </c>
      <c r="Z525" s="36" t="s">
        <v>3</v>
      </c>
      <c r="AA525" s="88" t="e">
        <f>'Follow up'!#REF!-'Follow up'!#REF!</f>
        <v>#REF!</v>
      </c>
    </row>
    <row r="526" spans="1:27" ht="17.25" hidden="1" customHeight="1" x14ac:dyDescent="0.2">
      <c r="A526" s="78" t="s">
        <v>84</v>
      </c>
      <c r="B526" s="79" t="s">
        <v>87</v>
      </c>
      <c r="C526" s="74" t="s">
        <v>93</v>
      </c>
      <c r="D526" s="83" t="str">
        <f t="shared" si="42"/>
        <v>July</v>
      </c>
      <c r="E526" s="158">
        <v>2024</v>
      </c>
      <c r="F526" s="138">
        <v>700913.65</v>
      </c>
      <c r="G526" s="138"/>
      <c r="H526" s="138"/>
      <c r="I526" s="600">
        <v>490200.41000000003</v>
      </c>
      <c r="J526" s="68">
        <v>210713.24</v>
      </c>
      <c r="K526" s="357">
        <f t="shared" si="43"/>
        <v>0.30062653224116836</v>
      </c>
      <c r="L526" s="137"/>
      <c r="M526" s="137"/>
      <c r="N526" s="137">
        <f>Table3[[#This Row],[VAT Amount Rework]]+Table3[[#This Row],[Billed Before VAT Rework]]</f>
        <v>0</v>
      </c>
      <c r="O526" s="142">
        <v>210713.24</v>
      </c>
      <c r="P526" s="132">
        <f t="shared" si="41"/>
        <v>0.30062653224116836</v>
      </c>
      <c r="Q526" s="84">
        <f t="shared" si="44"/>
        <v>0</v>
      </c>
      <c r="R526" s="84">
        <f t="shared" si="45"/>
        <v>0</v>
      </c>
      <c r="S526" s="87"/>
      <c r="T526" s="25" t="s">
        <v>1</v>
      </c>
      <c r="U526" s="25" t="s">
        <v>48</v>
      </c>
      <c r="V526" s="29"/>
      <c r="W526" s="37" t="s">
        <v>3</v>
      </c>
      <c r="X526" s="83" t="s">
        <v>3</v>
      </c>
      <c r="Y526" s="83" t="s">
        <v>95</v>
      </c>
      <c r="Z526" s="36" t="s">
        <v>3</v>
      </c>
      <c r="AA526" s="88" t="e">
        <f>'Follow up'!#REF!-'Follow up'!#REF!</f>
        <v>#REF!</v>
      </c>
    </row>
    <row r="527" spans="1:27" ht="17.25" hidden="1" customHeight="1" x14ac:dyDescent="0.2">
      <c r="A527" s="35" t="s">
        <v>50</v>
      </c>
      <c r="B527" s="36" t="s">
        <v>57</v>
      </c>
      <c r="C527" s="214" t="s">
        <v>123</v>
      </c>
      <c r="D527" s="36" t="str">
        <f t="shared" si="42"/>
        <v>Dec</v>
      </c>
      <c r="E527" s="158">
        <v>2024</v>
      </c>
      <c r="F527" s="138">
        <v>118476.52</v>
      </c>
      <c r="G527" s="138"/>
      <c r="H527" s="138"/>
      <c r="I527" s="600">
        <v>90732.700000000012</v>
      </c>
      <c r="J527" s="68">
        <v>27743.82</v>
      </c>
      <c r="K527" s="357">
        <f t="shared" si="43"/>
        <v>0.23417146283499884</v>
      </c>
      <c r="L527" s="137"/>
      <c r="M527" s="137"/>
      <c r="N527" s="137">
        <f>Table3[[#This Row],[VAT Amount Rework]]+Table3[[#This Row],[Billed Before VAT Rework]]</f>
        <v>0</v>
      </c>
      <c r="O527" s="142">
        <v>27743.82</v>
      </c>
      <c r="P527" s="132">
        <f t="shared" si="41"/>
        <v>0.23417146283499884</v>
      </c>
      <c r="Q527" s="68">
        <f t="shared" si="44"/>
        <v>0</v>
      </c>
      <c r="R527" s="68">
        <f t="shared" si="45"/>
        <v>0</v>
      </c>
      <c r="S527" s="71" t="s">
        <v>200</v>
      </c>
      <c r="T527" s="25" t="s">
        <v>1</v>
      </c>
      <c r="U527" s="67" t="s">
        <v>41</v>
      </c>
      <c r="V527" s="318">
        <v>45683</v>
      </c>
      <c r="W527" s="37">
        <f>Table3[[#This Row],[Received Date]]+15</f>
        <v>45698</v>
      </c>
      <c r="X527" s="233" t="s">
        <v>224</v>
      </c>
      <c r="Y527" s="84" t="s">
        <v>38</v>
      </c>
      <c r="Z527" s="318">
        <v>45698</v>
      </c>
      <c r="AA527" s="73"/>
    </row>
    <row r="528" spans="1:27" ht="17.25" hidden="1" customHeight="1" x14ac:dyDescent="0.2">
      <c r="A528" s="65" t="s">
        <v>58</v>
      </c>
      <c r="B528" s="15" t="s">
        <v>56</v>
      </c>
      <c r="C528" s="74" t="s">
        <v>93</v>
      </c>
      <c r="D528" s="61" t="str">
        <f t="shared" si="42"/>
        <v>Aug</v>
      </c>
      <c r="E528" s="158">
        <v>2024</v>
      </c>
      <c r="F528" s="138">
        <v>879519.23</v>
      </c>
      <c r="G528" s="138"/>
      <c r="H528" s="138"/>
      <c r="I528" s="600">
        <v>717754.98</v>
      </c>
      <c r="J528" s="68">
        <v>161764.25</v>
      </c>
      <c r="K528" s="357">
        <f t="shared" si="43"/>
        <v>0.1839234942026225</v>
      </c>
      <c r="L528" s="137"/>
      <c r="M528" s="137"/>
      <c r="N528" s="137">
        <f>Table3[[#This Row],[VAT Amount Rework]]+Table3[[#This Row],[Billed Before VAT Rework]]</f>
        <v>0</v>
      </c>
      <c r="O528" s="142">
        <v>161764.25</v>
      </c>
      <c r="P528" s="132">
        <f t="shared" si="41"/>
        <v>0.1839234942026225</v>
      </c>
      <c r="Q528" s="62">
        <f t="shared" si="44"/>
        <v>0</v>
      </c>
      <c r="R528" s="62">
        <f t="shared" si="45"/>
        <v>0</v>
      </c>
      <c r="S528" s="63"/>
      <c r="T528" s="25" t="s">
        <v>1</v>
      </c>
      <c r="U528" s="83" t="s">
        <v>48</v>
      </c>
      <c r="V528" s="64"/>
      <c r="W528" s="37" t="s">
        <v>3</v>
      </c>
      <c r="X528" s="83" t="s">
        <v>3</v>
      </c>
      <c r="Y528" s="83" t="s">
        <v>95</v>
      </c>
      <c r="Z528" s="36" t="s">
        <v>3</v>
      </c>
      <c r="AA528" s="88" t="e">
        <f>'Follow up'!#REF!-'Follow up'!$Y1807</f>
        <v>#REF!</v>
      </c>
    </row>
    <row r="529" spans="1:27" ht="17.25" hidden="1" customHeight="1" x14ac:dyDescent="0.2">
      <c r="A529" s="78" t="s">
        <v>88</v>
      </c>
      <c r="B529" s="79" t="s">
        <v>57</v>
      </c>
      <c r="C529" s="79" t="s">
        <v>62</v>
      </c>
      <c r="D529" s="83" t="str">
        <f t="shared" si="42"/>
        <v>JAN</v>
      </c>
      <c r="E529" s="158">
        <v>2024</v>
      </c>
      <c r="F529" s="138">
        <v>4175427.6000000024</v>
      </c>
      <c r="G529" s="138"/>
      <c r="H529" s="138"/>
      <c r="I529" s="600">
        <v>4115892.4269065596</v>
      </c>
      <c r="J529" s="68">
        <v>59535.173093442805</v>
      </c>
      <c r="K529" s="357">
        <f t="shared" si="43"/>
        <v>1.4258461359368983E-2</v>
      </c>
      <c r="L529" s="137"/>
      <c r="M529" s="137"/>
      <c r="N529" s="137">
        <f>Table3[[#This Row],[VAT Amount Rework]]+Table3[[#This Row],[Billed Before VAT Rework]]</f>
        <v>0</v>
      </c>
      <c r="O529" s="142">
        <v>59535.173093442805</v>
      </c>
      <c r="P529" s="132">
        <f t="shared" si="41"/>
        <v>1.4258461359368983E-2</v>
      </c>
      <c r="Q529" s="84">
        <f t="shared" si="44"/>
        <v>0</v>
      </c>
      <c r="R529" s="84">
        <f t="shared" si="45"/>
        <v>0</v>
      </c>
      <c r="S529" s="87" t="s">
        <v>3</v>
      </c>
      <c r="T529" s="25" t="s">
        <v>1</v>
      </c>
      <c r="U529" s="83" t="s">
        <v>40</v>
      </c>
      <c r="V529" s="37"/>
      <c r="W529" s="37" t="s">
        <v>3</v>
      </c>
      <c r="X529" s="83"/>
      <c r="Y529" s="83" t="s">
        <v>103</v>
      </c>
      <c r="Z529" s="37" t="s">
        <v>3</v>
      </c>
      <c r="AA529" s="88" t="e">
        <f>'Follow up'!#REF!-'Follow up'!#REF!</f>
        <v>#REF!</v>
      </c>
    </row>
    <row r="530" spans="1:27" ht="17.25" hidden="1" customHeight="1" x14ac:dyDescent="0.2">
      <c r="A530" s="77" t="s">
        <v>89</v>
      </c>
      <c r="B530" s="79" t="s">
        <v>57</v>
      </c>
      <c r="C530" s="79" t="s">
        <v>62</v>
      </c>
      <c r="D530" s="83" t="str">
        <f t="shared" si="42"/>
        <v>FEB</v>
      </c>
      <c r="E530" s="158">
        <v>2024</v>
      </c>
      <c r="F530" s="138">
        <v>4061854.3099999996</v>
      </c>
      <c r="G530" s="138"/>
      <c r="H530" s="138"/>
      <c r="I530" s="600">
        <v>3946671.7913160799</v>
      </c>
      <c r="J530" s="68">
        <v>115182.51868391968</v>
      </c>
      <c r="K530" s="357">
        <f t="shared" si="43"/>
        <v>2.83571270393299E-2</v>
      </c>
      <c r="L530" s="137"/>
      <c r="M530" s="137"/>
      <c r="N530" s="137">
        <f>Table3[[#This Row],[VAT Amount Rework]]+Table3[[#This Row],[Billed Before VAT Rework]]</f>
        <v>0</v>
      </c>
      <c r="O530" s="142">
        <v>115182.51868391968</v>
      </c>
      <c r="P530" s="132">
        <f t="shared" si="41"/>
        <v>2.83571270393299E-2</v>
      </c>
      <c r="Q530" s="84">
        <f t="shared" si="44"/>
        <v>0</v>
      </c>
      <c r="R530" s="84">
        <f t="shared" si="45"/>
        <v>0</v>
      </c>
      <c r="S530" s="87" t="s">
        <v>3</v>
      </c>
      <c r="T530" s="25" t="s">
        <v>1</v>
      </c>
      <c r="U530" s="83" t="s">
        <v>40</v>
      </c>
      <c r="V530" s="37"/>
      <c r="W530" s="37" t="s">
        <v>3</v>
      </c>
      <c r="X530" s="83"/>
      <c r="Y530" s="83" t="s">
        <v>103</v>
      </c>
      <c r="Z530" s="37" t="s">
        <v>3</v>
      </c>
      <c r="AA530" s="88"/>
    </row>
    <row r="531" spans="1:27" ht="17.25" hidden="1" customHeight="1" x14ac:dyDescent="0.2">
      <c r="A531" s="78" t="s">
        <v>90</v>
      </c>
      <c r="B531" s="79" t="s">
        <v>57</v>
      </c>
      <c r="C531" s="79" t="s">
        <v>62</v>
      </c>
      <c r="D531" s="83" t="str">
        <f t="shared" si="42"/>
        <v>MAR</v>
      </c>
      <c r="E531" s="158">
        <v>2024</v>
      </c>
      <c r="F531" s="138">
        <v>4131829.4200000046</v>
      </c>
      <c r="G531" s="138"/>
      <c r="H531" s="138"/>
      <c r="I531" s="600">
        <v>4053630.9998221602</v>
      </c>
      <c r="J531" s="68">
        <v>78198.420177844353</v>
      </c>
      <c r="K531" s="357">
        <f t="shared" si="43"/>
        <v>1.8925858797395431E-2</v>
      </c>
      <c r="L531" s="137"/>
      <c r="M531" s="137"/>
      <c r="N531" s="137">
        <f>Table3[[#This Row],[VAT Amount Rework]]+Table3[[#This Row],[Billed Before VAT Rework]]</f>
        <v>0</v>
      </c>
      <c r="O531" s="142">
        <v>78198.420177844353</v>
      </c>
      <c r="P531" s="132">
        <f t="shared" si="41"/>
        <v>1.8925858797395431E-2</v>
      </c>
      <c r="Q531" s="84">
        <f t="shared" si="44"/>
        <v>0</v>
      </c>
      <c r="R531" s="84">
        <f t="shared" si="45"/>
        <v>0</v>
      </c>
      <c r="S531" s="87" t="s">
        <v>3</v>
      </c>
      <c r="T531" s="25" t="s">
        <v>1</v>
      </c>
      <c r="U531" s="83" t="s">
        <v>40</v>
      </c>
      <c r="V531" s="37"/>
      <c r="W531" s="37" t="s">
        <v>3</v>
      </c>
      <c r="X531" s="83"/>
      <c r="Y531" s="83" t="s">
        <v>103</v>
      </c>
      <c r="Z531" s="37" t="s">
        <v>3</v>
      </c>
      <c r="AA531" s="88" t="e">
        <f>'Follow up'!#REF!-'Follow up'!#REF!</f>
        <v>#REF!</v>
      </c>
    </row>
    <row r="532" spans="1:27" ht="17.25" hidden="1" customHeight="1" x14ac:dyDescent="0.2">
      <c r="A532" s="77" t="s">
        <v>91</v>
      </c>
      <c r="B532" s="79" t="s">
        <v>57</v>
      </c>
      <c r="C532" s="79" t="s">
        <v>62</v>
      </c>
      <c r="D532" s="83" t="str">
        <f t="shared" si="42"/>
        <v>APR</v>
      </c>
      <c r="E532" s="158">
        <v>2024</v>
      </c>
      <c r="F532" s="138">
        <v>3643113.0099999984</v>
      </c>
      <c r="G532" s="138"/>
      <c r="H532" s="138"/>
      <c r="I532" s="600">
        <v>3602879.2099999986</v>
      </c>
      <c r="J532" s="68">
        <v>40233.800000000003</v>
      </c>
      <c r="K532" s="357">
        <f t="shared" si="43"/>
        <v>1.1043796854383066E-2</v>
      </c>
      <c r="L532" s="137"/>
      <c r="M532" s="137"/>
      <c r="N532" s="137">
        <f>Table3[[#This Row],[VAT Amount Rework]]+Table3[[#This Row],[Billed Before VAT Rework]]</f>
        <v>0</v>
      </c>
      <c r="O532" s="142">
        <v>40233.800000000003</v>
      </c>
      <c r="P532" s="132">
        <f t="shared" si="41"/>
        <v>1.1043796854383066E-2</v>
      </c>
      <c r="Q532" s="84">
        <f t="shared" si="44"/>
        <v>0</v>
      </c>
      <c r="R532" s="84">
        <f t="shared" si="45"/>
        <v>0</v>
      </c>
      <c r="S532" s="87" t="s">
        <v>3</v>
      </c>
      <c r="T532" s="25" t="s">
        <v>1</v>
      </c>
      <c r="U532" s="83" t="s">
        <v>40</v>
      </c>
      <c r="V532" s="37"/>
      <c r="W532" s="37" t="s">
        <v>3</v>
      </c>
      <c r="X532" s="83"/>
      <c r="Y532" s="83" t="s">
        <v>103</v>
      </c>
      <c r="Z532" s="37" t="s">
        <v>3</v>
      </c>
      <c r="AA532" s="88" t="e">
        <f>'Follow up'!#REF!-'Follow up'!#REF!</f>
        <v>#REF!</v>
      </c>
    </row>
    <row r="533" spans="1:27" ht="17.25" hidden="1" customHeight="1" x14ac:dyDescent="0.2">
      <c r="A533" s="35" t="s">
        <v>83</v>
      </c>
      <c r="B533" s="74" t="s">
        <v>85</v>
      </c>
      <c r="C533" s="74" t="s">
        <v>62</v>
      </c>
      <c r="D533" s="36" t="str">
        <f t="shared" si="42"/>
        <v>June</v>
      </c>
      <c r="E533" s="158">
        <v>2024</v>
      </c>
      <c r="F533" s="138">
        <v>7636829.9100000225</v>
      </c>
      <c r="G533" s="138"/>
      <c r="H533" s="138"/>
      <c r="I533" s="600">
        <v>7491092.5584231969</v>
      </c>
      <c r="J533" s="68">
        <v>145737.3515768256</v>
      </c>
      <c r="K533" s="357">
        <f t="shared" si="43"/>
        <v>1.9083487951720688E-2</v>
      </c>
      <c r="L533" s="137"/>
      <c r="M533" s="137"/>
      <c r="N533" s="137"/>
      <c r="O533" s="142">
        <v>145737.3515768256</v>
      </c>
      <c r="P533" s="132">
        <f t="shared" si="41"/>
        <v>1.9083487951720688E-2</v>
      </c>
      <c r="Q533" s="68"/>
      <c r="R533" s="68">
        <f t="shared" si="45"/>
        <v>0</v>
      </c>
      <c r="S533" s="71"/>
      <c r="T533" s="25" t="s">
        <v>1</v>
      </c>
      <c r="U533" s="83" t="s">
        <v>40</v>
      </c>
      <c r="V533" s="37"/>
      <c r="W533" s="37"/>
      <c r="X533" s="72"/>
      <c r="Y533" s="72" t="s">
        <v>103</v>
      </c>
      <c r="Z533" s="37" t="s">
        <v>3</v>
      </c>
      <c r="AA533" s="73"/>
    </row>
    <row r="534" spans="1:27" ht="17.25" hidden="1" customHeight="1" x14ac:dyDescent="0.2">
      <c r="A534" s="309" t="s">
        <v>50</v>
      </c>
      <c r="B534" s="36" t="s">
        <v>57</v>
      </c>
      <c r="C534" s="74" t="s">
        <v>46</v>
      </c>
      <c r="D534" s="310" t="str">
        <f t="shared" si="42"/>
        <v>Dec</v>
      </c>
      <c r="E534" s="158">
        <v>2024</v>
      </c>
      <c r="F534" s="138">
        <v>4782.33</v>
      </c>
      <c r="G534" s="138">
        <v>2614.87</v>
      </c>
      <c r="H534" s="138">
        <v>234.99</v>
      </c>
      <c r="I534" s="600">
        <v>2849.8599999999997</v>
      </c>
      <c r="J534" s="68">
        <v>1932.4700000000003</v>
      </c>
      <c r="K534" s="357">
        <f t="shared" si="43"/>
        <v>0.4040854562524962</v>
      </c>
      <c r="L534" s="137">
        <v>3017.47</v>
      </c>
      <c r="M534" s="137">
        <v>295.38</v>
      </c>
      <c r="N534" s="137">
        <f>Table3[[#This Row],[VAT Amount Rework]]+Table3[[#This Row],[Billed Before VAT Rework]]</f>
        <v>3312.85</v>
      </c>
      <c r="O534" s="142">
        <v>1469.48</v>
      </c>
      <c r="P534" s="132">
        <v>0.4040854562524962</v>
      </c>
      <c r="Q534" s="68">
        <f>$J534-$O534</f>
        <v>462.99000000000024</v>
      </c>
      <c r="R534" s="68">
        <f t="shared" si="45"/>
        <v>462.99000000000024</v>
      </c>
      <c r="S534" s="71">
        <v>417917</v>
      </c>
      <c r="T534" s="25" t="s">
        <v>1</v>
      </c>
      <c r="U534" s="72" t="s">
        <v>41</v>
      </c>
      <c r="V534" s="313">
        <v>45668</v>
      </c>
      <c r="W534" s="37">
        <f>Table3[[#This Row],[Received Date]]+22</f>
        <v>45690</v>
      </c>
      <c r="X534" s="50" t="s">
        <v>96</v>
      </c>
      <c r="Y534" s="84" t="s">
        <v>103</v>
      </c>
      <c r="Z534" s="313">
        <v>45691</v>
      </c>
      <c r="AA534" s="73"/>
    </row>
    <row r="535" spans="1:27" ht="17.25" hidden="1" customHeight="1" x14ac:dyDescent="0.2">
      <c r="A535" s="309" t="s">
        <v>50</v>
      </c>
      <c r="B535" s="36" t="s">
        <v>57</v>
      </c>
      <c r="C535" s="74" t="s">
        <v>46</v>
      </c>
      <c r="D535" s="310" t="str">
        <f t="shared" si="42"/>
        <v>Dec</v>
      </c>
      <c r="E535" s="158">
        <v>2024</v>
      </c>
      <c r="F535" s="138">
        <v>195800.83</v>
      </c>
      <c r="G535" s="138">
        <v>151946.22</v>
      </c>
      <c r="H535" s="138">
        <v>21944.63</v>
      </c>
      <c r="I535" s="600">
        <v>173890.85</v>
      </c>
      <c r="J535" s="68">
        <v>21909.979999999981</v>
      </c>
      <c r="K535" s="357">
        <f t="shared" si="43"/>
        <v>0.11189932136651301</v>
      </c>
      <c r="L535" s="137">
        <v>167778.72</v>
      </c>
      <c r="M535" s="137">
        <v>24319.51</v>
      </c>
      <c r="N535" s="137">
        <f>Table3[[#This Row],[VAT Amount Rework]]+Table3[[#This Row],[Billed Before VAT Rework]]</f>
        <v>192098.23</v>
      </c>
      <c r="O535" s="142">
        <v>3702.5999999999767</v>
      </c>
      <c r="P535" s="132">
        <v>0.11189932136651301</v>
      </c>
      <c r="Q535" s="68">
        <f>$J535-$O535</f>
        <v>18207.380000000005</v>
      </c>
      <c r="R535" s="68">
        <f t="shared" si="45"/>
        <v>18207.380000000005</v>
      </c>
      <c r="S535" s="125">
        <v>417916</v>
      </c>
      <c r="T535" s="83" t="s">
        <v>1</v>
      </c>
      <c r="U535" s="466" t="s">
        <v>40</v>
      </c>
      <c r="V535" s="313">
        <v>45668</v>
      </c>
      <c r="W535" s="37">
        <f>V535+22</f>
        <v>45690</v>
      </c>
      <c r="X535" s="50" t="s">
        <v>100</v>
      </c>
      <c r="Y535" s="84" t="s">
        <v>103</v>
      </c>
      <c r="Z535" s="130">
        <v>45683</v>
      </c>
      <c r="AA535" s="73"/>
    </row>
    <row r="536" spans="1:27" ht="17.25" hidden="1" customHeight="1" x14ac:dyDescent="0.2">
      <c r="A536" s="309" t="s">
        <v>50</v>
      </c>
      <c r="B536" s="74" t="s">
        <v>82</v>
      </c>
      <c r="C536" s="74" t="s">
        <v>93</v>
      </c>
      <c r="D536" s="310" t="str">
        <f t="shared" si="42"/>
        <v>Dec</v>
      </c>
      <c r="E536" s="158">
        <v>2024</v>
      </c>
      <c r="F536" s="138">
        <v>1112347.57</v>
      </c>
      <c r="G536" s="138"/>
      <c r="H536" s="138"/>
      <c r="I536" s="600">
        <v>866101.5</v>
      </c>
      <c r="J536" s="68">
        <v>246246.07000000007</v>
      </c>
      <c r="K536" s="357">
        <v>0.22</v>
      </c>
      <c r="L536" s="137"/>
      <c r="M536" s="137"/>
      <c r="N536" s="137">
        <f>Table3[[#This Row],[VAT Amount Rework]]+Table3[[#This Row],[Billed Before VAT Rework]]</f>
        <v>0</v>
      </c>
      <c r="O536" s="142">
        <v>246246.07000000007</v>
      </c>
      <c r="P536" s="132">
        <v>0.22</v>
      </c>
      <c r="Q536" s="311">
        <f>$J536-$O536</f>
        <v>0</v>
      </c>
      <c r="R536" s="311">
        <f t="shared" si="45"/>
        <v>0</v>
      </c>
      <c r="S536" s="312" t="s">
        <v>185</v>
      </c>
      <c r="T536" s="25" t="s">
        <v>1</v>
      </c>
      <c r="U536" s="81" t="s">
        <v>48</v>
      </c>
      <c r="V536" s="37">
        <v>45671</v>
      </c>
      <c r="W536" s="37">
        <f>Table3[[#This Row],[Received Date]]+15</f>
        <v>45686</v>
      </c>
      <c r="X536" s="50" t="s">
        <v>96</v>
      </c>
      <c r="Y536" s="84" t="s">
        <v>38</v>
      </c>
      <c r="Z536" s="338">
        <v>45686</v>
      </c>
      <c r="AA536" s="314"/>
    </row>
    <row r="537" spans="1:27" ht="17.25" hidden="1" customHeight="1" x14ac:dyDescent="0.2">
      <c r="A537" s="35" t="s">
        <v>50</v>
      </c>
      <c r="B537" s="79" t="s">
        <v>87</v>
      </c>
      <c r="C537" s="74" t="s">
        <v>93</v>
      </c>
      <c r="D537" s="36" t="str">
        <f t="shared" si="42"/>
        <v>Dec</v>
      </c>
      <c r="E537" s="158">
        <v>2024</v>
      </c>
      <c r="F537" s="138">
        <v>542269.13</v>
      </c>
      <c r="G537" s="138"/>
      <c r="H537" s="138"/>
      <c r="I537" s="600">
        <v>402599.32</v>
      </c>
      <c r="J537" s="68">
        <v>139669.81</v>
      </c>
      <c r="K537" s="357">
        <v>0.25756548229105353</v>
      </c>
      <c r="L537" s="137"/>
      <c r="M537" s="137"/>
      <c r="N537" s="137">
        <f>Table3[[#This Row],[VAT Amount Rework]]+Table3[[#This Row],[Billed Before VAT Rework]]</f>
        <v>0</v>
      </c>
      <c r="O537" s="142">
        <f ca="1">$J537-$O537</f>
        <v>139669.81</v>
      </c>
      <c r="P537" s="132">
        <v>0.26</v>
      </c>
      <c r="Q537" s="68"/>
      <c r="R537" s="68">
        <f t="shared" si="45"/>
        <v>0</v>
      </c>
      <c r="S537" s="32" t="s">
        <v>186</v>
      </c>
      <c r="T537" s="25" t="s">
        <v>1</v>
      </c>
      <c r="U537" s="81" t="s">
        <v>48</v>
      </c>
      <c r="V537" s="37">
        <v>45671</v>
      </c>
      <c r="W537" s="37">
        <f>V537+15</f>
        <v>45686</v>
      </c>
      <c r="X537" s="220" t="s">
        <v>114</v>
      </c>
      <c r="Y537" s="516" t="s">
        <v>38</v>
      </c>
      <c r="Z537" s="43">
        <v>45686</v>
      </c>
      <c r="AA537" s="73"/>
    </row>
    <row r="538" spans="1:27" ht="17.25" hidden="1" customHeight="1" x14ac:dyDescent="0.2">
      <c r="A538" s="35" t="s">
        <v>135</v>
      </c>
      <c r="B538" s="74" t="s">
        <v>85</v>
      </c>
      <c r="C538" s="74" t="s">
        <v>46</v>
      </c>
      <c r="D538" s="36" t="str">
        <f t="shared" si="42"/>
        <v>Nov</v>
      </c>
      <c r="E538" s="158">
        <v>2024</v>
      </c>
      <c r="F538" s="138">
        <v>41292.79</v>
      </c>
      <c r="G538" s="138">
        <v>27403.62</v>
      </c>
      <c r="H538" s="138">
        <v>2107.37</v>
      </c>
      <c r="I538" s="600">
        <f>Table3[[#This Row],[VAT Amount]]+Table3[[#This Row],[Billed Before VAT]]</f>
        <v>29510.989999999998</v>
      </c>
      <c r="J538" s="68">
        <f>Table3[[#This Row],[Billing Amount]]-Table3[[#This Row],[Approved to pay]]</f>
        <v>11781.800000000003</v>
      </c>
      <c r="K538" s="357">
        <f t="shared" ref="K538:K569" si="46">IFERROR(J538/F538,0)</f>
        <v>0.28532341844665865</v>
      </c>
      <c r="L538" s="137"/>
      <c r="M538" s="137"/>
      <c r="N538" s="137">
        <f>Table3[[#This Row],[VAT Amount Rework]]+Table3[[#This Row],[Billed Before VAT Rework]]</f>
        <v>0</v>
      </c>
      <c r="O538" s="142">
        <v>11781.800000000003</v>
      </c>
      <c r="P538" s="132">
        <f t="shared" ref="P538:P597" si="47">IF(O538="-",K538,IFERROR(O538/F538,0))</f>
        <v>0.28532341844665865</v>
      </c>
      <c r="Q538" s="68">
        <f t="shared" ref="Q538:Q569" si="48">$J538-$O538</f>
        <v>0</v>
      </c>
      <c r="R538" s="68">
        <f t="shared" si="45"/>
        <v>0</v>
      </c>
      <c r="S538" s="71" t="s">
        <v>189</v>
      </c>
      <c r="T538" s="25" t="s">
        <v>1</v>
      </c>
      <c r="U538" s="107" t="s">
        <v>41</v>
      </c>
      <c r="V538" s="43">
        <v>45670</v>
      </c>
      <c r="W538" s="37">
        <f>Table3[[#This Row],[Received Date]]+22</f>
        <v>45692</v>
      </c>
      <c r="X538" s="140" t="s">
        <v>99</v>
      </c>
      <c r="Y538" s="84" t="s">
        <v>95</v>
      </c>
      <c r="Z538" s="67" t="s">
        <v>3</v>
      </c>
      <c r="AA538" s="73"/>
    </row>
    <row r="539" spans="1:27" ht="17.25" hidden="1" customHeight="1" x14ac:dyDescent="0.2">
      <c r="A539" s="35" t="s">
        <v>135</v>
      </c>
      <c r="B539" s="74" t="s">
        <v>85</v>
      </c>
      <c r="C539" s="74" t="s">
        <v>46</v>
      </c>
      <c r="D539" s="36" t="str">
        <f t="shared" si="42"/>
        <v>Nov</v>
      </c>
      <c r="E539" s="158">
        <v>2024</v>
      </c>
      <c r="F539" s="138">
        <v>455580.25</v>
      </c>
      <c r="G539" s="138">
        <v>292285.39</v>
      </c>
      <c r="H539" s="138">
        <v>31374.55</v>
      </c>
      <c r="I539" s="600">
        <f>Table3[[#This Row],[VAT Amount]]+Table3[[#This Row],[Billed Before VAT]]</f>
        <v>323659.94</v>
      </c>
      <c r="J539" s="68">
        <v>131920.31</v>
      </c>
      <c r="K539" s="357">
        <f t="shared" si="46"/>
        <v>0.28956547172534364</v>
      </c>
      <c r="L539" s="137"/>
      <c r="M539" s="137"/>
      <c r="N539" s="137">
        <f>Table3[[#This Row],[VAT Amount Rework]]+Table3[[#This Row],[Billed Before VAT Rework]]</f>
        <v>0</v>
      </c>
      <c r="O539" s="142">
        <v>131920.31</v>
      </c>
      <c r="P539" s="132">
        <f t="shared" si="47"/>
        <v>0.28956547172534364</v>
      </c>
      <c r="Q539" s="68">
        <f t="shared" si="48"/>
        <v>0</v>
      </c>
      <c r="R539" s="68">
        <f t="shared" si="45"/>
        <v>0</v>
      </c>
      <c r="S539" s="125" t="s">
        <v>190</v>
      </c>
      <c r="T539" s="83" t="s">
        <v>1</v>
      </c>
      <c r="U539" s="81" t="s">
        <v>48</v>
      </c>
      <c r="V539" s="37">
        <v>45670</v>
      </c>
      <c r="W539" s="37">
        <f>Table3[[#This Row],[Received Date]]+22</f>
        <v>45692</v>
      </c>
      <c r="X539" s="140" t="s">
        <v>99</v>
      </c>
      <c r="Y539" s="84" t="s">
        <v>95</v>
      </c>
      <c r="Z539" s="483" t="s">
        <v>3</v>
      </c>
      <c r="AA539" s="73"/>
    </row>
    <row r="540" spans="1:27" ht="17.25" hidden="1" customHeight="1" x14ac:dyDescent="0.2">
      <c r="A540" s="69" t="s">
        <v>135</v>
      </c>
      <c r="B540" s="26" t="s">
        <v>57</v>
      </c>
      <c r="C540" s="26" t="s">
        <v>108</v>
      </c>
      <c r="D540" s="26" t="str">
        <f t="shared" si="42"/>
        <v>Nov</v>
      </c>
      <c r="E540" s="158">
        <v>2024</v>
      </c>
      <c r="F540" s="138">
        <v>984260.03</v>
      </c>
      <c r="G540" s="138"/>
      <c r="H540" s="138"/>
      <c r="I540" s="600"/>
      <c r="J540" s="68">
        <v>226776.53</v>
      </c>
      <c r="K540" s="357">
        <f t="shared" si="46"/>
        <v>0.23040306736828478</v>
      </c>
      <c r="L540" s="137"/>
      <c r="M540" s="137"/>
      <c r="N540" s="137">
        <f>Table3[[#This Row],[VAT Amount Rework]]+Table3[[#This Row],[Billed Before VAT Rework]]</f>
        <v>0</v>
      </c>
      <c r="O540" s="142">
        <v>226776.53</v>
      </c>
      <c r="P540" s="132">
        <f t="shared" si="47"/>
        <v>0.23040306736828478</v>
      </c>
      <c r="Q540" s="68">
        <f t="shared" si="48"/>
        <v>0</v>
      </c>
      <c r="R540" s="68">
        <f t="shared" si="45"/>
        <v>0</v>
      </c>
      <c r="S540" s="71" t="s">
        <v>187</v>
      </c>
      <c r="T540" s="25" t="s">
        <v>1</v>
      </c>
      <c r="U540" s="81" t="s">
        <v>48</v>
      </c>
      <c r="V540" s="318">
        <v>45670</v>
      </c>
      <c r="W540" s="37">
        <v>45687</v>
      </c>
      <c r="X540" s="220" t="s">
        <v>96</v>
      </c>
      <c r="Y540" s="12" t="s">
        <v>38</v>
      </c>
      <c r="Z540" s="379">
        <v>45687</v>
      </c>
      <c r="AA540" s="73"/>
    </row>
    <row r="541" spans="1:27" ht="17.25" hidden="1" customHeight="1" x14ac:dyDescent="0.2">
      <c r="A541" s="309" t="s">
        <v>135</v>
      </c>
      <c r="B541" s="310" t="s">
        <v>82</v>
      </c>
      <c r="C541" s="315" t="s">
        <v>46</v>
      </c>
      <c r="D541" s="310" t="str">
        <f t="shared" si="42"/>
        <v>Nov</v>
      </c>
      <c r="E541" s="158">
        <v>2024</v>
      </c>
      <c r="F541" s="138">
        <v>1251747.1499999999</v>
      </c>
      <c r="G541" s="138">
        <v>812645.93</v>
      </c>
      <c r="H541" s="138">
        <v>88562.32</v>
      </c>
      <c r="I541" s="600">
        <f>Table3[[#This Row],[VAT Amount]]+Table3[[#This Row],[Billed Before VAT]]</f>
        <v>901208.25</v>
      </c>
      <c r="J541" s="68">
        <f>Table3[[#This Row],[Billing Amount]]-Table3[[#This Row],[Approved to pay]]</f>
        <v>350538.89999999991</v>
      </c>
      <c r="K541" s="357">
        <f t="shared" si="46"/>
        <v>0.28003970290645352</v>
      </c>
      <c r="L541" s="137">
        <v>828745.62</v>
      </c>
      <c r="M541" s="137">
        <v>91088.93</v>
      </c>
      <c r="N541" s="137">
        <f>Table3[[#This Row],[VAT Amount Rework]]+Table3[[#This Row],[Billed Before VAT Rework]]</f>
        <v>919834.55</v>
      </c>
      <c r="O541" s="142">
        <v>331912.59999999986</v>
      </c>
      <c r="P541" s="132">
        <f t="shared" si="47"/>
        <v>0.26515946131772689</v>
      </c>
      <c r="Q541" s="311">
        <f t="shared" si="48"/>
        <v>18626.300000000047</v>
      </c>
      <c r="R541" s="311">
        <f t="shared" si="45"/>
        <v>18626.300000000047</v>
      </c>
      <c r="S541" s="312" t="s">
        <v>188</v>
      </c>
      <c r="T541" s="25" t="s">
        <v>1</v>
      </c>
      <c r="U541" s="107" t="s">
        <v>41</v>
      </c>
      <c r="V541" s="313">
        <v>45670</v>
      </c>
      <c r="W541" s="37">
        <f>Table3[[#This Row],[Received Date]]+22</f>
        <v>45692</v>
      </c>
      <c r="X541" s="50" t="s">
        <v>100</v>
      </c>
      <c r="Y541" s="84" t="s">
        <v>38</v>
      </c>
      <c r="Z541" s="475">
        <v>45687</v>
      </c>
      <c r="AA541" s="314"/>
    </row>
    <row r="542" spans="1:27" ht="17.25" hidden="1" customHeight="1" x14ac:dyDescent="0.2">
      <c r="A542" s="364" t="s">
        <v>50</v>
      </c>
      <c r="B542" s="74" t="s">
        <v>56</v>
      </c>
      <c r="C542" s="74" t="s">
        <v>93</v>
      </c>
      <c r="D542" s="365" t="str">
        <f t="shared" si="42"/>
        <v>Dec</v>
      </c>
      <c r="E542" s="158">
        <v>2024</v>
      </c>
      <c r="F542" s="138">
        <v>715500.13</v>
      </c>
      <c r="G542" s="138"/>
      <c r="H542" s="138"/>
      <c r="I542" s="600">
        <f>Table3[[#This Row],[Billing Amount]]-Table3[[#This Row],[ Initial Rejected Amount]]</f>
        <v>547285.08000000007</v>
      </c>
      <c r="J542" s="68">
        <v>168215.05</v>
      </c>
      <c r="K542" s="357">
        <f t="shared" si="46"/>
        <v>0.23510135490820944</v>
      </c>
      <c r="L542" s="137"/>
      <c r="M542" s="137"/>
      <c r="N542" s="137">
        <f>Table3[[#This Row],[VAT Amount Rework]]+Table3[[#This Row],[Billed Before VAT Rework]]</f>
        <v>0</v>
      </c>
      <c r="O542" s="142">
        <v>168215.05</v>
      </c>
      <c r="P542" s="132">
        <f t="shared" si="47"/>
        <v>0.23510135490820944</v>
      </c>
      <c r="Q542" s="366">
        <f t="shared" si="48"/>
        <v>0</v>
      </c>
      <c r="R542" s="366">
        <f t="shared" si="45"/>
        <v>0</v>
      </c>
      <c r="S542" s="32" t="s">
        <v>199</v>
      </c>
      <c r="T542" s="25" t="s">
        <v>1</v>
      </c>
      <c r="U542" s="81" t="s">
        <v>48</v>
      </c>
      <c r="V542" s="361">
        <v>45679</v>
      </c>
      <c r="W542" s="37">
        <f>Table3[[#This Row],[Received Date]]+14</f>
        <v>45693</v>
      </c>
      <c r="X542" s="140" t="s">
        <v>99</v>
      </c>
      <c r="Y542" s="84" t="s">
        <v>38</v>
      </c>
      <c r="Z542" s="361">
        <v>45693</v>
      </c>
      <c r="AA542" s="367"/>
    </row>
    <row r="543" spans="1:27" ht="17.25" hidden="1" customHeight="1" x14ac:dyDescent="0.2">
      <c r="A543" s="309" t="s">
        <v>50</v>
      </c>
      <c r="B543" s="36" t="s">
        <v>57</v>
      </c>
      <c r="C543" s="74" t="s">
        <v>46</v>
      </c>
      <c r="D543" s="310" t="str">
        <f t="shared" si="42"/>
        <v>Dec</v>
      </c>
      <c r="E543" s="158">
        <v>2024</v>
      </c>
      <c r="F543" s="138">
        <v>290599.71999999997</v>
      </c>
      <c r="G543" s="138">
        <v>195923.27</v>
      </c>
      <c r="H543" s="138">
        <v>14648.69</v>
      </c>
      <c r="I543" s="600">
        <f>Table3[[#This Row],[VAT Amount]]+Table3[[#This Row],[Billed Before VAT]]</f>
        <v>210571.96</v>
      </c>
      <c r="J543" s="68">
        <f>Table3[[#This Row],[Billing Amount]]-Table3[[#This Row],[Approved to pay]]</f>
        <v>80027.75999999998</v>
      </c>
      <c r="K543" s="357">
        <f t="shared" si="46"/>
        <v>0.27538829011948113</v>
      </c>
      <c r="L543" s="137">
        <v>196988.4</v>
      </c>
      <c r="M543" s="137">
        <v>14777.68</v>
      </c>
      <c r="N543" s="137">
        <f>Table3[[#This Row],[VAT Amount Rework]]+Table3[[#This Row],[Billed Before VAT Rework]]</f>
        <v>211766.08</v>
      </c>
      <c r="O543" s="142">
        <v>78833.639999999985</v>
      </c>
      <c r="P543" s="132">
        <f t="shared" si="47"/>
        <v>0.2712791326846426</v>
      </c>
      <c r="Q543" s="68">
        <f t="shared" si="48"/>
        <v>1194.1199999999953</v>
      </c>
      <c r="R543" s="68">
        <f t="shared" si="45"/>
        <v>1194.1199999999953</v>
      </c>
      <c r="S543" s="71">
        <v>417920</v>
      </c>
      <c r="T543" s="25" t="s">
        <v>1</v>
      </c>
      <c r="U543" s="341" t="s">
        <v>41</v>
      </c>
      <c r="V543" s="361">
        <v>45672</v>
      </c>
      <c r="W543" s="37">
        <f>Table3[[#This Row],[Received Date]]+22</f>
        <v>45694</v>
      </c>
      <c r="X543" s="220" t="s">
        <v>96</v>
      </c>
      <c r="Y543" s="84" t="s">
        <v>38</v>
      </c>
      <c r="Z543" s="477">
        <v>45696</v>
      </c>
      <c r="AA543" s="73"/>
    </row>
    <row r="544" spans="1:27" ht="17.25" hidden="1" customHeight="1" x14ac:dyDescent="0.2">
      <c r="A544" s="35" t="s">
        <v>50</v>
      </c>
      <c r="B544" s="315" t="s">
        <v>87</v>
      </c>
      <c r="C544" s="315" t="s">
        <v>46</v>
      </c>
      <c r="D544" s="36" t="str">
        <f t="shared" si="42"/>
        <v>Dec</v>
      </c>
      <c r="E544" s="158">
        <v>2024</v>
      </c>
      <c r="F544" s="138">
        <v>3238.08</v>
      </c>
      <c r="G544" s="138">
        <v>0</v>
      </c>
      <c r="H544" s="138">
        <v>0</v>
      </c>
      <c r="I544" s="600">
        <v>0</v>
      </c>
      <c r="J544" s="68">
        <v>3238.08</v>
      </c>
      <c r="K544" s="357">
        <f t="shared" si="46"/>
        <v>1</v>
      </c>
      <c r="L544" s="137">
        <v>2837.49</v>
      </c>
      <c r="M544" s="137">
        <v>396</v>
      </c>
      <c r="N544" s="137">
        <f>Table3[[#This Row],[VAT Amount Rework]]+Table3[[#This Row],[Billed Before VAT Rework]]</f>
        <v>3233.49</v>
      </c>
      <c r="O544" s="142">
        <v>4.5900000000001455</v>
      </c>
      <c r="P544" s="132">
        <f t="shared" si="47"/>
        <v>1.4175066706196714E-3</v>
      </c>
      <c r="Q544" s="68">
        <f t="shared" si="48"/>
        <v>3233.49</v>
      </c>
      <c r="R544" s="68">
        <f t="shared" si="45"/>
        <v>3233.49</v>
      </c>
      <c r="S544" s="71" t="s">
        <v>196</v>
      </c>
      <c r="T544" s="25" t="s">
        <v>1</v>
      </c>
      <c r="U544" s="341" t="s">
        <v>40</v>
      </c>
      <c r="V544" s="55">
        <v>45672</v>
      </c>
      <c r="W544" s="37">
        <f>Table3[[#This Row],[Received Date]]+22</f>
        <v>45694</v>
      </c>
      <c r="X544" s="50" t="s">
        <v>114</v>
      </c>
      <c r="Y544" s="226" t="s">
        <v>38</v>
      </c>
      <c r="Z544" s="130">
        <v>45692</v>
      </c>
      <c r="AA544" s="73"/>
    </row>
    <row r="545" spans="1:27" ht="17.25" hidden="1" customHeight="1" x14ac:dyDescent="0.2">
      <c r="A545" s="35" t="s">
        <v>50</v>
      </c>
      <c r="B545" s="36" t="s">
        <v>57</v>
      </c>
      <c r="C545" s="214" t="s">
        <v>123</v>
      </c>
      <c r="D545" s="36" t="str">
        <f t="shared" si="42"/>
        <v>Dec</v>
      </c>
      <c r="E545" s="158">
        <v>2024</v>
      </c>
      <c r="F545" s="138">
        <v>424622.66</v>
      </c>
      <c r="G545" s="138"/>
      <c r="H545" s="138"/>
      <c r="I545" s="600">
        <f>Table3[[#This Row],[Billing Amount]]-Table3[[#This Row],[ Initial Rejected Amount]]</f>
        <v>139793.72999999998</v>
      </c>
      <c r="J545" s="68">
        <v>284828.93</v>
      </c>
      <c r="K545" s="357">
        <f t="shared" si="46"/>
        <v>0.67078127672225507</v>
      </c>
      <c r="L545" s="137"/>
      <c r="M545" s="137"/>
      <c r="N545" s="137">
        <f>Table3[[#This Row],[VAT Amount Rework]]+Table3[[#This Row],[Billed Before VAT Rework]]</f>
        <v>0</v>
      </c>
      <c r="O545" s="142">
        <v>284828.93</v>
      </c>
      <c r="P545" s="132">
        <f t="shared" si="47"/>
        <v>0.67078127672225507</v>
      </c>
      <c r="Q545" s="68">
        <f t="shared" si="48"/>
        <v>0</v>
      </c>
      <c r="R545" s="68">
        <f t="shared" si="45"/>
        <v>0</v>
      </c>
      <c r="S545" s="71" t="s">
        <v>202</v>
      </c>
      <c r="T545" s="25" t="s">
        <v>1</v>
      </c>
      <c r="U545" s="83" t="s">
        <v>48</v>
      </c>
      <c r="V545" s="361">
        <v>45683</v>
      </c>
      <c r="W545" s="37">
        <f>Table3[[#This Row],[Received Date]]+15</f>
        <v>45698</v>
      </c>
      <c r="X545" s="50" t="s">
        <v>96</v>
      </c>
      <c r="Y545" s="12" t="s">
        <v>38</v>
      </c>
      <c r="Z545" s="278">
        <v>45698</v>
      </c>
      <c r="AA545" s="73"/>
    </row>
    <row r="546" spans="1:27" ht="17.25" hidden="1" customHeight="1" x14ac:dyDescent="0.2">
      <c r="A546" s="35" t="s">
        <v>135</v>
      </c>
      <c r="B546" s="74" t="s">
        <v>85</v>
      </c>
      <c r="C546" s="74" t="s">
        <v>46</v>
      </c>
      <c r="D546" s="36" t="str">
        <f t="shared" si="42"/>
        <v>Nov</v>
      </c>
      <c r="E546" s="158">
        <v>2024</v>
      </c>
      <c r="F546" s="138">
        <v>1353708.96</v>
      </c>
      <c r="G546" s="138">
        <v>933782.77</v>
      </c>
      <c r="H546" s="138">
        <v>109260.39</v>
      </c>
      <c r="I546" s="600">
        <f>Table3[[#This Row],[VAT Amount]]+Table3[[#This Row],[Billed Before VAT]]</f>
        <v>1043043.16</v>
      </c>
      <c r="J546" s="68">
        <v>310665.79999999993</v>
      </c>
      <c r="K546" s="357">
        <f t="shared" si="46"/>
        <v>0.2294923127346368</v>
      </c>
      <c r="L546" s="137">
        <v>929555.14</v>
      </c>
      <c r="M546" s="137">
        <v>108856.24</v>
      </c>
      <c r="N546" s="137">
        <f>Table3[[#This Row],[VAT Amount Rework]]+Table3[[#This Row],[Billed Before VAT Rework]]</f>
        <v>1038411.38</v>
      </c>
      <c r="O546" s="142">
        <v>315297.57999999996</v>
      </c>
      <c r="P546" s="132">
        <f t="shared" si="47"/>
        <v>0.23291386059821895</v>
      </c>
      <c r="Q546" s="68">
        <f t="shared" si="48"/>
        <v>-4631.7800000000279</v>
      </c>
      <c r="R546" s="68">
        <f t="shared" si="45"/>
        <v>0</v>
      </c>
      <c r="S546" s="71" t="s">
        <v>191</v>
      </c>
      <c r="T546" s="83" t="s">
        <v>1</v>
      </c>
      <c r="U546" s="106" t="s">
        <v>41</v>
      </c>
      <c r="V546" s="37">
        <v>45672</v>
      </c>
      <c r="W546" s="37">
        <f>Table3[[#This Row],[Received Date]]+22</f>
        <v>45694</v>
      </c>
      <c r="X546" s="53" t="s">
        <v>100</v>
      </c>
      <c r="Y546" s="84" t="s">
        <v>38</v>
      </c>
      <c r="Z546" s="130">
        <v>45693</v>
      </c>
      <c r="AA546" s="73"/>
    </row>
    <row r="547" spans="1:27" ht="17.25" hidden="1" customHeight="1" x14ac:dyDescent="0.2">
      <c r="A547" s="35" t="s">
        <v>50</v>
      </c>
      <c r="B547" s="74" t="s">
        <v>85</v>
      </c>
      <c r="C547" s="74" t="s">
        <v>46</v>
      </c>
      <c r="D547" s="36" t="str">
        <f t="shared" si="42"/>
        <v>Dec</v>
      </c>
      <c r="E547" s="158">
        <v>2024</v>
      </c>
      <c r="F547" s="138">
        <v>94370.38</v>
      </c>
      <c r="G547" s="138">
        <v>24901.26</v>
      </c>
      <c r="H547" s="138">
        <v>3648</v>
      </c>
      <c r="I547" s="600">
        <f>Table3[[#This Row],[VAT Amount]]+Table3[[#This Row],[Billed Before VAT]]</f>
        <v>28549.26</v>
      </c>
      <c r="J547" s="68">
        <v>65821.12000000001</v>
      </c>
      <c r="K547" s="357">
        <f t="shared" si="46"/>
        <v>0.69747647513976319</v>
      </c>
      <c r="L547" s="137">
        <v>75681.72</v>
      </c>
      <c r="M547" s="137">
        <v>11033.78</v>
      </c>
      <c r="N547" s="137">
        <f>Table3[[#This Row],[VAT Amount Rework]]+Table3[[#This Row],[Billed Before VAT Rework]]</f>
        <v>86715.5</v>
      </c>
      <c r="O547" s="142">
        <f>Table3[[#This Row],[Billing Amount]]-Table3[[#This Row],[Approved to pay Rework]]</f>
        <v>7654.8800000000047</v>
      </c>
      <c r="P547" s="132">
        <f t="shared" si="47"/>
        <v>8.1115282146792297E-2</v>
      </c>
      <c r="Q547" s="68">
        <f t="shared" si="48"/>
        <v>58166.240000000005</v>
      </c>
      <c r="R547" s="68">
        <v>58166.240000000005</v>
      </c>
      <c r="S547" s="71" t="s">
        <v>192</v>
      </c>
      <c r="T547" s="25" t="s">
        <v>1</v>
      </c>
      <c r="U547" s="107" t="s">
        <v>40</v>
      </c>
      <c r="V547" s="55">
        <v>45672</v>
      </c>
      <c r="W547" s="37">
        <f>Table3[[#This Row],[Received Date]]+22</f>
        <v>45694</v>
      </c>
      <c r="X547" s="53" t="s">
        <v>100</v>
      </c>
      <c r="Y547" s="84" t="s">
        <v>38</v>
      </c>
      <c r="Z547" s="130">
        <v>45693</v>
      </c>
      <c r="AA547" s="73"/>
    </row>
    <row r="548" spans="1:27" ht="17.25" hidden="1" customHeight="1" x14ac:dyDescent="0.2">
      <c r="A548" s="35" t="s">
        <v>50</v>
      </c>
      <c r="B548" s="74" t="s">
        <v>87</v>
      </c>
      <c r="C548" s="74" t="s">
        <v>46</v>
      </c>
      <c r="D548" s="36" t="str">
        <f t="shared" si="42"/>
        <v>Dec</v>
      </c>
      <c r="E548" s="158">
        <v>2024</v>
      </c>
      <c r="F548" s="138">
        <v>2673.99</v>
      </c>
      <c r="G548" s="138">
        <v>1376.07</v>
      </c>
      <c r="H548" s="138">
        <v>167.69</v>
      </c>
      <c r="I548" s="600">
        <f>Table3[[#This Row],[VAT Amount]]+Table3[[#This Row],[Billed Before VAT]]</f>
        <v>1543.76</v>
      </c>
      <c r="J548" s="68">
        <v>1130.2299999999998</v>
      </c>
      <c r="K548" s="357">
        <f t="shared" si="46"/>
        <v>0.42267547746999795</v>
      </c>
      <c r="L548" s="137"/>
      <c r="M548" s="137"/>
      <c r="N548" s="137">
        <f>Table3[[#This Row],[VAT Amount Rework]]+Table3[[#This Row],[Billed Before VAT Rework]]</f>
        <v>0</v>
      </c>
      <c r="O548" s="142">
        <v>1130.2299999999998</v>
      </c>
      <c r="P548" s="132">
        <f t="shared" si="47"/>
        <v>0.42267547746999795</v>
      </c>
      <c r="Q548" s="68">
        <f t="shared" si="48"/>
        <v>0</v>
      </c>
      <c r="R548" s="68">
        <f t="shared" ref="R548:R579" si="49">IFERROR(IF($Q548&lt;0,0,$Q548),"0")</f>
        <v>0</v>
      </c>
      <c r="S548" s="71" t="s">
        <v>197</v>
      </c>
      <c r="T548" s="25" t="s">
        <v>1</v>
      </c>
      <c r="U548" s="72" t="s">
        <v>40</v>
      </c>
      <c r="V548" s="55">
        <v>45676</v>
      </c>
      <c r="W548" s="37">
        <f>Table3[[#This Row],[Received Date]]+22</f>
        <v>45698</v>
      </c>
      <c r="X548" s="233" t="s">
        <v>96</v>
      </c>
      <c r="Y548" s="84" t="s">
        <v>103</v>
      </c>
      <c r="Z548" s="37">
        <v>45691</v>
      </c>
      <c r="AA548" s="73"/>
    </row>
    <row r="549" spans="1:27" ht="17.25" hidden="1" customHeight="1" x14ac:dyDescent="0.2">
      <c r="A549" s="369" t="s">
        <v>50</v>
      </c>
      <c r="B549" s="36" t="s">
        <v>57</v>
      </c>
      <c r="C549" s="214" t="s">
        <v>123</v>
      </c>
      <c r="D549" s="36" t="str">
        <f t="shared" si="42"/>
        <v>Dec</v>
      </c>
      <c r="E549" s="158">
        <v>2024</v>
      </c>
      <c r="F549" s="138">
        <v>77075.92</v>
      </c>
      <c r="G549" s="138"/>
      <c r="H549" s="138"/>
      <c r="I549" s="600">
        <v>45343.53</v>
      </c>
      <c r="J549" s="68">
        <v>31732.39</v>
      </c>
      <c r="K549" s="357">
        <f t="shared" si="46"/>
        <v>0.41170303254245944</v>
      </c>
      <c r="L549" s="137"/>
      <c r="M549" s="137"/>
      <c r="N549" s="137">
        <f>Table3[[#This Row],[VAT Amount Rework]]+Table3[[#This Row],[Billed Before VAT Rework]]</f>
        <v>0</v>
      </c>
      <c r="O549" s="142">
        <v>31732.39</v>
      </c>
      <c r="P549" s="132">
        <f t="shared" si="47"/>
        <v>0.41170303254245944</v>
      </c>
      <c r="Q549" s="370">
        <f t="shared" si="48"/>
        <v>0</v>
      </c>
      <c r="R549" s="370">
        <f t="shared" si="49"/>
        <v>0</v>
      </c>
      <c r="S549" s="371" t="s">
        <v>203</v>
      </c>
      <c r="T549" s="25" t="s">
        <v>1</v>
      </c>
      <c r="U549" s="83" t="s">
        <v>48</v>
      </c>
      <c r="V549" s="361">
        <v>45683</v>
      </c>
      <c r="W549" s="37">
        <f>Table3[[#This Row],[Received Date]]+15</f>
        <v>45698</v>
      </c>
      <c r="X549" s="68" t="s">
        <v>99</v>
      </c>
      <c r="Y549" s="84" t="s">
        <v>38</v>
      </c>
      <c r="Z549" s="361">
        <v>45698</v>
      </c>
      <c r="AA549" s="372"/>
    </row>
    <row r="550" spans="1:27" ht="17.25" hidden="1" customHeight="1" x14ac:dyDescent="0.2">
      <c r="A550" s="35" t="s">
        <v>50</v>
      </c>
      <c r="B550" s="74" t="s">
        <v>87</v>
      </c>
      <c r="C550" s="74" t="s">
        <v>46</v>
      </c>
      <c r="D550" s="36" t="str">
        <f t="shared" si="42"/>
        <v>Dec</v>
      </c>
      <c r="E550" s="158">
        <v>2024</v>
      </c>
      <c r="F550" s="138">
        <v>190410.73</v>
      </c>
      <c r="G550" s="138">
        <v>158269.01999999999</v>
      </c>
      <c r="H550" s="138">
        <v>22400.45</v>
      </c>
      <c r="I550" s="600">
        <f>Table3[[#This Row],[VAT Amount]]+Table3[[#This Row],[Billed Before VAT]]</f>
        <v>180669.47</v>
      </c>
      <c r="J550" s="68">
        <v>9741.2600000000093</v>
      </c>
      <c r="K550" s="357">
        <f t="shared" si="46"/>
        <v>5.1159196753250244E-2</v>
      </c>
      <c r="L550" s="137">
        <v>159828.54</v>
      </c>
      <c r="M550" s="137">
        <v>22634.38</v>
      </c>
      <c r="N550" s="137">
        <f>Table3[[#This Row],[VAT Amount Rework]]+Table3[[#This Row],[Billed Before VAT Rework]]</f>
        <v>182462.92</v>
      </c>
      <c r="O550" s="142">
        <f>Table3[[#This Row],[Billing Amount]]-Table3[[#This Row],[Approved to pay Rework]]</f>
        <v>7947.8099999999977</v>
      </c>
      <c r="P550" s="132">
        <f t="shared" si="47"/>
        <v>4.1740347300805988E-2</v>
      </c>
      <c r="Q550" s="68">
        <f t="shared" si="48"/>
        <v>1793.4500000000116</v>
      </c>
      <c r="R550" s="68">
        <f t="shared" si="49"/>
        <v>1793.4500000000116</v>
      </c>
      <c r="S550" s="71" t="s">
        <v>198</v>
      </c>
      <c r="T550" s="25" t="s">
        <v>1</v>
      </c>
      <c r="U550" s="67" t="s">
        <v>40</v>
      </c>
      <c r="V550" s="55">
        <v>45677</v>
      </c>
      <c r="W550" s="37">
        <f>Table3[[#This Row],[Received Date]]+22</f>
        <v>45699</v>
      </c>
      <c r="X550" s="50" t="s">
        <v>100</v>
      </c>
      <c r="Y550" s="84" t="s">
        <v>103</v>
      </c>
      <c r="Z550" s="402">
        <v>45691</v>
      </c>
      <c r="AA550" s="73"/>
    </row>
    <row r="551" spans="1:27" ht="17.25" hidden="1" customHeight="1" x14ac:dyDescent="0.2">
      <c r="A551" s="35" t="s">
        <v>50</v>
      </c>
      <c r="B551" s="74" t="s">
        <v>85</v>
      </c>
      <c r="C551" s="74" t="s">
        <v>46</v>
      </c>
      <c r="D551" s="36" t="str">
        <f t="shared" si="42"/>
        <v>Dec</v>
      </c>
      <c r="E551" s="158">
        <v>2024</v>
      </c>
      <c r="F551" s="138">
        <v>29191.9</v>
      </c>
      <c r="G551" s="138">
        <v>20829.45</v>
      </c>
      <c r="H551" s="138">
        <v>3086.23</v>
      </c>
      <c r="I551" s="600">
        <f>Table3[[#This Row],[VAT Amount]]+Table3[[#This Row],[Billed Before VAT]]</f>
        <v>23915.68</v>
      </c>
      <c r="J551" s="68">
        <v>5276.2200000000012</v>
      </c>
      <c r="K551" s="357">
        <f t="shared" si="46"/>
        <v>0.18074260325638281</v>
      </c>
      <c r="L551" s="137">
        <v>21543.45</v>
      </c>
      <c r="M551" s="137">
        <v>3193.33</v>
      </c>
      <c r="N551" s="137">
        <f>Table3[[#This Row],[VAT Amount Rework]]+Table3[[#This Row],[Billed Before VAT Rework]]</f>
        <v>24736.78</v>
      </c>
      <c r="O551" s="142">
        <v>4455.1200000000026</v>
      </c>
      <c r="P551" s="132">
        <f t="shared" si="47"/>
        <v>0.15261493770532245</v>
      </c>
      <c r="Q551" s="68">
        <f t="shared" si="48"/>
        <v>821.09999999999854</v>
      </c>
      <c r="R551" s="68">
        <f t="shared" si="49"/>
        <v>821.09999999999854</v>
      </c>
      <c r="S551" s="71" t="s">
        <v>193</v>
      </c>
      <c r="T551" s="25" t="s">
        <v>1</v>
      </c>
      <c r="U551" s="106" t="s">
        <v>40</v>
      </c>
      <c r="V551" s="55">
        <v>45677</v>
      </c>
      <c r="W551" s="37">
        <f>Table3[[#This Row],[Received Date]]+22</f>
        <v>45699</v>
      </c>
      <c r="X551" s="53" t="s">
        <v>100</v>
      </c>
      <c r="Y551" s="84" t="s">
        <v>237</v>
      </c>
      <c r="Z551" s="130">
        <v>45699</v>
      </c>
      <c r="AA551" s="73"/>
    </row>
    <row r="552" spans="1:27" ht="17.25" hidden="1" customHeight="1" x14ac:dyDescent="0.2">
      <c r="A552" s="35" t="s">
        <v>50</v>
      </c>
      <c r="B552" s="36" t="s">
        <v>57</v>
      </c>
      <c r="C552" s="214" t="s">
        <v>123</v>
      </c>
      <c r="D552" s="36" t="str">
        <f t="shared" si="42"/>
        <v>Dec</v>
      </c>
      <c r="E552" s="158">
        <v>2024</v>
      </c>
      <c r="F552" s="138">
        <v>113727.81</v>
      </c>
      <c r="G552" s="138"/>
      <c r="H552" s="138"/>
      <c r="I552" s="600">
        <v>93506.08</v>
      </c>
      <c r="J552" s="68">
        <v>20221.73</v>
      </c>
      <c r="K552" s="357">
        <f t="shared" si="46"/>
        <v>0.17780813681367821</v>
      </c>
      <c r="L552" s="137"/>
      <c r="M552" s="137"/>
      <c r="N552" s="137">
        <f>Table3[[#This Row],[VAT Amount Rework]]+Table3[[#This Row],[Billed Before VAT Rework]]</f>
        <v>0</v>
      </c>
      <c r="O552" s="142">
        <v>20221.73</v>
      </c>
      <c r="P552" s="132">
        <f t="shared" si="47"/>
        <v>0.17780813681367821</v>
      </c>
      <c r="Q552" s="68">
        <f t="shared" si="48"/>
        <v>0</v>
      </c>
      <c r="R552" s="68">
        <f t="shared" si="49"/>
        <v>0</v>
      </c>
      <c r="S552" s="71" t="s">
        <v>201</v>
      </c>
      <c r="T552" s="25" t="s">
        <v>1</v>
      </c>
      <c r="U552" s="67" t="s">
        <v>41</v>
      </c>
      <c r="V552" s="361">
        <v>45684</v>
      </c>
      <c r="W552" s="37">
        <f>Table3[[#This Row],[Received Date]]+15</f>
        <v>45699</v>
      </c>
      <c r="X552" s="50" t="s">
        <v>114</v>
      </c>
      <c r="Y552" s="226" t="s">
        <v>38</v>
      </c>
      <c r="Z552" s="130">
        <v>45699</v>
      </c>
      <c r="AA552" s="73"/>
    </row>
    <row r="553" spans="1:27" ht="17.25" hidden="1" customHeight="1" x14ac:dyDescent="0.2">
      <c r="A553" s="369" t="s">
        <v>135</v>
      </c>
      <c r="B553" s="79" t="s">
        <v>87</v>
      </c>
      <c r="C553" s="79" t="s">
        <v>62</v>
      </c>
      <c r="D553" s="378" t="str">
        <f t="shared" si="42"/>
        <v>Nov</v>
      </c>
      <c r="E553" s="158">
        <v>2024</v>
      </c>
      <c r="F553" s="138">
        <v>11033422.409999998</v>
      </c>
      <c r="G553" s="138"/>
      <c r="H553" s="138"/>
      <c r="I553" s="600"/>
      <c r="J553" s="68">
        <v>1922806.081323402</v>
      </c>
      <c r="K553" s="357">
        <f t="shared" si="46"/>
        <v>0.17427104753831338</v>
      </c>
      <c r="L553" s="137"/>
      <c r="M553" s="137"/>
      <c r="N553" s="137">
        <f>Table3[[#This Row],[VAT Amount Rework]]+Table3[[#This Row],[Billed Before VAT Rework]]</f>
        <v>0</v>
      </c>
      <c r="O553" s="142">
        <v>1167672.97712796</v>
      </c>
      <c r="P553" s="132">
        <f t="shared" si="47"/>
        <v>0.1058305332414043</v>
      </c>
      <c r="Q553" s="370">
        <f t="shared" si="48"/>
        <v>755133.10419544205</v>
      </c>
      <c r="R553" s="370">
        <f t="shared" si="49"/>
        <v>755133.10419544205</v>
      </c>
      <c r="S553" s="371"/>
      <c r="T553" s="25" t="s">
        <v>1</v>
      </c>
      <c r="U553" s="83" t="s">
        <v>40</v>
      </c>
      <c r="V553" s="392">
        <v>45686</v>
      </c>
      <c r="W553" s="37">
        <f>Table3[[#This Row],[Received Date]]+15</f>
        <v>45701</v>
      </c>
      <c r="X553" s="220" t="s">
        <v>96</v>
      </c>
      <c r="Y553" s="84" t="s">
        <v>103</v>
      </c>
      <c r="Z553" s="52">
        <v>45701</v>
      </c>
      <c r="AA553" s="372"/>
    </row>
    <row r="554" spans="1:27" ht="17.25" hidden="1" customHeight="1" x14ac:dyDescent="0.2">
      <c r="A554" s="369" t="s">
        <v>50</v>
      </c>
      <c r="B554" s="378" t="s">
        <v>82</v>
      </c>
      <c r="C554" s="214" t="s">
        <v>123</v>
      </c>
      <c r="D554" s="378" t="str">
        <f t="shared" si="42"/>
        <v>Dec</v>
      </c>
      <c r="E554" s="158">
        <v>2024</v>
      </c>
      <c r="F554" s="138">
        <v>232109.53</v>
      </c>
      <c r="G554" s="138"/>
      <c r="H554" s="138"/>
      <c r="I554" s="600">
        <v>129723.67</v>
      </c>
      <c r="J554" s="68">
        <v>102385.86</v>
      </c>
      <c r="K554" s="357">
        <f t="shared" si="46"/>
        <v>0.44111010866292305</v>
      </c>
      <c r="L554" s="137"/>
      <c r="M554" s="137"/>
      <c r="N554" s="137">
        <f>Table3[[#This Row],[VAT Amount Rework]]+Table3[[#This Row],[Billed Before VAT Rework]]</f>
        <v>0</v>
      </c>
      <c r="O554" s="142">
        <v>102385.86</v>
      </c>
      <c r="P554" s="132">
        <f t="shared" si="47"/>
        <v>0.44111010866292305</v>
      </c>
      <c r="Q554" s="370">
        <f t="shared" si="48"/>
        <v>0</v>
      </c>
      <c r="R554" s="370">
        <f t="shared" si="49"/>
        <v>0</v>
      </c>
      <c r="S554" s="371" t="s">
        <v>204</v>
      </c>
      <c r="T554" s="25" t="s">
        <v>1</v>
      </c>
      <c r="U554" s="25" t="s">
        <v>48</v>
      </c>
      <c r="V554" s="313">
        <v>45687</v>
      </c>
      <c r="W554" s="37">
        <f>Table3[[#This Row],[Received Date]]+14</f>
        <v>45701</v>
      </c>
      <c r="X554" s="140" t="s">
        <v>99</v>
      </c>
      <c r="Y554" s="84" t="s">
        <v>103</v>
      </c>
      <c r="Z554" s="313">
        <v>45701</v>
      </c>
      <c r="AA554" s="372"/>
    </row>
    <row r="555" spans="1:27" ht="17.25" hidden="1" customHeight="1" x14ac:dyDescent="0.2">
      <c r="A555" s="35" t="s">
        <v>50</v>
      </c>
      <c r="B555" s="74" t="s">
        <v>85</v>
      </c>
      <c r="C555" s="74" t="s">
        <v>46</v>
      </c>
      <c r="D555" s="36" t="str">
        <f t="shared" si="42"/>
        <v>Dec</v>
      </c>
      <c r="E555" s="158">
        <v>2024</v>
      </c>
      <c r="F555" s="138">
        <v>688722.48</v>
      </c>
      <c r="G555" s="138">
        <v>474160.08</v>
      </c>
      <c r="H555" s="138">
        <v>69402.03</v>
      </c>
      <c r="I555" s="600">
        <f>Table3[[#This Row],[VAT Amount]]+Table3[[#This Row],[Billed Before VAT]]</f>
        <v>543562.11</v>
      </c>
      <c r="J555" s="68">
        <v>145160.37</v>
      </c>
      <c r="K555" s="357">
        <f t="shared" si="46"/>
        <v>0.21076757941747451</v>
      </c>
      <c r="L555" s="137"/>
      <c r="M555" s="137"/>
      <c r="N555" s="137">
        <f>Table3[[#This Row],[VAT Amount Rework]]+Table3[[#This Row],[Billed Before VAT Rework]]</f>
        <v>0</v>
      </c>
      <c r="O555" s="142">
        <v>145160.37</v>
      </c>
      <c r="P555" s="132">
        <f t="shared" si="47"/>
        <v>0.21076757941747451</v>
      </c>
      <c r="Q555" s="68">
        <f t="shared" si="48"/>
        <v>0</v>
      </c>
      <c r="R555" s="68">
        <f t="shared" si="49"/>
        <v>0</v>
      </c>
      <c r="S555" s="71" t="s">
        <v>194</v>
      </c>
      <c r="T555" s="25" t="s">
        <v>1</v>
      </c>
      <c r="U555" s="106" t="s">
        <v>40</v>
      </c>
      <c r="V555" s="37">
        <v>45677</v>
      </c>
      <c r="W555" s="37">
        <f>Table3[[#This Row],[Received Date]]+22</f>
        <v>45699</v>
      </c>
      <c r="X555" s="140" t="s">
        <v>99</v>
      </c>
      <c r="Y555" s="84" t="s">
        <v>237</v>
      </c>
      <c r="Z555" s="130">
        <v>45699</v>
      </c>
      <c r="AA555" s="73"/>
    </row>
    <row r="556" spans="1:27" ht="17.25" hidden="1" customHeight="1" x14ac:dyDescent="0.2">
      <c r="A556" s="35" t="s">
        <v>50</v>
      </c>
      <c r="B556" s="74" t="s">
        <v>85</v>
      </c>
      <c r="C556" s="74" t="s">
        <v>46</v>
      </c>
      <c r="D556" s="36" t="str">
        <f t="shared" si="42"/>
        <v>Dec</v>
      </c>
      <c r="E556" s="158">
        <v>2024</v>
      </c>
      <c r="F556" s="138">
        <v>28602.94</v>
      </c>
      <c r="G556" s="138">
        <v>21280.12</v>
      </c>
      <c r="H556" s="138">
        <v>1292.1500000000001</v>
      </c>
      <c r="I556" s="600">
        <f>Table3[[#This Row],[VAT Amount]]+Table3[[#This Row],[Billed Before VAT]]</f>
        <v>22572.27</v>
      </c>
      <c r="J556" s="68">
        <v>6030.6699999999983</v>
      </c>
      <c r="K556" s="357">
        <f t="shared" si="46"/>
        <v>0.21084091355643855</v>
      </c>
      <c r="L556" s="137">
        <v>23065.119999999999</v>
      </c>
      <c r="M556" s="137">
        <v>1559.9</v>
      </c>
      <c r="N556" s="137">
        <f>Table3[[#This Row],[VAT Amount Rework]]+Table3[[#This Row],[Billed Before VAT Rework]]</f>
        <v>24625.02</v>
      </c>
      <c r="O556" s="142">
        <v>3977.9199999999983</v>
      </c>
      <c r="P556" s="132">
        <f t="shared" si="47"/>
        <v>0.13907381548889725</v>
      </c>
      <c r="Q556" s="68">
        <f t="shared" si="48"/>
        <v>2052.75</v>
      </c>
      <c r="R556" s="68">
        <f t="shared" si="49"/>
        <v>2052.75</v>
      </c>
      <c r="S556" s="71" t="s">
        <v>216</v>
      </c>
      <c r="T556" s="25" t="s">
        <v>1</v>
      </c>
      <c r="U556" s="106" t="s">
        <v>41</v>
      </c>
      <c r="V556" s="37">
        <v>45679</v>
      </c>
      <c r="W556" s="37">
        <f>Table3[[#This Row],[Received Date]]+22</f>
        <v>45701</v>
      </c>
      <c r="X556" s="53" t="s">
        <v>100</v>
      </c>
      <c r="Y556" s="84" t="s">
        <v>237</v>
      </c>
      <c r="Z556" s="402">
        <v>45699</v>
      </c>
      <c r="AA556" s="73"/>
    </row>
    <row r="557" spans="1:27" ht="17.25" hidden="1" customHeight="1" x14ac:dyDescent="0.2">
      <c r="A557" s="35" t="s">
        <v>50</v>
      </c>
      <c r="B557" s="15" t="s">
        <v>85</v>
      </c>
      <c r="C557" s="74" t="s">
        <v>46</v>
      </c>
      <c r="D557" s="36" t="str">
        <f t="shared" si="42"/>
        <v>Dec</v>
      </c>
      <c r="E557" s="158">
        <v>2024</v>
      </c>
      <c r="F557" s="138">
        <v>261862.07</v>
      </c>
      <c r="G557" s="138">
        <v>179175.59</v>
      </c>
      <c r="H557" s="138">
        <v>18302.57</v>
      </c>
      <c r="I557" s="600">
        <v>197478.16</v>
      </c>
      <c r="J557" s="68">
        <f>Table3[[#This Row],[Billing Amount]]-Table3[[#This Row],[Approved to pay]]</f>
        <v>64383.91</v>
      </c>
      <c r="K557" s="357">
        <f t="shared" si="46"/>
        <v>0.24586955262363885</v>
      </c>
      <c r="L557" s="137">
        <v>171284.36</v>
      </c>
      <c r="M557" s="137">
        <v>17575.95</v>
      </c>
      <c r="N557" s="137">
        <f>Table3[[#This Row],[VAT Amount Rework]]+Table3[[#This Row],[Billed Before VAT Rework]]</f>
        <v>188860.31</v>
      </c>
      <c r="O557" s="142">
        <v>73001.760000000009</v>
      </c>
      <c r="P557" s="132">
        <f t="shared" si="47"/>
        <v>0.27877943529584109</v>
      </c>
      <c r="Q557" s="68">
        <f t="shared" si="48"/>
        <v>-8617.8500000000058</v>
      </c>
      <c r="R557" s="68">
        <f t="shared" si="49"/>
        <v>0</v>
      </c>
      <c r="S557" s="125" t="s">
        <v>195</v>
      </c>
      <c r="T557" s="25" t="s">
        <v>1</v>
      </c>
      <c r="U557" s="107" t="s">
        <v>41</v>
      </c>
      <c r="V557" s="37">
        <v>45679</v>
      </c>
      <c r="W557" s="37">
        <f>Table3[[#This Row],[Received Date]]+22</f>
        <v>45701</v>
      </c>
      <c r="X557" s="53" t="s">
        <v>100</v>
      </c>
      <c r="Y557" s="84" t="s">
        <v>237</v>
      </c>
      <c r="Z557" s="402">
        <v>45699</v>
      </c>
      <c r="AA557" s="73"/>
    </row>
    <row r="558" spans="1:27" ht="17.25" hidden="1" customHeight="1" x14ac:dyDescent="0.2">
      <c r="A558" s="386" t="s">
        <v>50</v>
      </c>
      <c r="B558" s="387" t="s">
        <v>87</v>
      </c>
      <c r="C558" s="461" t="s">
        <v>46</v>
      </c>
      <c r="D558" s="388" t="str">
        <f t="shared" si="42"/>
        <v>Dec</v>
      </c>
      <c r="E558" s="158">
        <v>2024</v>
      </c>
      <c r="F558" s="138">
        <v>4279.38</v>
      </c>
      <c r="G558" s="138">
        <v>1675.68</v>
      </c>
      <c r="H558" s="138">
        <v>207.03</v>
      </c>
      <c r="I558" s="600">
        <f>Table3[[#This Row],[VAT Amount]]+Table3[[#This Row],[Billed Before VAT]]</f>
        <v>1882.71</v>
      </c>
      <c r="J558" s="68">
        <v>2396.67</v>
      </c>
      <c r="K558" s="357">
        <f t="shared" si="46"/>
        <v>0.5600507550159135</v>
      </c>
      <c r="L558" s="137">
        <v>1857.12</v>
      </c>
      <c r="M558" s="137">
        <v>234.25</v>
      </c>
      <c r="N558" s="137">
        <f>Table3[[#This Row],[VAT Amount Rework]]+Table3[[#This Row],[Billed Before VAT Rework]]</f>
        <v>2091.37</v>
      </c>
      <c r="O558" s="142">
        <v>2188.0100000000002</v>
      </c>
      <c r="P558" s="132">
        <f t="shared" si="47"/>
        <v>0.51129135528978498</v>
      </c>
      <c r="Q558" s="389">
        <f t="shared" si="48"/>
        <v>208.65999999999985</v>
      </c>
      <c r="R558" s="389">
        <f t="shared" si="49"/>
        <v>208.65999999999985</v>
      </c>
      <c r="S558" s="390" t="s">
        <v>210</v>
      </c>
      <c r="T558" s="25" t="s">
        <v>1</v>
      </c>
      <c r="U558" s="208" t="s">
        <v>41</v>
      </c>
      <c r="V558" s="37">
        <v>45680</v>
      </c>
      <c r="W558" s="37">
        <f>Table3[[#This Row],[Received Date]]+22</f>
        <v>45702</v>
      </c>
      <c r="X558" s="233" t="s">
        <v>100</v>
      </c>
      <c r="Y558" s="84" t="s">
        <v>103</v>
      </c>
      <c r="Z558" s="130">
        <v>45693</v>
      </c>
      <c r="AA558" s="391"/>
    </row>
    <row r="559" spans="1:27" ht="17.25" hidden="1" customHeight="1" x14ac:dyDescent="0.2">
      <c r="A559" s="35" t="s">
        <v>50</v>
      </c>
      <c r="B559" s="74" t="s">
        <v>85</v>
      </c>
      <c r="C559" s="15" t="s">
        <v>46</v>
      </c>
      <c r="D559" s="36" t="str">
        <f t="shared" si="42"/>
        <v>Dec</v>
      </c>
      <c r="E559" s="158">
        <v>2024</v>
      </c>
      <c r="F559" s="138">
        <v>664262.53</v>
      </c>
      <c r="G559" s="138">
        <v>485341.28</v>
      </c>
      <c r="H559" s="138">
        <v>56780.36</v>
      </c>
      <c r="I559" s="600">
        <f>Table3[[#This Row],[VAT Amount]]+Table3[[#This Row],[Billed Before VAT]]</f>
        <v>542121.64</v>
      </c>
      <c r="J559" s="68">
        <v>122140.89000000001</v>
      </c>
      <c r="K559" s="357">
        <f t="shared" si="46"/>
        <v>0.18387442386672029</v>
      </c>
      <c r="L559" s="137">
        <v>483852.01</v>
      </c>
      <c r="M559" s="137">
        <v>56802.68</v>
      </c>
      <c r="N559" s="137">
        <f>Table3[[#This Row],[VAT Amount Rework]]+Table3[[#This Row],[Billed Before VAT Rework]]</f>
        <v>540654.69000000006</v>
      </c>
      <c r="O559" s="142">
        <v>123607.83999999997</v>
      </c>
      <c r="P559" s="132">
        <f t="shared" si="47"/>
        <v>0.18608281276982455</v>
      </c>
      <c r="Q559" s="68">
        <f t="shared" si="48"/>
        <v>-1466.9499999999534</v>
      </c>
      <c r="R559" s="68">
        <f t="shared" si="49"/>
        <v>0</v>
      </c>
      <c r="S559" s="71" t="s">
        <v>217</v>
      </c>
      <c r="T559" s="25" t="s">
        <v>1</v>
      </c>
      <c r="U559" s="106" t="s">
        <v>41</v>
      </c>
      <c r="V559" s="37">
        <v>45680</v>
      </c>
      <c r="W559" s="37">
        <f>Table3[[#This Row],[Received Date]]+22</f>
        <v>45702</v>
      </c>
      <c r="X559" s="416" t="s">
        <v>96</v>
      </c>
      <c r="Y559" s="84" t="s">
        <v>38</v>
      </c>
      <c r="Z559" s="392">
        <v>45712</v>
      </c>
      <c r="AA559" s="73"/>
    </row>
    <row r="560" spans="1:27" ht="17.25" hidden="1" customHeight="1" x14ac:dyDescent="0.2">
      <c r="A560" s="369" t="s">
        <v>50</v>
      </c>
      <c r="B560" s="378" t="s">
        <v>82</v>
      </c>
      <c r="C560" s="401" t="s">
        <v>123</v>
      </c>
      <c r="D560" s="378" t="str">
        <f t="shared" si="42"/>
        <v>Dec</v>
      </c>
      <c r="E560" s="158">
        <v>2024</v>
      </c>
      <c r="F560" s="138">
        <v>70893.66</v>
      </c>
      <c r="G560" s="138"/>
      <c r="H560" s="138"/>
      <c r="I560" s="600">
        <v>10459.050000000003</v>
      </c>
      <c r="J560" s="68">
        <v>60434.61</v>
      </c>
      <c r="K560" s="357">
        <f t="shared" si="46"/>
        <v>0.85246847179282315</v>
      </c>
      <c r="L560" s="137"/>
      <c r="M560" s="137"/>
      <c r="N560" s="137">
        <f>Table3[[#This Row],[VAT Amount Rework]]+Table3[[#This Row],[Billed Before VAT Rework]]</f>
        <v>0</v>
      </c>
      <c r="O560" s="142">
        <v>60434.61</v>
      </c>
      <c r="P560" s="132">
        <f t="shared" si="47"/>
        <v>0.85246847179282315</v>
      </c>
      <c r="Q560" s="370">
        <f t="shared" si="48"/>
        <v>0</v>
      </c>
      <c r="R560" s="370">
        <f t="shared" si="49"/>
        <v>0</v>
      </c>
      <c r="S560" s="371" t="s">
        <v>205</v>
      </c>
      <c r="T560" s="25" t="s">
        <v>1</v>
      </c>
      <c r="U560" s="25" t="s">
        <v>48</v>
      </c>
      <c r="V560" s="313">
        <v>45690</v>
      </c>
      <c r="W560" s="37">
        <f>Table3[[#This Row],[Received Date]]+14</f>
        <v>45704</v>
      </c>
      <c r="X560" s="50" t="s">
        <v>100</v>
      </c>
      <c r="Y560" s="84" t="s">
        <v>38</v>
      </c>
      <c r="Z560" s="380">
        <v>45701</v>
      </c>
      <c r="AA560" s="372"/>
    </row>
    <row r="561" spans="1:27" ht="17.25" hidden="1" customHeight="1" x14ac:dyDescent="0.2">
      <c r="A561" s="35" t="s">
        <v>50</v>
      </c>
      <c r="B561" s="74" t="s">
        <v>85</v>
      </c>
      <c r="C561" s="74" t="s">
        <v>46</v>
      </c>
      <c r="D561" s="36" t="str">
        <f t="shared" si="42"/>
        <v>Dec</v>
      </c>
      <c r="E561" s="158">
        <v>2024</v>
      </c>
      <c r="F561" s="138">
        <v>17959.150000000001</v>
      </c>
      <c r="G561" s="138">
        <v>12302.64</v>
      </c>
      <c r="H561" s="138">
        <v>1016.32</v>
      </c>
      <c r="I561" s="600">
        <f>Table3[[#This Row],[VAT Amount]]+Table3[[#This Row],[Billed Before VAT]]</f>
        <v>13318.96</v>
      </c>
      <c r="J561" s="68">
        <v>4640.1900000000023</v>
      </c>
      <c r="K561" s="357">
        <f t="shared" si="46"/>
        <v>0.25837470036165422</v>
      </c>
      <c r="L561" s="137">
        <v>12391.89</v>
      </c>
      <c r="M561" s="137">
        <v>1029.71</v>
      </c>
      <c r="N561" s="137">
        <f>Table3[[#This Row],[VAT Amount Rework]]+Table3[[#This Row],[Billed Before VAT Rework]]</f>
        <v>13421.599999999999</v>
      </c>
      <c r="O561" s="142">
        <v>4537.5500000000029</v>
      </c>
      <c r="P561" s="132">
        <f t="shared" si="47"/>
        <v>0.25265950782748642</v>
      </c>
      <c r="Q561" s="68">
        <f t="shared" si="48"/>
        <v>102.63999999999942</v>
      </c>
      <c r="R561" s="68">
        <f t="shared" si="49"/>
        <v>102.63999999999942</v>
      </c>
      <c r="S561" s="71" t="s">
        <v>218</v>
      </c>
      <c r="T561" s="25" t="s">
        <v>1</v>
      </c>
      <c r="U561" s="106" t="s">
        <v>41</v>
      </c>
      <c r="V561" s="37">
        <v>45680</v>
      </c>
      <c r="W561" s="37">
        <f>Table3[[#This Row],[Received Date]]+22</f>
        <v>45702</v>
      </c>
      <c r="X561" s="50" t="s">
        <v>114</v>
      </c>
      <c r="Y561" s="226" t="s">
        <v>38</v>
      </c>
      <c r="Z561" s="37">
        <v>45702</v>
      </c>
      <c r="AA561" s="73"/>
    </row>
    <row r="562" spans="1:27" ht="17.25" hidden="1" customHeight="1" x14ac:dyDescent="0.2">
      <c r="A562" s="386" t="s">
        <v>50</v>
      </c>
      <c r="B562" s="387" t="s">
        <v>87</v>
      </c>
      <c r="C562" s="387" t="s">
        <v>46</v>
      </c>
      <c r="D562" s="388" t="str">
        <f t="shared" si="42"/>
        <v>Dec</v>
      </c>
      <c r="E562" s="158">
        <v>2024</v>
      </c>
      <c r="F562" s="138">
        <v>39205.85</v>
      </c>
      <c r="G562" s="138">
        <v>26608.639999999999</v>
      </c>
      <c r="H562" s="138">
        <v>2590.36</v>
      </c>
      <c r="I562" s="600">
        <f>Table3[[#This Row],[VAT Amount]]+Table3[[#This Row],[Billed Before VAT]]</f>
        <v>29199</v>
      </c>
      <c r="J562" s="68">
        <v>10006.849999999999</v>
      </c>
      <c r="K562" s="357">
        <f t="shared" si="46"/>
        <v>0.255238695245735</v>
      </c>
      <c r="L562" s="137">
        <v>26569.7</v>
      </c>
      <c r="M562" s="137">
        <v>2723.92</v>
      </c>
      <c r="N562" s="137">
        <f>Table3[[#This Row],[VAT Amount Rework]]+Table3[[#This Row],[Billed Before VAT Rework]]</f>
        <v>29293.620000000003</v>
      </c>
      <c r="O562" s="142">
        <v>9912.2299999999959</v>
      </c>
      <c r="P562" s="132">
        <f t="shared" si="47"/>
        <v>0.25282527990083103</v>
      </c>
      <c r="Q562" s="389">
        <f t="shared" si="48"/>
        <v>94.620000000002619</v>
      </c>
      <c r="R562" s="389">
        <f t="shared" si="49"/>
        <v>94.620000000002619</v>
      </c>
      <c r="S562" s="390" t="s">
        <v>211</v>
      </c>
      <c r="T562" s="83" t="s">
        <v>1</v>
      </c>
      <c r="U562" s="202" t="s">
        <v>41</v>
      </c>
      <c r="V562" s="37">
        <v>45682</v>
      </c>
      <c r="W562" s="37">
        <f>Table3[[#This Row],[Received Date]]+22</f>
        <v>45704</v>
      </c>
      <c r="X562" s="50" t="s">
        <v>114</v>
      </c>
      <c r="Y562" s="226" t="s">
        <v>38</v>
      </c>
      <c r="Z562" s="37">
        <v>45704</v>
      </c>
      <c r="AA562" s="391"/>
    </row>
    <row r="563" spans="1:27" ht="17.25" hidden="1" customHeight="1" x14ac:dyDescent="0.2">
      <c r="A563" s="386" t="s">
        <v>50</v>
      </c>
      <c r="B563" s="387" t="s">
        <v>87</v>
      </c>
      <c r="C563" s="387" t="s">
        <v>46</v>
      </c>
      <c r="D563" s="388" t="str">
        <f t="shared" si="42"/>
        <v>Dec</v>
      </c>
      <c r="E563" s="158">
        <v>2024</v>
      </c>
      <c r="F563" s="138">
        <v>21797.11</v>
      </c>
      <c r="G563" s="138">
        <v>16968.55</v>
      </c>
      <c r="H563" s="138">
        <v>862.93</v>
      </c>
      <c r="I563" s="600">
        <f>Table3[[#This Row],[VAT Amount]]+Table3[[#This Row],[Billed Before VAT]]</f>
        <v>17831.48</v>
      </c>
      <c r="J563" s="68">
        <v>3965.630000000001</v>
      </c>
      <c r="K563" s="357">
        <f t="shared" si="46"/>
        <v>0.18193375176800966</v>
      </c>
      <c r="L563" s="137">
        <v>17548.509999999998</v>
      </c>
      <c r="M563" s="137">
        <v>946.77</v>
      </c>
      <c r="N563" s="137">
        <f>Table3[[#This Row],[VAT Amount Rework]]+Table3[[#This Row],[Billed Before VAT Rework]]</f>
        <v>18495.28</v>
      </c>
      <c r="O563" s="142">
        <v>3301.8300000000017</v>
      </c>
      <c r="P563" s="132">
        <f t="shared" si="47"/>
        <v>0.15148017328902785</v>
      </c>
      <c r="Q563" s="389">
        <f t="shared" si="48"/>
        <v>663.79999999999927</v>
      </c>
      <c r="R563" s="389">
        <f t="shared" si="49"/>
        <v>663.79999999999927</v>
      </c>
      <c r="S563" s="390" t="s">
        <v>212</v>
      </c>
      <c r="T563" s="83" t="s">
        <v>1</v>
      </c>
      <c r="U563" s="202" t="s">
        <v>41</v>
      </c>
      <c r="V563" s="37">
        <v>45683</v>
      </c>
      <c r="W563" s="37">
        <f>Table3[[#This Row],[Received Date]]+22</f>
        <v>45705</v>
      </c>
      <c r="X563" s="140" t="s">
        <v>224</v>
      </c>
      <c r="Y563" s="84" t="s">
        <v>103</v>
      </c>
      <c r="Z563" s="37">
        <v>45704</v>
      </c>
      <c r="AA563" s="391"/>
    </row>
    <row r="564" spans="1:27" ht="17.25" hidden="1" customHeight="1" x14ac:dyDescent="0.2">
      <c r="A564" s="386" t="s">
        <v>50</v>
      </c>
      <c r="B564" s="387" t="s">
        <v>87</v>
      </c>
      <c r="C564" s="387" t="s">
        <v>46</v>
      </c>
      <c r="D564" s="388" t="str">
        <f t="shared" si="42"/>
        <v>Dec</v>
      </c>
      <c r="E564" s="158">
        <v>2024</v>
      </c>
      <c r="F564" s="138">
        <v>294432.56</v>
      </c>
      <c r="G564" s="138">
        <v>182134.21</v>
      </c>
      <c r="H564" s="138">
        <v>21807.13</v>
      </c>
      <c r="I564" s="600">
        <f>Table3[[#This Row],[Billed Before VAT]]+Table3[[#This Row],[VAT Amount]]</f>
        <v>203941.34</v>
      </c>
      <c r="J564" s="68">
        <v>90491.22</v>
      </c>
      <c r="K564" s="357">
        <f t="shared" si="46"/>
        <v>0.30734107667983462</v>
      </c>
      <c r="L564" s="137">
        <v>182134.21</v>
      </c>
      <c r="M564" s="137">
        <v>21807.13</v>
      </c>
      <c r="N564" s="137">
        <f>Table3[[#This Row],[VAT Amount Rework]]+Table3[[#This Row],[Billed Before VAT Rework]]</f>
        <v>203941.34</v>
      </c>
      <c r="O564" s="142">
        <v>90491.22</v>
      </c>
      <c r="P564" s="132">
        <f t="shared" si="47"/>
        <v>0.30734107667983462</v>
      </c>
      <c r="Q564" s="389">
        <f t="shared" si="48"/>
        <v>0</v>
      </c>
      <c r="R564" s="389">
        <f t="shared" si="49"/>
        <v>0</v>
      </c>
      <c r="S564" s="390" t="s">
        <v>213</v>
      </c>
      <c r="T564" s="83" t="s">
        <v>1</v>
      </c>
      <c r="U564" s="202" t="s">
        <v>41</v>
      </c>
      <c r="V564" s="37">
        <v>45684</v>
      </c>
      <c r="W564" s="37">
        <f>Table3[[#This Row],[Received Date]]+22</f>
        <v>45706</v>
      </c>
      <c r="X564" s="140" t="s">
        <v>100</v>
      </c>
      <c r="Y564" s="84" t="s">
        <v>103</v>
      </c>
      <c r="Z564" s="37">
        <v>45704</v>
      </c>
      <c r="AA564" s="391"/>
    </row>
    <row r="565" spans="1:27" ht="17.25" hidden="1" customHeight="1" x14ac:dyDescent="0.2">
      <c r="A565" s="386" t="s">
        <v>50</v>
      </c>
      <c r="B565" s="388" t="s">
        <v>82</v>
      </c>
      <c r="C565" s="388" t="s">
        <v>123</v>
      </c>
      <c r="D565" s="388" t="str">
        <f t="shared" si="42"/>
        <v>Dec</v>
      </c>
      <c r="E565" s="158">
        <v>2024</v>
      </c>
      <c r="F565" s="138">
        <v>38239.65</v>
      </c>
      <c r="G565" s="138"/>
      <c r="H565" s="138"/>
      <c r="I565" s="600">
        <v>22119.340000000004</v>
      </c>
      <c r="J565" s="68">
        <v>16120.31</v>
      </c>
      <c r="K565" s="357">
        <f t="shared" si="46"/>
        <v>0.42156008227062747</v>
      </c>
      <c r="L565" s="137"/>
      <c r="M565" s="137"/>
      <c r="N565" s="137">
        <f>Table3[[#This Row],[VAT Amount Rework]]+Table3[[#This Row],[Billed Before VAT Rework]]</f>
        <v>0</v>
      </c>
      <c r="O565" s="142">
        <v>16120.31</v>
      </c>
      <c r="P565" s="132">
        <f t="shared" si="47"/>
        <v>0.42156008227062747</v>
      </c>
      <c r="Q565" s="389">
        <f t="shared" si="48"/>
        <v>0</v>
      </c>
      <c r="R565" s="389">
        <f t="shared" si="49"/>
        <v>0</v>
      </c>
      <c r="S565" s="390" t="s">
        <v>223</v>
      </c>
      <c r="T565" s="25" t="s">
        <v>1</v>
      </c>
      <c r="U565" s="25" t="s">
        <v>48</v>
      </c>
      <c r="V565" s="313">
        <v>45691</v>
      </c>
      <c r="W565" s="37">
        <f>Table3[[#This Row],[Received Date]]+14</f>
        <v>45705</v>
      </c>
      <c r="X565" s="50" t="s">
        <v>114</v>
      </c>
      <c r="Y565" s="226" t="s">
        <v>38</v>
      </c>
      <c r="Z565" s="313">
        <v>45705</v>
      </c>
      <c r="AA565" s="391"/>
    </row>
    <row r="566" spans="1:27" ht="17.25" hidden="1" customHeight="1" x14ac:dyDescent="0.2">
      <c r="A566" s="386" t="s">
        <v>50</v>
      </c>
      <c r="B566" s="387" t="s">
        <v>87</v>
      </c>
      <c r="C566" s="387" t="s">
        <v>46</v>
      </c>
      <c r="D566" s="388" t="str">
        <f t="shared" si="42"/>
        <v>Dec</v>
      </c>
      <c r="E566" s="158">
        <v>2024</v>
      </c>
      <c r="F566" s="138">
        <v>22560.54</v>
      </c>
      <c r="G566" s="138">
        <v>3340.35</v>
      </c>
      <c r="H566" s="138">
        <v>420.38</v>
      </c>
      <c r="I566" s="600">
        <f>Table3[[#This Row],[VAT Amount]]+Table3[[#This Row],[Billed Before VAT]]</f>
        <v>3760.73</v>
      </c>
      <c r="J566" s="68">
        <f>Table3[[#This Row],[Billing Amount]]-Table3[[#This Row],[Approved to pay]]</f>
        <v>18799.810000000001</v>
      </c>
      <c r="K566" s="357">
        <f t="shared" si="46"/>
        <v>0.8333049652180311</v>
      </c>
      <c r="L566" s="137">
        <v>18882.64</v>
      </c>
      <c r="M566" s="137">
        <v>2625.75</v>
      </c>
      <c r="N566" s="137">
        <f>Table3[[#This Row],[VAT Amount Rework]]+Table3[[#This Row],[Billed Before VAT Rework]]</f>
        <v>21508.39</v>
      </c>
      <c r="O566" s="142">
        <v>1052.1500000000015</v>
      </c>
      <c r="P566" s="132">
        <f t="shared" si="47"/>
        <v>4.6636738305022907E-2</v>
      </c>
      <c r="Q566" s="389">
        <f t="shared" si="48"/>
        <v>17747.66</v>
      </c>
      <c r="R566" s="389">
        <f t="shared" si="49"/>
        <v>17747.66</v>
      </c>
      <c r="S566" s="390" t="s">
        <v>214</v>
      </c>
      <c r="T566" s="25" t="s">
        <v>1</v>
      </c>
      <c r="U566" s="341" t="s">
        <v>40</v>
      </c>
      <c r="V566" s="55">
        <v>45684</v>
      </c>
      <c r="W566" s="37">
        <f>Table3[[#This Row],[Received Date]]+22</f>
        <v>45706</v>
      </c>
      <c r="X566" s="50" t="s">
        <v>96</v>
      </c>
      <c r="Y566" s="84" t="s">
        <v>103</v>
      </c>
      <c r="Z566" s="37">
        <v>45707</v>
      </c>
      <c r="AA566" s="391"/>
    </row>
    <row r="567" spans="1:27" ht="17.25" hidden="1" customHeight="1" x14ac:dyDescent="0.2">
      <c r="A567" s="386" t="s">
        <v>50</v>
      </c>
      <c r="B567" s="74" t="s">
        <v>87</v>
      </c>
      <c r="C567" s="387" t="s">
        <v>46</v>
      </c>
      <c r="D567" s="388" t="str">
        <f t="shared" si="42"/>
        <v>Dec</v>
      </c>
      <c r="E567" s="158">
        <v>2024</v>
      </c>
      <c r="F567" s="138">
        <v>379779.03</v>
      </c>
      <c r="G567" s="138">
        <v>322071.51</v>
      </c>
      <c r="H567" s="138">
        <v>46287.38</v>
      </c>
      <c r="I567" s="600">
        <f>Table3[[#This Row],[VAT Amount]]+Table3[[#This Row],[Billed Before VAT]]</f>
        <v>368358.89</v>
      </c>
      <c r="J567" s="68">
        <v>11420.140000000014</v>
      </c>
      <c r="K567" s="357">
        <f t="shared" si="46"/>
        <v>3.0070485987601824E-2</v>
      </c>
      <c r="L567" s="137"/>
      <c r="M567" s="137"/>
      <c r="N567" s="137">
        <f>Table3[[#This Row],[VAT Amount Rework]]+Table3[[#This Row],[Billed Before VAT Rework]]</f>
        <v>0</v>
      </c>
      <c r="O567" s="142">
        <v>11420.140000000014</v>
      </c>
      <c r="P567" s="132">
        <f t="shared" si="47"/>
        <v>3.0070485987601824E-2</v>
      </c>
      <c r="Q567" s="389">
        <f t="shared" si="48"/>
        <v>0</v>
      </c>
      <c r="R567" s="389">
        <f t="shared" si="49"/>
        <v>0</v>
      </c>
      <c r="S567" s="390" t="s">
        <v>215</v>
      </c>
      <c r="T567" s="25" t="s">
        <v>1</v>
      </c>
      <c r="U567" s="67" t="s">
        <v>40</v>
      </c>
      <c r="V567" s="43">
        <v>45684</v>
      </c>
      <c r="W567" s="37">
        <f>Table3[[#This Row],[Received Date]]+22</f>
        <v>45706</v>
      </c>
      <c r="X567" s="233" t="s">
        <v>114</v>
      </c>
      <c r="Y567" s="226" t="s">
        <v>38</v>
      </c>
      <c r="Z567" s="37">
        <v>45706</v>
      </c>
      <c r="AA567" s="391"/>
    </row>
    <row r="568" spans="1:27" ht="17.25" hidden="1" customHeight="1" x14ac:dyDescent="0.2">
      <c r="A568" s="35" t="s">
        <v>50</v>
      </c>
      <c r="B568" s="74" t="s">
        <v>85</v>
      </c>
      <c r="C568" s="74" t="s">
        <v>46</v>
      </c>
      <c r="D568" s="36" t="str">
        <f t="shared" si="42"/>
        <v>Dec</v>
      </c>
      <c r="E568" s="158">
        <v>2024</v>
      </c>
      <c r="F568" s="138">
        <v>15993</v>
      </c>
      <c r="G568" s="138">
        <v>2489.37</v>
      </c>
      <c r="H568" s="138">
        <v>365.52</v>
      </c>
      <c r="I568" s="600">
        <f>Table3[[#This Row],[VAT Amount]]+Table3[[#This Row],[Billed Before VAT]]</f>
        <v>2854.89</v>
      </c>
      <c r="J568" s="68">
        <v>13138.11</v>
      </c>
      <c r="K568" s="357">
        <f t="shared" si="46"/>
        <v>0.8214912774338774</v>
      </c>
      <c r="L568" s="137">
        <v>12974</v>
      </c>
      <c r="M568" s="137">
        <v>1874.52</v>
      </c>
      <c r="N568" s="137">
        <f>Table3[[#This Row],[VAT Amount Rework]]+Table3[[#This Row],[Billed Before VAT Rework]]</f>
        <v>14848.52</v>
      </c>
      <c r="O568" s="142">
        <v>1144.4799999999996</v>
      </c>
      <c r="P568" s="132">
        <f t="shared" si="47"/>
        <v>7.1561308072281601E-2</v>
      </c>
      <c r="Q568" s="68">
        <f t="shared" si="48"/>
        <v>11993.630000000001</v>
      </c>
      <c r="R568" s="68">
        <f t="shared" si="49"/>
        <v>11993.630000000001</v>
      </c>
      <c r="S568" s="75">
        <v>419524</v>
      </c>
      <c r="T568" s="25" t="s">
        <v>1</v>
      </c>
      <c r="U568" s="106" t="s">
        <v>40</v>
      </c>
      <c r="V568" s="43">
        <v>45684</v>
      </c>
      <c r="W568" s="37">
        <f>Table3[[#This Row],[Received Date]]+22</f>
        <v>45706</v>
      </c>
      <c r="X568" s="66" t="s">
        <v>224</v>
      </c>
      <c r="Y568" s="84" t="s">
        <v>103</v>
      </c>
      <c r="Z568" s="43">
        <v>45705</v>
      </c>
      <c r="AA568" s="73"/>
    </row>
    <row r="569" spans="1:27" ht="17.25" hidden="1" customHeight="1" x14ac:dyDescent="0.2">
      <c r="A569" s="35" t="s">
        <v>50</v>
      </c>
      <c r="B569" s="74" t="s">
        <v>85</v>
      </c>
      <c r="C569" s="74" t="s">
        <v>46</v>
      </c>
      <c r="D569" s="36" t="str">
        <f t="shared" si="42"/>
        <v>Dec</v>
      </c>
      <c r="E569" s="158">
        <v>2024</v>
      </c>
      <c r="F569" s="138">
        <v>251024.4</v>
      </c>
      <c r="G569" s="138">
        <v>203574.98</v>
      </c>
      <c r="H569" s="138">
        <v>30345.59</v>
      </c>
      <c r="I569" s="600">
        <f>Table3[[#This Row],[VAT Amount]]+Table3[[#This Row],[Billed Before VAT]]</f>
        <v>233920.57</v>
      </c>
      <c r="J569" s="68">
        <v>17103.829999999987</v>
      </c>
      <c r="K569" s="357">
        <f t="shared" si="46"/>
        <v>6.8136125412509657E-2</v>
      </c>
      <c r="L569" s="137">
        <v>213825.58</v>
      </c>
      <c r="M569" s="137">
        <v>31883.18</v>
      </c>
      <c r="N569" s="137">
        <f>Table3[[#This Row],[VAT Amount Rework]]+Table3[[#This Row],[Billed Before VAT Rework]]</f>
        <v>245708.75999999998</v>
      </c>
      <c r="O569" s="142">
        <v>5315.640000000014</v>
      </c>
      <c r="P569" s="132">
        <f t="shared" si="47"/>
        <v>2.1175790082557766E-2</v>
      </c>
      <c r="Q569" s="68">
        <f t="shared" si="48"/>
        <v>11788.189999999973</v>
      </c>
      <c r="R569" s="68">
        <f t="shared" si="49"/>
        <v>11788.189999999973</v>
      </c>
      <c r="S569" s="71" t="s">
        <v>219</v>
      </c>
      <c r="T569" s="25" t="s">
        <v>1</v>
      </c>
      <c r="U569" s="106" t="s">
        <v>40</v>
      </c>
      <c r="V569" s="43">
        <v>45684</v>
      </c>
      <c r="W569" s="37">
        <f>Table3[[#This Row],[Received Date]]+22</f>
        <v>45706</v>
      </c>
      <c r="X569" s="68" t="s">
        <v>100</v>
      </c>
      <c r="Y569" s="84" t="s">
        <v>103</v>
      </c>
      <c r="Z569" s="130">
        <v>45706</v>
      </c>
      <c r="AA569" s="73"/>
    </row>
    <row r="570" spans="1:27" ht="17.25" hidden="1" customHeight="1" x14ac:dyDescent="0.2">
      <c r="A570" s="35" t="s">
        <v>50</v>
      </c>
      <c r="B570" s="74" t="s">
        <v>85</v>
      </c>
      <c r="C570" s="74" t="s">
        <v>46</v>
      </c>
      <c r="D570" s="36" t="str">
        <f t="shared" si="42"/>
        <v>Dec</v>
      </c>
      <c r="E570" s="158">
        <v>2024</v>
      </c>
      <c r="F570" s="138">
        <v>34504.019999999997</v>
      </c>
      <c r="G570" s="138">
        <v>27472.63</v>
      </c>
      <c r="H570" s="138">
        <v>4103.25</v>
      </c>
      <c r="I570" s="600">
        <f>Table3[[#This Row],[VAT Amount]]+Table3[[#This Row],[Billed Before VAT]]</f>
        <v>31575.88</v>
      </c>
      <c r="J570" s="68">
        <f>Table3[[#This Row],[Billing Amount]]-Table3[[#This Row],[Approved to pay]]</f>
        <v>2928.1399999999958</v>
      </c>
      <c r="K570" s="357">
        <f t="shared" ref="K570:K597" si="50">IFERROR(J570/F570,0)</f>
        <v>8.4863734718447187E-2</v>
      </c>
      <c r="L570" s="137"/>
      <c r="M570" s="137"/>
      <c r="N570" s="137">
        <f>Table3[[#This Row],[VAT Amount Rework]]+Table3[[#This Row],[Billed Before VAT Rework]]</f>
        <v>0</v>
      </c>
      <c r="O570" s="142">
        <v>2928.1399999999958</v>
      </c>
      <c r="P570" s="132">
        <f t="shared" si="47"/>
        <v>8.4863734718447187E-2</v>
      </c>
      <c r="Q570" s="68">
        <f t="shared" ref="Q570:Q597" si="51">$J570-$O570</f>
        <v>0</v>
      </c>
      <c r="R570" s="68">
        <f t="shared" si="49"/>
        <v>0</v>
      </c>
      <c r="S570" s="71" t="s">
        <v>220</v>
      </c>
      <c r="T570" s="25" t="s">
        <v>1</v>
      </c>
      <c r="U570" s="106" t="s">
        <v>40</v>
      </c>
      <c r="V570" s="43">
        <v>45684</v>
      </c>
      <c r="W570" s="37">
        <f>Table3[[#This Row],[Received Date]]+22</f>
        <v>45706</v>
      </c>
      <c r="X570" s="454" t="s">
        <v>96</v>
      </c>
      <c r="Y570" s="84" t="s">
        <v>95</v>
      </c>
      <c r="Z570" s="72" t="s">
        <v>3</v>
      </c>
      <c r="AA570" s="73"/>
    </row>
    <row r="571" spans="1:27" ht="17.25" hidden="1" customHeight="1" x14ac:dyDescent="0.2">
      <c r="A571" s="369" t="s">
        <v>50</v>
      </c>
      <c r="B571" s="378" t="s">
        <v>82</v>
      </c>
      <c r="C571" s="381" t="s">
        <v>46</v>
      </c>
      <c r="D571" s="378" t="str">
        <f t="shared" si="42"/>
        <v>Dec</v>
      </c>
      <c r="E571" s="158">
        <v>2024</v>
      </c>
      <c r="F571" s="138">
        <v>139152.10999999999</v>
      </c>
      <c r="G571" s="138">
        <v>114666.58</v>
      </c>
      <c r="H571" s="138">
        <v>16829.59</v>
      </c>
      <c r="I571" s="600">
        <f>Table3[[#This Row],[VAT Amount]]+Table3[[#This Row],[Billed Before VAT]]</f>
        <v>131496.17000000001</v>
      </c>
      <c r="J571" s="68">
        <v>7655.9399999999732</v>
      </c>
      <c r="K571" s="357">
        <f t="shared" si="50"/>
        <v>5.5018497383905816E-2</v>
      </c>
      <c r="L571" s="137">
        <v>116570.58</v>
      </c>
      <c r="M571" s="137">
        <v>17115.189999999999</v>
      </c>
      <c r="N571" s="137">
        <f>Table3[[#This Row],[VAT Amount Rework]]+Table3[[#This Row],[Billed Before VAT Rework]]</f>
        <v>133685.76999999999</v>
      </c>
      <c r="O571" s="142">
        <v>5466.3399999999965</v>
      </c>
      <c r="P571" s="132">
        <f t="shared" si="47"/>
        <v>3.9283198795907567E-2</v>
      </c>
      <c r="Q571" s="370">
        <f t="shared" si="51"/>
        <v>2189.5999999999767</v>
      </c>
      <c r="R571" s="370">
        <f t="shared" si="49"/>
        <v>2189.5999999999767</v>
      </c>
      <c r="S571" s="371" t="s">
        <v>208</v>
      </c>
      <c r="T571" s="25" t="s">
        <v>1</v>
      </c>
      <c r="U571" s="72" t="s">
        <v>40</v>
      </c>
      <c r="V571" s="338">
        <v>45685</v>
      </c>
      <c r="W571" s="37">
        <f>Table3[[#This Row],[Received Date]]+22</f>
        <v>45707</v>
      </c>
      <c r="X571" s="454" t="s">
        <v>114</v>
      </c>
      <c r="Y571" s="226" t="s">
        <v>38</v>
      </c>
      <c r="Z571" s="313">
        <v>45707</v>
      </c>
      <c r="AA571" s="372"/>
    </row>
    <row r="572" spans="1:27" ht="17.25" hidden="1" customHeight="1" x14ac:dyDescent="0.2">
      <c r="A572" s="369" t="s">
        <v>50</v>
      </c>
      <c r="B572" s="378" t="s">
        <v>57</v>
      </c>
      <c r="C572" s="381" t="s">
        <v>46</v>
      </c>
      <c r="D572" s="378" t="str">
        <f t="shared" ref="D572:D597" si="52">TEXT($A572, "mmm")</f>
        <v>Dec</v>
      </c>
      <c r="E572" s="158">
        <v>2024</v>
      </c>
      <c r="F572" s="138">
        <v>471246.55</v>
      </c>
      <c r="G572" s="138">
        <v>374336.7</v>
      </c>
      <c r="H572" s="138">
        <v>49346.03</v>
      </c>
      <c r="I572" s="600">
        <f>Table3[[#This Row],[VAT Amount]]+Table3[[#This Row],[Billed Before VAT]]</f>
        <v>423682.73</v>
      </c>
      <c r="J572" s="68">
        <v>47563.820000000007</v>
      </c>
      <c r="K572" s="357">
        <f t="shared" si="50"/>
        <v>0.10093192194192192</v>
      </c>
      <c r="L572" s="137">
        <v>406329.76</v>
      </c>
      <c r="M572" s="137">
        <v>54144.98</v>
      </c>
      <c r="N572" s="137">
        <f>Table3[[#This Row],[VAT Amount Rework]]+Table3[[#This Row],[Billed Before VAT Rework]]</f>
        <v>460474.74</v>
      </c>
      <c r="O572" s="142">
        <v>10771.809999999998</v>
      </c>
      <c r="P572" s="132">
        <f t="shared" si="47"/>
        <v>2.2858119597904743E-2</v>
      </c>
      <c r="Q572" s="370">
        <f t="shared" si="51"/>
        <v>36792.010000000009</v>
      </c>
      <c r="R572" s="370">
        <f t="shared" si="49"/>
        <v>36792.010000000009</v>
      </c>
      <c r="S572" s="413">
        <v>420835</v>
      </c>
      <c r="T572" s="25" t="s">
        <v>1</v>
      </c>
      <c r="U572" s="410" t="s">
        <v>40</v>
      </c>
      <c r="V572" s="338">
        <v>45685</v>
      </c>
      <c r="W572" s="37">
        <f>Table3[[#This Row],[Received Date]]+22</f>
        <v>45707</v>
      </c>
      <c r="X572" s="423" t="s">
        <v>224</v>
      </c>
      <c r="Y572" s="84" t="s">
        <v>103</v>
      </c>
      <c r="Z572" s="338">
        <v>45705</v>
      </c>
      <c r="AA572" s="372"/>
    </row>
    <row r="573" spans="1:27" ht="17.25" hidden="1" customHeight="1" x14ac:dyDescent="0.2">
      <c r="A573" s="395" t="s">
        <v>50</v>
      </c>
      <c r="B573" s="396" t="s">
        <v>87</v>
      </c>
      <c r="C573" s="387" t="s">
        <v>46</v>
      </c>
      <c r="D573" s="396" t="str">
        <f t="shared" si="52"/>
        <v>Dec</v>
      </c>
      <c r="E573" s="158">
        <v>2024</v>
      </c>
      <c r="F573" s="138">
        <v>10348.879999999999</v>
      </c>
      <c r="G573" s="138">
        <v>7778.63</v>
      </c>
      <c r="H573" s="138">
        <v>1132.6300000000001</v>
      </c>
      <c r="I573" s="600">
        <v>8911.26</v>
      </c>
      <c r="J573" s="68">
        <v>1437.619999999999</v>
      </c>
      <c r="K573" s="357">
        <f t="shared" si="50"/>
        <v>0.13891551549539652</v>
      </c>
      <c r="L573" s="137"/>
      <c r="M573" s="137"/>
      <c r="N573" s="137">
        <f>Table3[[#This Row],[VAT Amount Rework]]+Table3[[#This Row],[Billed Before VAT Rework]]</f>
        <v>0</v>
      </c>
      <c r="O573" s="142">
        <v>1437.619999999999</v>
      </c>
      <c r="P573" s="132">
        <f t="shared" si="47"/>
        <v>0.13891551549539652</v>
      </c>
      <c r="Q573" s="397">
        <f t="shared" si="51"/>
        <v>0</v>
      </c>
      <c r="R573" s="397">
        <f t="shared" si="49"/>
        <v>0</v>
      </c>
      <c r="S573" s="75">
        <v>422298</v>
      </c>
      <c r="T573" s="25" t="s">
        <v>1</v>
      </c>
      <c r="U573" s="67" t="s">
        <v>40</v>
      </c>
      <c r="V573" s="37">
        <v>45685</v>
      </c>
      <c r="W573" s="37">
        <f>Table3[[#This Row],[Received Date]]+22</f>
        <v>45707</v>
      </c>
      <c r="X573" s="423" t="s">
        <v>224</v>
      </c>
      <c r="Y573" s="84" t="s">
        <v>103</v>
      </c>
      <c r="Z573" s="37">
        <v>45705</v>
      </c>
      <c r="AA573" s="399"/>
    </row>
    <row r="574" spans="1:27" ht="17.25" hidden="1" customHeight="1" x14ac:dyDescent="0.2">
      <c r="A574" s="369" t="s">
        <v>50</v>
      </c>
      <c r="B574" s="310" t="s">
        <v>82</v>
      </c>
      <c r="C574" s="315" t="s">
        <v>46</v>
      </c>
      <c r="D574" s="378" t="str">
        <f t="shared" si="52"/>
        <v>Dec</v>
      </c>
      <c r="E574" s="158">
        <v>2024</v>
      </c>
      <c r="F574" s="138">
        <v>89250.17</v>
      </c>
      <c r="G574" s="138">
        <v>6461.02</v>
      </c>
      <c r="H574" s="138">
        <v>907.5</v>
      </c>
      <c r="I574" s="600">
        <v>7368.52</v>
      </c>
      <c r="J574" s="68">
        <v>81881.649999999994</v>
      </c>
      <c r="K574" s="357">
        <f t="shared" si="50"/>
        <v>0.9174397090784252</v>
      </c>
      <c r="L574" s="137">
        <v>7113.78</v>
      </c>
      <c r="M574" s="137">
        <v>997.5</v>
      </c>
      <c r="N574" s="137">
        <f>Table3[[#This Row],[VAT Amount Rework]]+Table3[[#This Row],[Billed Before VAT Rework]]</f>
        <v>8111.28</v>
      </c>
      <c r="O574" s="142">
        <v>81138.89</v>
      </c>
      <c r="P574" s="132">
        <f t="shared" si="47"/>
        <v>0.90911748403392401</v>
      </c>
      <c r="Q574" s="370">
        <f t="shared" si="51"/>
        <v>742.75999999999476</v>
      </c>
      <c r="R574" s="370">
        <f t="shared" si="49"/>
        <v>742.75999999999476</v>
      </c>
      <c r="S574" s="371" t="s">
        <v>206</v>
      </c>
      <c r="T574" s="25" t="s">
        <v>1</v>
      </c>
      <c r="U574" s="67" t="s">
        <v>40</v>
      </c>
      <c r="V574" s="313">
        <v>45686</v>
      </c>
      <c r="W574" s="37">
        <f>Table3[[#This Row],[Received Date]]+22</f>
        <v>45708</v>
      </c>
      <c r="X574" s="454" t="s">
        <v>100</v>
      </c>
      <c r="Y574" s="84" t="s">
        <v>103</v>
      </c>
      <c r="Z574" s="130">
        <v>45706</v>
      </c>
      <c r="AA574" s="372"/>
    </row>
    <row r="575" spans="1:27" ht="17.25" hidden="1" customHeight="1" x14ac:dyDescent="0.2">
      <c r="A575" s="369" t="s">
        <v>50</v>
      </c>
      <c r="B575" s="378" t="s">
        <v>82</v>
      </c>
      <c r="C575" s="381" t="s">
        <v>46</v>
      </c>
      <c r="D575" s="378" t="str">
        <f t="shared" si="52"/>
        <v>Dec</v>
      </c>
      <c r="E575" s="158">
        <v>2024</v>
      </c>
      <c r="F575" s="138">
        <v>1671891.79</v>
      </c>
      <c r="G575" s="138">
        <v>1343378.01</v>
      </c>
      <c r="H575" s="138">
        <v>196664.73</v>
      </c>
      <c r="I575" s="600">
        <f>Table3[[#This Row],[VAT Amount]]+Table3[[#This Row],[Billed Before VAT]]</f>
        <v>1540042.74</v>
      </c>
      <c r="J575" s="68">
        <v>131849.05000000005</v>
      </c>
      <c r="K575" s="357">
        <f t="shared" si="50"/>
        <v>7.8862191194802173E-2</v>
      </c>
      <c r="L575" s="137">
        <v>1358961.38</v>
      </c>
      <c r="M575" s="137">
        <v>198991.8</v>
      </c>
      <c r="N575" s="137">
        <f>Table3[[#This Row],[VAT Amount Rework]]+Table3[[#This Row],[Billed Before VAT Rework]]</f>
        <v>1557953.18</v>
      </c>
      <c r="O575" s="142">
        <f>Table3[[#This Row],[Billing Amount]]-Table3[[#This Row],[Approved to pay Rework]]</f>
        <v>113938.6100000001</v>
      </c>
      <c r="P575" s="132">
        <f t="shared" si="47"/>
        <v>6.8149512236076057E-2</v>
      </c>
      <c r="Q575" s="370">
        <f t="shared" si="51"/>
        <v>17910.439999999944</v>
      </c>
      <c r="R575" s="370">
        <f t="shared" si="49"/>
        <v>17910.439999999944</v>
      </c>
      <c r="S575" s="371" t="s">
        <v>207</v>
      </c>
      <c r="T575" s="25" t="s">
        <v>1</v>
      </c>
      <c r="U575" s="67" t="s">
        <v>40</v>
      </c>
      <c r="V575" s="313">
        <v>45686</v>
      </c>
      <c r="W575" s="37">
        <f>Table3[[#This Row],[Received Date]]+22</f>
        <v>45708</v>
      </c>
      <c r="X575" s="454" t="s">
        <v>96</v>
      </c>
      <c r="Y575" s="84" t="s">
        <v>38</v>
      </c>
      <c r="Z575" s="379">
        <v>45711</v>
      </c>
      <c r="AA575" s="372"/>
    </row>
    <row r="576" spans="1:27" ht="17.25" hidden="1" customHeight="1" x14ac:dyDescent="0.2">
      <c r="A576" s="35" t="s">
        <v>50</v>
      </c>
      <c r="B576" s="36" t="s">
        <v>57</v>
      </c>
      <c r="C576" s="74" t="s">
        <v>46</v>
      </c>
      <c r="D576" s="36" t="str">
        <f t="shared" si="52"/>
        <v>Dec</v>
      </c>
      <c r="E576" s="158">
        <v>2024</v>
      </c>
      <c r="F576" s="138">
        <v>4037.89</v>
      </c>
      <c r="G576" s="138">
        <v>2436.59</v>
      </c>
      <c r="H576" s="138">
        <v>175.53</v>
      </c>
      <c r="I576" s="600">
        <f>Table3[[#This Row],[VAT Amount]]+Table3[[#This Row],[Billed Before VAT]]</f>
        <v>2612.1200000000003</v>
      </c>
      <c r="J576" s="68">
        <v>1425.7699999999995</v>
      </c>
      <c r="K576" s="357">
        <f t="shared" si="50"/>
        <v>0.35309778126694874</v>
      </c>
      <c r="L576" s="137"/>
      <c r="M576" s="137"/>
      <c r="N576" s="137">
        <f>Table3[[#This Row],[VAT Amount Rework]]+Table3[[#This Row],[Billed Before VAT Rework]]</f>
        <v>0</v>
      </c>
      <c r="O576" s="142">
        <v>1425.7699999999995</v>
      </c>
      <c r="P576" s="132">
        <f t="shared" si="47"/>
        <v>0.35309778126694874</v>
      </c>
      <c r="Q576" s="68">
        <f t="shared" si="51"/>
        <v>0</v>
      </c>
      <c r="R576" s="68">
        <f t="shared" si="49"/>
        <v>0</v>
      </c>
      <c r="S576" s="75">
        <v>420836</v>
      </c>
      <c r="T576" s="25" t="s">
        <v>1</v>
      </c>
      <c r="U576" s="67" t="s">
        <v>41</v>
      </c>
      <c r="V576" s="313">
        <v>45686</v>
      </c>
      <c r="W576" s="37">
        <f>Table3[[#This Row],[Received Date]]+22</f>
        <v>45708</v>
      </c>
      <c r="X576" s="416" t="s">
        <v>224</v>
      </c>
      <c r="Y576" s="84" t="s">
        <v>103</v>
      </c>
      <c r="Z576" s="313">
        <v>45705</v>
      </c>
      <c r="AA576" s="73"/>
    </row>
    <row r="577" spans="1:27" ht="17.25" hidden="1" customHeight="1" x14ac:dyDescent="0.2">
      <c r="A577" s="35" t="s">
        <v>50</v>
      </c>
      <c r="B577" s="74" t="s">
        <v>85</v>
      </c>
      <c r="C577" s="74" t="s">
        <v>46</v>
      </c>
      <c r="D577" s="36" t="str">
        <f t="shared" si="52"/>
        <v>Dec</v>
      </c>
      <c r="E577" s="158">
        <v>2024</v>
      </c>
      <c r="F577" s="138">
        <v>8329.14</v>
      </c>
      <c r="G577" s="138">
        <v>4563.97</v>
      </c>
      <c r="H577" s="138">
        <v>595.52</v>
      </c>
      <c r="I577" s="600">
        <f>Table3[[#This Row],[VAT Amount]]+Table3[[#This Row],[Billed Before VAT]]</f>
        <v>5159.49</v>
      </c>
      <c r="J577" s="68">
        <v>3169.6499999999996</v>
      </c>
      <c r="K577" s="357">
        <f t="shared" si="50"/>
        <v>0.38054949250462833</v>
      </c>
      <c r="L577" s="137">
        <v>5277.97</v>
      </c>
      <c r="M577" s="137">
        <v>702.62</v>
      </c>
      <c r="N577" s="137">
        <f>Table3[[#This Row],[VAT Amount Rework]]+Table3[[#This Row],[Billed Before VAT Rework]]</f>
        <v>5980.59</v>
      </c>
      <c r="O577" s="142">
        <v>2348.5499999999993</v>
      </c>
      <c r="P577" s="132">
        <f t="shared" si="47"/>
        <v>0.28196788624035607</v>
      </c>
      <c r="Q577" s="68">
        <f t="shared" si="51"/>
        <v>821.10000000000036</v>
      </c>
      <c r="R577" s="68">
        <f t="shared" si="49"/>
        <v>821.10000000000036</v>
      </c>
      <c r="S577" s="71" t="s">
        <v>221</v>
      </c>
      <c r="T577" s="25" t="s">
        <v>1</v>
      </c>
      <c r="U577" s="107" t="s">
        <v>41</v>
      </c>
      <c r="V577" s="37">
        <v>45688</v>
      </c>
      <c r="W577" s="37">
        <f>Table3[[#This Row],[Received Date]]+22</f>
        <v>45710</v>
      </c>
      <c r="X577" s="416" t="s">
        <v>114</v>
      </c>
      <c r="Y577" s="226" t="s">
        <v>38</v>
      </c>
      <c r="Z577" s="37">
        <v>45710</v>
      </c>
      <c r="AA577" s="73"/>
    </row>
    <row r="578" spans="1:27" ht="17.25" hidden="1" customHeight="1" x14ac:dyDescent="0.2">
      <c r="A578" s="35" t="s">
        <v>50</v>
      </c>
      <c r="B578" s="74" t="s">
        <v>85</v>
      </c>
      <c r="C578" s="74" t="s">
        <v>46</v>
      </c>
      <c r="D578" s="36" t="str">
        <f t="shared" si="52"/>
        <v>Dec</v>
      </c>
      <c r="E578" s="158">
        <v>2024</v>
      </c>
      <c r="F578" s="138">
        <v>306840.33</v>
      </c>
      <c r="G578" s="138">
        <v>168736.74</v>
      </c>
      <c r="H578" s="138">
        <v>20139.64</v>
      </c>
      <c r="I578" s="600">
        <f>Table3[[#This Row],[VAT Amount]]+Table3[[#This Row],[Billed Before VAT]]</f>
        <v>188876.38</v>
      </c>
      <c r="J578" s="68">
        <v>117963.95000000001</v>
      </c>
      <c r="K578" s="357">
        <f t="shared" si="50"/>
        <v>0.38444734432400074</v>
      </c>
      <c r="L578" s="137">
        <v>190447.47</v>
      </c>
      <c r="M578" s="137">
        <v>23312.880000000001</v>
      </c>
      <c r="N578" s="137">
        <f>Table3[[#This Row],[VAT Amount Rework]]+Table3[[#This Row],[Billed Before VAT Rework]]</f>
        <v>213760.35</v>
      </c>
      <c r="O578" s="142">
        <v>93079.98000000001</v>
      </c>
      <c r="P578" s="132">
        <f t="shared" si="47"/>
        <v>0.30334988884935693</v>
      </c>
      <c r="Q578" s="68">
        <f t="shared" si="51"/>
        <v>24883.97</v>
      </c>
      <c r="R578" s="68">
        <f t="shared" si="49"/>
        <v>24883.97</v>
      </c>
      <c r="S578" s="75">
        <v>419528</v>
      </c>
      <c r="T578" s="25" t="s">
        <v>1</v>
      </c>
      <c r="U578" s="107" t="s">
        <v>41</v>
      </c>
      <c r="V578" s="37">
        <v>45688</v>
      </c>
      <c r="W578" s="37">
        <f>Table3[[#This Row],[Received Date]]+22</f>
        <v>45710</v>
      </c>
      <c r="X578" s="416" t="s">
        <v>224</v>
      </c>
      <c r="Y578" s="84" t="s">
        <v>38</v>
      </c>
      <c r="Z578" s="37">
        <v>45707</v>
      </c>
      <c r="AA578" s="73"/>
    </row>
    <row r="579" spans="1:27" ht="17.25" hidden="1" customHeight="1" x14ac:dyDescent="0.2">
      <c r="A579" s="35" t="s">
        <v>50</v>
      </c>
      <c r="B579" s="74" t="s">
        <v>85</v>
      </c>
      <c r="C579" s="74" t="s">
        <v>46</v>
      </c>
      <c r="D579" s="36" t="str">
        <f t="shared" si="52"/>
        <v>Dec</v>
      </c>
      <c r="E579" s="158">
        <v>2024</v>
      </c>
      <c r="F579" s="138">
        <v>753449.79</v>
      </c>
      <c r="G579" s="138">
        <v>493716.01</v>
      </c>
      <c r="H579" s="138">
        <v>56990.15</v>
      </c>
      <c r="I579" s="600">
        <f>Table3[[#This Row],[VAT Amount]]+Table3[[#This Row],[Billed Before VAT]]</f>
        <v>550706.16</v>
      </c>
      <c r="J579" s="68">
        <v>202743.63</v>
      </c>
      <c r="K579" s="357">
        <f t="shared" si="50"/>
        <v>0.26908711461715318</v>
      </c>
      <c r="L579" s="137">
        <v>495802.1</v>
      </c>
      <c r="M579" s="137">
        <v>57551.43</v>
      </c>
      <c r="N579" s="137">
        <f>Table3[[#This Row],[VAT Amount Rework]]+Table3[[#This Row],[Billed Before VAT Rework]]</f>
        <v>553353.53</v>
      </c>
      <c r="O579" s="142">
        <v>200096.26</v>
      </c>
      <c r="P579" s="132">
        <f t="shared" si="47"/>
        <v>0.26557344982470565</v>
      </c>
      <c r="Q579" s="68">
        <f t="shared" si="51"/>
        <v>2647.3699999999953</v>
      </c>
      <c r="R579" s="68">
        <f t="shared" si="49"/>
        <v>2647.3699999999953</v>
      </c>
      <c r="S579" s="71" t="s">
        <v>222</v>
      </c>
      <c r="T579" s="25" t="s">
        <v>1</v>
      </c>
      <c r="U579" s="107" t="s">
        <v>41</v>
      </c>
      <c r="V579" s="37">
        <v>45688</v>
      </c>
      <c r="W579" s="37">
        <f>Table3[[#This Row],[Received Date]]+22</f>
        <v>45710</v>
      </c>
      <c r="X579" s="68" t="s">
        <v>100</v>
      </c>
      <c r="Y579" s="84" t="s">
        <v>38</v>
      </c>
      <c r="Z579" s="130">
        <v>45711</v>
      </c>
      <c r="AA579" s="73"/>
    </row>
    <row r="580" spans="1:27" ht="17.25" hidden="1" customHeight="1" x14ac:dyDescent="0.2">
      <c r="A580" s="35" t="s">
        <v>50</v>
      </c>
      <c r="B580" s="74" t="s">
        <v>57</v>
      </c>
      <c r="C580" s="79" t="s">
        <v>62</v>
      </c>
      <c r="D580" s="36" t="str">
        <f t="shared" si="52"/>
        <v>Dec</v>
      </c>
      <c r="E580" s="158">
        <v>2024</v>
      </c>
      <c r="F580" s="138">
        <v>16114562.860000018</v>
      </c>
      <c r="G580" s="138"/>
      <c r="H580" s="138"/>
      <c r="I580" s="600"/>
      <c r="J580" s="68">
        <v>422023.51175265945</v>
      </c>
      <c r="K580" s="357">
        <f t="shared" si="50"/>
        <v>2.6188951907607564E-2</v>
      </c>
      <c r="L580" s="137"/>
      <c r="M580" s="137"/>
      <c r="N580" s="137">
        <f>Table3[[#This Row],[VAT Amount Rework]]+Table3[[#This Row],[Billed Before VAT Rework]]</f>
        <v>0</v>
      </c>
      <c r="O580" s="142">
        <v>218671.57610705681</v>
      </c>
      <c r="P580" s="132">
        <f t="shared" si="47"/>
        <v>1.3569811232661422E-2</v>
      </c>
      <c r="Q580" s="68">
        <f t="shared" si="51"/>
        <v>203351.93564560264</v>
      </c>
      <c r="R580" s="68">
        <f t="shared" ref="R580:R597" si="53">IFERROR(IF($Q580&lt;0,0,$Q580),"0")</f>
        <v>203351.93564560264</v>
      </c>
      <c r="S580" s="71"/>
      <c r="T580" s="25" t="s">
        <v>1</v>
      </c>
      <c r="U580" s="72" t="s">
        <v>40</v>
      </c>
      <c r="V580" s="278">
        <v>45693</v>
      </c>
      <c r="W580" s="37">
        <f>Table3[[#This Row],[Received Date]]+15</f>
        <v>45708</v>
      </c>
      <c r="X580" s="416" t="s">
        <v>147</v>
      </c>
      <c r="Y580" s="84" t="s">
        <v>38</v>
      </c>
      <c r="Z580" s="392">
        <v>45697</v>
      </c>
      <c r="AA580" s="73"/>
    </row>
    <row r="581" spans="1:27" ht="17.25" hidden="1" customHeight="1" x14ac:dyDescent="0.2">
      <c r="A581" s="369" t="s">
        <v>50</v>
      </c>
      <c r="B581" s="378" t="s">
        <v>57</v>
      </c>
      <c r="C581" s="381" t="s">
        <v>46</v>
      </c>
      <c r="D581" s="378" t="str">
        <f t="shared" si="52"/>
        <v>Dec</v>
      </c>
      <c r="E581" s="158">
        <v>2024</v>
      </c>
      <c r="F581" s="138">
        <v>12208.1</v>
      </c>
      <c r="G581" s="138">
        <v>7752.64</v>
      </c>
      <c r="H581" s="138">
        <v>835.2</v>
      </c>
      <c r="I581" s="600">
        <f>Table3[[#This Row],[VAT Amount]]+Table3[[#This Row],[Billed Before VAT]]</f>
        <v>8587.84</v>
      </c>
      <c r="J581" s="68">
        <v>3620.26</v>
      </c>
      <c r="K581" s="357">
        <f t="shared" si="50"/>
        <v>0.29654573602771933</v>
      </c>
      <c r="L581" s="137">
        <v>8155.24</v>
      </c>
      <c r="M581" s="137">
        <v>895.59</v>
      </c>
      <c r="N581" s="137">
        <v>9050.83</v>
      </c>
      <c r="O581" s="142">
        <v>3157.2700000000004</v>
      </c>
      <c r="P581" s="132">
        <f t="shared" si="47"/>
        <v>0.2586209156215955</v>
      </c>
      <c r="Q581" s="370">
        <f t="shared" si="51"/>
        <v>462.98999999999978</v>
      </c>
      <c r="R581" s="370">
        <f t="shared" si="53"/>
        <v>462.98999999999978</v>
      </c>
      <c r="S581" s="371" t="s">
        <v>209</v>
      </c>
      <c r="T581" s="25" t="s">
        <v>1</v>
      </c>
      <c r="U581" s="67" t="s">
        <v>41</v>
      </c>
      <c r="V581" s="379">
        <v>45690</v>
      </c>
      <c r="W581" s="37">
        <f>Table3[[#This Row],[Received Date]]+22</f>
        <v>45712</v>
      </c>
      <c r="X581" s="416" t="s">
        <v>100</v>
      </c>
      <c r="Y581" s="84" t="s">
        <v>249</v>
      </c>
      <c r="Z581" s="199">
        <v>45712</v>
      </c>
      <c r="AA581" s="372"/>
    </row>
    <row r="582" spans="1:27" ht="17.25" hidden="1" customHeight="1" x14ac:dyDescent="0.2">
      <c r="A582" s="35" t="s">
        <v>50</v>
      </c>
      <c r="B582" s="315" t="s">
        <v>56</v>
      </c>
      <c r="C582" s="315" t="s">
        <v>46</v>
      </c>
      <c r="D582" s="36" t="str">
        <f t="shared" si="52"/>
        <v>Dec</v>
      </c>
      <c r="E582" s="158">
        <v>2024</v>
      </c>
      <c r="F582" s="138">
        <v>561227.93000000005</v>
      </c>
      <c r="G582" s="138">
        <v>466841.66</v>
      </c>
      <c r="H582" s="138">
        <v>68101.55</v>
      </c>
      <c r="I582" s="600">
        <f>Table3[[#This Row],[VAT Amount]]+Table3[[#This Row],[Billed Before VAT]]</f>
        <v>534943.21</v>
      </c>
      <c r="J582" s="68">
        <v>26284.720000000099</v>
      </c>
      <c r="K582" s="357">
        <f t="shared" si="50"/>
        <v>4.6834304914226375E-2</v>
      </c>
      <c r="L582" s="137">
        <v>469150.3</v>
      </c>
      <c r="M582" s="137">
        <v>68447.850000000006</v>
      </c>
      <c r="N582" s="137">
        <f>Table3[[#This Row],[VAT Amount Rework]]+Table3[[#This Row],[Billed Before VAT Rework]]</f>
        <v>537598.15</v>
      </c>
      <c r="O582" s="142">
        <v>23629.780000000028</v>
      </c>
      <c r="P582" s="132">
        <f t="shared" si="47"/>
        <v>4.2103713548254852E-2</v>
      </c>
      <c r="Q582" s="68">
        <f t="shared" si="51"/>
        <v>2654.9400000000714</v>
      </c>
      <c r="R582" s="68">
        <f t="shared" si="53"/>
        <v>2654.9400000000714</v>
      </c>
      <c r="S582" s="71" t="s">
        <v>226</v>
      </c>
      <c r="T582" s="25" t="s">
        <v>1</v>
      </c>
      <c r="U582" s="25" t="s">
        <v>40</v>
      </c>
      <c r="V582" s="37">
        <v>45690</v>
      </c>
      <c r="W582" s="37">
        <f>Table3[[#This Row],[Received Date]]+22</f>
        <v>45712</v>
      </c>
      <c r="X582" s="416" t="s">
        <v>224</v>
      </c>
      <c r="Y582" s="84" t="s">
        <v>103</v>
      </c>
      <c r="Z582" s="55">
        <v>45707</v>
      </c>
      <c r="AA582" s="73"/>
    </row>
    <row r="583" spans="1:27" ht="17.25" hidden="1" customHeight="1" x14ac:dyDescent="0.2">
      <c r="A583" s="35" t="s">
        <v>50</v>
      </c>
      <c r="B583" s="74" t="s">
        <v>56</v>
      </c>
      <c r="C583" s="74" t="s">
        <v>46</v>
      </c>
      <c r="D583" s="36" t="str">
        <f t="shared" si="52"/>
        <v>Dec</v>
      </c>
      <c r="E583" s="158">
        <v>2024</v>
      </c>
      <c r="F583" s="138">
        <v>3528.36</v>
      </c>
      <c r="G583" s="138">
        <v>0</v>
      </c>
      <c r="H583" s="138">
        <v>0</v>
      </c>
      <c r="I583" s="600">
        <v>0</v>
      </c>
      <c r="J583" s="68">
        <v>3528.36</v>
      </c>
      <c r="K583" s="357">
        <f t="shared" si="50"/>
        <v>1</v>
      </c>
      <c r="L583" s="137"/>
      <c r="M583" s="137"/>
      <c r="N583" s="137">
        <f>Table3[[#This Row],[VAT Amount Rework]]+Table3[[#This Row],[Billed Before VAT Rework]]</f>
        <v>0</v>
      </c>
      <c r="O583" s="142">
        <v>3528.36</v>
      </c>
      <c r="P583" s="132">
        <f t="shared" si="47"/>
        <v>1</v>
      </c>
      <c r="Q583" s="68">
        <f t="shared" si="51"/>
        <v>0</v>
      </c>
      <c r="R583" s="68">
        <f t="shared" si="53"/>
        <v>0</v>
      </c>
      <c r="S583" s="71" t="s">
        <v>227</v>
      </c>
      <c r="T583" s="25" t="s">
        <v>1</v>
      </c>
      <c r="U583" s="393" t="s">
        <v>40</v>
      </c>
      <c r="V583" s="55">
        <v>45690</v>
      </c>
      <c r="W583" s="37">
        <f>Table3[[#This Row],[Received Date]]+22</f>
        <v>45712</v>
      </c>
      <c r="X583" s="416" t="s">
        <v>224</v>
      </c>
      <c r="Y583" s="84" t="s">
        <v>95</v>
      </c>
      <c r="Z583" s="274" t="s">
        <v>3</v>
      </c>
      <c r="AA583" s="73"/>
    </row>
    <row r="584" spans="1:27" ht="17.25" hidden="1" customHeight="1" x14ac:dyDescent="0.2">
      <c r="A584" s="35" t="s">
        <v>50</v>
      </c>
      <c r="B584" s="36" t="s">
        <v>82</v>
      </c>
      <c r="C584" s="74" t="s">
        <v>46</v>
      </c>
      <c r="D584" s="36" t="str">
        <f t="shared" si="52"/>
        <v>Dec</v>
      </c>
      <c r="E584" s="158">
        <v>2024</v>
      </c>
      <c r="F584" s="138">
        <v>110248.94</v>
      </c>
      <c r="G584" s="138">
        <v>77918</v>
      </c>
      <c r="H584" s="138">
        <v>7537.13</v>
      </c>
      <c r="I584" s="600">
        <f>Table3[[#This Row],[VAT Amount]]+Table3[[#This Row],[Billed Before VAT]]</f>
        <v>85455.13</v>
      </c>
      <c r="J584" s="68">
        <v>24793.809999999998</v>
      </c>
      <c r="K584" s="357">
        <f t="shared" si="50"/>
        <v>0.22488932773412604</v>
      </c>
      <c r="L584" s="137">
        <v>81984.95</v>
      </c>
      <c r="M584" s="137">
        <v>8147.19</v>
      </c>
      <c r="N584" s="137">
        <f>Table3[[#This Row],[VAT Amount Rework]]+Table3[[#This Row],[Billed Before VAT Rework]]</f>
        <v>90132.14</v>
      </c>
      <c r="O584" s="142">
        <v>20116.800000000003</v>
      </c>
      <c r="P584" s="132">
        <f t="shared" si="47"/>
        <v>0.18246706045427741</v>
      </c>
      <c r="Q584" s="68">
        <f t="shared" si="51"/>
        <v>4677.0099999999948</v>
      </c>
      <c r="R584" s="68">
        <f t="shared" si="53"/>
        <v>4677.0099999999948</v>
      </c>
      <c r="S584" s="71" t="s">
        <v>232</v>
      </c>
      <c r="T584" s="25" t="s">
        <v>1</v>
      </c>
      <c r="U584" s="106" t="s">
        <v>41</v>
      </c>
      <c r="V584" s="313">
        <v>45691</v>
      </c>
      <c r="W584" s="37">
        <f>Table3[[#This Row],[Received Date]]+22</f>
        <v>45713</v>
      </c>
      <c r="X584" s="66" t="s">
        <v>224</v>
      </c>
      <c r="Y584" s="84" t="s">
        <v>103</v>
      </c>
      <c r="Z584" s="313">
        <v>45714</v>
      </c>
      <c r="AA584" s="73"/>
    </row>
    <row r="585" spans="1:27" ht="17.25" hidden="1" customHeight="1" x14ac:dyDescent="0.2">
      <c r="A585" s="395" t="s">
        <v>50</v>
      </c>
      <c r="B585" s="396" t="s">
        <v>87</v>
      </c>
      <c r="C585" s="387" t="s">
        <v>46</v>
      </c>
      <c r="D585" s="396" t="str">
        <f t="shared" si="52"/>
        <v>Dec</v>
      </c>
      <c r="E585" s="158">
        <v>2024</v>
      </c>
      <c r="F585" s="138">
        <v>51407.199999999997</v>
      </c>
      <c r="G585" s="138">
        <v>31934.97</v>
      </c>
      <c r="H585" s="138">
        <v>3220.08</v>
      </c>
      <c r="I585" s="600">
        <v>35155.050000000003</v>
      </c>
      <c r="J585" s="68">
        <f>Table3[[#This Row],[Billing Amount]]-Table3[[#This Row],[Approved to pay]]</f>
        <v>16252.149999999994</v>
      </c>
      <c r="K585" s="357">
        <f t="shared" si="50"/>
        <v>0.31614540375667211</v>
      </c>
      <c r="L585" s="137">
        <v>33920.550000000003</v>
      </c>
      <c r="M585" s="137">
        <v>3517.91</v>
      </c>
      <c r="N585" s="137">
        <f>Table3[[#This Row],[VAT Amount Rework]]+Table3[[#This Row],[Billed Before VAT Rework]]</f>
        <v>37438.460000000006</v>
      </c>
      <c r="O585" s="142">
        <v>13968.739999999991</v>
      </c>
      <c r="P585" s="132">
        <f t="shared" si="47"/>
        <v>0.27172730668077605</v>
      </c>
      <c r="Q585" s="397">
        <f t="shared" si="51"/>
        <v>2283.4100000000035</v>
      </c>
      <c r="R585" s="397">
        <f t="shared" si="53"/>
        <v>2283.4100000000035</v>
      </c>
      <c r="S585" s="398" t="s">
        <v>228</v>
      </c>
      <c r="T585" s="25" t="s">
        <v>1</v>
      </c>
      <c r="U585" s="208" t="s">
        <v>41</v>
      </c>
      <c r="V585" s="37">
        <v>45691</v>
      </c>
      <c r="W585" s="37">
        <f>Table3[[#This Row],[Received Date]]+22</f>
        <v>45713</v>
      </c>
      <c r="X585" s="416" t="s">
        <v>114</v>
      </c>
      <c r="Y585" s="226" t="s">
        <v>38</v>
      </c>
      <c r="Z585" s="37">
        <v>45715</v>
      </c>
      <c r="AA585" s="399"/>
    </row>
    <row r="586" spans="1:27" ht="17.25" hidden="1" customHeight="1" x14ac:dyDescent="0.2">
      <c r="A586" s="395" t="s">
        <v>50</v>
      </c>
      <c r="B586" s="396" t="s">
        <v>87</v>
      </c>
      <c r="C586" s="400" t="s">
        <v>46</v>
      </c>
      <c r="D586" s="396" t="str">
        <f t="shared" si="52"/>
        <v>Dec</v>
      </c>
      <c r="E586" s="158">
        <v>2024</v>
      </c>
      <c r="F586" s="138">
        <v>9074.89</v>
      </c>
      <c r="G586" s="138">
        <v>3473.78</v>
      </c>
      <c r="H586" s="138">
        <v>392.58</v>
      </c>
      <c r="I586" s="600">
        <v>3866.36</v>
      </c>
      <c r="J586" s="68">
        <v>5208.5299999999988</v>
      </c>
      <c r="K586" s="357">
        <f t="shared" si="50"/>
        <v>0.57394965669005349</v>
      </c>
      <c r="L586" s="137">
        <v>3749.18</v>
      </c>
      <c r="M586" s="137">
        <v>433.89</v>
      </c>
      <c r="N586" s="137">
        <f>Table3[[#This Row],[VAT Amount Rework]]+Table3[[#This Row],[Billed Before VAT Rework]]</f>
        <v>4183.07</v>
      </c>
      <c r="O586" s="142">
        <v>4891.82</v>
      </c>
      <c r="P586" s="132">
        <f t="shared" si="47"/>
        <v>0.53905006011092149</v>
      </c>
      <c r="Q586" s="397">
        <f t="shared" si="51"/>
        <v>316.70999999999913</v>
      </c>
      <c r="R586" s="397">
        <f t="shared" si="53"/>
        <v>316.70999999999913</v>
      </c>
      <c r="S586" s="398" t="s">
        <v>229</v>
      </c>
      <c r="T586" s="25" t="s">
        <v>1</v>
      </c>
      <c r="U586" s="208" t="s">
        <v>41</v>
      </c>
      <c r="V586" s="37">
        <v>45691</v>
      </c>
      <c r="W586" s="37">
        <f>Table3[[#This Row],[Received Date]]+22</f>
        <v>45713</v>
      </c>
      <c r="X586" s="416" t="s">
        <v>114</v>
      </c>
      <c r="Y586" s="226" t="s">
        <v>38</v>
      </c>
      <c r="Z586" s="37">
        <v>45714</v>
      </c>
      <c r="AA586" s="399"/>
    </row>
    <row r="587" spans="1:27" ht="17.25" hidden="1" customHeight="1" x14ac:dyDescent="0.2">
      <c r="A587" s="35" t="s">
        <v>50</v>
      </c>
      <c r="B587" s="36" t="s">
        <v>57</v>
      </c>
      <c r="C587" s="74" t="s">
        <v>46</v>
      </c>
      <c r="D587" s="36" t="str">
        <f t="shared" si="52"/>
        <v>Dec</v>
      </c>
      <c r="E587" s="158">
        <v>2024</v>
      </c>
      <c r="F587" s="138">
        <v>1507.52</v>
      </c>
      <c r="G587" s="138">
        <v>1052.51</v>
      </c>
      <c r="H587" s="138">
        <v>95.19</v>
      </c>
      <c r="I587" s="600">
        <f>Table3[[#This Row],[VAT Amount]]+Table3[[#This Row],[Billed Before VAT]]</f>
        <v>1147.7</v>
      </c>
      <c r="J587" s="68">
        <f>Table3[[#This Row],[Billing Amount]]-Table3[[#This Row],[Approved to pay]]</f>
        <v>359.81999999999994</v>
      </c>
      <c r="K587" s="357">
        <f t="shared" si="50"/>
        <v>0.23868340055189977</v>
      </c>
      <c r="L587" s="137"/>
      <c r="M587" s="137"/>
      <c r="N587" s="137">
        <f>Table3[[#This Row],[VAT Amount Rework]]+Table3[[#This Row],[Billed Before VAT Rework]]</f>
        <v>0</v>
      </c>
      <c r="O587" s="142">
        <v>359.81999999999994</v>
      </c>
      <c r="P587" s="132">
        <f t="shared" si="47"/>
        <v>0.23868340055189977</v>
      </c>
      <c r="Q587" s="68">
        <f t="shared" si="51"/>
        <v>0</v>
      </c>
      <c r="R587" s="68">
        <f t="shared" si="53"/>
        <v>0</v>
      </c>
      <c r="S587" s="71" t="s">
        <v>235</v>
      </c>
      <c r="T587" s="25" t="s">
        <v>1</v>
      </c>
      <c r="U587" s="72" t="s">
        <v>41</v>
      </c>
      <c r="V587" s="392">
        <v>45691</v>
      </c>
      <c r="W587" s="37">
        <f>Table3[[#This Row],[Received Date]]+22</f>
        <v>45713</v>
      </c>
      <c r="X587" s="416" t="s">
        <v>224</v>
      </c>
      <c r="Y587" s="84" t="s">
        <v>103</v>
      </c>
      <c r="Z587" s="379">
        <v>45713</v>
      </c>
      <c r="AA587" s="73"/>
    </row>
    <row r="588" spans="1:27" ht="17.25" hidden="1" customHeight="1" x14ac:dyDescent="0.2">
      <c r="A588" s="395" t="s">
        <v>50</v>
      </c>
      <c r="B588" s="396" t="s">
        <v>87</v>
      </c>
      <c r="C588" s="400" t="s">
        <v>46</v>
      </c>
      <c r="D588" s="396" t="str">
        <f t="shared" si="52"/>
        <v>Dec</v>
      </c>
      <c r="E588" s="158">
        <v>2024</v>
      </c>
      <c r="F588" s="138">
        <v>25773.79</v>
      </c>
      <c r="G588" s="138">
        <v>17266.73</v>
      </c>
      <c r="H588" s="138">
        <v>1791.73</v>
      </c>
      <c r="I588" s="600">
        <v>19058.46</v>
      </c>
      <c r="J588" s="68">
        <v>6715.3300000000017</v>
      </c>
      <c r="K588" s="357">
        <f t="shared" si="50"/>
        <v>0.2605487978291125</v>
      </c>
      <c r="L588" s="137">
        <v>18067.55</v>
      </c>
      <c r="M588" s="137">
        <v>1906.96</v>
      </c>
      <c r="N588" s="137">
        <f>Table3[[#This Row],[VAT Amount Rework]]+Table3[[#This Row],[Billed Before VAT Rework]]</f>
        <v>19974.509999999998</v>
      </c>
      <c r="O588" s="142">
        <v>5799.2800000000025</v>
      </c>
      <c r="P588" s="132">
        <f t="shared" si="47"/>
        <v>0.22500687714146822</v>
      </c>
      <c r="Q588" s="397">
        <f t="shared" si="51"/>
        <v>916.04999999999927</v>
      </c>
      <c r="R588" s="397">
        <f t="shared" si="53"/>
        <v>916.04999999999927</v>
      </c>
      <c r="S588" s="398" t="s">
        <v>230</v>
      </c>
      <c r="T588" s="25" t="s">
        <v>1</v>
      </c>
      <c r="U588" s="202" t="s">
        <v>41</v>
      </c>
      <c r="V588" s="55">
        <v>45692</v>
      </c>
      <c r="W588" s="37">
        <f>Table3[[#This Row],[Received Date]]+22</f>
        <v>45714</v>
      </c>
      <c r="X588" s="66" t="s">
        <v>224</v>
      </c>
      <c r="Y588" s="84" t="s">
        <v>38</v>
      </c>
      <c r="Z588" s="55">
        <v>45714</v>
      </c>
      <c r="AA588" s="399"/>
    </row>
    <row r="589" spans="1:27" ht="17.25" hidden="1" customHeight="1" x14ac:dyDescent="0.2">
      <c r="A589" s="35" t="s">
        <v>50</v>
      </c>
      <c r="B589" s="36" t="s">
        <v>82</v>
      </c>
      <c r="C589" s="74" t="s">
        <v>46</v>
      </c>
      <c r="D589" s="36" t="str">
        <f t="shared" si="52"/>
        <v>Dec</v>
      </c>
      <c r="E589" s="158">
        <v>2024</v>
      </c>
      <c r="F589" s="138">
        <v>17160.12</v>
      </c>
      <c r="G589" s="138">
        <v>12397.85</v>
      </c>
      <c r="H589" s="138">
        <v>792.02</v>
      </c>
      <c r="I589" s="600">
        <v>13189.87</v>
      </c>
      <c r="J589" s="68">
        <v>3970.2499999999982</v>
      </c>
      <c r="K589" s="357">
        <f t="shared" si="50"/>
        <v>0.23136493217996135</v>
      </c>
      <c r="L589" s="137">
        <v>12397.85</v>
      </c>
      <c r="M589" s="137">
        <v>792.02</v>
      </c>
      <c r="N589" s="137">
        <f>Table3[[#This Row],[VAT Amount Rework]]+Table3[[#This Row],[Billed Before VAT Rework]]</f>
        <v>13189.87</v>
      </c>
      <c r="O589" s="142">
        <v>3970.2499999999982</v>
      </c>
      <c r="P589" s="132">
        <f t="shared" si="47"/>
        <v>0.23136493217996135</v>
      </c>
      <c r="Q589" s="68">
        <f t="shared" si="51"/>
        <v>0</v>
      </c>
      <c r="R589" s="68">
        <f t="shared" si="53"/>
        <v>0</v>
      </c>
      <c r="S589" s="71" t="s">
        <v>233</v>
      </c>
      <c r="T589" s="25" t="s">
        <v>1</v>
      </c>
      <c r="U589" s="106" t="s">
        <v>41</v>
      </c>
      <c r="V589" s="361">
        <v>45692</v>
      </c>
      <c r="W589" s="37">
        <f>Table3[[#This Row],[Received Date]]+22</f>
        <v>45714</v>
      </c>
      <c r="X589" s="66" t="s">
        <v>224</v>
      </c>
      <c r="Y589" s="84" t="s">
        <v>38</v>
      </c>
      <c r="Z589" s="313">
        <v>45714</v>
      </c>
      <c r="AA589" s="73"/>
    </row>
    <row r="590" spans="1:27" ht="17.25" hidden="1" customHeight="1" x14ac:dyDescent="0.2">
      <c r="A590" s="403" t="s">
        <v>47</v>
      </c>
      <c r="B590" s="74" t="s">
        <v>85</v>
      </c>
      <c r="C590" s="74" t="s">
        <v>93</v>
      </c>
      <c r="D590" s="404" t="str">
        <f t="shared" si="52"/>
        <v>Jan</v>
      </c>
      <c r="E590" s="158">
        <v>2025</v>
      </c>
      <c r="F590" s="138">
        <v>1130476.3999999999</v>
      </c>
      <c r="G590" s="138"/>
      <c r="H590" s="138"/>
      <c r="I590" s="600">
        <v>945255.38</v>
      </c>
      <c r="J590" s="68">
        <v>185221.02</v>
      </c>
      <c r="K590" s="357">
        <f t="shared" si="50"/>
        <v>0.16384333189087363</v>
      </c>
      <c r="L590" s="137"/>
      <c r="M590" s="137"/>
      <c r="N590" s="137">
        <f>Table3[[#This Row],[VAT Amount Rework]]+Table3[[#This Row],[Billed Before VAT Rework]]</f>
        <v>0</v>
      </c>
      <c r="O590" s="142">
        <v>185221.02</v>
      </c>
      <c r="P590" s="132">
        <f t="shared" si="47"/>
        <v>0.16384333189087363</v>
      </c>
      <c r="Q590" s="405">
        <f t="shared" si="51"/>
        <v>0</v>
      </c>
      <c r="R590" s="405">
        <f t="shared" si="53"/>
        <v>0</v>
      </c>
      <c r="S590" s="406" t="s">
        <v>238</v>
      </c>
      <c r="T590" s="25" t="s">
        <v>1</v>
      </c>
      <c r="U590" s="86" t="s">
        <v>48</v>
      </c>
      <c r="V590" s="414">
        <v>45699</v>
      </c>
      <c r="W590" s="37">
        <f>Table3[[#This Row],[Received Date]]+14</f>
        <v>45713</v>
      </c>
      <c r="X590" s="416" t="s">
        <v>100</v>
      </c>
      <c r="Y590" s="84" t="s">
        <v>103</v>
      </c>
      <c r="Z590" s="426">
        <v>45713</v>
      </c>
      <c r="AA590" s="408"/>
    </row>
    <row r="591" spans="1:27" ht="17.25" hidden="1" customHeight="1" x14ac:dyDescent="0.2">
      <c r="A591" s="35" t="s">
        <v>50</v>
      </c>
      <c r="B591" s="36" t="s">
        <v>57</v>
      </c>
      <c r="C591" s="74" t="s">
        <v>46</v>
      </c>
      <c r="D591" s="36" t="str">
        <f t="shared" si="52"/>
        <v>Dec</v>
      </c>
      <c r="E591" s="158">
        <v>2024</v>
      </c>
      <c r="F591" s="138">
        <v>631878.38</v>
      </c>
      <c r="G591" s="138">
        <v>435744.57</v>
      </c>
      <c r="H591" s="138">
        <v>34990.39</v>
      </c>
      <c r="I591" s="600">
        <f>Table3[[#This Row],[VAT Amount]]+Table3[[#This Row],[Billed Before VAT]]</f>
        <v>470734.96</v>
      </c>
      <c r="J591" s="68">
        <v>161143.41999999998</v>
      </c>
      <c r="K591" s="357">
        <f t="shared" si="50"/>
        <v>0.2550228415791026</v>
      </c>
      <c r="L591" s="137">
        <v>436001.97</v>
      </c>
      <c r="M591" s="137">
        <v>35021.279999999999</v>
      </c>
      <c r="N591" s="137">
        <f>Table3[[#This Row],[VAT Amount Rework]]+Table3[[#This Row],[Billed Before VAT Rework]]</f>
        <v>471023.25</v>
      </c>
      <c r="O591" s="142">
        <v>160855.13</v>
      </c>
      <c r="P591" s="132">
        <f t="shared" si="47"/>
        <v>0.25456659871793685</v>
      </c>
      <c r="Q591" s="68">
        <f t="shared" si="51"/>
        <v>288.28999999997905</v>
      </c>
      <c r="R591" s="68">
        <f t="shared" si="53"/>
        <v>288.28999999997905</v>
      </c>
      <c r="S591" s="71" t="s">
        <v>236</v>
      </c>
      <c r="T591" s="25" t="s">
        <v>1</v>
      </c>
      <c r="U591" s="67" t="s">
        <v>41</v>
      </c>
      <c r="V591" s="392">
        <v>45693</v>
      </c>
      <c r="W591" s="37">
        <f>Table3[[#This Row],[Received Date]]+22</f>
        <v>45715</v>
      </c>
      <c r="X591" s="423" t="s">
        <v>96</v>
      </c>
      <c r="Y591" s="51" t="s">
        <v>38</v>
      </c>
      <c r="Z591" s="476">
        <v>45720</v>
      </c>
      <c r="AA591" s="73"/>
    </row>
    <row r="592" spans="1:27" ht="17.25" hidden="1" customHeight="1" x14ac:dyDescent="0.2">
      <c r="A592" s="395" t="s">
        <v>50</v>
      </c>
      <c r="B592" s="396" t="s">
        <v>87</v>
      </c>
      <c r="C592" s="400" t="s">
        <v>46</v>
      </c>
      <c r="D592" s="396" t="str">
        <f t="shared" si="52"/>
        <v>Dec</v>
      </c>
      <c r="E592" s="158">
        <v>2024</v>
      </c>
      <c r="F592" s="138">
        <v>442322.46</v>
      </c>
      <c r="G592" s="138">
        <v>266394.81</v>
      </c>
      <c r="H592" s="138">
        <v>31422.7</v>
      </c>
      <c r="I592" s="600">
        <v>297817.51</v>
      </c>
      <c r="J592" s="68">
        <v>144504.95000000001</v>
      </c>
      <c r="K592" s="357">
        <f t="shared" si="50"/>
        <v>0.32669593581117268</v>
      </c>
      <c r="L592" s="137">
        <v>268351.59000000003</v>
      </c>
      <c r="M592" s="137">
        <v>31656.74</v>
      </c>
      <c r="N592" s="137">
        <f>Table3[[#This Row],[VAT Amount Rework]]+Table3[[#This Row],[Billed Before VAT Rework]]</f>
        <v>300008.33</v>
      </c>
      <c r="O592" s="142">
        <v>142314.13</v>
      </c>
      <c r="P592" s="132">
        <f t="shared" si="47"/>
        <v>0.32174294291996836</v>
      </c>
      <c r="Q592" s="397">
        <f t="shared" si="51"/>
        <v>2190.820000000007</v>
      </c>
      <c r="R592" s="397">
        <f t="shared" si="53"/>
        <v>2190.820000000007</v>
      </c>
      <c r="S592" s="398" t="s">
        <v>231</v>
      </c>
      <c r="T592" s="25" t="s">
        <v>1</v>
      </c>
      <c r="U592" s="208" t="s">
        <v>41</v>
      </c>
      <c r="V592" s="37">
        <v>45693</v>
      </c>
      <c r="W592" s="37">
        <f>Table3[[#This Row],[Received Date]]+22</f>
        <v>45715</v>
      </c>
      <c r="X592" s="66" t="s">
        <v>224</v>
      </c>
      <c r="Y592" s="84" t="s">
        <v>103</v>
      </c>
      <c r="Z592" s="37">
        <v>45715</v>
      </c>
      <c r="AA592" s="399"/>
    </row>
    <row r="593" spans="1:27" ht="17.25" hidden="1" customHeight="1" x14ac:dyDescent="0.2">
      <c r="A593" s="35" t="s">
        <v>50</v>
      </c>
      <c r="B593" s="36" t="s">
        <v>82</v>
      </c>
      <c r="C593" s="74" t="s">
        <v>46</v>
      </c>
      <c r="D593" s="36" t="str">
        <f t="shared" si="52"/>
        <v>Dec</v>
      </c>
      <c r="E593" s="158">
        <v>2024</v>
      </c>
      <c r="F593" s="138">
        <v>63210</v>
      </c>
      <c r="G593" s="138">
        <v>27894.33</v>
      </c>
      <c r="H593" s="138">
        <v>3112.37</v>
      </c>
      <c r="I593" s="600">
        <v>31006.7</v>
      </c>
      <c r="J593" s="68">
        <v>32203.3</v>
      </c>
      <c r="K593" s="357">
        <f t="shared" si="50"/>
        <v>0.50946527448188572</v>
      </c>
      <c r="L593" s="137">
        <v>29810.04</v>
      </c>
      <c r="M593" s="137">
        <v>3388.79</v>
      </c>
      <c r="N593" s="137">
        <f>Table3[[#This Row],[VAT Amount Rework]]+Table3[[#This Row],[Billed Before VAT Rework]]</f>
        <v>33198.83</v>
      </c>
      <c r="O593" s="142">
        <v>30011.17</v>
      </c>
      <c r="P593" s="132">
        <f t="shared" si="47"/>
        <v>0.47478516057585823</v>
      </c>
      <c r="Q593" s="68">
        <f t="shared" si="51"/>
        <v>2192.130000000001</v>
      </c>
      <c r="R593" s="68">
        <f t="shared" si="53"/>
        <v>2192.130000000001</v>
      </c>
      <c r="S593" s="71" t="s">
        <v>234</v>
      </c>
      <c r="T593" s="25" t="s">
        <v>1</v>
      </c>
      <c r="U593" s="107" t="s">
        <v>41</v>
      </c>
      <c r="V593" s="313">
        <v>45693</v>
      </c>
      <c r="W593" s="37">
        <f>Table3[[#This Row],[Received Date]]+22</f>
        <v>45715</v>
      </c>
      <c r="X593" s="66" t="s">
        <v>224</v>
      </c>
      <c r="Y593" s="84" t="s">
        <v>103</v>
      </c>
      <c r="Z593" s="313">
        <v>45715</v>
      </c>
      <c r="AA593" s="73"/>
    </row>
    <row r="594" spans="1:27" ht="17.25" hidden="1" customHeight="1" x14ac:dyDescent="0.2">
      <c r="A594" s="403" t="s">
        <v>50</v>
      </c>
      <c r="B594" s="404" t="s">
        <v>82</v>
      </c>
      <c r="C594" s="409" t="s">
        <v>46</v>
      </c>
      <c r="D594" s="404" t="str">
        <f t="shared" si="52"/>
        <v>Dec</v>
      </c>
      <c r="E594" s="158">
        <v>2024</v>
      </c>
      <c r="F594" s="138">
        <v>1565871.7</v>
      </c>
      <c r="G594" s="138">
        <v>1050836.24</v>
      </c>
      <c r="H594" s="138">
        <v>109858.4</v>
      </c>
      <c r="I594" s="600">
        <f>Table3[[#This Row],[VAT Amount]]+Table3[[#This Row],[Billed Before VAT]]</f>
        <v>1160694.6399999999</v>
      </c>
      <c r="J594" s="68">
        <v>405177.06000000006</v>
      </c>
      <c r="K594" s="357">
        <f t="shared" si="50"/>
        <v>0.25875495418941413</v>
      </c>
      <c r="L594" s="137">
        <v>1056474.74</v>
      </c>
      <c r="M594" s="137">
        <v>110618.35</v>
      </c>
      <c r="N594" s="137">
        <f>Table3[[#This Row],[VAT Amount Rework]]+Table3[[#This Row],[Billed Before VAT Rework]]</f>
        <v>1167093.0900000001</v>
      </c>
      <c r="O594" s="142">
        <v>398778.60999999987</v>
      </c>
      <c r="P594" s="132">
        <f t="shared" si="47"/>
        <v>0.25466876373077046</v>
      </c>
      <c r="Q594" s="405">
        <f t="shared" si="51"/>
        <v>6398.4500000001863</v>
      </c>
      <c r="R594" s="405">
        <f t="shared" si="53"/>
        <v>6398.4500000001863</v>
      </c>
      <c r="S594" s="406" t="s">
        <v>243</v>
      </c>
      <c r="T594" s="25" t="s">
        <v>1</v>
      </c>
      <c r="U594" s="107" t="s">
        <v>41</v>
      </c>
      <c r="V594" s="313">
        <v>45697</v>
      </c>
      <c r="W594" s="37">
        <f>Table3[[#This Row],[Received Date]]+22</f>
        <v>45719</v>
      </c>
      <c r="X594" s="66" t="s">
        <v>114</v>
      </c>
      <c r="Y594" s="226" t="s">
        <v>38</v>
      </c>
      <c r="Z594" s="313">
        <v>45722</v>
      </c>
      <c r="AA594" s="408"/>
    </row>
    <row r="595" spans="1:27" ht="17.25" hidden="1" customHeight="1" x14ac:dyDescent="0.2">
      <c r="A595" s="35" t="s">
        <v>50</v>
      </c>
      <c r="B595" s="79" t="s">
        <v>82</v>
      </c>
      <c r="C595" s="36" t="s">
        <v>108</v>
      </c>
      <c r="D595" s="36" t="str">
        <f t="shared" si="52"/>
        <v>Dec</v>
      </c>
      <c r="E595" s="158">
        <v>2024</v>
      </c>
      <c r="F595" s="138">
        <v>751016</v>
      </c>
      <c r="G595" s="138"/>
      <c r="H595" s="138"/>
      <c r="I595" s="600"/>
      <c r="J595" s="68">
        <v>156686.34</v>
      </c>
      <c r="K595" s="357">
        <f t="shared" si="50"/>
        <v>0.20863249251680391</v>
      </c>
      <c r="L595" s="137"/>
      <c r="M595" s="137"/>
      <c r="N595" s="137">
        <f>Table3[[#This Row],[VAT Amount Rework]]+Table3[[#This Row],[Billed Before VAT Rework]]</f>
        <v>0</v>
      </c>
      <c r="O595" s="142">
        <v>156686.34</v>
      </c>
      <c r="P595" s="132">
        <f t="shared" si="47"/>
        <v>0.20863249251680391</v>
      </c>
      <c r="Q595" s="68">
        <f t="shared" si="51"/>
        <v>0</v>
      </c>
      <c r="R595" s="68">
        <f t="shared" si="53"/>
        <v>0</v>
      </c>
      <c r="S595" s="71" t="s">
        <v>225</v>
      </c>
      <c r="T595" s="25" t="s">
        <v>1</v>
      </c>
      <c r="U595" s="73" t="s">
        <v>48</v>
      </c>
      <c r="V595" s="37">
        <v>45694</v>
      </c>
      <c r="W595" s="37">
        <v>45714</v>
      </c>
      <c r="X595" s="416" t="s">
        <v>224</v>
      </c>
      <c r="Y595" s="84" t="s">
        <v>103</v>
      </c>
      <c r="Z595" s="37">
        <v>45714</v>
      </c>
      <c r="AA595" s="73"/>
    </row>
    <row r="596" spans="1:27" ht="17.25" hidden="1" customHeight="1" x14ac:dyDescent="0.2">
      <c r="A596" s="35" t="s">
        <v>50</v>
      </c>
      <c r="B596" s="74" t="s">
        <v>56</v>
      </c>
      <c r="C596" s="74" t="s">
        <v>46</v>
      </c>
      <c r="D596" s="36" t="str">
        <f t="shared" si="52"/>
        <v>Dec</v>
      </c>
      <c r="E596" s="158">
        <v>2024</v>
      </c>
      <c r="F596" s="138">
        <v>134.41</v>
      </c>
      <c r="G596" s="138" t="s">
        <v>3</v>
      </c>
      <c r="H596" s="138">
        <v>0</v>
      </c>
      <c r="I596" s="600">
        <v>0</v>
      </c>
      <c r="J596" s="68">
        <v>134.41</v>
      </c>
      <c r="K596" s="357">
        <f t="shared" si="50"/>
        <v>1</v>
      </c>
      <c r="L596" s="137"/>
      <c r="M596" s="137"/>
      <c r="N596" s="137">
        <f>Table3[[#This Row],[VAT Amount Rework]]+Table3[[#This Row],[Billed Before VAT Rework]]</f>
        <v>0</v>
      </c>
      <c r="O596" s="142">
        <v>134.41</v>
      </c>
      <c r="P596" s="132">
        <f t="shared" si="47"/>
        <v>1</v>
      </c>
      <c r="Q596" s="68">
        <f t="shared" si="51"/>
        <v>0</v>
      </c>
      <c r="R596" s="68">
        <f t="shared" si="53"/>
        <v>0</v>
      </c>
      <c r="S596" s="71" t="s">
        <v>240</v>
      </c>
      <c r="T596" s="25" t="s">
        <v>1</v>
      </c>
      <c r="U596" s="73" t="s">
        <v>41</v>
      </c>
      <c r="V596" s="55">
        <v>45698</v>
      </c>
      <c r="W596" s="37">
        <f>Table3[[#This Row],[Received Date]]+22</f>
        <v>45720</v>
      </c>
      <c r="X596" s="68"/>
      <c r="Y596" s="51" t="s">
        <v>103</v>
      </c>
      <c r="Z596" s="55">
        <v>45698</v>
      </c>
      <c r="AA596" s="73"/>
    </row>
    <row r="597" spans="1:27" ht="17.25" hidden="1" customHeight="1" x14ac:dyDescent="0.2">
      <c r="A597" s="35" t="s">
        <v>50</v>
      </c>
      <c r="B597" s="74" t="s">
        <v>56</v>
      </c>
      <c r="C597" s="74" t="s">
        <v>46</v>
      </c>
      <c r="D597" s="36" t="str">
        <f t="shared" si="52"/>
        <v>Dec</v>
      </c>
      <c r="E597" s="158">
        <v>2024</v>
      </c>
      <c r="F597" s="138">
        <v>14360.3</v>
      </c>
      <c r="G597" s="138">
        <v>8184.62</v>
      </c>
      <c r="H597" s="138">
        <v>531.57000000000005</v>
      </c>
      <c r="I597" s="600">
        <f>Table3[[#This Row],[VAT Amount]]+Table3[[#This Row],[Billed Before VAT]]</f>
        <v>8716.19</v>
      </c>
      <c r="J597" s="68">
        <f>Table3[[#This Row],[Billing Amount]]-Table3[[#This Row],[Approved to pay]]</f>
        <v>5644.1099999999988</v>
      </c>
      <c r="K597" s="357">
        <f t="shared" si="50"/>
        <v>0.39303566081488539</v>
      </c>
      <c r="L597" s="137">
        <v>9936.6200000000008</v>
      </c>
      <c r="M597" s="137">
        <v>794.36</v>
      </c>
      <c r="N597" s="137">
        <f>Table3[[#This Row],[VAT Amount Rework]]+Table3[[#This Row],[Billed Before VAT Rework]]</f>
        <v>10730.980000000001</v>
      </c>
      <c r="O597" s="142">
        <v>3629.3199999999979</v>
      </c>
      <c r="P597" s="132">
        <f t="shared" si="47"/>
        <v>0.25273288162503554</v>
      </c>
      <c r="Q597" s="68">
        <f t="shared" si="51"/>
        <v>2014.7900000000009</v>
      </c>
      <c r="R597" s="68">
        <f t="shared" si="53"/>
        <v>2014.7900000000009</v>
      </c>
      <c r="S597" s="71" t="s">
        <v>239</v>
      </c>
      <c r="T597" s="25" t="s">
        <v>1</v>
      </c>
      <c r="U597" s="73" t="s">
        <v>41</v>
      </c>
      <c r="V597" s="55">
        <v>45698</v>
      </c>
      <c r="W597" s="37">
        <f>Table3[[#This Row],[Received Date]]+22</f>
        <v>45720</v>
      </c>
      <c r="X597" s="68" t="s">
        <v>224</v>
      </c>
      <c r="Y597" s="51" t="s">
        <v>103</v>
      </c>
      <c r="Z597" s="55">
        <v>45720</v>
      </c>
      <c r="AA597" s="73"/>
    </row>
    <row r="598" spans="1:27" ht="17.25" hidden="1" customHeight="1" x14ac:dyDescent="0.2">
      <c r="A598" s="69" t="s">
        <v>37</v>
      </c>
      <c r="B598" s="74" t="s">
        <v>85</v>
      </c>
      <c r="C598" s="79" t="s">
        <v>46</v>
      </c>
      <c r="D598" s="26" t="str">
        <f t="shared" ref="D598:D618" si="54">TEXT($A598, "mmm")</f>
        <v>Mar</v>
      </c>
      <c r="E598" s="158">
        <v>2025</v>
      </c>
      <c r="F598" s="138">
        <v>987833.79</v>
      </c>
      <c r="G598" s="138">
        <v>381992.53</v>
      </c>
      <c r="H598" s="138">
        <v>56053.2</v>
      </c>
      <c r="I598" s="600">
        <f>Table3[[#This Row],[VAT Amount]]+Table3[[#This Row],[Billed Before VAT]]</f>
        <v>438045.73000000004</v>
      </c>
      <c r="J598" s="68">
        <f>Table3[[#This Row],[Billing Amount]]-Table3[[#This Row],[Approved to pay]]</f>
        <v>549788.06000000006</v>
      </c>
      <c r="K598" s="357">
        <f t="shared" ref="K598:K618" si="55">IFERROR(J598/F598,0)</f>
        <v>0.55655927704194041</v>
      </c>
      <c r="L598" s="137">
        <v>803547.65</v>
      </c>
      <c r="M598" s="137">
        <v>118527.26</v>
      </c>
      <c r="N598" s="137">
        <f>Table3[[#This Row],[VAT Amount Rework]]+Table3[[#This Row],[Billed Before VAT Rework]]</f>
        <v>922074.91</v>
      </c>
      <c r="O598" s="142">
        <v>65758.880000000005</v>
      </c>
      <c r="P598" s="132">
        <f t="shared" ref="P598:P618" si="56">IF(O598="-",K598,IFERROR(O598/F598,0))</f>
        <v>6.6568769630769561E-2</v>
      </c>
      <c r="Q598" s="66">
        <f t="shared" ref="Q598:Q611" si="57">$J598-$O598</f>
        <v>484029.18000000005</v>
      </c>
      <c r="R598" s="66">
        <f t="shared" ref="R598:R611" si="58">IFERROR(IF($Q598&lt;0,0,$Q598),"0")</f>
        <v>484029.18000000005</v>
      </c>
      <c r="S598" s="32" t="s">
        <v>324</v>
      </c>
      <c r="T598" s="340"/>
      <c r="U598" s="106" t="s">
        <v>40</v>
      </c>
      <c r="V598" s="37">
        <v>45768</v>
      </c>
      <c r="W598" s="37">
        <f>Table3[[#This Row],[Received Date]]+15</f>
        <v>45783</v>
      </c>
      <c r="X598" s="416" t="s">
        <v>224</v>
      </c>
      <c r="Y598" s="84" t="s">
        <v>38</v>
      </c>
      <c r="Z598" s="37">
        <v>45783</v>
      </c>
      <c r="AA598" s="70"/>
    </row>
    <row r="599" spans="1:27" ht="17.25" hidden="1" customHeight="1" x14ac:dyDescent="0.2">
      <c r="A599" s="449" t="s">
        <v>47</v>
      </c>
      <c r="B599" s="451" t="s">
        <v>57</v>
      </c>
      <c r="C599" s="166" t="s">
        <v>62</v>
      </c>
      <c r="D599" s="451" t="str">
        <f t="shared" si="54"/>
        <v>Jan</v>
      </c>
      <c r="E599" s="158">
        <v>2025</v>
      </c>
      <c r="F599" s="138">
        <v>16547643.920000011</v>
      </c>
      <c r="G599" s="138"/>
      <c r="H599" s="138"/>
      <c r="I599" s="600"/>
      <c r="J599" s="68">
        <v>276084.64450768195</v>
      </c>
      <c r="K599" s="357">
        <f t="shared" si="55"/>
        <v>1.6684226820592701E-2</v>
      </c>
      <c r="L599" s="137"/>
      <c r="M599" s="137"/>
      <c r="N599" s="137">
        <f>Table3[[#This Row],[VAT Amount Rework]]+Table3[[#This Row],[Billed Before VAT Rework]]</f>
        <v>0</v>
      </c>
      <c r="O599" s="142">
        <v>133121.90212319995</v>
      </c>
      <c r="P599" s="132">
        <f t="shared" si="56"/>
        <v>8.0447647270379414E-3</v>
      </c>
      <c r="Q599" s="442">
        <f t="shared" si="57"/>
        <v>142962.742384482</v>
      </c>
      <c r="R599" s="442">
        <f t="shared" si="58"/>
        <v>142962.742384482</v>
      </c>
      <c r="S599" s="443"/>
      <c r="T599" s="25" t="s">
        <v>1</v>
      </c>
      <c r="U599" s="81" t="s">
        <v>48</v>
      </c>
      <c r="V599" s="37">
        <v>45735</v>
      </c>
      <c r="W599" s="37">
        <f>Table3[[#This Row],[Received Date]]+15</f>
        <v>45750</v>
      </c>
      <c r="X599" s="416" t="s">
        <v>96</v>
      </c>
      <c r="Y599" s="84" t="s">
        <v>38</v>
      </c>
      <c r="Z599" s="313">
        <v>45742</v>
      </c>
      <c r="AA599" s="445"/>
    </row>
    <row r="600" spans="1:27" ht="17.25" hidden="1" customHeight="1" x14ac:dyDescent="0.2">
      <c r="A600" s="403" t="s">
        <v>50</v>
      </c>
      <c r="B600" s="404" t="s">
        <v>56</v>
      </c>
      <c r="C600" s="409" t="s">
        <v>46</v>
      </c>
      <c r="D600" s="404" t="str">
        <f t="shared" si="54"/>
        <v>Dec</v>
      </c>
      <c r="E600" s="158">
        <v>2024</v>
      </c>
      <c r="F600" s="138">
        <v>4427.5</v>
      </c>
      <c r="G600" s="138" t="s">
        <v>3</v>
      </c>
      <c r="H600" s="138">
        <v>0</v>
      </c>
      <c r="I600" s="600">
        <v>0</v>
      </c>
      <c r="J600" s="68">
        <v>4427.5</v>
      </c>
      <c r="K600" s="357">
        <f t="shared" si="55"/>
        <v>1</v>
      </c>
      <c r="L600" s="137">
        <v>3850</v>
      </c>
      <c r="M600" s="137">
        <v>577.5</v>
      </c>
      <c r="N600" s="137">
        <f>Table3[[#This Row],[VAT Amount Rework]]+Table3[[#This Row],[Billed Before VAT Rework]]</f>
        <v>4427.5</v>
      </c>
      <c r="O600" s="142">
        <v>0</v>
      </c>
      <c r="P600" s="132">
        <f t="shared" si="56"/>
        <v>0</v>
      </c>
      <c r="Q600" s="405">
        <f t="shared" si="57"/>
        <v>4427.5</v>
      </c>
      <c r="R600" s="405">
        <f t="shared" si="58"/>
        <v>4427.5</v>
      </c>
      <c r="S600" s="406" t="s">
        <v>241</v>
      </c>
      <c r="T600" s="25" t="s">
        <v>1</v>
      </c>
      <c r="U600" s="107" t="s">
        <v>40</v>
      </c>
      <c r="V600" s="361">
        <v>45700</v>
      </c>
      <c r="W600" s="37">
        <v>45722</v>
      </c>
      <c r="X600" s="66" t="s">
        <v>224</v>
      </c>
      <c r="Y600" s="84" t="s">
        <v>103</v>
      </c>
      <c r="Z600" s="313">
        <v>45721</v>
      </c>
      <c r="AA600" s="425"/>
    </row>
    <row r="601" spans="1:27" ht="17.25" hidden="1" customHeight="1" x14ac:dyDescent="0.2">
      <c r="A601" s="531" t="s">
        <v>89</v>
      </c>
      <c r="B601" s="532" t="s">
        <v>306</v>
      </c>
      <c r="C601" s="536" t="s">
        <v>46</v>
      </c>
      <c r="D601" s="532" t="str">
        <f t="shared" si="54"/>
        <v>FEB</v>
      </c>
      <c r="E601" s="158">
        <v>2025</v>
      </c>
      <c r="F601" s="138">
        <v>836661.09</v>
      </c>
      <c r="G601" s="138">
        <v>624394.23</v>
      </c>
      <c r="H601" s="138">
        <v>91316.13</v>
      </c>
      <c r="I601" s="600">
        <f>Table3[[#This Row],[VAT Amount]]+Table3[[#This Row],[Billed Before VAT]]</f>
        <v>715710.36</v>
      </c>
      <c r="J601" s="68">
        <f>Table3[[#This Row],[Billing Amount]]-Table3[[#This Row],[Approved to pay]]</f>
        <v>120950.72999999998</v>
      </c>
      <c r="K601" s="357">
        <f t="shared" si="55"/>
        <v>0.14456358906328484</v>
      </c>
      <c r="L601" s="137">
        <v>724696.83</v>
      </c>
      <c r="M601" s="137">
        <v>104372.38</v>
      </c>
      <c r="N601" s="137">
        <f>Table3[[#This Row],[VAT Amount Rework]]+Table3[[#This Row],[Billed Before VAT Rework]]</f>
        <v>829069.21</v>
      </c>
      <c r="O601" s="142">
        <v>7591.8800000000047</v>
      </c>
      <c r="P601" s="132">
        <f t="shared" si="56"/>
        <v>9.0740206407830017E-3</v>
      </c>
      <c r="Q601" s="533">
        <f t="shared" si="57"/>
        <v>113358.84999999998</v>
      </c>
      <c r="R601" s="533">
        <f t="shared" si="58"/>
        <v>113358.84999999998</v>
      </c>
      <c r="S601" s="534" t="s">
        <v>307</v>
      </c>
      <c r="T601" s="25" t="s">
        <v>1</v>
      </c>
      <c r="U601" s="107" t="s">
        <v>40</v>
      </c>
      <c r="V601" s="55">
        <v>45761</v>
      </c>
      <c r="W601" s="37">
        <f>Table3[[#This Row],[Received Date]]+15</f>
        <v>45776</v>
      </c>
      <c r="X601" s="423" t="s">
        <v>100</v>
      </c>
      <c r="Y601" s="84" t="s">
        <v>38</v>
      </c>
      <c r="Z601" s="616">
        <v>45768</v>
      </c>
      <c r="AA601" s="535"/>
    </row>
    <row r="602" spans="1:27" ht="17.25" hidden="1" customHeight="1" x14ac:dyDescent="0.2">
      <c r="A602" s="403" t="s">
        <v>50</v>
      </c>
      <c r="B602" s="404" t="s">
        <v>56</v>
      </c>
      <c r="C602" s="409" t="s">
        <v>46</v>
      </c>
      <c r="D602" s="404" t="str">
        <f t="shared" si="54"/>
        <v>Dec</v>
      </c>
      <c r="E602" s="158">
        <v>2024</v>
      </c>
      <c r="F602" s="138">
        <v>18397.54</v>
      </c>
      <c r="G602" s="138">
        <v>12502.18</v>
      </c>
      <c r="H602" s="138">
        <v>1174.9000000000001</v>
      </c>
      <c r="I602" s="600">
        <f>H602+G602</f>
        <v>13677.08</v>
      </c>
      <c r="J602" s="68">
        <v>4720.4600000000009</v>
      </c>
      <c r="K602" s="357">
        <f t="shared" si="55"/>
        <v>0.25658104290030082</v>
      </c>
      <c r="L602" s="137">
        <v>13183.72</v>
      </c>
      <c r="M602" s="137">
        <v>1269.56</v>
      </c>
      <c r="N602" s="137">
        <f>Table3[[#This Row],[VAT Amount Rework]]+Table3[[#This Row],[Billed Before VAT Rework]]</f>
        <v>14453.279999999999</v>
      </c>
      <c r="O602" s="142">
        <v>3944.260000000002</v>
      </c>
      <c r="P602" s="132">
        <f t="shared" si="56"/>
        <v>0.2143906196154487</v>
      </c>
      <c r="Q602" s="405">
        <f t="shared" si="57"/>
        <v>776.19999999999891</v>
      </c>
      <c r="R602" s="405">
        <f t="shared" si="58"/>
        <v>776.19999999999891</v>
      </c>
      <c r="S602" s="406" t="s">
        <v>242</v>
      </c>
      <c r="T602" s="25" t="s">
        <v>1</v>
      </c>
      <c r="U602" s="107" t="s">
        <v>41</v>
      </c>
      <c r="V602" s="313">
        <v>45701</v>
      </c>
      <c r="W602" s="37">
        <v>45723</v>
      </c>
      <c r="X602" s="68" t="s">
        <v>224</v>
      </c>
      <c r="Y602" s="84" t="s">
        <v>103</v>
      </c>
      <c r="Z602" s="313">
        <v>45721</v>
      </c>
      <c r="AA602" s="425"/>
    </row>
    <row r="603" spans="1:27" ht="17.25" hidden="1" customHeight="1" x14ac:dyDescent="0.2">
      <c r="A603" s="417" t="s">
        <v>50</v>
      </c>
      <c r="B603" s="418" t="s">
        <v>56</v>
      </c>
      <c r="C603" s="419" t="s">
        <v>46</v>
      </c>
      <c r="D603" s="418" t="str">
        <f t="shared" si="54"/>
        <v>Dec</v>
      </c>
      <c r="E603" s="158">
        <v>2024</v>
      </c>
      <c r="F603" s="138">
        <v>958716.38</v>
      </c>
      <c r="G603" s="138">
        <v>647732.87</v>
      </c>
      <c r="H603" s="138">
        <v>73512.12</v>
      </c>
      <c r="I603" s="600">
        <f>Table3[[#This Row],[VAT Amount]]+Table3[[#This Row],[Billed Before VAT]]</f>
        <v>721244.99</v>
      </c>
      <c r="J603" s="68">
        <v>237471.39</v>
      </c>
      <c r="K603" s="357">
        <f t="shared" si="55"/>
        <v>0.24769722824595947</v>
      </c>
      <c r="L603" s="137">
        <v>650053.97</v>
      </c>
      <c r="M603" s="137">
        <v>73821.72</v>
      </c>
      <c r="N603" s="137">
        <f>Table3[[#This Row],[VAT Amount Rework]]+Table3[[#This Row],[Billed Before VAT Rework]]</f>
        <v>723875.69</v>
      </c>
      <c r="O603" s="142">
        <v>234840.69000000006</v>
      </c>
      <c r="P603" s="132">
        <f t="shared" si="56"/>
        <v>0.24495324675687721</v>
      </c>
      <c r="Q603" s="420">
        <f t="shared" si="57"/>
        <v>2630.6999999999534</v>
      </c>
      <c r="R603" s="420">
        <f t="shared" si="58"/>
        <v>2630.6999999999534</v>
      </c>
      <c r="S603" s="421" t="s">
        <v>255</v>
      </c>
      <c r="T603" s="25" t="s">
        <v>1</v>
      </c>
      <c r="U603" s="107" t="s">
        <v>41</v>
      </c>
      <c r="V603" s="313">
        <v>45701</v>
      </c>
      <c r="W603" s="37">
        <f>Table3[[#This Row],[Received Date]]+22</f>
        <v>45723</v>
      </c>
      <c r="X603" s="423" t="s">
        <v>96</v>
      </c>
      <c r="Y603" s="84" t="s">
        <v>38</v>
      </c>
      <c r="Z603" s="37">
        <v>45725</v>
      </c>
      <c r="AA603" s="422"/>
    </row>
    <row r="604" spans="1:27" ht="17.25" hidden="1" customHeight="1" x14ac:dyDescent="0.2">
      <c r="A604" s="35" t="s">
        <v>47</v>
      </c>
      <c r="B604" s="36" t="s">
        <v>82</v>
      </c>
      <c r="C604" s="74" t="s">
        <v>46</v>
      </c>
      <c r="D604" s="36" t="str">
        <f t="shared" si="54"/>
        <v>Jan</v>
      </c>
      <c r="E604" s="158">
        <v>2025</v>
      </c>
      <c r="F604" s="138">
        <v>723605.99</v>
      </c>
      <c r="G604" s="138">
        <v>537282.1</v>
      </c>
      <c r="H604" s="138">
        <v>78682.95</v>
      </c>
      <c r="I604" s="600">
        <f>Table3[[#This Row],[VAT Amount]]+Table3[[#This Row],[Billed Before VAT]]</f>
        <v>615965.04999999993</v>
      </c>
      <c r="J604" s="68">
        <f>Table3[[#This Row],[Billing Amount]]-Table3[[#This Row],[Approved to pay]]</f>
        <v>107640.94000000006</v>
      </c>
      <c r="K604" s="357">
        <f t="shared" si="55"/>
        <v>0.14875628655312825</v>
      </c>
      <c r="L604" s="137">
        <v>626975.48</v>
      </c>
      <c r="M604" s="137">
        <v>91784.29</v>
      </c>
      <c r="N604" s="137">
        <f>Table3[[#This Row],[VAT Amount Rework]]+Table3[[#This Row],[Billed Before VAT Rework]]</f>
        <v>718759.77</v>
      </c>
      <c r="O604" s="142">
        <v>4846.2199999999721</v>
      </c>
      <c r="P604" s="132">
        <f t="shared" si="56"/>
        <v>6.6973187991436782E-3</v>
      </c>
      <c r="Q604" s="68">
        <f t="shared" si="57"/>
        <v>102794.72000000009</v>
      </c>
      <c r="R604" s="68">
        <f t="shared" si="58"/>
        <v>102794.72000000009</v>
      </c>
      <c r="S604" s="71" t="s">
        <v>284</v>
      </c>
      <c r="T604" s="83" t="s">
        <v>1</v>
      </c>
      <c r="U604" s="73" t="s">
        <v>40</v>
      </c>
      <c r="V604" s="468">
        <v>45732</v>
      </c>
      <c r="W604" s="37">
        <f>Table3[[#This Row],[Received Date]]+15</f>
        <v>45747</v>
      </c>
      <c r="X604" s="423" t="s">
        <v>96</v>
      </c>
      <c r="Y604" s="84" t="s">
        <v>38</v>
      </c>
      <c r="Z604" s="617">
        <v>45743</v>
      </c>
      <c r="AA604" s="73"/>
    </row>
    <row r="605" spans="1:27" ht="17.25" hidden="1" customHeight="1" x14ac:dyDescent="0.2">
      <c r="A605" s="246" t="s">
        <v>47</v>
      </c>
      <c r="B605" s="139" t="s">
        <v>85</v>
      </c>
      <c r="C605" s="139" t="s">
        <v>46</v>
      </c>
      <c r="D605" s="251" t="str">
        <f t="shared" si="54"/>
        <v>Jan</v>
      </c>
      <c r="E605" s="158">
        <v>2025</v>
      </c>
      <c r="F605" s="138">
        <v>3670.76</v>
      </c>
      <c r="G605" s="138">
        <v>2207.9299999999998</v>
      </c>
      <c r="H605" s="138">
        <v>318.55</v>
      </c>
      <c r="I605" s="600">
        <f>Table3[[#This Row],[VAT Amount]]+Table3[[#This Row],[Billed Before VAT]]</f>
        <v>2526.48</v>
      </c>
      <c r="J605" s="68">
        <v>1144.2800000000002</v>
      </c>
      <c r="K605" s="357">
        <f t="shared" si="55"/>
        <v>0.31172836142924087</v>
      </c>
      <c r="L605" s="137"/>
      <c r="M605" s="137"/>
      <c r="N605" s="137">
        <f>Table3[[#This Row],[VAT Amount Rework]]+Table3[[#This Row],[Billed Before VAT Rework]]</f>
        <v>0</v>
      </c>
      <c r="O605" s="142">
        <v>1144.2800000000002</v>
      </c>
      <c r="P605" s="132">
        <f t="shared" si="56"/>
        <v>0.31172836142924087</v>
      </c>
      <c r="Q605" s="140">
        <f t="shared" si="57"/>
        <v>0</v>
      </c>
      <c r="R605" s="140">
        <f t="shared" si="58"/>
        <v>0</v>
      </c>
      <c r="S605" s="270" t="s">
        <v>252</v>
      </c>
      <c r="T605" s="53" t="s">
        <v>1</v>
      </c>
      <c r="U605" s="273" t="s">
        <v>40</v>
      </c>
      <c r="V605" s="55">
        <v>45706</v>
      </c>
      <c r="W605" s="37">
        <f>Table3[[#This Row],[Received Date]]+22</f>
        <v>45728</v>
      </c>
      <c r="X605" s="68"/>
      <c r="Y605" s="51" t="s">
        <v>103</v>
      </c>
      <c r="Z605" s="274" t="s">
        <v>3</v>
      </c>
      <c r="AA605" s="415"/>
    </row>
    <row r="606" spans="1:27" ht="17.25" hidden="1" customHeight="1" x14ac:dyDescent="0.2">
      <c r="A606" s="246" t="s">
        <v>47</v>
      </c>
      <c r="B606" s="139" t="s">
        <v>85</v>
      </c>
      <c r="C606" s="139" t="s">
        <v>46</v>
      </c>
      <c r="D606" s="251" t="str">
        <f t="shared" si="54"/>
        <v>Jan</v>
      </c>
      <c r="E606" s="158">
        <v>2025</v>
      </c>
      <c r="F606" s="138">
        <v>481611.34</v>
      </c>
      <c r="G606" s="138">
        <v>364846.67</v>
      </c>
      <c r="H606" s="138">
        <v>53462.91</v>
      </c>
      <c r="I606" s="600">
        <f>Table3[[#This Row],[VAT Amount]]+Table3[[#This Row],[Billed Before VAT]]</f>
        <v>418309.57999999996</v>
      </c>
      <c r="J606" s="68">
        <f>Table3[[#This Row],[Billing Amount]]-Table3[[#This Row],[Approved to pay]]</f>
        <v>63301.760000000068</v>
      </c>
      <c r="K606" s="357">
        <f t="shared" si="55"/>
        <v>0.13143743666833108</v>
      </c>
      <c r="L606" s="137">
        <v>418456.98</v>
      </c>
      <c r="M606" s="137">
        <v>61441.8</v>
      </c>
      <c r="N606" s="137">
        <f>Table3[[#This Row],[VAT Amount Rework]]+Table3[[#This Row],[Billed Before VAT Rework]]</f>
        <v>479898.77999999997</v>
      </c>
      <c r="O606" s="142">
        <v>1712.5600000000559</v>
      </c>
      <c r="P606" s="132">
        <f t="shared" si="56"/>
        <v>3.5558963374908402E-3</v>
      </c>
      <c r="Q606" s="140">
        <f t="shared" si="57"/>
        <v>61589.200000000012</v>
      </c>
      <c r="R606" s="140">
        <f t="shared" si="58"/>
        <v>61589.200000000012</v>
      </c>
      <c r="S606" s="270">
        <v>432291</v>
      </c>
      <c r="T606" s="53" t="s">
        <v>1</v>
      </c>
      <c r="U606" s="273" t="s">
        <v>40</v>
      </c>
      <c r="V606" s="55">
        <v>45732</v>
      </c>
      <c r="W606" s="37">
        <f>Table3[[#This Row],[Received Date]]+15</f>
        <v>45747</v>
      </c>
      <c r="X606" s="423" t="s">
        <v>96</v>
      </c>
      <c r="Y606" s="51" t="s">
        <v>103</v>
      </c>
      <c r="Z606" s="361">
        <v>45743</v>
      </c>
      <c r="AA606" s="484"/>
    </row>
    <row r="607" spans="1:27" ht="17.25" hidden="1" customHeight="1" x14ac:dyDescent="0.2">
      <c r="A607" s="246" t="s">
        <v>247</v>
      </c>
      <c r="B607" s="251" t="s">
        <v>57</v>
      </c>
      <c r="C607" s="251" t="s">
        <v>108</v>
      </c>
      <c r="D607" s="251" t="str">
        <f t="shared" si="54"/>
        <v>OCT</v>
      </c>
      <c r="E607" s="158">
        <v>2024</v>
      </c>
      <c r="F607" s="138">
        <v>938581.14</v>
      </c>
      <c r="G607" s="138"/>
      <c r="H607" s="138"/>
      <c r="I607" s="600">
        <v>670798.43999999994</v>
      </c>
      <c r="J607" s="68">
        <v>267782.7</v>
      </c>
      <c r="K607" s="357">
        <f t="shared" si="55"/>
        <v>0.28530586071652791</v>
      </c>
      <c r="L607" s="137"/>
      <c r="M607" s="137"/>
      <c r="N607" s="137">
        <f>Table3[[#This Row],[VAT Amount Rework]]+Table3[[#This Row],[Billed Before VAT Rework]]</f>
        <v>0</v>
      </c>
      <c r="O607" s="142">
        <v>267782.7</v>
      </c>
      <c r="P607" s="132">
        <f t="shared" si="56"/>
        <v>0.28530586071652791</v>
      </c>
      <c r="Q607" s="140">
        <f t="shared" si="57"/>
        <v>0</v>
      </c>
      <c r="R607" s="140">
        <f t="shared" si="58"/>
        <v>0</v>
      </c>
      <c r="S607" s="270" t="s">
        <v>246</v>
      </c>
      <c r="T607" s="53" t="s">
        <v>1</v>
      </c>
      <c r="U607" s="273" t="s">
        <v>48</v>
      </c>
      <c r="V607" s="361">
        <v>45701</v>
      </c>
      <c r="W607" s="37">
        <v>45722</v>
      </c>
      <c r="X607" s="423" t="s">
        <v>96</v>
      </c>
      <c r="Y607" s="51" t="s">
        <v>38</v>
      </c>
      <c r="Z607" s="361">
        <v>45722</v>
      </c>
      <c r="AA607" s="424"/>
    </row>
    <row r="608" spans="1:27" ht="17.25" hidden="1" customHeight="1" x14ac:dyDescent="0.2">
      <c r="A608" s="35" t="s">
        <v>50</v>
      </c>
      <c r="B608" s="36" t="s">
        <v>57</v>
      </c>
      <c r="C608" s="36" t="s">
        <v>108</v>
      </c>
      <c r="D608" s="36" t="str">
        <f t="shared" si="54"/>
        <v>Dec</v>
      </c>
      <c r="E608" s="158">
        <v>2024</v>
      </c>
      <c r="F608" s="138">
        <v>824666.84</v>
      </c>
      <c r="G608" s="138"/>
      <c r="H608" s="138"/>
      <c r="I608" s="600">
        <v>647801.84</v>
      </c>
      <c r="J608" s="68">
        <v>176865</v>
      </c>
      <c r="K608" s="357">
        <f t="shared" si="55"/>
        <v>0.21446842703169683</v>
      </c>
      <c r="L608" s="137"/>
      <c r="M608" s="137"/>
      <c r="N608" s="137">
        <f>Table3[[#This Row],[VAT Amount Rework]]+Table3[[#This Row],[Billed Before VAT Rework]]</f>
        <v>0</v>
      </c>
      <c r="O608" s="142">
        <v>176865</v>
      </c>
      <c r="P608" s="132">
        <f t="shared" si="56"/>
        <v>0.21446842703169683</v>
      </c>
      <c r="Q608" s="68">
        <f t="shared" si="57"/>
        <v>0</v>
      </c>
      <c r="R608" s="68">
        <f t="shared" si="58"/>
        <v>0</v>
      </c>
      <c r="S608" s="71" t="s">
        <v>248</v>
      </c>
      <c r="T608" s="53" t="s">
        <v>1</v>
      </c>
      <c r="U608" s="73" t="s">
        <v>48</v>
      </c>
      <c r="V608" s="361">
        <v>45701</v>
      </c>
      <c r="W608" s="37">
        <v>45722</v>
      </c>
      <c r="X608" s="68" t="s">
        <v>114</v>
      </c>
      <c r="Y608" s="226" t="s">
        <v>38</v>
      </c>
      <c r="Z608" s="361">
        <v>45726</v>
      </c>
      <c r="AA608" s="73"/>
    </row>
    <row r="609" spans="1:27" ht="17.25" hidden="1" customHeight="1" x14ac:dyDescent="0.2">
      <c r="A609" s="35" t="s">
        <v>47</v>
      </c>
      <c r="B609" s="74" t="s">
        <v>85</v>
      </c>
      <c r="C609" s="74" t="s">
        <v>46</v>
      </c>
      <c r="D609" s="36" t="str">
        <f t="shared" si="54"/>
        <v>Jan</v>
      </c>
      <c r="E609" s="158">
        <v>2025</v>
      </c>
      <c r="F609" s="138">
        <v>4906.76</v>
      </c>
      <c r="G609" s="138">
        <v>3592.38</v>
      </c>
      <c r="H609" s="138">
        <v>241.19</v>
      </c>
      <c r="I609" s="600">
        <f>Table3[[#This Row],[VAT Amount]]+Table3[[#This Row],[Billed Before VAT]]</f>
        <v>3833.57</v>
      </c>
      <c r="J609" s="68">
        <v>1073.19</v>
      </c>
      <c r="K609" s="357">
        <f t="shared" si="55"/>
        <v>0.21871662767284319</v>
      </c>
      <c r="L609" s="137"/>
      <c r="M609" s="137"/>
      <c r="N609" s="137">
        <f>Table3[[#This Row],[VAT Amount Rework]]+Table3[[#This Row],[Billed Before VAT Rework]]</f>
        <v>0</v>
      </c>
      <c r="O609" s="142">
        <v>1073.19</v>
      </c>
      <c r="P609" s="132">
        <f t="shared" si="56"/>
        <v>0.21871662767284319</v>
      </c>
      <c r="Q609" s="68">
        <f t="shared" si="57"/>
        <v>0</v>
      </c>
      <c r="R609" s="68">
        <f t="shared" si="58"/>
        <v>0</v>
      </c>
      <c r="S609" s="71" t="s">
        <v>254</v>
      </c>
      <c r="T609" s="53" t="s">
        <v>1</v>
      </c>
      <c r="U609" s="73" t="s">
        <v>41</v>
      </c>
      <c r="V609" s="55">
        <v>45710</v>
      </c>
      <c r="W609" s="37">
        <f>Table3[[#This Row],[Received Date]]+22</f>
        <v>45732</v>
      </c>
      <c r="X609" s="423" t="s">
        <v>96</v>
      </c>
      <c r="Y609" s="51" t="s">
        <v>38</v>
      </c>
      <c r="Z609" s="55">
        <v>45732</v>
      </c>
      <c r="AA609" s="73"/>
    </row>
    <row r="610" spans="1:27" ht="17.25" hidden="1" customHeight="1" x14ac:dyDescent="0.2">
      <c r="A610" s="428" t="s">
        <v>47</v>
      </c>
      <c r="B610" s="430" t="s">
        <v>85</v>
      </c>
      <c r="C610" s="430" t="s">
        <v>46</v>
      </c>
      <c r="D610" s="429" t="str">
        <f t="shared" si="54"/>
        <v>Jan</v>
      </c>
      <c r="E610" s="158">
        <v>2025</v>
      </c>
      <c r="F610" s="138">
        <v>2672.6</v>
      </c>
      <c r="G610" s="138">
        <v>535.5</v>
      </c>
      <c r="H610" s="138">
        <v>80.33</v>
      </c>
      <c r="I610" s="600">
        <f>Table3[[#This Row],[VAT Amount]]+Table3[[#This Row],[Billed Before VAT]]</f>
        <v>615.83000000000004</v>
      </c>
      <c r="J610" s="68">
        <v>2056.77</v>
      </c>
      <c r="K610" s="357">
        <f t="shared" si="55"/>
        <v>0.76957644241562528</v>
      </c>
      <c r="L610" s="137"/>
      <c r="M610" s="137"/>
      <c r="N610" s="137">
        <f>Table3[[#This Row],[VAT Amount Rework]]+Table3[[#This Row],[Billed Before VAT Rework]]</f>
        <v>0</v>
      </c>
      <c r="O610" s="142">
        <v>2056.77</v>
      </c>
      <c r="P610" s="132">
        <f t="shared" si="56"/>
        <v>0.76957644241562528</v>
      </c>
      <c r="Q610" s="431">
        <f t="shared" si="57"/>
        <v>0</v>
      </c>
      <c r="R610" s="431">
        <f t="shared" si="58"/>
        <v>0</v>
      </c>
      <c r="S610" s="432" t="s">
        <v>258</v>
      </c>
      <c r="T610" s="25" t="s">
        <v>1</v>
      </c>
      <c r="U610" s="106" t="s">
        <v>41</v>
      </c>
      <c r="V610" s="37">
        <v>45711</v>
      </c>
      <c r="W610" s="37">
        <f>Table3[[#This Row],[Received Date]]+22</f>
        <v>45733</v>
      </c>
      <c r="X610" s="68" t="s">
        <v>114</v>
      </c>
      <c r="Y610" s="452" t="s">
        <v>38</v>
      </c>
      <c r="Z610" s="453">
        <v>45733</v>
      </c>
      <c r="AA610" s="433"/>
    </row>
    <row r="611" spans="1:27" ht="17.25" hidden="1" customHeight="1" x14ac:dyDescent="0.2">
      <c r="A611" s="35" t="s">
        <v>47</v>
      </c>
      <c r="B611" s="74" t="s">
        <v>85</v>
      </c>
      <c r="C611" s="74" t="s">
        <v>46</v>
      </c>
      <c r="D611" s="36" t="str">
        <f t="shared" si="54"/>
        <v>Jan</v>
      </c>
      <c r="E611" s="158">
        <v>2025</v>
      </c>
      <c r="F611" s="138">
        <v>56890.32</v>
      </c>
      <c r="G611" s="138" t="s">
        <v>3</v>
      </c>
      <c r="H611" s="138" t="s">
        <v>3</v>
      </c>
      <c r="I611" s="600" t="s">
        <v>3</v>
      </c>
      <c r="J611" s="68">
        <v>56890.32</v>
      </c>
      <c r="K611" s="357">
        <f t="shared" si="55"/>
        <v>1</v>
      </c>
      <c r="L611" s="137">
        <v>50099.57</v>
      </c>
      <c r="M611" s="137">
        <v>6790.75</v>
      </c>
      <c r="N611" s="137">
        <f>Table3[[#This Row],[VAT Amount Rework]]+Table3[[#This Row],[Billed Before VAT Rework]]</f>
        <v>56890.32</v>
      </c>
      <c r="O611" s="142">
        <f>Table3[[#This Row],[Billing Amount]]-Table3[[#This Row],[Approved to pay Rework]]</f>
        <v>0</v>
      </c>
      <c r="P611" s="132">
        <f t="shared" si="56"/>
        <v>0</v>
      </c>
      <c r="Q611" s="68">
        <f t="shared" si="57"/>
        <v>56890.32</v>
      </c>
      <c r="R611" s="68">
        <f t="shared" si="58"/>
        <v>56890.32</v>
      </c>
      <c r="S611" s="71">
        <v>432300</v>
      </c>
      <c r="T611" s="25" t="s">
        <v>1</v>
      </c>
      <c r="U611" s="106" t="s">
        <v>40</v>
      </c>
      <c r="V611" s="37">
        <v>45725</v>
      </c>
      <c r="W611" s="37">
        <f>Table3[[#This Row],[Received Date]]+15</f>
        <v>45740</v>
      </c>
      <c r="X611" s="68" t="s">
        <v>224</v>
      </c>
      <c r="Y611" s="51" t="s">
        <v>103</v>
      </c>
      <c r="Z611" s="379">
        <v>45735</v>
      </c>
      <c r="AA611" s="73"/>
    </row>
    <row r="612" spans="1:27" ht="17.25" hidden="1" customHeight="1" x14ac:dyDescent="0.2">
      <c r="A612" s="531" t="s">
        <v>89</v>
      </c>
      <c r="B612" s="532" t="s">
        <v>306</v>
      </c>
      <c r="C612" s="536" t="s">
        <v>46</v>
      </c>
      <c r="D612" s="532" t="str">
        <f t="shared" si="54"/>
        <v>FEB</v>
      </c>
      <c r="E612" s="158">
        <v>2025</v>
      </c>
      <c r="F612" s="138">
        <v>63565.94</v>
      </c>
      <c r="G612" s="138">
        <v>6943.23</v>
      </c>
      <c r="H612" s="138">
        <v>948.75</v>
      </c>
      <c r="I612" s="600">
        <f>Table3[[#This Row],[VAT Amount]]+Table3[[#This Row],[Billed Before VAT]]</f>
        <v>7891.98</v>
      </c>
      <c r="J612" s="68">
        <f>Table3[[#This Row],[Billing Amount]]-Table3[[#This Row],[Approved to pay]]</f>
        <v>55673.960000000006</v>
      </c>
      <c r="K612" s="357">
        <f t="shared" si="55"/>
        <v>0.87584577526895702</v>
      </c>
      <c r="L612" s="137">
        <v>54642.55</v>
      </c>
      <c r="M612" s="137">
        <v>7963.6</v>
      </c>
      <c r="N612" s="137">
        <f>Table3[[#This Row],[VAT Amount Rework]]+Table3[[#This Row],[Billed Before VAT Rework]]</f>
        <v>62606.15</v>
      </c>
      <c r="O612" s="142">
        <v>959.79000000000087</v>
      </c>
      <c r="P612" s="132">
        <f t="shared" si="56"/>
        <v>1.5099123838961571E-2</v>
      </c>
      <c r="Q612" s="533">
        <v>54714.170000000006</v>
      </c>
      <c r="R612" s="533">
        <v>54714.170000000006</v>
      </c>
      <c r="S612" s="71" t="s">
        <v>328</v>
      </c>
      <c r="T612" s="25" t="s">
        <v>1</v>
      </c>
      <c r="U612" s="106" t="s">
        <v>40</v>
      </c>
      <c r="V612" s="37">
        <v>45761</v>
      </c>
      <c r="W612" s="37">
        <f>Table3[[#This Row],[Received Date]]+15</f>
        <v>45776</v>
      </c>
      <c r="X612" s="423" t="s">
        <v>224</v>
      </c>
      <c r="Y612" s="84" t="s">
        <v>103</v>
      </c>
      <c r="Z612" s="37">
        <v>45774</v>
      </c>
      <c r="AA612" s="535"/>
    </row>
    <row r="613" spans="1:27" ht="17.25" hidden="1" customHeight="1" x14ac:dyDescent="0.2">
      <c r="A613" s="35" t="s">
        <v>89</v>
      </c>
      <c r="B613" s="74" t="s">
        <v>85</v>
      </c>
      <c r="C613" s="79" t="s">
        <v>46</v>
      </c>
      <c r="D613" s="36" t="str">
        <f t="shared" si="54"/>
        <v>FEB</v>
      </c>
      <c r="E613" s="158">
        <v>2025</v>
      </c>
      <c r="F613" s="138">
        <v>803712.79</v>
      </c>
      <c r="G613" s="138">
        <v>612425.68000000005</v>
      </c>
      <c r="H613" s="138">
        <v>88463.86</v>
      </c>
      <c r="I613" s="600">
        <f>Table3[[#This Row],[VAT Amount]]+Table3[[#This Row],[Billed Before VAT]]</f>
        <v>700889.54</v>
      </c>
      <c r="J613" s="68">
        <v>102823.25</v>
      </c>
      <c r="K613" s="357">
        <f t="shared" si="55"/>
        <v>0.12793531629626051</v>
      </c>
      <c r="L613" s="137">
        <v>659437.78</v>
      </c>
      <c r="M613" s="137">
        <v>95277.46</v>
      </c>
      <c r="N613" s="137">
        <f>Table3[[#This Row],[VAT Amount Rework]]+Table3[[#This Row],[Billed Before VAT Rework]]</f>
        <v>754715.24</v>
      </c>
      <c r="O613" s="142">
        <v>48997.550000000047</v>
      </c>
      <c r="P613" s="132">
        <f t="shared" si="56"/>
        <v>6.0964004318010225E-2</v>
      </c>
      <c r="Q613" s="68">
        <f t="shared" ref="Q613:Q618" si="59">$J613-$O613</f>
        <v>53825.699999999953</v>
      </c>
      <c r="R613" s="68">
        <f t="shared" ref="R613:R618" si="60">IFERROR(IF($Q613&lt;0,0,$Q613),"0")</f>
        <v>53825.699999999953</v>
      </c>
      <c r="S613" s="71">
        <v>440595</v>
      </c>
      <c r="T613" s="25" t="s">
        <v>1</v>
      </c>
      <c r="U613" s="106" t="s">
        <v>40</v>
      </c>
      <c r="V613" s="37">
        <v>45750</v>
      </c>
      <c r="W613" s="37">
        <f>Table3[[#This Row],[Received Date]]+15</f>
        <v>45765</v>
      </c>
      <c r="X613" s="423" t="s">
        <v>100</v>
      </c>
      <c r="Y613" s="51" t="s">
        <v>38</v>
      </c>
      <c r="Z613" s="130">
        <v>45756</v>
      </c>
      <c r="AA613" s="73"/>
    </row>
    <row r="614" spans="1:27" ht="17.25" hidden="1" customHeight="1" x14ac:dyDescent="0.2">
      <c r="A614" s="417" t="s">
        <v>47</v>
      </c>
      <c r="B614" s="79" t="s">
        <v>87</v>
      </c>
      <c r="C614" s="74" t="s">
        <v>93</v>
      </c>
      <c r="D614" s="418" t="str">
        <f t="shared" si="54"/>
        <v>Jan</v>
      </c>
      <c r="E614" s="158">
        <v>2025</v>
      </c>
      <c r="F614" s="138">
        <v>947828.82</v>
      </c>
      <c r="G614" s="138"/>
      <c r="H614" s="138"/>
      <c r="I614" s="600">
        <v>670041.67000000004</v>
      </c>
      <c r="J614" s="68">
        <v>272207.27</v>
      </c>
      <c r="K614" s="357">
        <f t="shared" si="55"/>
        <v>0.28719032831265884</v>
      </c>
      <c r="L614" s="137"/>
      <c r="M614" s="137"/>
      <c r="N614" s="137">
        <f>Table3[[#This Row],[VAT Amount Rework]]+Table3[[#This Row],[Billed Before VAT Rework]]</f>
        <v>0</v>
      </c>
      <c r="O614" s="142">
        <v>272207.27</v>
      </c>
      <c r="P614" s="132">
        <f t="shared" si="56"/>
        <v>0.28719032831265884</v>
      </c>
      <c r="Q614" s="420">
        <f t="shared" si="59"/>
        <v>0</v>
      </c>
      <c r="R614" s="420">
        <f t="shared" si="60"/>
        <v>0</v>
      </c>
      <c r="S614" s="421" t="s">
        <v>256</v>
      </c>
      <c r="T614" s="25" t="s">
        <v>1</v>
      </c>
      <c r="U614" s="81" t="s">
        <v>48</v>
      </c>
      <c r="V614" s="427">
        <v>45713</v>
      </c>
      <c r="W614" s="37">
        <f>Table3[[#This Row],[Received Date]]+14</f>
        <v>45727</v>
      </c>
      <c r="X614" s="423" t="s">
        <v>96</v>
      </c>
      <c r="Y614" s="84" t="s">
        <v>38</v>
      </c>
      <c r="Z614" s="441">
        <v>45727</v>
      </c>
      <c r="AA614" s="422"/>
    </row>
    <row r="615" spans="1:27" ht="17.25" hidden="1" customHeight="1" x14ac:dyDescent="0.2">
      <c r="A615" s="449" t="s">
        <v>47</v>
      </c>
      <c r="B615" s="451" t="s">
        <v>85</v>
      </c>
      <c r="C615" s="166" t="s">
        <v>62</v>
      </c>
      <c r="D615" s="451" t="str">
        <f t="shared" si="54"/>
        <v>Jan</v>
      </c>
      <c r="E615" s="158">
        <v>2025</v>
      </c>
      <c r="F615" s="138">
        <v>17879852.259999979</v>
      </c>
      <c r="G615" s="138"/>
      <c r="H615" s="138"/>
      <c r="I615" s="600"/>
      <c r="J615" s="68">
        <v>271701.57099741697</v>
      </c>
      <c r="K615" s="357">
        <f t="shared" si="55"/>
        <v>1.5195962866273555E-2</v>
      </c>
      <c r="L615" s="137"/>
      <c r="M615" s="137"/>
      <c r="N615" s="137">
        <f>Table3[[#This Row],[VAT Amount Rework]]+Table3[[#This Row],[Billed Before VAT Rework]]</f>
        <v>0</v>
      </c>
      <c r="O615" s="142">
        <v>224406.46339360005</v>
      </c>
      <c r="P615" s="132">
        <f t="shared" si="56"/>
        <v>1.2550800763361581E-2</v>
      </c>
      <c r="Q615" s="442">
        <f t="shared" si="59"/>
        <v>47295.107603816927</v>
      </c>
      <c r="R615" s="442">
        <f t="shared" si="60"/>
        <v>47295.107603816927</v>
      </c>
      <c r="S615" s="443"/>
      <c r="T615" s="53" t="s">
        <v>1</v>
      </c>
      <c r="U615" s="106" t="s">
        <v>40</v>
      </c>
      <c r="V615" s="55">
        <v>45735</v>
      </c>
      <c r="W615" s="37">
        <f>Table3[[#This Row],[Received Date]]+15</f>
        <v>45750</v>
      </c>
      <c r="X615" s="423" t="s">
        <v>96</v>
      </c>
      <c r="Y615" s="84" t="s">
        <v>38</v>
      </c>
      <c r="Z615" s="313">
        <v>45742</v>
      </c>
      <c r="AA615" s="445"/>
    </row>
    <row r="616" spans="1:27" ht="17.25" hidden="1" customHeight="1" x14ac:dyDescent="0.2">
      <c r="A616" s="35" t="s">
        <v>50</v>
      </c>
      <c r="B616" s="404" t="s">
        <v>82</v>
      </c>
      <c r="C616" s="435" t="s">
        <v>62</v>
      </c>
      <c r="D616" s="436" t="str">
        <f t="shared" si="54"/>
        <v>Dec</v>
      </c>
      <c r="E616" s="158">
        <v>2024</v>
      </c>
      <c r="F616" s="138">
        <v>19971512.780000128</v>
      </c>
      <c r="G616" s="138"/>
      <c r="H616" s="138"/>
      <c r="I616" s="600"/>
      <c r="J616" s="68">
        <v>1611304.011376787</v>
      </c>
      <c r="K616" s="357">
        <f t="shared" si="55"/>
        <v>8.0680118182653596E-2</v>
      </c>
      <c r="L616" s="137"/>
      <c r="M616" s="137"/>
      <c r="N616" s="137">
        <f>Table3[[#This Row],[VAT Amount Rework]]+Table3[[#This Row],[Billed Before VAT Rework]]</f>
        <v>0</v>
      </c>
      <c r="O616" s="142">
        <v>1322989.5551151522</v>
      </c>
      <c r="P616" s="132">
        <f t="shared" si="56"/>
        <v>6.6243832887813103E-2</v>
      </c>
      <c r="Q616" s="437">
        <f t="shared" si="59"/>
        <v>288314.45626163483</v>
      </c>
      <c r="R616" s="437">
        <f t="shared" si="60"/>
        <v>288314.45626163483</v>
      </c>
      <c r="S616" s="438"/>
      <c r="T616" s="25" t="s">
        <v>1</v>
      </c>
      <c r="U616" s="72" t="s">
        <v>40</v>
      </c>
      <c r="V616" s="379">
        <v>45714</v>
      </c>
      <c r="W616" s="37">
        <f>Table3[[#This Row],[Received Date]]+15</f>
        <v>45729</v>
      </c>
      <c r="X616" s="423" t="s">
        <v>96</v>
      </c>
      <c r="Y616" s="51" t="s">
        <v>38</v>
      </c>
      <c r="Z616" s="444">
        <v>45729</v>
      </c>
      <c r="AA616" s="439"/>
    </row>
    <row r="617" spans="1:27" ht="17.25" hidden="1" customHeight="1" x14ac:dyDescent="0.2">
      <c r="A617" s="449" t="s">
        <v>47</v>
      </c>
      <c r="B617" s="505" t="s">
        <v>82</v>
      </c>
      <c r="C617" s="505" t="s">
        <v>62</v>
      </c>
      <c r="D617" s="504" t="str">
        <f t="shared" si="54"/>
        <v>Jan</v>
      </c>
      <c r="E617" s="158">
        <v>2025</v>
      </c>
      <c r="F617" s="138">
        <v>18292352.559999999</v>
      </c>
      <c r="G617" s="138"/>
      <c r="H617" s="138"/>
      <c r="I617" s="600"/>
      <c r="J617" s="68">
        <v>478421.21673026681</v>
      </c>
      <c r="K617" s="357">
        <f t="shared" si="55"/>
        <v>2.6154165526878891E-2</v>
      </c>
      <c r="L617" s="137"/>
      <c r="M617" s="137"/>
      <c r="N617" s="137">
        <f>Table3[[#This Row],[VAT Amount Rework]]+Table3[[#This Row],[Billed Before VAT Rework]]</f>
        <v>0</v>
      </c>
      <c r="O617" s="142">
        <v>432219.16930884437</v>
      </c>
      <c r="P617" s="132">
        <f t="shared" si="56"/>
        <v>2.3628407985858565E-2</v>
      </c>
      <c r="Q617" s="507">
        <f t="shared" si="59"/>
        <v>46202.047421422438</v>
      </c>
      <c r="R617" s="507">
        <f t="shared" si="60"/>
        <v>46202.047421422438</v>
      </c>
      <c r="S617" s="508"/>
      <c r="T617" s="25" t="s">
        <v>1</v>
      </c>
      <c r="U617" s="107" t="s">
        <v>40</v>
      </c>
      <c r="V617" s="361">
        <v>45742</v>
      </c>
      <c r="W617" s="37">
        <f>Table3[[#This Row],[Received Date]]+15</f>
        <v>45757</v>
      </c>
      <c r="X617" s="423" t="s">
        <v>96</v>
      </c>
      <c r="Y617" s="84" t="s">
        <v>38</v>
      </c>
      <c r="Z617" s="55">
        <v>45753</v>
      </c>
      <c r="AA617" s="511"/>
    </row>
    <row r="618" spans="1:27" ht="17.25" hidden="1" customHeight="1" x14ac:dyDescent="0.2">
      <c r="A618" s="35" t="s">
        <v>50</v>
      </c>
      <c r="B618" s="396" t="s">
        <v>87</v>
      </c>
      <c r="C618" s="435" t="s">
        <v>62</v>
      </c>
      <c r="D618" s="436" t="str">
        <f t="shared" si="54"/>
        <v>Dec</v>
      </c>
      <c r="E618" s="158">
        <v>2024</v>
      </c>
      <c r="F618" s="138">
        <v>13029472.600000046</v>
      </c>
      <c r="G618" s="138"/>
      <c r="H618" s="138"/>
      <c r="I618" s="600"/>
      <c r="J618" s="68">
        <v>1418188.079295354</v>
      </c>
      <c r="K618" s="357">
        <f t="shared" si="55"/>
        <v>0.10884462655037541</v>
      </c>
      <c r="L618" s="137"/>
      <c r="M618" s="137"/>
      <c r="N618" s="137">
        <f>Table3[[#This Row],[VAT Amount Rework]]+Table3[[#This Row],[Billed Before VAT Rework]]</f>
        <v>0</v>
      </c>
      <c r="O618" s="142">
        <v>1016068.1163459141</v>
      </c>
      <c r="P618" s="132">
        <f t="shared" si="56"/>
        <v>7.7982290422554057E-2</v>
      </c>
      <c r="Q618" s="437">
        <f t="shared" si="59"/>
        <v>402119.96294943988</v>
      </c>
      <c r="R618" s="437">
        <f t="shared" si="60"/>
        <v>402119.96294943988</v>
      </c>
      <c r="S618" s="438"/>
      <c r="T618" s="25" t="s">
        <v>1</v>
      </c>
      <c r="U618" s="72" t="s">
        <v>40</v>
      </c>
      <c r="V618" s="37">
        <v>45721</v>
      </c>
      <c r="W618" s="37">
        <f>Table3[[#This Row],[Received Date]]+15</f>
        <v>45736</v>
      </c>
      <c r="X618" s="423" t="s">
        <v>96</v>
      </c>
      <c r="Y618" s="51" t="s">
        <v>38</v>
      </c>
      <c r="Z618" s="37">
        <v>45736</v>
      </c>
      <c r="AA618" s="439"/>
    </row>
    <row r="619" spans="1:27" ht="17.25" hidden="1" customHeight="1" x14ac:dyDescent="0.2">
      <c r="A619" s="428" t="s">
        <v>47</v>
      </c>
      <c r="B619" s="429" t="s">
        <v>57</v>
      </c>
      <c r="C619" s="430" t="s">
        <v>46</v>
      </c>
      <c r="D619" s="429" t="str">
        <f t="shared" ref="D619:D682" si="61">TEXT($A619, "mmm")</f>
        <v>Jan</v>
      </c>
      <c r="E619" s="158">
        <v>2025</v>
      </c>
      <c r="F619" s="138">
        <v>299628.52</v>
      </c>
      <c r="G619" s="138">
        <v>199853.57</v>
      </c>
      <c r="H619" s="138">
        <v>29050.22</v>
      </c>
      <c r="I619" s="600">
        <v>228903.79</v>
      </c>
      <c r="J619" s="68">
        <v>70724.73000000001</v>
      </c>
      <c r="K619" s="357">
        <f>IFERROR(J619/F619,0)</f>
        <v>0.23604138217550188</v>
      </c>
      <c r="L619" s="137">
        <v>239331</v>
      </c>
      <c r="M619" s="137">
        <v>34804.04</v>
      </c>
      <c r="N619" s="137">
        <f>Table3[[#This Row],[VAT Amount Rework]]+Table3[[#This Row],[Billed Before VAT Rework]]</f>
        <v>274135.03999999998</v>
      </c>
      <c r="O619" s="142">
        <v>25493.48000000004</v>
      </c>
      <c r="P619" s="132">
        <f t="shared" ref="P619:P650" si="62">IF(O619="-",K619,IFERROR(O619/F619,0))</f>
        <v>8.5083622880759269E-2</v>
      </c>
      <c r="Q619" s="431">
        <f t="shared" ref="Q619:Q648" si="63">$J619-$O619</f>
        <v>45231.249999999971</v>
      </c>
      <c r="R619" s="431">
        <f t="shared" ref="R619:R648" si="64">IFERROR(IF($Q619&lt;0,0,$Q619),"0")</f>
        <v>45231.249999999971</v>
      </c>
      <c r="S619" s="432" t="s">
        <v>257</v>
      </c>
      <c r="T619" s="25" t="s">
        <v>1</v>
      </c>
      <c r="U619" s="72" t="s">
        <v>41</v>
      </c>
      <c r="V619" s="379">
        <v>45714</v>
      </c>
      <c r="W619" s="37">
        <f>Table3[[#This Row],[Received Date]]+22</f>
        <v>45736</v>
      </c>
      <c r="X619" s="68" t="s">
        <v>114</v>
      </c>
      <c r="Y619" s="226" t="s">
        <v>38</v>
      </c>
      <c r="Z619" s="444">
        <v>45739</v>
      </c>
      <c r="AA619" s="433"/>
    </row>
    <row r="620" spans="1:27" ht="17.25" hidden="1" customHeight="1" x14ac:dyDescent="0.2">
      <c r="A620" s="428" t="s">
        <v>47</v>
      </c>
      <c r="B620" s="430" t="s">
        <v>85</v>
      </c>
      <c r="C620" s="430" t="s">
        <v>93</v>
      </c>
      <c r="D620" s="429" t="str">
        <f t="shared" si="61"/>
        <v>Jan</v>
      </c>
      <c r="E620" s="158">
        <v>2025</v>
      </c>
      <c r="F620" s="138">
        <v>241813.42</v>
      </c>
      <c r="G620" s="138"/>
      <c r="H620" s="138"/>
      <c r="I620" s="600">
        <v>124261.06</v>
      </c>
      <c r="J620" s="68">
        <f>Table3[[#This Row],[Billing Amount]]-Table3[[#This Row],[Approved to pay]]</f>
        <v>117552.36000000002</v>
      </c>
      <c r="K620" s="357">
        <f>IFERROR(J620/F620,0)</f>
        <v>0.48612835466286364</v>
      </c>
      <c r="L620" s="137"/>
      <c r="M620" s="137"/>
      <c r="N620" s="137">
        <f>Table3[[#This Row],[VAT Amount Rework]]+Table3[[#This Row],[Billed Before VAT Rework]]</f>
        <v>0</v>
      </c>
      <c r="O620" s="142">
        <v>117552.36000000002</v>
      </c>
      <c r="P620" s="132">
        <f t="shared" si="62"/>
        <v>0.48612835466286364</v>
      </c>
      <c r="Q620" s="431">
        <f t="shared" si="63"/>
        <v>0</v>
      </c>
      <c r="R620" s="431">
        <f t="shared" si="64"/>
        <v>0</v>
      </c>
      <c r="S620" s="432" t="s">
        <v>262</v>
      </c>
      <c r="T620" s="25" t="s">
        <v>1</v>
      </c>
      <c r="U620" s="81" t="s">
        <v>48</v>
      </c>
      <c r="V620" s="434">
        <v>45719</v>
      </c>
      <c r="W620" s="37">
        <f>Table3[[#This Row],[Received Date]]+14</f>
        <v>45733</v>
      </c>
      <c r="X620" s="68" t="s">
        <v>114</v>
      </c>
      <c r="Y620" s="452" t="s">
        <v>38</v>
      </c>
      <c r="Z620" s="453">
        <v>45733</v>
      </c>
      <c r="AA620" s="433"/>
    </row>
    <row r="621" spans="1:27" ht="17.25" hidden="1" customHeight="1" x14ac:dyDescent="0.2">
      <c r="A621" s="35" t="s">
        <v>47</v>
      </c>
      <c r="B621" s="36" t="s">
        <v>87</v>
      </c>
      <c r="C621" s="74" t="s">
        <v>46</v>
      </c>
      <c r="D621" s="36" t="str">
        <f t="shared" si="61"/>
        <v>Jan</v>
      </c>
      <c r="E621" s="158">
        <v>2025</v>
      </c>
      <c r="F621" s="138">
        <v>29821.18</v>
      </c>
      <c r="G621" s="138">
        <v>25313.62</v>
      </c>
      <c r="H621" s="138">
        <v>3631.95</v>
      </c>
      <c r="I621" s="600">
        <f>Table3[[#This Row],[VAT Amount]]+Table3[[#This Row],[Billed Before VAT]]</f>
        <v>28945.57</v>
      </c>
      <c r="J621" s="68">
        <v>875.61000000000058</v>
      </c>
      <c r="K621" s="357">
        <f>IFERROR(J621/F621,0)</f>
        <v>2.9362017197173303E-2</v>
      </c>
      <c r="L621" s="137"/>
      <c r="M621" s="137"/>
      <c r="N621" s="137">
        <f>Table3[[#This Row],[VAT Amount Rework]]+Table3[[#This Row],[Billed Before VAT Rework]]</f>
        <v>0</v>
      </c>
      <c r="O621" s="142">
        <v>875.61000000000058</v>
      </c>
      <c r="P621" s="132">
        <f t="shared" si="62"/>
        <v>2.9362017197173303E-2</v>
      </c>
      <c r="Q621" s="68">
        <f t="shared" si="63"/>
        <v>0</v>
      </c>
      <c r="R621" s="68">
        <f t="shared" si="64"/>
        <v>0</v>
      </c>
      <c r="S621" s="71" t="s">
        <v>269</v>
      </c>
      <c r="T621" s="25" t="s">
        <v>1</v>
      </c>
      <c r="U621" s="72" t="s">
        <v>40</v>
      </c>
      <c r="V621" s="379">
        <v>45722</v>
      </c>
      <c r="W621" s="37">
        <f>Table3[[#This Row],[Received Date]]+22</f>
        <v>45744</v>
      </c>
      <c r="X621" s="68"/>
      <c r="Y621" s="51" t="s">
        <v>103</v>
      </c>
      <c r="Z621" s="379">
        <v>45729</v>
      </c>
      <c r="AA621" s="73"/>
    </row>
    <row r="622" spans="1:27" ht="17.25" hidden="1" customHeight="1" x14ac:dyDescent="0.2">
      <c r="A622" s="257" t="str">
        <f ca="1">TEXT($A622, "mmm")</f>
        <v>Jan</v>
      </c>
      <c r="B622" s="74" t="s">
        <v>82</v>
      </c>
      <c r="C622" s="74" t="s">
        <v>93</v>
      </c>
      <c r="D622" s="36" t="str">
        <f t="shared" ca="1" si="61"/>
        <v>Jan</v>
      </c>
      <c r="E622" s="158">
        <v>2025</v>
      </c>
      <c r="F622" s="138">
        <v>1508403.47</v>
      </c>
      <c r="G622" s="138"/>
      <c r="H622" s="138"/>
      <c r="I622" s="600">
        <f>Table3[[#This Row],[Billing Amount]]-Table3[[#This Row],[ Initial Rejected Amount]]</f>
        <v>1254348.25</v>
      </c>
      <c r="J622" s="68">
        <v>254055.22</v>
      </c>
      <c r="K622" s="357">
        <v>0.16842656825762939</v>
      </c>
      <c r="L622" s="137"/>
      <c r="M622" s="137"/>
      <c r="N622" s="137">
        <f>Table3[[#This Row],[VAT Amount Rework]]+Table3[[#This Row],[Billed Before VAT Rework]]</f>
        <v>0</v>
      </c>
      <c r="O622" s="142">
        <v>254055.22</v>
      </c>
      <c r="P622" s="132">
        <f t="shared" si="62"/>
        <v>0.16842656825762939</v>
      </c>
      <c r="Q622" s="311">
        <f t="shared" si="63"/>
        <v>0</v>
      </c>
      <c r="R622" s="68">
        <f t="shared" si="64"/>
        <v>0</v>
      </c>
      <c r="S622" s="71" t="s">
        <v>267</v>
      </c>
      <c r="T622" s="25" t="s">
        <v>1</v>
      </c>
      <c r="U622" s="81" t="s">
        <v>48</v>
      </c>
      <c r="V622" s="37">
        <v>45720</v>
      </c>
      <c r="W622" s="37">
        <f>Table3[[#This Row],[Received Date]]+14</f>
        <v>45734</v>
      </c>
      <c r="X622" s="68" t="s">
        <v>224</v>
      </c>
      <c r="Y622" s="84" t="s">
        <v>103</v>
      </c>
      <c r="Z622" s="37">
        <v>45732</v>
      </c>
      <c r="AA622" s="73"/>
    </row>
    <row r="623" spans="1:27" ht="17.25" hidden="1" customHeight="1" x14ac:dyDescent="0.2">
      <c r="A623" s="35" t="s">
        <v>47</v>
      </c>
      <c r="B623" s="36" t="s">
        <v>57</v>
      </c>
      <c r="C623" s="15" t="s">
        <v>46</v>
      </c>
      <c r="D623" s="26" t="str">
        <f t="shared" si="61"/>
        <v>Jan</v>
      </c>
      <c r="E623" s="158">
        <v>2025</v>
      </c>
      <c r="F623" s="138">
        <v>14723.71</v>
      </c>
      <c r="G623" s="138">
        <v>8450.02</v>
      </c>
      <c r="H623" s="138">
        <v>730.17</v>
      </c>
      <c r="I623" s="600">
        <f>Table3[[#This Row],[VAT Amount]]+Table3[[#This Row],[Billed Before VAT]]</f>
        <v>9180.19</v>
      </c>
      <c r="J623" s="68">
        <v>5543.5199999999986</v>
      </c>
      <c r="K623" s="357">
        <f t="shared" ref="K623:K654" si="65">IFERROR(J623/F623,0)</f>
        <v>0.37650293302435317</v>
      </c>
      <c r="L623" s="137">
        <v>8720.02</v>
      </c>
      <c r="M623" s="137">
        <v>770.67</v>
      </c>
      <c r="N623" s="137">
        <f>Table3[[#This Row],[VAT Amount Rework]]+Table3[[#This Row],[Billed Before VAT Rework]]</f>
        <v>9490.69</v>
      </c>
      <c r="O623" s="142">
        <v>5233.0199999999986</v>
      </c>
      <c r="P623" s="132">
        <f t="shared" si="62"/>
        <v>0.35541449811222842</v>
      </c>
      <c r="Q623" s="66">
        <f t="shared" si="63"/>
        <v>310.5</v>
      </c>
      <c r="R623" s="66">
        <f t="shared" si="64"/>
        <v>310.5</v>
      </c>
      <c r="S623" s="32" t="s">
        <v>263</v>
      </c>
      <c r="T623" s="25" t="s">
        <v>1</v>
      </c>
      <c r="U623" s="72" t="s">
        <v>41</v>
      </c>
      <c r="V623" s="37">
        <v>45718</v>
      </c>
      <c r="W623" s="37">
        <f>Table3[[#This Row],[Received Date]]+22</f>
        <v>45740</v>
      </c>
      <c r="X623" s="68" t="s">
        <v>114</v>
      </c>
      <c r="Y623" s="226" t="s">
        <v>38</v>
      </c>
      <c r="Z623" s="444">
        <v>45739</v>
      </c>
      <c r="AA623" s="70"/>
    </row>
    <row r="624" spans="1:27" ht="17.25" hidden="1" customHeight="1" x14ac:dyDescent="0.2">
      <c r="A624" s="35" t="s">
        <v>47</v>
      </c>
      <c r="B624" s="74" t="s">
        <v>85</v>
      </c>
      <c r="C624" s="15" t="s">
        <v>46</v>
      </c>
      <c r="D624" s="26" t="str">
        <f t="shared" si="61"/>
        <v>Jan</v>
      </c>
      <c r="E624" s="158">
        <v>2025</v>
      </c>
      <c r="F624" s="138">
        <v>242520.8</v>
      </c>
      <c r="G624" s="138">
        <v>127520.12</v>
      </c>
      <c r="H624" s="138">
        <v>18726.8</v>
      </c>
      <c r="I624" s="600">
        <f>Table3[[#This Row],[VAT Amount]]+Table3[[#This Row],[Billed Before VAT]]</f>
        <v>146246.91999999998</v>
      </c>
      <c r="J624" s="68">
        <v>96273.88</v>
      </c>
      <c r="K624" s="357">
        <f t="shared" si="65"/>
        <v>0.39697164119531192</v>
      </c>
      <c r="L624" s="137">
        <v>157017.67000000001</v>
      </c>
      <c r="M624" s="137">
        <v>23088.47</v>
      </c>
      <c r="N624" s="137">
        <f>Table3[[#This Row],[VAT Amount Rework]]+Table3[[#This Row],[Billed Before VAT Rework]]</f>
        <v>180106.14</v>
      </c>
      <c r="O624" s="142">
        <v>62414.659999999974</v>
      </c>
      <c r="P624" s="132">
        <f t="shared" si="62"/>
        <v>0.25735796682181478</v>
      </c>
      <c r="Q624" s="66">
        <f t="shared" si="63"/>
        <v>33859.22000000003</v>
      </c>
      <c r="R624" s="66">
        <f t="shared" si="64"/>
        <v>33859.22000000003</v>
      </c>
      <c r="S624" s="32" t="s">
        <v>250</v>
      </c>
      <c r="T624" s="25" t="s">
        <v>1</v>
      </c>
      <c r="U624" s="107" t="s">
        <v>40</v>
      </c>
      <c r="V624" s="37">
        <v>45700</v>
      </c>
      <c r="W624" s="37">
        <f>Table3[[#This Row],[Received Date]]+22</f>
        <v>45722</v>
      </c>
      <c r="X624" s="423" t="s">
        <v>96</v>
      </c>
      <c r="Y624" s="84" t="s">
        <v>38</v>
      </c>
      <c r="Z624" s="313">
        <v>45722</v>
      </c>
      <c r="AA624" s="70"/>
    </row>
    <row r="625" spans="1:27" ht="17.25" hidden="1" customHeight="1" x14ac:dyDescent="0.2">
      <c r="A625" s="35" t="s">
        <v>89</v>
      </c>
      <c r="B625" s="36" t="s">
        <v>56</v>
      </c>
      <c r="C625" s="79" t="s">
        <v>46</v>
      </c>
      <c r="D625" s="36" t="str">
        <f t="shared" si="61"/>
        <v>FEB</v>
      </c>
      <c r="E625" s="158">
        <v>2025</v>
      </c>
      <c r="F625" s="138">
        <v>262061.39</v>
      </c>
      <c r="G625" s="138">
        <v>191731.51</v>
      </c>
      <c r="H625" s="138">
        <v>27372.799999999999</v>
      </c>
      <c r="I625" s="600">
        <f>Table3[[#This Row],[VAT Amount]]+Table3[[#This Row],[Billed Before VAT]]</f>
        <v>219104.31</v>
      </c>
      <c r="J625" s="68">
        <f>Table3[[#This Row],[Billing Amount]]-Table3[[#This Row],[Approved to pay]]</f>
        <v>42957.080000000016</v>
      </c>
      <c r="K625" s="357">
        <f t="shared" si="65"/>
        <v>0.16391991204808926</v>
      </c>
      <c r="L625" s="137">
        <v>213192.65</v>
      </c>
      <c r="M625" s="137">
        <v>29877.34</v>
      </c>
      <c r="N625" s="137">
        <f>Table3[[#This Row],[VAT Amount Rework]]+Table3[[#This Row],[Billed Before VAT Rework]]</f>
        <v>243069.99</v>
      </c>
      <c r="O625" s="142">
        <v>18991.400000000023</v>
      </c>
      <c r="P625" s="132">
        <f t="shared" si="62"/>
        <v>7.2469279049462501E-2</v>
      </c>
      <c r="Q625" s="68">
        <f t="shared" si="63"/>
        <v>23965.679999999993</v>
      </c>
      <c r="R625" s="68">
        <f t="shared" si="64"/>
        <v>23965.679999999993</v>
      </c>
      <c r="S625" s="71" t="s">
        <v>299</v>
      </c>
      <c r="T625" s="25" t="s">
        <v>1</v>
      </c>
      <c r="U625" s="107" t="s">
        <v>40</v>
      </c>
      <c r="V625" s="37">
        <v>45756</v>
      </c>
      <c r="W625" s="37">
        <f>Table3[[#This Row],[Received Date]]+15</f>
        <v>45771</v>
      </c>
      <c r="X625" s="423" t="s">
        <v>100</v>
      </c>
      <c r="Y625" s="84" t="s">
        <v>103</v>
      </c>
      <c r="Z625" s="130">
        <v>45760</v>
      </c>
      <c r="AA625" s="73"/>
    </row>
    <row r="626" spans="1:27" ht="17.25" hidden="1" customHeight="1" x14ac:dyDescent="0.2">
      <c r="A626" s="69" t="s">
        <v>47</v>
      </c>
      <c r="B626" s="36" t="s">
        <v>57</v>
      </c>
      <c r="C626" s="74" t="s">
        <v>46</v>
      </c>
      <c r="D626" s="26" t="str">
        <f t="shared" si="61"/>
        <v>Jan</v>
      </c>
      <c r="E626" s="158">
        <v>2025</v>
      </c>
      <c r="F626" s="138">
        <v>11276.74</v>
      </c>
      <c r="G626" s="138">
        <v>7279.94</v>
      </c>
      <c r="H626" s="138">
        <v>477.32</v>
      </c>
      <c r="I626" s="600">
        <v>7757.2599999999993</v>
      </c>
      <c r="J626" s="68">
        <v>3519.4800000000005</v>
      </c>
      <c r="K626" s="357">
        <f t="shared" si="65"/>
        <v>0.31210083765343533</v>
      </c>
      <c r="L626" s="137">
        <v>7436.16</v>
      </c>
      <c r="M626" s="137">
        <v>477.32</v>
      </c>
      <c r="N626" s="137">
        <f>Table3[[#This Row],[VAT Amount Rework]]+Table3[[#This Row],[Billed Before VAT Rework]]</f>
        <v>7913.48</v>
      </c>
      <c r="O626" s="142">
        <v>3363.26</v>
      </c>
      <c r="P626" s="132">
        <f t="shared" si="62"/>
        <v>0.29824754317293828</v>
      </c>
      <c r="Q626" s="66">
        <f t="shared" si="63"/>
        <v>156.22000000000025</v>
      </c>
      <c r="R626" s="66">
        <f t="shared" si="64"/>
        <v>156.22000000000025</v>
      </c>
      <c r="S626" s="32" t="s">
        <v>264</v>
      </c>
      <c r="T626" s="25" t="s">
        <v>1</v>
      </c>
      <c r="U626" s="72" t="s">
        <v>41</v>
      </c>
      <c r="V626" s="392">
        <v>45722</v>
      </c>
      <c r="W626" s="37">
        <f>Table3[[#This Row],[Received Date]]+15</f>
        <v>45737</v>
      </c>
      <c r="X626" s="68" t="s">
        <v>224</v>
      </c>
      <c r="Y626" s="12" t="s">
        <v>103</v>
      </c>
      <c r="Z626" s="858">
        <v>45736</v>
      </c>
      <c r="AA626" s="70"/>
    </row>
    <row r="627" spans="1:27" ht="17.25" hidden="1" customHeight="1" x14ac:dyDescent="0.2">
      <c r="A627" s="35" t="s">
        <v>47</v>
      </c>
      <c r="B627" s="74" t="s">
        <v>56</v>
      </c>
      <c r="C627" s="74" t="s">
        <v>93</v>
      </c>
      <c r="D627" s="36" t="str">
        <f t="shared" si="61"/>
        <v>Jan</v>
      </c>
      <c r="E627" s="158">
        <v>2025</v>
      </c>
      <c r="F627" s="138">
        <v>956451.74</v>
      </c>
      <c r="G627" s="138"/>
      <c r="H627" s="138"/>
      <c r="I627" s="600">
        <v>731321.43</v>
      </c>
      <c r="J627" s="68">
        <v>225130.30999999994</v>
      </c>
      <c r="K627" s="357">
        <f t="shared" si="65"/>
        <v>0.23538073128498876</v>
      </c>
      <c r="L627" s="137"/>
      <c r="M627" s="137"/>
      <c r="N627" s="137">
        <f>Table3[[#This Row],[VAT Amount Rework]]+Table3[[#This Row],[Billed Before VAT Rework]]</f>
        <v>0</v>
      </c>
      <c r="O627" s="142">
        <v>225130.30999999994</v>
      </c>
      <c r="P627" s="132">
        <f t="shared" si="62"/>
        <v>0.23538073128498876</v>
      </c>
      <c r="Q627" s="68">
        <f t="shared" si="63"/>
        <v>0</v>
      </c>
      <c r="R627" s="68">
        <f t="shared" si="64"/>
        <v>0</v>
      </c>
      <c r="S627" s="71" t="s">
        <v>273</v>
      </c>
      <c r="T627" s="25" t="s">
        <v>1</v>
      </c>
      <c r="U627" s="81" t="s">
        <v>48</v>
      </c>
      <c r="V627" s="37">
        <v>45725</v>
      </c>
      <c r="W627" s="37">
        <v>45740</v>
      </c>
      <c r="X627" s="423" t="s">
        <v>96</v>
      </c>
      <c r="Y627" s="51" t="s">
        <v>38</v>
      </c>
      <c r="Z627" s="407">
        <v>45740</v>
      </c>
      <c r="AA627" s="73"/>
    </row>
    <row r="628" spans="1:27" ht="17.25" hidden="1" customHeight="1" x14ac:dyDescent="0.2">
      <c r="A628" s="35" t="s">
        <v>37</v>
      </c>
      <c r="B628" s="36" t="s">
        <v>82</v>
      </c>
      <c r="C628" s="74" t="s">
        <v>46</v>
      </c>
      <c r="D628" s="36" t="str">
        <f t="shared" si="61"/>
        <v>Mar</v>
      </c>
      <c r="E628" s="158">
        <v>2025</v>
      </c>
      <c r="F628" s="138">
        <v>17583.509999999998</v>
      </c>
      <c r="G628" s="138">
        <v>2903.5</v>
      </c>
      <c r="H628" s="138">
        <v>420.75</v>
      </c>
      <c r="I628" s="600">
        <f>Table3[[#This Row],[VAT Amount]]+Table3[[#This Row],[Billed Before VAT]]</f>
        <v>3324.25</v>
      </c>
      <c r="J628" s="68">
        <f>Table3[[#This Row],[Billing Amount]]-Table3[[#This Row],[Approved to pay]]</f>
        <v>14259.259999999998</v>
      </c>
      <c r="K628" s="357">
        <f t="shared" si="65"/>
        <v>0.81094502747176189</v>
      </c>
      <c r="L628" s="137">
        <v>14626.4</v>
      </c>
      <c r="M628" s="137">
        <v>2110.8000000000002</v>
      </c>
      <c r="N628" s="137">
        <f>Table3[[#This Row],[VAT Amount Rework]]+Table3[[#This Row],[Billed Before VAT Rework]]</f>
        <v>16737.2</v>
      </c>
      <c r="O628" s="142">
        <f>Table3[[#This Row],[Billing Amount]]-Table3[[#This Row],[Approved to pay Rework]]</f>
        <v>846.30999999999767</v>
      </c>
      <c r="P628" s="132">
        <f t="shared" si="62"/>
        <v>4.8130890817589762E-2</v>
      </c>
      <c r="Q628" s="68">
        <f t="shared" si="63"/>
        <v>13412.95</v>
      </c>
      <c r="R628" s="68">
        <f t="shared" si="64"/>
        <v>13412.95</v>
      </c>
      <c r="S628" s="71" t="s">
        <v>317</v>
      </c>
      <c r="T628" s="25" t="s">
        <v>1</v>
      </c>
      <c r="U628" s="107" t="s">
        <v>40</v>
      </c>
      <c r="V628" s="55">
        <v>45764</v>
      </c>
      <c r="W628" s="37">
        <f>Table3[[#This Row],[Received Date]]+15</f>
        <v>45779</v>
      </c>
      <c r="X628" s="423" t="s">
        <v>224</v>
      </c>
      <c r="Y628" s="84" t="s">
        <v>103</v>
      </c>
      <c r="Z628" s="37">
        <v>45778</v>
      </c>
      <c r="AA628" s="73"/>
    </row>
    <row r="629" spans="1:27" ht="17.25" hidden="1" customHeight="1" x14ac:dyDescent="0.2">
      <c r="A629" s="403" t="s">
        <v>47</v>
      </c>
      <c r="B629" s="36" t="s">
        <v>57</v>
      </c>
      <c r="C629" s="74" t="s">
        <v>93</v>
      </c>
      <c r="D629" s="36" t="str">
        <f t="shared" si="61"/>
        <v>Jan</v>
      </c>
      <c r="E629" s="158">
        <v>2025</v>
      </c>
      <c r="F629" s="138">
        <v>2521503.4700000002</v>
      </c>
      <c r="G629" s="138"/>
      <c r="H629" s="138"/>
      <c r="I629" s="600" t="s">
        <v>244</v>
      </c>
      <c r="J629" s="68">
        <v>426153.35</v>
      </c>
      <c r="K629" s="357">
        <f t="shared" si="65"/>
        <v>0.16900763971583982</v>
      </c>
      <c r="L629" s="137"/>
      <c r="M629" s="137"/>
      <c r="N629" s="137">
        <f>Table3[[#This Row],[VAT Amount Rework]]+Table3[[#This Row],[Billed Before VAT Rework]]</f>
        <v>0</v>
      </c>
      <c r="O629" s="142">
        <v>426153.35</v>
      </c>
      <c r="P629" s="132">
        <f t="shared" si="62"/>
        <v>0.16900763971583982</v>
      </c>
      <c r="Q629" s="68">
        <f t="shared" si="63"/>
        <v>0</v>
      </c>
      <c r="R629" s="68">
        <f t="shared" si="64"/>
        <v>0</v>
      </c>
      <c r="S629" s="71" t="s">
        <v>245</v>
      </c>
      <c r="T629" s="25" t="s">
        <v>1</v>
      </c>
      <c r="U629" s="81" t="s">
        <v>48</v>
      </c>
      <c r="V629" s="414">
        <v>45701</v>
      </c>
      <c r="W629" s="37">
        <f>Table3[[#This Row],[Received Date]]+14</f>
        <v>45715</v>
      </c>
      <c r="X629" s="423" t="s">
        <v>114</v>
      </c>
      <c r="Y629" s="226" t="s">
        <v>38</v>
      </c>
      <c r="Z629" s="407">
        <v>45715</v>
      </c>
      <c r="AA629" s="73"/>
    </row>
    <row r="630" spans="1:27" ht="17.25" hidden="1" customHeight="1" x14ac:dyDescent="0.2">
      <c r="A630" s="35" t="s">
        <v>47</v>
      </c>
      <c r="B630" s="36" t="s">
        <v>87</v>
      </c>
      <c r="C630" s="74" t="s">
        <v>46</v>
      </c>
      <c r="D630" s="36" t="str">
        <f t="shared" si="61"/>
        <v>Jan</v>
      </c>
      <c r="E630" s="158">
        <v>2025</v>
      </c>
      <c r="F630" s="138">
        <v>753897.78</v>
      </c>
      <c r="G630" s="138">
        <v>449076.92</v>
      </c>
      <c r="H630" s="138">
        <v>51869.599999999999</v>
      </c>
      <c r="I630" s="600">
        <v>500946.51999999996</v>
      </c>
      <c r="J630" s="68">
        <v>252951.26000000007</v>
      </c>
      <c r="K630" s="357">
        <f t="shared" si="65"/>
        <v>0.3355246118379604</v>
      </c>
      <c r="L630" s="137">
        <v>455593.64</v>
      </c>
      <c r="M630" s="137">
        <v>52754.41</v>
      </c>
      <c r="N630" s="137">
        <f>Table3[[#This Row],[VAT Amount Rework]]+Table3[[#This Row],[Billed Before VAT Rework]]</f>
        <v>508348.05000000005</v>
      </c>
      <c r="O630" s="142">
        <v>245549.72999999998</v>
      </c>
      <c r="P630" s="132">
        <f t="shared" si="62"/>
        <v>0.32570692806656093</v>
      </c>
      <c r="Q630" s="68">
        <f t="shared" si="63"/>
        <v>7401.5300000000861</v>
      </c>
      <c r="R630" s="68">
        <f t="shared" si="64"/>
        <v>7401.5300000000861</v>
      </c>
      <c r="S630" s="71" t="s">
        <v>271</v>
      </c>
      <c r="T630" s="25" t="s">
        <v>1</v>
      </c>
      <c r="U630" s="72" t="s">
        <v>41</v>
      </c>
      <c r="V630" s="392">
        <v>45724</v>
      </c>
      <c r="W630" s="37">
        <f>Table3[[#This Row],[Received Date]]+15</f>
        <v>45739</v>
      </c>
      <c r="X630" s="68" t="s">
        <v>224</v>
      </c>
      <c r="Y630" s="84" t="s">
        <v>38</v>
      </c>
      <c r="Z630" s="313">
        <v>45740</v>
      </c>
      <c r="AA630" s="73"/>
    </row>
    <row r="631" spans="1:27" ht="17.25" hidden="1" customHeight="1" x14ac:dyDescent="0.2">
      <c r="A631" s="440" t="s">
        <v>89</v>
      </c>
      <c r="B631" s="36" t="s">
        <v>82</v>
      </c>
      <c r="C631" s="74" t="s">
        <v>93</v>
      </c>
      <c r="D631" s="451" t="str">
        <f t="shared" si="61"/>
        <v>FEB</v>
      </c>
      <c r="E631" s="158">
        <v>2025</v>
      </c>
      <c r="F631" s="138">
        <v>722090.16</v>
      </c>
      <c r="G631" s="138"/>
      <c r="H631" s="138"/>
      <c r="I631" s="600">
        <v>576383.96</v>
      </c>
      <c r="J631" s="68">
        <v>145706.20000000007</v>
      </c>
      <c r="K631" s="357">
        <f t="shared" si="65"/>
        <v>0.20178394343443215</v>
      </c>
      <c r="L631" s="137"/>
      <c r="M631" s="137"/>
      <c r="N631" s="137">
        <f>Table3[[#This Row],[VAT Amount Rework]]+Table3[[#This Row],[Billed Before VAT Rework]]</f>
        <v>0</v>
      </c>
      <c r="O631" s="142">
        <v>145706.20000000007</v>
      </c>
      <c r="P631" s="132">
        <f t="shared" si="62"/>
        <v>0.20178394343443215</v>
      </c>
      <c r="Q631" s="442">
        <f t="shared" si="63"/>
        <v>0</v>
      </c>
      <c r="R631" s="442">
        <f t="shared" si="64"/>
        <v>0</v>
      </c>
      <c r="S631" s="443" t="s">
        <v>282</v>
      </c>
      <c r="T631" s="25" t="s">
        <v>1</v>
      </c>
      <c r="U631" s="72" t="s">
        <v>48</v>
      </c>
      <c r="V631" s="444">
        <v>45729</v>
      </c>
      <c r="W631" s="37">
        <f>Table3[[#This Row],[Received Date]]+14</f>
        <v>45743</v>
      </c>
      <c r="X631" s="416" t="s">
        <v>100</v>
      </c>
      <c r="Y631" s="84" t="s">
        <v>103</v>
      </c>
      <c r="Z631" s="512">
        <v>45743</v>
      </c>
      <c r="AA631" s="445"/>
    </row>
    <row r="632" spans="1:27" ht="17.25" hidden="1" customHeight="1" x14ac:dyDescent="0.2">
      <c r="A632" s="35" t="s">
        <v>47</v>
      </c>
      <c r="B632" s="396" t="s">
        <v>87</v>
      </c>
      <c r="C632" s="400" t="s">
        <v>46</v>
      </c>
      <c r="D632" s="36" t="str">
        <f t="shared" si="61"/>
        <v>Jan</v>
      </c>
      <c r="E632" s="158">
        <v>2025</v>
      </c>
      <c r="F632" s="138">
        <v>84106.29</v>
      </c>
      <c r="G632" s="138">
        <v>55474.2</v>
      </c>
      <c r="H632" s="138">
        <v>5246.94</v>
      </c>
      <c r="I632" s="600">
        <v>60721.14</v>
      </c>
      <c r="J632" s="68">
        <v>23385.149999999994</v>
      </c>
      <c r="K632" s="357">
        <f t="shared" si="65"/>
        <v>0.27804281938960801</v>
      </c>
      <c r="L632" s="137">
        <v>59720.2</v>
      </c>
      <c r="M632" s="137">
        <v>5870.69</v>
      </c>
      <c r="N632" s="137">
        <f>Table3[[#This Row],[VAT Amount Rework]]+Table3[[#This Row],[Billed Before VAT Rework]]</f>
        <v>65590.89</v>
      </c>
      <c r="O632" s="142">
        <v>18515.399999999994</v>
      </c>
      <c r="P632" s="132">
        <f t="shared" si="62"/>
        <v>0.22014286921941267</v>
      </c>
      <c r="Q632" s="68">
        <f t="shared" si="63"/>
        <v>4869.75</v>
      </c>
      <c r="R632" s="68">
        <f t="shared" si="64"/>
        <v>4869.75</v>
      </c>
      <c r="S632" s="71" t="s">
        <v>272</v>
      </c>
      <c r="T632" s="25" t="s">
        <v>1</v>
      </c>
      <c r="U632" s="208" t="s">
        <v>41</v>
      </c>
      <c r="V632" s="37">
        <v>45726</v>
      </c>
      <c r="W632" s="37">
        <f>Table3[[#This Row],[Received Date]]+15</f>
        <v>45741</v>
      </c>
      <c r="X632" s="442" t="s">
        <v>100</v>
      </c>
      <c r="Y632" s="84" t="s">
        <v>103</v>
      </c>
      <c r="Z632" s="199">
        <v>45743</v>
      </c>
      <c r="AA632" s="73"/>
    </row>
    <row r="633" spans="1:27" ht="17.25" hidden="1" customHeight="1" x14ac:dyDescent="0.2">
      <c r="A633" s="449" t="s">
        <v>47</v>
      </c>
      <c r="B633" s="36" t="s">
        <v>82</v>
      </c>
      <c r="C633" s="450" t="s">
        <v>46</v>
      </c>
      <c r="D633" s="451" t="str">
        <f t="shared" si="61"/>
        <v>Jan</v>
      </c>
      <c r="E633" s="158">
        <v>2025</v>
      </c>
      <c r="F633" s="138">
        <v>6443.09</v>
      </c>
      <c r="G633" s="138">
        <v>5145.6899999999996</v>
      </c>
      <c r="H633" s="138">
        <v>750</v>
      </c>
      <c r="I633" s="600">
        <v>5895.69</v>
      </c>
      <c r="J633" s="68">
        <f>Table3[[#This Row],[Billing Amount]]-Table3[[#This Row],[Approved to pay]]</f>
        <v>547.40000000000055</v>
      </c>
      <c r="K633" s="357">
        <f t="shared" si="65"/>
        <v>8.4959235397922508E-2</v>
      </c>
      <c r="L633" s="137"/>
      <c r="M633" s="137"/>
      <c r="N633" s="137">
        <f>Table3[[#This Row],[VAT Amount Rework]]+Table3[[#This Row],[Billed Before VAT Rework]]</f>
        <v>0</v>
      </c>
      <c r="O633" s="142">
        <v>547.40000000000055</v>
      </c>
      <c r="P633" s="132">
        <f t="shared" si="62"/>
        <v>8.4959235397922508E-2</v>
      </c>
      <c r="Q633" s="68">
        <f t="shared" si="63"/>
        <v>0</v>
      </c>
      <c r="R633" s="68">
        <f t="shared" si="64"/>
        <v>0</v>
      </c>
      <c r="S633" s="71">
        <v>426681</v>
      </c>
      <c r="T633" s="25" t="s">
        <v>1</v>
      </c>
      <c r="U633" s="107" t="s">
        <v>40</v>
      </c>
      <c r="V633" s="37">
        <v>45731</v>
      </c>
      <c r="W633" s="37">
        <f>Table3[[#This Row],[Received Date]]+15</f>
        <v>45746</v>
      </c>
      <c r="X633" s="423" t="s">
        <v>96</v>
      </c>
      <c r="Y633" s="84" t="s">
        <v>38</v>
      </c>
      <c r="Z633" s="37">
        <v>45739</v>
      </c>
      <c r="AA633" s="73"/>
    </row>
    <row r="634" spans="1:27" ht="17.25" hidden="1" customHeight="1" x14ac:dyDescent="0.2">
      <c r="A634" s="558" t="s">
        <v>89</v>
      </c>
      <c r="B634" s="541" t="s">
        <v>57</v>
      </c>
      <c r="C634" s="435" t="s">
        <v>62</v>
      </c>
      <c r="D634" s="559" t="str">
        <f t="shared" si="61"/>
        <v>FEB</v>
      </c>
      <c r="E634" s="158">
        <v>2025</v>
      </c>
      <c r="F634" s="138">
        <v>13041822.440000009</v>
      </c>
      <c r="G634" s="138"/>
      <c r="H634" s="138"/>
      <c r="I634" s="600" t="s">
        <v>142</v>
      </c>
      <c r="J634" s="68">
        <v>216707.19647752121</v>
      </c>
      <c r="K634" s="357">
        <f t="shared" si="65"/>
        <v>1.6616327777386999E-2</v>
      </c>
      <c r="L634" s="137"/>
      <c r="M634" s="137"/>
      <c r="N634" s="137">
        <f>Table3[[#This Row],[VAT Amount Rework]]+Table3[[#This Row],[Billed Before VAT Rework]]</f>
        <v>0</v>
      </c>
      <c r="O634" s="142">
        <v>211947.12</v>
      </c>
      <c r="P634" s="132">
        <f t="shared" si="62"/>
        <v>1.6251342247226595E-2</v>
      </c>
      <c r="Q634" s="560">
        <f t="shared" si="63"/>
        <v>4760.0764775212156</v>
      </c>
      <c r="R634" s="560">
        <f t="shared" si="64"/>
        <v>4760.0764775212156</v>
      </c>
      <c r="S634" s="561"/>
      <c r="T634" s="611"/>
      <c r="U634" s="107" t="s">
        <v>40</v>
      </c>
      <c r="V634" s="544">
        <v>45777</v>
      </c>
      <c r="W634" s="37">
        <f>Table3[[#This Row],[Received Date]]+15</f>
        <v>45792</v>
      </c>
      <c r="X634" s="68" t="s">
        <v>99</v>
      </c>
      <c r="Y634" s="84" t="s">
        <v>103</v>
      </c>
      <c r="Z634" s="37">
        <v>45791</v>
      </c>
      <c r="AA634" s="563"/>
    </row>
    <row r="635" spans="1:27" ht="17.25" hidden="1" customHeight="1" x14ac:dyDescent="0.2">
      <c r="A635" s="35" t="s">
        <v>47</v>
      </c>
      <c r="B635" s="418" t="s">
        <v>56</v>
      </c>
      <c r="C635" s="419" t="s">
        <v>46</v>
      </c>
      <c r="D635" s="36" t="str">
        <f t="shared" si="61"/>
        <v>Jan</v>
      </c>
      <c r="E635" s="158">
        <v>2025</v>
      </c>
      <c r="F635" s="138">
        <v>7103.21</v>
      </c>
      <c r="G635" s="138">
        <v>3850</v>
      </c>
      <c r="H635" s="138">
        <v>577.5</v>
      </c>
      <c r="I635" s="600">
        <f>Table3[[#This Row],[VAT Amount]]+Table3[[#This Row],[Billed Before VAT]]</f>
        <v>4427.5</v>
      </c>
      <c r="J635" s="68">
        <f>Table3[[#This Row],[Billing Amount]]-Table3[[#This Row],[Approved to pay]]</f>
        <v>2675.71</v>
      </c>
      <c r="K635" s="357">
        <f t="shared" si="65"/>
        <v>0.37669025694017211</v>
      </c>
      <c r="L635" s="137">
        <v>3850</v>
      </c>
      <c r="M635" s="137">
        <v>577.5</v>
      </c>
      <c r="N635" s="137">
        <f>Table3[[#This Row],[VAT Amount Rework]]+Table3[[#This Row],[Billed Before VAT Rework]]</f>
        <v>4427.5</v>
      </c>
      <c r="O635" s="142">
        <f>Table3[[#This Row],[Billing Amount]]-Table3[[#This Row],[Approved to pay Rework]]</f>
        <v>2675.71</v>
      </c>
      <c r="P635" s="132">
        <f t="shared" si="62"/>
        <v>0.37669025694017211</v>
      </c>
      <c r="Q635" s="442">
        <f t="shared" si="63"/>
        <v>0</v>
      </c>
      <c r="R635" s="442">
        <f t="shared" si="64"/>
        <v>0</v>
      </c>
      <c r="S635" s="443">
        <v>426557</v>
      </c>
      <c r="T635" s="25" t="s">
        <v>1</v>
      </c>
      <c r="U635" s="107" t="s">
        <v>40</v>
      </c>
      <c r="V635" s="37">
        <v>45732</v>
      </c>
      <c r="W635" s="37">
        <f>Table3[[#This Row],[Received Date]]+15</f>
        <v>45747</v>
      </c>
      <c r="X635" s="423" t="s">
        <v>96</v>
      </c>
      <c r="Y635" s="84" t="s">
        <v>103</v>
      </c>
      <c r="Z635" s="434">
        <v>45753</v>
      </c>
      <c r="AA635" s="445"/>
    </row>
    <row r="636" spans="1:27" ht="17.25" hidden="1" customHeight="1" x14ac:dyDescent="0.2">
      <c r="A636" s="35" t="s">
        <v>47</v>
      </c>
      <c r="B636" s="74" t="s">
        <v>85</v>
      </c>
      <c r="C636" s="74" t="s">
        <v>46</v>
      </c>
      <c r="D636" s="36" t="str">
        <f t="shared" si="61"/>
        <v>Jan</v>
      </c>
      <c r="E636" s="158">
        <v>2025</v>
      </c>
      <c r="F636" s="138">
        <v>5629.25</v>
      </c>
      <c r="G636" s="138"/>
      <c r="H636" s="138"/>
      <c r="I636" s="600"/>
      <c r="J636" s="68">
        <v>5629.25</v>
      </c>
      <c r="K636" s="357">
        <f t="shared" si="65"/>
        <v>1</v>
      </c>
      <c r="L636" s="137">
        <v>4085.32</v>
      </c>
      <c r="M636" s="137">
        <v>600.75</v>
      </c>
      <c r="N636" s="137">
        <f>Table3[[#This Row],[VAT Amount Rework]]+Table3[[#This Row],[Billed Before VAT Rework]]</f>
        <v>4686.07</v>
      </c>
      <c r="O636" s="142">
        <v>943.18000000000029</v>
      </c>
      <c r="P636" s="132">
        <f t="shared" si="62"/>
        <v>0.16754985122352006</v>
      </c>
      <c r="Q636" s="68">
        <f t="shared" si="63"/>
        <v>4686.07</v>
      </c>
      <c r="R636" s="68">
        <f t="shared" si="64"/>
        <v>4686.07</v>
      </c>
      <c r="S636" s="71" t="s">
        <v>251</v>
      </c>
      <c r="T636" s="25" t="s">
        <v>1</v>
      </c>
      <c r="U636" s="73" t="s">
        <v>40</v>
      </c>
      <c r="V636" s="37">
        <v>45704</v>
      </c>
      <c r="W636" s="37">
        <f>Table3[[#This Row],[Received Date]]+22</f>
        <v>45726</v>
      </c>
      <c r="X636" s="68" t="s">
        <v>224</v>
      </c>
      <c r="Y636" s="84" t="s">
        <v>103</v>
      </c>
      <c r="Z636" s="37">
        <v>45726</v>
      </c>
      <c r="AA636" s="73"/>
    </row>
    <row r="637" spans="1:27" ht="17.25" hidden="1" customHeight="1" x14ac:dyDescent="0.2">
      <c r="A637" s="449" t="s">
        <v>47</v>
      </c>
      <c r="B637" s="36" t="s">
        <v>82</v>
      </c>
      <c r="C637" s="74" t="s">
        <v>46</v>
      </c>
      <c r="D637" s="493" t="str">
        <f t="shared" si="61"/>
        <v>Jan</v>
      </c>
      <c r="E637" s="158">
        <v>2025</v>
      </c>
      <c r="F637" s="138">
        <v>684800.43</v>
      </c>
      <c r="G637" s="138">
        <v>455874.44</v>
      </c>
      <c r="H637" s="138">
        <v>47259.31</v>
      </c>
      <c r="I637" s="600">
        <f>Table3[[#This Row],[VAT Amount]]+Table3[[#This Row],[Billed Before VAT]]</f>
        <v>503133.75</v>
      </c>
      <c r="J637" s="68">
        <f>Table3[[#This Row],[Billing Amount]]-Table3[[#This Row],[Approved to pay]]</f>
        <v>181666.68000000005</v>
      </c>
      <c r="K637" s="357">
        <f t="shared" si="65"/>
        <v>0.26528412080582375</v>
      </c>
      <c r="L637" s="137">
        <v>459825.94</v>
      </c>
      <c r="M637" s="137">
        <v>47822.12</v>
      </c>
      <c r="N637" s="137">
        <f>Table3[[#This Row],[VAT Amount Rework]]+Table3[[#This Row],[Billed Before VAT Rework]]</f>
        <v>507648.06</v>
      </c>
      <c r="O637" s="142">
        <v>177152.37000000005</v>
      </c>
      <c r="P637" s="132">
        <f t="shared" si="62"/>
        <v>0.25869196665078037</v>
      </c>
      <c r="Q637" s="494">
        <f t="shared" si="63"/>
        <v>4514.3099999999977</v>
      </c>
      <c r="R637" s="494">
        <f t="shared" si="64"/>
        <v>4514.3099999999977</v>
      </c>
      <c r="S637" s="71">
        <v>426679</v>
      </c>
      <c r="T637" s="25" t="s">
        <v>1</v>
      </c>
      <c r="U637" s="107" t="s">
        <v>41</v>
      </c>
      <c r="V637" s="37">
        <v>45734</v>
      </c>
      <c r="W637" s="37">
        <f>Table3[[#This Row],[Received Date]]+15</f>
        <v>45749</v>
      </c>
      <c r="X637" s="68" t="s">
        <v>114</v>
      </c>
      <c r="Y637" s="518" t="s">
        <v>103</v>
      </c>
      <c r="Z637" s="37">
        <f>Table3[[#This Row],[Received Date]]+15</f>
        <v>45749</v>
      </c>
      <c r="AA637" s="496"/>
    </row>
    <row r="638" spans="1:27" ht="17.25" hidden="1" customHeight="1" x14ac:dyDescent="0.2">
      <c r="A638" s="35" t="s">
        <v>47</v>
      </c>
      <c r="B638" s="418" t="s">
        <v>56</v>
      </c>
      <c r="C638" s="460" t="s">
        <v>46</v>
      </c>
      <c r="D638" s="26" t="str">
        <f t="shared" si="61"/>
        <v>Jan</v>
      </c>
      <c r="E638" s="158">
        <v>2025</v>
      </c>
      <c r="F638" s="138">
        <v>13806.3</v>
      </c>
      <c r="G638" s="138">
        <v>11005.5</v>
      </c>
      <c r="H638" s="138">
        <v>1650.8</v>
      </c>
      <c r="I638" s="600">
        <f>Table3[[#This Row],[VAT Amount]]+Table3[[#This Row],[Billed Before VAT]]</f>
        <v>12656.3</v>
      </c>
      <c r="J638" s="68">
        <f>Table3[[#This Row],[Billing Amount]]-Table3[[#This Row],[Approved to pay]]</f>
        <v>1150</v>
      </c>
      <c r="K638" s="357">
        <f t="shared" si="65"/>
        <v>8.3295307214822228E-2</v>
      </c>
      <c r="L638" s="137"/>
      <c r="M638" s="137"/>
      <c r="N638" s="137">
        <f>Table3[[#This Row],[VAT Amount Rework]]+Table3[[#This Row],[Billed Before VAT Rework]]</f>
        <v>0</v>
      </c>
      <c r="O638" s="142">
        <v>1150</v>
      </c>
      <c r="P638" s="132">
        <f t="shared" si="62"/>
        <v>8.3295307214822228E-2</v>
      </c>
      <c r="Q638" s="68">
        <f t="shared" si="63"/>
        <v>0</v>
      </c>
      <c r="R638" s="68">
        <f t="shared" si="64"/>
        <v>0</v>
      </c>
      <c r="S638" s="71">
        <v>426560</v>
      </c>
      <c r="T638" s="25" t="s">
        <v>1</v>
      </c>
      <c r="U638" s="273" t="s">
        <v>40</v>
      </c>
      <c r="V638" s="37">
        <v>45732</v>
      </c>
      <c r="W638" s="37">
        <f>Table3[[#This Row],[Received Date]]+22</f>
        <v>45754</v>
      </c>
      <c r="X638" s="68"/>
      <c r="Y638" s="84" t="s">
        <v>184</v>
      </c>
      <c r="Z638" s="72" t="s">
        <v>3</v>
      </c>
      <c r="AA638" s="73"/>
    </row>
    <row r="639" spans="1:27" ht="17.25" hidden="1" customHeight="1" x14ac:dyDescent="0.2">
      <c r="A639" s="35" t="s">
        <v>47</v>
      </c>
      <c r="B639" s="74" t="s">
        <v>85</v>
      </c>
      <c r="C639" s="74" t="s">
        <v>46</v>
      </c>
      <c r="D639" s="36" t="str">
        <f t="shared" si="61"/>
        <v>Jan</v>
      </c>
      <c r="E639" s="158">
        <v>2025</v>
      </c>
      <c r="F639" s="138">
        <v>449129.38</v>
      </c>
      <c r="G639" s="138">
        <v>316668.18</v>
      </c>
      <c r="H639" s="138">
        <v>37245.81</v>
      </c>
      <c r="I639" s="600">
        <f>Table3[[#This Row],[VAT Amount]]+Table3[[#This Row],[Billed Before VAT]]</f>
        <v>353913.99</v>
      </c>
      <c r="J639" s="68">
        <f>Table3[[#This Row],[Billing Amount]]-Table3[[#This Row],[Approved to pay]]</f>
        <v>95215.390000000014</v>
      </c>
      <c r="K639" s="357">
        <f t="shared" si="65"/>
        <v>0.21199991414500652</v>
      </c>
      <c r="L639" s="137">
        <v>315396.8</v>
      </c>
      <c r="M639" s="137">
        <v>37280.050000000003</v>
      </c>
      <c r="N639" s="137">
        <f>Table3[[#This Row],[VAT Amount Rework]]+Table3[[#This Row],[Billed Before VAT Rework]]</f>
        <v>352676.85</v>
      </c>
      <c r="O639" s="142">
        <v>96452.530000000028</v>
      </c>
      <c r="P639" s="132">
        <f t="shared" si="62"/>
        <v>0.21475444336329105</v>
      </c>
      <c r="Q639" s="68">
        <f t="shared" si="63"/>
        <v>-1237.140000000014</v>
      </c>
      <c r="R639" s="68">
        <f t="shared" si="64"/>
        <v>0</v>
      </c>
      <c r="S639" s="71">
        <v>432298</v>
      </c>
      <c r="T639" s="25" t="s">
        <v>1</v>
      </c>
      <c r="U639" s="106" t="s">
        <v>41</v>
      </c>
      <c r="V639" s="37">
        <v>45733</v>
      </c>
      <c r="W639" s="37">
        <f>Table3[[#This Row],[Received Date]]+15</f>
        <v>45748</v>
      </c>
      <c r="X639" s="442" t="s">
        <v>100</v>
      </c>
      <c r="Y639" s="84" t="s">
        <v>38</v>
      </c>
      <c r="Z639" s="130">
        <v>45741</v>
      </c>
      <c r="AA639" s="73"/>
    </row>
    <row r="640" spans="1:27" ht="17.25" hidden="1" customHeight="1" x14ac:dyDescent="0.2">
      <c r="A640" s="35" t="s">
        <v>89</v>
      </c>
      <c r="B640" s="74" t="s">
        <v>85</v>
      </c>
      <c r="C640" s="79" t="s">
        <v>46</v>
      </c>
      <c r="D640" s="36" t="str">
        <f t="shared" si="61"/>
        <v>FEB</v>
      </c>
      <c r="E640" s="158">
        <v>2025</v>
      </c>
      <c r="F640" s="138">
        <v>25491.06</v>
      </c>
      <c r="G640" s="138">
        <v>13045.14</v>
      </c>
      <c r="H640" s="138">
        <v>1941.03</v>
      </c>
      <c r="I640" s="600">
        <f>Table3[[#This Row],[VAT Amount]]+Table3[[#This Row],[Billed Before VAT]]</f>
        <v>14986.17</v>
      </c>
      <c r="J640" s="68">
        <f>Table3[[#This Row],[Billing Amount]]-Table3[[#This Row],[Approved to pay]]</f>
        <v>10504.890000000001</v>
      </c>
      <c r="K640" s="357">
        <f t="shared" si="65"/>
        <v>0.41210094833247424</v>
      </c>
      <c r="L640" s="137">
        <v>16496.14</v>
      </c>
      <c r="M640" s="137">
        <v>2458.69</v>
      </c>
      <c r="N640" s="137">
        <f>Table3[[#This Row],[VAT Amount Rework]]+Table3[[#This Row],[Billed Before VAT Rework]]</f>
        <v>18954.829999999998</v>
      </c>
      <c r="O640" s="142">
        <v>6536.2300000000032</v>
      </c>
      <c r="P640" s="132">
        <f t="shared" si="62"/>
        <v>0.25641264035312783</v>
      </c>
      <c r="Q640" s="68">
        <f t="shared" si="63"/>
        <v>3968.659999999998</v>
      </c>
      <c r="R640" s="68">
        <f t="shared" si="64"/>
        <v>3968.659999999998</v>
      </c>
      <c r="S640" s="71" t="s">
        <v>293</v>
      </c>
      <c r="T640" s="25" t="s">
        <v>1</v>
      </c>
      <c r="U640" s="107" t="s">
        <v>40</v>
      </c>
      <c r="V640" s="37">
        <v>45750</v>
      </c>
      <c r="W640" s="37">
        <f>Table3[[#This Row],[Received Date]]+15</f>
        <v>45765</v>
      </c>
      <c r="X640" s="423" t="s">
        <v>100</v>
      </c>
      <c r="Y640" s="84" t="s">
        <v>103</v>
      </c>
      <c r="Z640" s="130">
        <v>45756</v>
      </c>
      <c r="AA640" s="73"/>
    </row>
    <row r="641" spans="1:27" ht="17.25" hidden="1" customHeight="1" x14ac:dyDescent="0.2">
      <c r="A641" s="35" t="s">
        <v>47</v>
      </c>
      <c r="B641" s="74" t="s">
        <v>85</v>
      </c>
      <c r="C641" s="74" t="s">
        <v>46</v>
      </c>
      <c r="D641" s="36" t="str">
        <f t="shared" si="61"/>
        <v>Jan</v>
      </c>
      <c r="E641" s="158">
        <v>2025</v>
      </c>
      <c r="F641" s="138">
        <v>40014.61</v>
      </c>
      <c r="G641" s="138">
        <v>31008.18</v>
      </c>
      <c r="H641" s="138">
        <v>4219.28</v>
      </c>
      <c r="I641" s="600">
        <f>Table3[[#This Row],[VAT Amount]]+Table3[[#This Row],[Billed Before VAT]]</f>
        <v>35227.46</v>
      </c>
      <c r="J641" s="68">
        <v>4787.1500000000015</v>
      </c>
      <c r="K641" s="357">
        <f t="shared" si="65"/>
        <v>0.11963505329678338</v>
      </c>
      <c r="L641" s="137">
        <v>33745.18</v>
      </c>
      <c r="M641" s="137">
        <v>4870.82</v>
      </c>
      <c r="N641" s="137">
        <f>Table3[[#This Row],[VAT Amount Rework]]+Table3[[#This Row],[Billed Before VAT Rework]]</f>
        <v>38616</v>
      </c>
      <c r="O641" s="142">
        <v>1398.6100000000006</v>
      </c>
      <c r="P641" s="132">
        <f t="shared" si="62"/>
        <v>3.4952483605363155E-2</v>
      </c>
      <c r="Q641" s="68">
        <f t="shared" si="63"/>
        <v>3388.5400000000009</v>
      </c>
      <c r="R641" s="68">
        <f t="shared" si="64"/>
        <v>3388.5400000000009</v>
      </c>
      <c r="S641" s="71" t="s">
        <v>253</v>
      </c>
      <c r="T641" s="25" t="s">
        <v>1</v>
      </c>
      <c r="U641" s="107" t="s">
        <v>40</v>
      </c>
      <c r="V641" s="37">
        <v>45706</v>
      </c>
      <c r="W641" s="37">
        <f>Table3[[#This Row],[Received Date]]+22</f>
        <v>45728</v>
      </c>
      <c r="X641" s="423" t="s">
        <v>96</v>
      </c>
      <c r="Y641" s="84" t="s">
        <v>38</v>
      </c>
      <c r="Z641" s="37">
        <v>45725</v>
      </c>
      <c r="AA641" s="73"/>
    </row>
    <row r="642" spans="1:27" ht="17.25" hidden="1" customHeight="1" x14ac:dyDescent="0.2">
      <c r="A642" s="35" t="s">
        <v>47</v>
      </c>
      <c r="B642" s="418" t="s">
        <v>56</v>
      </c>
      <c r="C642" s="419" t="s">
        <v>46</v>
      </c>
      <c r="D642" s="36" t="str">
        <f t="shared" si="61"/>
        <v>Jan</v>
      </c>
      <c r="E642" s="158">
        <v>2025</v>
      </c>
      <c r="F642" s="138">
        <v>347700.6</v>
      </c>
      <c r="G642" s="138">
        <v>301504.14</v>
      </c>
      <c r="H642" s="138">
        <v>40653.96</v>
      </c>
      <c r="I642" s="600">
        <f>Table3[[#This Row],[VAT Amount]]+Table3[[#This Row],[Billed Before VAT]]</f>
        <v>342158.10000000003</v>
      </c>
      <c r="J642" s="68">
        <f>Table3[[#This Row],[Billing Amount]]-Table3[[#This Row],[Approved to pay]]</f>
        <v>5542.4999999999418</v>
      </c>
      <c r="K642" s="357">
        <f t="shared" si="65"/>
        <v>1.5940438411667802E-2</v>
      </c>
      <c r="L642" s="137">
        <v>304172.61</v>
      </c>
      <c r="M642" s="137">
        <v>41028.18</v>
      </c>
      <c r="N642" s="137">
        <f>Table3[[#This Row],[VAT Amount Rework]]+Table3[[#This Row],[Billed Before VAT Rework]]</f>
        <v>345200.79</v>
      </c>
      <c r="O642" s="142">
        <v>2499.8099999999977</v>
      </c>
      <c r="P642" s="132">
        <f t="shared" si="62"/>
        <v>7.189547559020599E-3</v>
      </c>
      <c r="Q642" s="68">
        <f t="shared" si="63"/>
        <v>3042.6899999999441</v>
      </c>
      <c r="R642" s="68">
        <f t="shared" si="64"/>
        <v>3042.6899999999441</v>
      </c>
      <c r="S642" s="71">
        <v>426556</v>
      </c>
      <c r="T642" s="25" t="s">
        <v>1</v>
      </c>
      <c r="U642" s="106" t="s">
        <v>40</v>
      </c>
      <c r="V642" s="37">
        <v>45732</v>
      </c>
      <c r="W642" s="37">
        <f>Table3[[#This Row],[Received Date]]+15</f>
        <v>45747</v>
      </c>
      <c r="X642" s="423" t="s">
        <v>96</v>
      </c>
      <c r="Y642" s="84" t="s">
        <v>38</v>
      </c>
      <c r="Z642" s="313">
        <v>45740</v>
      </c>
      <c r="AA642" s="73"/>
    </row>
    <row r="643" spans="1:27" ht="17.25" hidden="1" customHeight="1" x14ac:dyDescent="0.2">
      <c r="A643" s="69" t="s">
        <v>47</v>
      </c>
      <c r="B643" s="26" t="s">
        <v>82</v>
      </c>
      <c r="C643" s="136" t="s">
        <v>46</v>
      </c>
      <c r="D643" s="26" t="str">
        <f t="shared" si="61"/>
        <v>Jan</v>
      </c>
      <c r="E643" s="158">
        <v>2025</v>
      </c>
      <c r="F643" s="138">
        <v>49061.94</v>
      </c>
      <c r="G643" s="138">
        <v>20931.189999999999</v>
      </c>
      <c r="H643" s="138">
        <v>1910.35</v>
      </c>
      <c r="I643" s="600">
        <f>Table3[[#This Row],[VAT Amount]]+Table3[[#This Row],[Billed Before VAT]]</f>
        <v>22841.539999999997</v>
      </c>
      <c r="J643" s="68">
        <f>Table3[[#This Row],[Billing Amount]]-Table3[[#This Row],[Approved to pay]]</f>
        <v>26220.400000000005</v>
      </c>
      <c r="K643" s="357">
        <f t="shared" si="65"/>
        <v>0.53443463507558009</v>
      </c>
      <c r="L643" s="137">
        <v>23314.69</v>
      </c>
      <c r="M643" s="137">
        <v>2254.48</v>
      </c>
      <c r="N643" s="137">
        <f>Table3[[#This Row],[VAT Amount Rework]]+Table3[[#This Row],[Billed Before VAT Rework]]</f>
        <v>25569.17</v>
      </c>
      <c r="O643" s="142">
        <v>23492.770000000004</v>
      </c>
      <c r="P643" s="132">
        <f t="shared" si="62"/>
        <v>0.47883899413679937</v>
      </c>
      <c r="Q643" s="66">
        <f t="shared" si="63"/>
        <v>2727.630000000001</v>
      </c>
      <c r="R643" s="66">
        <f t="shared" si="64"/>
        <v>2727.630000000001</v>
      </c>
      <c r="S643" s="32">
        <v>426680</v>
      </c>
      <c r="T643" s="25" t="s">
        <v>1</v>
      </c>
      <c r="U643" s="107" t="s">
        <v>41</v>
      </c>
      <c r="V643" s="37">
        <v>45733</v>
      </c>
      <c r="W643" s="37">
        <f>Table3[[#This Row],[Received Date]]+15</f>
        <v>45748</v>
      </c>
      <c r="X643" s="442" t="s">
        <v>100</v>
      </c>
      <c r="Y643" s="84" t="s">
        <v>38</v>
      </c>
      <c r="Z643" s="199">
        <v>45742</v>
      </c>
      <c r="AA643" s="70"/>
    </row>
    <row r="644" spans="1:27" ht="17.25" hidden="1" customHeight="1" x14ac:dyDescent="0.2">
      <c r="A644" s="487" t="s">
        <v>47</v>
      </c>
      <c r="B644" s="429" t="s">
        <v>57</v>
      </c>
      <c r="C644" s="36" t="s">
        <v>108</v>
      </c>
      <c r="D644" s="488" t="str">
        <f t="shared" si="61"/>
        <v>Jan</v>
      </c>
      <c r="E644" s="158">
        <v>2025</v>
      </c>
      <c r="F644" s="138">
        <v>839486.3</v>
      </c>
      <c r="G644" s="138"/>
      <c r="H644" s="138"/>
      <c r="I644" s="600">
        <v>658681.57000000007</v>
      </c>
      <c r="J644" s="68">
        <v>180804.73</v>
      </c>
      <c r="K644" s="357">
        <f t="shared" si="65"/>
        <v>0.21537543852710878</v>
      </c>
      <c r="L644" s="137"/>
      <c r="M644" s="137"/>
      <c r="N644" s="137">
        <f>Table3[[#This Row],[VAT Amount Rework]]+Table3[[#This Row],[Billed Before VAT Rework]]</f>
        <v>0</v>
      </c>
      <c r="O644" s="142">
        <v>180804.73</v>
      </c>
      <c r="P644" s="132">
        <f t="shared" si="62"/>
        <v>0.21537543852710878</v>
      </c>
      <c r="Q644" s="489">
        <f t="shared" si="63"/>
        <v>0</v>
      </c>
      <c r="R644" s="489">
        <f t="shared" si="64"/>
        <v>0</v>
      </c>
      <c r="S644" s="490" t="s">
        <v>261</v>
      </c>
      <c r="T644" s="25" t="s">
        <v>1</v>
      </c>
      <c r="U644" s="86" t="s">
        <v>48</v>
      </c>
      <c r="V644" s="379">
        <v>45715</v>
      </c>
      <c r="W644" s="37">
        <v>45736</v>
      </c>
      <c r="X644" s="68" t="s">
        <v>114</v>
      </c>
      <c r="Y644" s="226" t="s">
        <v>38</v>
      </c>
      <c r="Z644" s="37">
        <v>45736</v>
      </c>
      <c r="AA644" s="491"/>
    </row>
    <row r="645" spans="1:27" ht="17.25" hidden="1" customHeight="1" x14ac:dyDescent="0.2">
      <c r="A645" s="69" t="s">
        <v>341</v>
      </c>
      <c r="B645" s="74" t="s">
        <v>85</v>
      </c>
      <c r="C645" s="74" t="s">
        <v>62</v>
      </c>
      <c r="D645" s="581" t="str">
        <f t="shared" si="61"/>
        <v>Aug-OS</v>
      </c>
      <c r="E645" s="158">
        <v>2024</v>
      </c>
      <c r="F645" s="138">
        <v>2828155.0999999996</v>
      </c>
      <c r="G645" s="138"/>
      <c r="H645" s="138"/>
      <c r="I645" s="600"/>
      <c r="J645" s="68">
        <v>2123239.2917815996</v>
      </c>
      <c r="K645" s="357">
        <f t="shared" si="65"/>
        <v>0.75075065429813237</v>
      </c>
      <c r="L645" s="137"/>
      <c r="M645" s="137"/>
      <c r="N645" s="137">
        <f>Table3[[#This Row],[VAT Amount Rework]]+Table3[[#This Row],[Billed Before VAT Rework]]</f>
        <v>0</v>
      </c>
      <c r="O645" s="142">
        <v>1902401.7672815998</v>
      </c>
      <c r="P645" s="132">
        <f t="shared" si="62"/>
        <v>0.67266528885972343</v>
      </c>
      <c r="Q645" s="582">
        <f t="shared" si="63"/>
        <v>220837.52449999982</v>
      </c>
      <c r="R645" s="582">
        <f t="shared" si="64"/>
        <v>220837.52449999982</v>
      </c>
      <c r="S645" s="583"/>
      <c r="T645" s="584"/>
      <c r="U645" s="83" t="s">
        <v>40</v>
      </c>
      <c r="V645" s="37">
        <v>45419</v>
      </c>
      <c r="W645" s="37">
        <f>Table3[[#This Row],[Received Date]]+15</f>
        <v>45434</v>
      </c>
      <c r="X645" s="423" t="s">
        <v>96</v>
      </c>
      <c r="Y645" s="12" t="s">
        <v>103</v>
      </c>
      <c r="Z645" s="578">
        <v>45798</v>
      </c>
      <c r="AA645" s="585"/>
    </row>
    <row r="646" spans="1:27" ht="17.25" hidden="1" customHeight="1" x14ac:dyDescent="0.2">
      <c r="A646" s="69" t="s">
        <v>47</v>
      </c>
      <c r="B646" s="36" t="s">
        <v>56</v>
      </c>
      <c r="C646" s="79" t="s">
        <v>46</v>
      </c>
      <c r="D646" s="26" t="str">
        <f t="shared" si="61"/>
        <v>Jan</v>
      </c>
      <c r="E646" s="158">
        <v>2025</v>
      </c>
      <c r="F646" s="138">
        <v>674060.08</v>
      </c>
      <c r="G646" s="138">
        <v>471157.52</v>
      </c>
      <c r="H646" s="138">
        <v>41009.379999999997</v>
      </c>
      <c r="I646" s="600">
        <f>Table3[[#This Row],[VAT Amount]]+Table3[[#This Row],[Billed Before VAT]]</f>
        <v>512166.9</v>
      </c>
      <c r="J646" s="68">
        <f>Table3[[#This Row],[Billing Amount]]-Table3[[#This Row],[Approved to pay]]</f>
        <v>161893.17999999993</v>
      </c>
      <c r="K646" s="357">
        <f t="shared" si="65"/>
        <v>0.24017618726212053</v>
      </c>
      <c r="L646" s="137">
        <v>473375</v>
      </c>
      <c r="M646" s="137">
        <v>41308.19</v>
      </c>
      <c r="N646" s="137">
        <f>Table3[[#This Row],[VAT Amount Rework]]+Table3[[#This Row],[Billed Before VAT Rework]]</f>
        <v>514683.19</v>
      </c>
      <c r="O646" s="142">
        <v>159376.88999999996</v>
      </c>
      <c r="P646" s="132">
        <f t="shared" si="62"/>
        <v>0.2364431520703614</v>
      </c>
      <c r="Q646" s="66">
        <f t="shared" si="63"/>
        <v>2516.289999999979</v>
      </c>
      <c r="R646" s="66">
        <f t="shared" si="64"/>
        <v>2516.289999999979</v>
      </c>
      <c r="S646" s="71">
        <v>426553</v>
      </c>
      <c r="T646" s="25" t="s">
        <v>1</v>
      </c>
      <c r="U646" s="25" t="s">
        <v>41</v>
      </c>
      <c r="V646" s="37">
        <v>45734</v>
      </c>
      <c r="W646" s="37">
        <f>Table3[[#This Row],[Received Date]]+22</f>
        <v>45756</v>
      </c>
      <c r="X646" s="68" t="s">
        <v>114</v>
      </c>
      <c r="Y646" s="226" t="s">
        <v>103</v>
      </c>
      <c r="Z646" s="37">
        <v>45764</v>
      </c>
      <c r="AA646" s="70"/>
    </row>
    <row r="647" spans="1:27" ht="17.25" hidden="1" customHeight="1" x14ac:dyDescent="0.2">
      <c r="A647" s="69" t="s">
        <v>37</v>
      </c>
      <c r="B647" s="26" t="s">
        <v>82</v>
      </c>
      <c r="C647" s="136" t="s">
        <v>46</v>
      </c>
      <c r="D647" s="26" t="str">
        <f t="shared" si="61"/>
        <v>Mar</v>
      </c>
      <c r="E647" s="158">
        <v>2025</v>
      </c>
      <c r="F647" s="138">
        <v>487381.21</v>
      </c>
      <c r="G647" s="138">
        <v>362098.77</v>
      </c>
      <c r="H647" s="138">
        <v>36165.96</v>
      </c>
      <c r="I647" s="600">
        <f>Table3[[#This Row],[VAT Amount]]+Table3[[#This Row],[Billed Before VAT]]</f>
        <v>398264.73000000004</v>
      </c>
      <c r="J647" s="68">
        <f>Table3[[#This Row],[Billing Amount]]-Table3[[#This Row],[Approved to pay]]</f>
        <v>89116.479999999981</v>
      </c>
      <c r="K647" s="357">
        <f t="shared" si="65"/>
        <v>0.18284759069804923</v>
      </c>
      <c r="L647" s="137">
        <v>364082.12</v>
      </c>
      <c r="M647" s="137">
        <v>36618.43</v>
      </c>
      <c r="N647" s="137">
        <f>Table3[[#This Row],[VAT Amount Rework]]+Table3[[#This Row],[Billed Before VAT Rework]]</f>
        <v>400700.55</v>
      </c>
      <c r="O647" s="142">
        <v>86680.660000000033</v>
      </c>
      <c r="P647" s="132">
        <f t="shared" si="62"/>
        <v>0.17784981903590422</v>
      </c>
      <c r="Q647" s="66">
        <f t="shared" si="63"/>
        <v>2435.8199999999488</v>
      </c>
      <c r="R647" s="66">
        <f t="shared" si="64"/>
        <v>2435.8199999999488</v>
      </c>
      <c r="S647" s="32" t="s">
        <v>327</v>
      </c>
      <c r="T647" s="554"/>
      <c r="U647" s="83" t="s">
        <v>41</v>
      </c>
      <c r="V647" s="37">
        <v>45772</v>
      </c>
      <c r="W647" s="37">
        <f>Table3[[#This Row],[Received Date]]+15</f>
        <v>45787</v>
      </c>
      <c r="X647" s="68" t="s">
        <v>99</v>
      </c>
      <c r="Y647" s="84" t="s">
        <v>103</v>
      </c>
      <c r="Z647" s="37">
        <v>45784</v>
      </c>
      <c r="AA647" s="70"/>
    </row>
    <row r="648" spans="1:27" ht="17.25" hidden="1" customHeight="1" x14ac:dyDescent="0.2">
      <c r="A648" s="492" t="s">
        <v>89</v>
      </c>
      <c r="B648" s="15" t="s">
        <v>56</v>
      </c>
      <c r="C648" s="15" t="s">
        <v>93</v>
      </c>
      <c r="D648" s="503" t="str">
        <f t="shared" si="61"/>
        <v>FEB</v>
      </c>
      <c r="E648" s="158">
        <v>2025</v>
      </c>
      <c r="F648" s="138">
        <v>930311.64</v>
      </c>
      <c r="G648" s="138"/>
      <c r="H648" s="138"/>
      <c r="I648" s="600">
        <v>662803.41</v>
      </c>
      <c r="J648" s="68">
        <v>267508.23</v>
      </c>
      <c r="K648" s="357">
        <f t="shared" si="65"/>
        <v>0.2875469020252181</v>
      </c>
      <c r="L648" s="137"/>
      <c r="M648" s="137"/>
      <c r="N648" s="137">
        <f>Table3[[#This Row],[VAT Amount Rework]]+Table3[[#This Row],[Billed Before VAT Rework]]</f>
        <v>0</v>
      </c>
      <c r="O648" s="142">
        <v>267508.23</v>
      </c>
      <c r="P648" s="132">
        <f t="shared" si="62"/>
        <v>0.2875469020252181</v>
      </c>
      <c r="Q648" s="506">
        <f t="shared" si="63"/>
        <v>0</v>
      </c>
      <c r="R648" s="506">
        <f t="shared" si="64"/>
        <v>0</v>
      </c>
      <c r="S648" s="32" t="s">
        <v>288</v>
      </c>
      <c r="T648" s="25" t="s">
        <v>1</v>
      </c>
      <c r="U648" s="113" t="s">
        <v>48</v>
      </c>
      <c r="V648" s="313">
        <v>45739</v>
      </c>
      <c r="W648" s="37">
        <f>Table3[[#This Row],[Received Date]]+14</f>
        <v>45753</v>
      </c>
      <c r="X648" s="423" t="s">
        <v>96</v>
      </c>
      <c r="Y648" s="84" t="s">
        <v>38</v>
      </c>
      <c r="Z648" s="37">
        <v>45753</v>
      </c>
      <c r="AA648" s="510"/>
    </row>
    <row r="649" spans="1:27" ht="17.25" hidden="1" customHeight="1" x14ac:dyDescent="0.2">
      <c r="A649" s="35" t="s">
        <v>89</v>
      </c>
      <c r="B649" s="15" t="s">
        <v>85</v>
      </c>
      <c r="C649" s="15" t="s">
        <v>93</v>
      </c>
      <c r="D649" s="500" t="str">
        <f t="shared" si="61"/>
        <v>FEB</v>
      </c>
      <c r="E649" s="158">
        <v>2025</v>
      </c>
      <c r="F649" s="138">
        <v>1403982.27</v>
      </c>
      <c r="G649" s="138"/>
      <c r="H649" s="138"/>
      <c r="I649" s="600">
        <v>1138139.6200000001</v>
      </c>
      <c r="J649" s="68">
        <v>265842.64999999991</v>
      </c>
      <c r="K649" s="357">
        <f t="shared" si="65"/>
        <v>0.18934900794722992</v>
      </c>
      <c r="L649" s="137"/>
      <c r="M649" s="137"/>
      <c r="N649" s="137">
        <f>Table3[[#This Row],[VAT Amount Rework]]+Table3[[#This Row],[Billed Before VAT Rework]]</f>
        <v>0</v>
      </c>
      <c r="O649" s="142">
        <v>265842.64999999991</v>
      </c>
      <c r="P649" s="132">
        <f t="shared" si="62"/>
        <v>0.18934900794722992</v>
      </c>
      <c r="Q649" s="501"/>
      <c r="R649" s="501"/>
      <c r="S649" s="515" t="s">
        <v>290</v>
      </c>
      <c r="T649" s="25" t="s">
        <v>1</v>
      </c>
      <c r="U649" s="113" t="s">
        <v>48</v>
      </c>
      <c r="V649" s="434">
        <v>45739</v>
      </c>
      <c r="W649" s="37">
        <f>Table3[[#This Row],[Received Date]]+14</f>
        <v>45753</v>
      </c>
      <c r="X649" s="68" t="s">
        <v>114</v>
      </c>
      <c r="Y649" s="226" t="s">
        <v>103</v>
      </c>
      <c r="Z649" s="199">
        <v>45754</v>
      </c>
      <c r="AA649" s="502"/>
    </row>
    <row r="650" spans="1:27" ht="17.25" hidden="1" customHeight="1" x14ac:dyDescent="0.2">
      <c r="A650" s="35" t="s">
        <v>89</v>
      </c>
      <c r="B650" s="79" t="s">
        <v>87</v>
      </c>
      <c r="C650" s="74" t="s">
        <v>93</v>
      </c>
      <c r="D650" s="36" t="str">
        <f t="shared" si="61"/>
        <v>FEB</v>
      </c>
      <c r="E650" s="158">
        <v>2025</v>
      </c>
      <c r="F650" s="138">
        <v>942932.25</v>
      </c>
      <c r="G650" s="138"/>
      <c r="H650" s="138"/>
      <c r="I650" s="600">
        <v>721990.84</v>
      </c>
      <c r="J650" s="68">
        <v>220941.41000000003</v>
      </c>
      <c r="K650" s="357">
        <f t="shared" si="65"/>
        <v>0.23431313331366069</v>
      </c>
      <c r="L650" s="137"/>
      <c r="M650" s="137"/>
      <c r="N650" s="137">
        <f>Table3[[#This Row],[VAT Amount Rework]]+Table3[[#This Row],[Billed Before VAT Rework]]</f>
        <v>0</v>
      </c>
      <c r="O650" s="142">
        <v>220941.41000000003</v>
      </c>
      <c r="P650" s="132">
        <f t="shared" si="62"/>
        <v>0.23431313331366069</v>
      </c>
      <c r="Q650" s="442"/>
      <c r="R650" s="68">
        <f t="shared" ref="R650:R683" si="66">IFERROR(IF($Q650&lt;0,0,$Q650),"0")</f>
        <v>0</v>
      </c>
      <c r="S650" s="71" t="s">
        <v>291</v>
      </c>
      <c r="T650" s="25" t="s">
        <v>1</v>
      </c>
      <c r="U650" s="81" t="s">
        <v>48</v>
      </c>
      <c r="V650" s="37">
        <v>45739</v>
      </c>
      <c r="W650" s="37">
        <v>45753</v>
      </c>
      <c r="X650" s="68" t="s">
        <v>224</v>
      </c>
      <c r="Y650" s="84" t="s">
        <v>38</v>
      </c>
      <c r="Z650" s="199">
        <v>45754</v>
      </c>
      <c r="AA650" s="73"/>
    </row>
    <row r="651" spans="1:27" ht="17.25" hidden="1" customHeight="1" x14ac:dyDescent="0.2">
      <c r="A651" s="77" t="s">
        <v>47</v>
      </c>
      <c r="B651" s="74" t="s">
        <v>87</v>
      </c>
      <c r="C651" s="79" t="s">
        <v>46</v>
      </c>
      <c r="D651" s="83" t="str">
        <f t="shared" si="61"/>
        <v>Jan</v>
      </c>
      <c r="E651" s="158">
        <v>2024</v>
      </c>
      <c r="F651" s="138">
        <v>397290.17</v>
      </c>
      <c r="G651" s="138"/>
      <c r="H651" s="138"/>
      <c r="I651" s="600">
        <v>319354.95999999996</v>
      </c>
      <c r="J651" s="68">
        <v>77935.210000000006</v>
      </c>
      <c r="K651" s="357">
        <f t="shared" si="65"/>
        <v>0.19616697287023238</v>
      </c>
      <c r="L651" s="137"/>
      <c r="M651" s="137"/>
      <c r="N651" s="137">
        <f>Table3[[#This Row],[VAT Amount Rework]]+Table3[[#This Row],[Billed Before VAT Rework]]</f>
        <v>0</v>
      </c>
      <c r="O651" s="142">
        <v>77935.210000000006</v>
      </c>
      <c r="P651" s="132">
        <f t="shared" ref="P651:P682" si="67">IF(O651="-",K651,IFERROR(O651/F651,0))</f>
        <v>0.19616697287023238</v>
      </c>
      <c r="Q651" s="84">
        <f t="shared" ref="Q651:Q658" si="68">$J651-$O651</f>
        <v>0</v>
      </c>
      <c r="R651" s="84">
        <f t="shared" si="66"/>
        <v>0</v>
      </c>
      <c r="S651" s="87">
        <v>352095</v>
      </c>
      <c r="T651" s="25" t="s">
        <v>1</v>
      </c>
      <c r="U651" s="83" t="s">
        <v>41</v>
      </c>
      <c r="V651" s="37" t="s">
        <v>3</v>
      </c>
      <c r="W651" s="37" t="s">
        <v>3</v>
      </c>
      <c r="X651" s="83" t="s">
        <v>3</v>
      </c>
      <c r="Y651" s="83" t="s">
        <v>95</v>
      </c>
      <c r="Z651" s="37" t="s">
        <v>3</v>
      </c>
      <c r="AA651" s="88" t="e">
        <f>'Follow up'!#REF!-'Follow up'!#REF!</f>
        <v>#REF!</v>
      </c>
    </row>
    <row r="652" spans="1:27" ht="17.25" hidden="1" customHeight="1" x14ac:dyDescent="0.2">
      <c r="A652" s="77" t="s">
        <v>47</v>
      </c>
      <c r="B652" s="74" t="s">
        <v>87</v>
      </c>
      <c r="C652" s="79" t="s">
        <v>46</v>
      </c>
      <c r="D652" s="83" t="str">
        <f t="shared" si="61"/>
        <v>Jan</v>
      </c>
      <c r="E652" s="158">
        <v>2024</v>
      </c>
      <c r="F652" s="138">
        <v>285623.73</v>
      </c>
      <c r="G652" s="138"/>
      <c r="H652" s="138"/>
      <c r="I652" s="600">
        <v>258141.45</v>
      </c>
      <c r="J652" s="68">
        <v>27482.27999999997</v>
      </c>
      <c r="K652" s="357">
        <f t="shared" si="65"/>
        <v>9.6218475964864589E-2</v>
      </c>
      <c r="L652" s="137">
        <v>204371.77</v>
      </c>
      <c r="M652" s="137">
        <v>29855.7</v>
      </c>
      <c r="N652" s="137">
        <f>Table3[[#This Row],[VAT Amount Rework]]+Table3[[#This Row],[Billed Before VAT Rework]]</f>
        <v>234227.47</v>
      </c>
      <c r="O652" s="142">
        <v>51396.25999999998</v>
      </c>
      <c r="P652" s="132">
        <f t="shared" si="67"/>
        <v>0.17994394233280261</v>
      </c>
      <c r="Q652" s="84">
        <f t="shared" si="68"/>
        <v>-23913.98000000001</v>
      </c>
      <c r="R652" s="84">
        <f t="shared" si="66"/>
        <v>0</v>
      </c>
      <c r="S652" s="87">
        <v>349792</v>
      </c>
      <c r="T652" s="25" t="s">
        <v>1</v>
      </c>
      <c r="U652" s="53" t="s">
        <v>40</v>
      </c>
      <c r="V652" s="37" t="s">
        <v>3</v>
      </c>
      <c r="W652" s="37" t="s">
        <v>3</v>
      </c>
      <c r="X652" s="83" t="s">
        <v>3</v>
      </c>
      <c r="Y652" s="83" t="s">
        <v>95</v>
      </c>
      <c r="Z652" s="37" t="s">
        <v>3</v>
      </c>
      <c r="AA652" s="88" t="e">
        <f>'Follow up'!#REF!-'Follow up'!#REF!</f>
        <v>#REF!</v>
      </c>
    </row>
    <row r="653" spans="1:27" ht="17.25" hidden="1" customHeight="1" x14ac:dyDescent="0.2">
      <c r="A653" s="77" t="s">
        <v>47</v>
      </c>
      <c r="B653" s="74" t="s">
        <v>87</v>
      </c>
      <c r="C653" s="79" t="s">
        <v>46</v>
      </c>
      <c r="D653" s="83" t="str">
        <f t="shared" si="61"/>
        <v>Jan</v>
      </c>
      <c r="E653" s="158">
        <v>2024</v>
      </c>
      <c r="F653" s="138">
        <v>155152.53</v>
      </c>
      <c r="G653" s="138"/>
      <c r="H653" s="138"/>
      <c r="I653" s="600">
        <v>142908.97</v>
      </c>
      <c r="J653" s="68">
        <v>12243.56</v>
      </c>
      <c r="K653" s="357">
        <f t="shared" si="65"/>
        <v>7.8913054140979849E-2</v>
      </c>
      <c r="L653" s="137"/>
      <c r="M653" s="137"/>
      <c r="N653" s="137">
        <f>Table3[[#This Row],[VAT Amount Rework]]+Table3[[#This Row],[Billed Before VAT Rework]]</f>
        <v>0</v>
      </c>
      <c r="O653" s="142">
        <v>12243.56</v>
      </c>
      <c r="P653" s="132">
        <f t="shared" si="67"/>
        <v>7.8913054140979849E-2</v>
      </c>
      <c r="Q653" s="84">
        <f t="shared" si="68"/>
        <v>0</v>
      </c>
      <c r="R653" s="84">
        <f t="shared" si="66"/>
        <v>0</v>
      </c>
      <c r="S653" s="87">
        <v>352094</v>
      </c>
      <c r="T653" s="25" t="s">
        <v>1</v>
      </c>
      <c r="U653" s="53" t="s">
        <v>40</v>
      </c>
      <c r="V653" s="37" t="s">
        <v>3</v>
      </c>
      <c r="W653" s="37" t="s">
        <v>3</v>
      </c>
      <c r="X653" s="83" t="s">
        <v>3</v>
      </c>
      <c r="Y653" s="83" t="s">
        <v>95</v>
      </c>
      <c r="Z653" s="37" t="s">
        <v>3</v>
      </c>
      <c r="AA653" s="88" t="e">
        <f>'Follow up'!#REF!-'Follow up'!#REF!</f>
        <v>#REF!</v>
      </c>
    </row>
    <row r="654" spans="1:27" ht="17.25" hidden="1" customHeight="1" x14ac:dyDescent="0.2">
      <c r="A654" s="77" t="s">
        <v>47</v>
      </c>
      <c r="B654" s="74" t="s">
        <v>87</v>
      </c>
      <c r="C654" s="79" t="s">
        <v>46</v>
      </c>
      <c r="D654" s="83" t="str">
        <f t="shared" si="61"/>
        <v>Jan</v>
      </c>
      <c r="E654" s="158">
        <v>2024</v>
      </c>
      <c r="F654" s="138">
        <v>34823.93</v>
      </c>
      <c r="G654" s="138"/>
      <c r="H654" s="138"/>
      <c r="I654" s="600">
        <v>34481.759999999995</v>
      </c>
      <c r="J654" s="68">
        <v>342.17000000000553</v>
      </c>
      <c r="K654" s="357">
        <f t="shared" si="65"/>
        <v>9.8257146737891314E-3</v>
      </c>
      <c r="L654" s="137">
        <v>21028.44</v>
      </c>
      <c r="M654" s="137">
        <v>3103.32</v>
      </c>
      <c r="N654" s="137">
        <f>Table3[[#This Row],[VAT Amount Rework]]+Table3[[#This Row],[Billed Before VAT Rework]]</f>
        <v>24131.759999999998</v>
      </c>
      <c r="O654" s="142">
        <v>10692.170000000002</v>
      </c>
      <c r="P654" s="132">
        <f t="shared" si="67"/>
        <v>0.30703513359922335</v>
      </c>
      <c r="Q654" s="84">
        <f t="shared" si="68"/>
        <v>-10349.999999999996</v>
      </c>
      <c r="R654" s="84">
        <f t="shared" si="66"/>
        <v>0</v>
      </c>
      <c r="S654" s="87">
        <v>352093</v>
      </c>
      <c r="T654" s="25" t="s">
        <v>1</v>
      </c>
      <c r="U654" s="53" t="s">
        <v>40</v>
      </c>
      <c r="V654" s="37" t="s">
        <v>3</v>
      </c>
      <c r="W654" s="37" t="s">
        <v>3</v>
      </c>
      <c r="X654" s="83" t="s">
        <v>3</v>
      </c>
      <c r="Y654" s="83" t="s">
        <v>95</v>
      </c>
      <c r="Z654" s="37" t="s">
        <v>3</v>
      </c>
      <c r="AA654" s="88" t="e">
        <f>'Follow up'!#REF!-'Follow up'!#REF!</f>
        <v>#REF!</v>
      </c>
    </row>
    <row r="655" spans="1:27" ht="17.25" hidden="1" customHeight="1" x14ac:dyDescent="0.2">
      <c r="A655" s="77" t="s">
        <v>47</v>
      </c>
      <c r="B655" s="74" t="s">
        <v>87</v>
      </c>
      <c r="C655" s="79" t="s">
        <v>46</v>
      </c>
      <c r="D655" s="83" t="str">
        <f t="shared" si="61"/>
        <v>Jan</v>
      </c>
      <c r="E655" s="158">
        <v>2024</v>
      </c>
      <c r="F655" s="138">
        <v>51010.31</v>
      </c>
      <c r="G655" s="138"/>
      <c r="H655" s="138"/>
      <c r="I655" s="600">
        <v>27556.559999999998</v>
      </c>
      <c r="J655" s="68">
        <v>23453.75</v>
      </c>
      <c r="K655" s="357">
        <f t="shared" ref="K655:K686" si="69">IFERROR(J655/F655,0)</f>
        <v>0.45978450238785062</v>
      </c>
      <c r="L655" s="137">
        <v>43191.06</v>
      </c>
      <c r="M655" s="137">
        <v>6385.73</v>
      </c>
      <c r="N655" s="137">
        <f>Table3[[#This Row],[VAT Amount Rework]]+Table3[[#This Row],[Billed Before VAT Rework]]</f>
        <v>49576.789999999994</v>
      </c>
      <c r="O655" s="142">
        <v>1433.5200000000041</v>
      </c>
      <c r="P655" s="132">
        <f t="shared" si="67"/>
        <v>2.8102554169931612E-2</v>
      </c>
      <c r="Q655" s="84">
        <f t="shared" si="68"/>
        <v>22020.229999999996</v>
      </c>
      <c r="R655" s="84">
        <f t="shared" si="66"/>
        <v>22020.229999999996</v>
      </c>
      <c r="S655" s="87">
        <v>349793</v>
      </c>
      <c r="T655" s="25" t="s">
        <v>1</v>
      </c>
      <c r="U655" s="25" t="s">
        <v>40</v>
      </c>
      <c r="V655" s="37" t="s">
        <v>3</v>
      </c>
      <c r="W655" s="37" t="s">
        <v>3</v>
      </c>
      <c r="X655" s="83" t="s">
        <v>3</v>
      </c>
      <c r="Y655" s="83" t="s">
        <v>95</v>
      </c>
      <c r="Z655" s="37" t="s">
        <v>3</v>
      </c>
      <c r="AA655" s="88" t="e">
        <f>'Follow up'!#REF!-'Follow up'!#REF!</f>
        <v>#REF!</v>
      </c>
    </row>
    <row r="656" spans="1:27" ht="17.25" hidden="1" customHeight="1" x14ac:dyDescent="0.2">
      <c r="A656" s="77" t="s">
        <v>47</v>
      </c>
      <c r="B656" s="74" t="s">
        <v>87</v>
      </c>
      <c r="C656" s="79" t="s">
        <v>46</v>
      </c>
      <c r="D656" s="83" t="str">
        <f t="shared" si="61"/>
        <v>Jan</v>
      </c>
      <c r="E656" s="158">
        <v>2024</v>
      </c>
      <c r="F656" s="138">
        <v>31890.36</v>
      </c>
      <c r="G656" s="138"/>
      <c r="H656" s="138"/>
      <c r="I656" s="600">
        <v>23980.78</v>
      </c>
      <c r="J656" s="68">
        <v>7909.58</v>
      </c>
      <c r="K656" s="357">
        <f t="shared" si="69"/>
        <v>0.24802416780494169</v>
      </c>
      <c r="L656" s="137"/>
      <c r="M656" s="137"/>
      <c r="N656" s="137">
        <f>Table3[[#This Row],[VAT Amount Rework]]+Table3[[#This Row],[Billed Before VAT Rework]]</f>
        <v>0</v>
      </c>
      <c r="O656" s="142">
        <v>7909.58</v>
      </c>
      <c r="P656" s="132">
        <f t="shared" si="67"/>
        <v>0.24802416780494169</v>
      </c>
      <c r="Q656" s="84">
        <f t="shared" si="68"/>
        <v>0</v>
      </c>
      <c r="R656" s="84">
        <f t="shared" si="66"/>
        <v>0</v>
      </c>
      <c r="S656" s="87">
        <v>352098</v>
      </c>
      <c r="T656" s="25" t="s">
        <v>1</v>
      </c>
      <c r="U656" s="53" t="s">
        <v>41</v>
      </c>
      <c r="V656" s="37" t="s">
        <v>3</v>
      </c>
      <c r="W656" s="37" t="s">
        <v>3</v>
      </c>
      <c r="X656" s="83" t="s">
        <v>3</v>
      </c>
      <c r="Y656" s="83" t="s">
        <v>95</v>
      </c>
      <c r="Z656" s="37" t="s">
        <v>3</v>
      </c>
      <c r="AA656" s="88" t="e">
        <f>'Follow up'!#REF!-'Follow up'!#REF!</f>
        <v>#REF!</v>
      </c>
    </row>
    <row r="657" spans="1:27" ht="17.25" hidden="1" customHeight="1" x14ac:dyDescent="0.2">
      <c r="A657" s="77" t="s">
        <v>47</v>
      </c>
      <c r="B657" s="74" t="s">
        <v>87</v>
      </c>
      <c r="C657" s="79" t="s">
        <v>46</v>
      </c>
      <c r="D657" s="83" t="str">
        <f t="shared" si="61"/>
        <v>Jan</v>
      </c>
      <c r="E657" s="158">
        <v>2024</v>
      </c>
      <c r="F657" s="138">
        <v>314646.90999999997</v>
      </c>
      <c r="G657" s="138"/>
      <c r="H657" s="138"/>
      <c r="I657" s="600">
        <v>249975.52999999997</v>
      </c>
      <c r="J657" s="68">
        <v>64671.38</v>
      </c>
      <c r="K657" s="357">
        <f t="shared" si="69"/>
        <v>0.20553635819910007</v>
      </c>
      <c r="L657" s="137"/>
      <c r="M657" s="137"/>
      <c r="N657" s="137">
        <f>Table3[[#This Row],[VAT Amount Rework]]+Table3[[#This Row],[Billed Before VAT Rework]]</f>
        <v>0</v>
      </c>
      <c r="O657" s="142">
        <v>64671.38</v>
      </c>
      <c r="P657" s="132">
        <f t="shared" si="67"/>
        <v>0.20553635819910007</v>
      </c>
      <c r="Q657" s="84">
        <f t="shared" si="68"/>
        <v>0</v>
      </c>
      <c r="R657" s="84">
        <f t="shared" si="66"/>
        <v>0</v>
      </c>
      <c r="S657" s="87">
        <v>349795</v>
      </c>
      <c r="T657" s="25" t="s">
        <v>1</v>
      </c>
      <c r="U657" s="53" t="s">
        <v>41</v>
      </c>
      <c r="V657" s="37" t="s">
        <v>3</v>
      </c>
      <c r="W657" s="37" t="s">
        <v>3</v>
      </c>
      <c r="X657" s="83" t="s">
        <v>3</v>
      </c>
      <c r="Y657" s="83" t="s">
        <v>95</v>
      </c>
      <c r="Z657" s="37" t="s">
        <v>3</v>
      </c>
      <c r="AA657" s="88" t="e">
        <f>'Follow up'!#REF!-'Follow up'!#REF!</f>
        <v>#REF!</v>
      </c>
    </row>
    <row r="658" spans="1:27" ht="17.25" hidden="1" customHeight="1" x14ac:dyDescent="0.2">
      <c r="A658" s="77" t="s">
        <v>47</v>
      </c>
      <c r="B658" s="74" t="s">
        <v>87</v>
      </c>
      <c r="C658" s="79" t="s">
        <v>46</v>
      </c>
      <c r="D658" s="83" t="str">
        <f t="shared" si="61"/>
        <v>Jan</v>
      </c>
      <c r="E658" s="158">
        <v>2024</v>
      </c>
      <c r="F658" s="138">
        <v>48623.55</v>
      </c>
      <c r="G658" s="138"/>
      <c r="H658" s="138"/>
      <c r="I658" s="600">
        <v>43272.76</v>
      </c>
      <c r="J658" s="68">
        <v>5350.79</v>
      </c>
      <c r="K658" s="357">
        <f t="shared" si="69"/>
        <v>0.11004523528208038</v>
      </c>
      <c r="L658" s="137"/>
      <c r="M658" s="137"/>
      <c r="N658" s="137">
        <f>Table3[[#This Row],[VAT Amount Rework]]+Table3[[#This Row],[Billed Before VAT Rework]]</f>
        <v>0</v>
      </c>
      <c r="O658" s="142">
        <v>5350.79</v>
      </c>
      <c r="P658" s="132">
        <f t="shared" si="67"/>
        <v>0.11004523528208038</v>
      </c>
      <c r="Q658" s="84">
        <f t="shared" si="68"/>
        <v>0</v>
      </c>
      <c r="R658" s="84">
        <f t="shared" si="66"/>
        <v>0</v>
      </c>
      <c r="S658" s="87">
        <v>349791</v>
      </c>
      <c r="T658" s="25" t="s">
        <v>1</v>
      </c>
      <c r="U658" s="25" t="s">
        <v>41</v>
      </c>
      <c r="V658" s="37" t="s">
        <v>3</v>
      </c>
      <c r="W658" s="37" t="s">
        <v>3</v>
      </c>
      <c r="X658" s="83" t="s">
        <v>3</v>
      </c>
      <c r="Y658" s="83" t="s">
        <v>95</v>
      </c>
      <c r="Z658" s="37" t="s">
        <v>3</v>
      </c>
      <c r="AA658" s="88" t="e">
        <f>'Follow up'!#REF!-'Follow up'!#REF!</f>
        <v>#REF!</v>
      </c>
    </row>
    <row r="659" spans="1:27" ht="17.25" hidden="1" customHeight="1" x14ac:dyDescent="0.2">
      <c r="A659" s="513" t="s">
        <v>89</v>
      </c>
      <c r="B659" s="36" t="s">
        <v>82</v>
      </c>
      <c r="C659" s="259" t="s">
        <v>93</v>
      </c>
      <c r="D659" s="504" t="str">
        <f t="shared" si="61"/>
        <v>FEB</v>
      </c>
      <c r="E659" s="158">
        <v>2025</v>
      </c>
      <c r="F659" s="138">
        <v>858969.33</v>
      </c>
      <c r="G659" s="138"/>
      <c r="H659" s="138"/>
      <c r="I659" s="600">
        <v>705134.3</v>
      </c>
      <c r="J659" s="68">
        <v>153835.02999999991</v>
      </c>
      <c r="K659" s="357">
        <f t="shared" si="69"/>
        <v>0.17909257598289327</v>
      </c>
      <c r="L659" s="137"/>
      <c r="M659" s="137"/>
      <c r="N659" s="137">
        <f>Table3[[#This Row],[VAT Amount Rework]]+Table3[[#This Row],[Billed Before VAT Rework]]</f>
        <v>0</v>
      </c>
      <c r="O659" s="142">
        <v>153835.02999999991</v>
      </c>
      <c r="P659" s="132">
        <f t="shared" si="67"/>
        <v>0.17909257598289327</v>
      </c>
      <c r="Q659" s="507"/>
      <c r="R659" s="507">
        <f t="shared" si="66"/>
        <v>0</v>
      </c>
      <c r="S659" s="486" t="s">
        <v>289</v>
      </c>
      <c r="T659" s="25" t="s">
        <v>1</v>
      </c>
      <c r="U659" s="81" t="s">
        <v>48</v>
      </c>
      <c r="V659" s="514">
        <v>45741</v>
      </c>
      <c r="W659" s="37">
        <v>45754</v>
      </c>
      <c r="X659" s="416" t="s">
        <v>100</v>
      </c>
      <c r="Y659" s="84" t="s">
        <v>103</v>
      </c>
      <c r="Z659" s="509">
        <v>45754</v>
      </c>
      <c r="AA659" s="511"/>
    </row>
    <row r="660" spans="1:27" ht="17.25" hidden="1" customHeight="1" x14ac:dyDescent="0.2">
      <c r="A660" s="35" t="s">
        <v>47</v>
      </c>
      <c r="B660" s="36" t="s">
        <v>57</v>
      </c>
      <c r="C660" s="74" t="s">
        <v>46</v>
      </c>
      <c r="D660" s="451" t="str">
        <f t="shared" si="61"/>
        <v>Jan</v>
      </c>
      <c r="E660" s="158">
        <v>2025</v>
      </c>
      <c r="F660" s="138">
        <v>389733.14</v>
      </c>
      <c r="G660" s="138">
        <v>280801.53000000003</v>
      </c>
      <c r="H660" s="138">
        <v>22641.42</v>
      </c>
      <c r="I660" s="600">
        <v>303442.95</v>
      </c>
      <c r="J660" s="68">
        <v>86290.19</v>
      </c>
      <c r="K660" s="357">
        <f t="shared" si="69"/>
        <v>0.22140839755120645</v>
      </c>
      <c r="L660" s="137">
        <v>281865.18</v>
      </c>
      <c r="M660" s="137">
        <v>22729.7</v>
      </c>
      <c r="N660" s="137">
        <f>Table3[[#This Row],[VAT Amount Rework]]+Table3[[#This Row],[Billed Before VAT Rework]]</f>
        <v>304594.88</v>
      </c>
      <c r="O660" s="142">
        <v>85138.260000000009</v>
      </c>
      <c r="P660" s="132">
        <f t="shared" si="67"/>
        <v>0.21845270843531553</v>
      </c>
      <c r="Q660" s="442">
        <f t="shared" ref="Q660:Q683" si="70">$J660-$O660</f>
        <v>1151.929999999993</v>
      </c>
      <c r="R660" s="442">
        <f t="shared" si="66"/>
        <v>1151.929999999993</v>
      </c>
      <c r="S660" s="443" t="s">
        <v>268</v>
      </c>
      <c r="T660" s="25" t="s">
        <v>1</v>
      </c>
      <c r="U660" s="67" t="s">
        <v>41</v>
      </c>
      <c r="V660" s="444">
        <v>45727</v>
      </c>
      <c r="W660" s="37">
        <f>Table3[[#This Row],[Received Date]]+15</f>
        <v>45742</v>
      </c>
      <c r="X660" s="442" t="s">
        <v>285</v>
      </c>
      <c r="Y660" s="84" t="s">
        <v>38</v>
      </c>
      <c r="Z660" s="497">
        <v>45741</v>
      </c>
      <c r="AA660" s="445"/>
    </row>
    <row r="661" spans="1:27" ht="17.25" hidden="1" customHeight="1" x14ac:dyDescent="0.2">
      <c r="A661" s="35" t="s">
        <v>47</v>
      </c>
      <c r="B661" s="36" t="s">
        <v>56</v>
      </c>
      <c r="C661" s="79" t="s">
        <v>46</v>
      </c>
      <c r="D661" s="36" t="str">
        <f t="shared" si="61"/>
        <v>Jan</v>
      </c>
      <c r="E661" s="158">
        <v>2025</v>
      </c>
      <c r="F661" s="138">
        <v>23925.62</v>
      </c>
      <c r="G661" s="138">
        <v>16799.490000000002</v>
      </c>
      <c r="H661" s="138">
        <v>1966.4</v>
      </c>
      <c r="I661" s="600">
        <f>Table3[[#This Row],[VAT Amount]]+Table3[[#This Row],[Billed Before VAT]]</f>
        <v>18765.890000000003</v>
      </c>
      <c r="J661" s="68">
        <f>Table3[[#This Row],[Billing Amount]]-Table3[[#This Row],[Approved to pay]]</f>
        <v>5159.7299999999959</v>
      </c>
      <c r="K661" s="357">
        <f t="shared" si="69"/>
        <v>0.21565710731843088</v>
      </c>
      <c r="L661" s="137"/>
      <c r="M661" s="137"/>
      <c r="N661" s="137">
        <f>Table3[[#This Row],[VAT Amount Rework]]+Table3[[#This Row],[Billed Before VAT Rework]]</f>
        <v>0</v>
      </c>
      <c r="O661" s="142">
        <v>5159.7299999999959</v>
      </c>
      <c r="P661" s="132">
        <f t="shared" si="67"/>
        <v>0.21565710731843088</v>
      </c>
      <c r="Q661" s="66">
        <f t="shared" si="70"/>
        <v>0</v>
      </c>
      <c r="R661" s="68">
        <f t="shared" si="66"/>
        <v>0</v>
      </c>
      <c r="S661" s="32">
        <v>426551</v>
      </c>
      <c r="T661" s="25" t="s">
        <v>1</v>
      </c>
      <c r="U661" s="83" t="s">
        <v>41</v>
      </c>
      <c r="V661" s="37">
        <v>45734</v>
      </c>
      <c r="W661" s="37">
        <f>Table3[[#This Row],[Received Date]]+22</f>
        <v>45756</v>
      </c>
      <c r="X661" s="68" t="s">
        <v>114</v>
      </c>
      <c r="Y661" s="498" t="s">
        <v>184</v>
      </c>
      <c r="Z661" s="37">
        <v>45756</v>
      </c>
      <c r="AA661" s="73"/>
    </row>
    <row r="662" spans="1:27" ht="17.25" hidden="1" customHeight="1" x14ac:dyDescent="0.2">
      <c r="A662" s="35" t="s">
        <v>89</v>
      </c>
      <c r="B662" s="15" t="s">
        <v>85</v>
      </c>
      <c r="C662" s="79" t="s">
        <v>46</v>
      </c>
      <c r="D662" s="36" t="str">
        <f t="shared" si="61"/>
        <v>FEB</v>
      </c>
      <c r="E662" s="158">
        <v>2025</v>
      </c>
      <c r="F662" s="138">
        <v>17720.39</v>
      </c>
      <c r="G662" s="138">
        <v>9485.17</v>
      </c>
      <c r="H662" s="138">
        <v>1094.42</v>
      </c>
      <c r="I662" s="600">
        <f>Table3[[#This Row],[Billed Before VAT]]+Table3[[#This Row],[VAT Amount]]</f>
        <v>10579.59</v>
      </c>
      <c r="J662" s="68">
        <f>Table3[[#This Row],[Billing Amount]]-Table3[[#This Row],[Approved to pay]]</f>
        <v>7140.7999999999993</v>
      </c>
      <c r="K662" s="357">
        <f t="shared" si="69"/>
        <v>0.40297081497641979</v>
      </c>
      <c r="L662" s="137">
        <v>11475.17</v>
      </c>
      <c r="M662" s="137">
        <v>1392.92</v>
      </c>
      <c r="N662" s="137">
        <f>Table3[[#This Row],[VAT Amount Rework]]+Table3[[#This Row],[Billed Before VAT Rework]]</f>
        <v>12868.09</v>
      </c>
      <c r="O662" s="142">
        <v>4852.2999999999993</v>
      </c>
      <c r="P662" s="132">
        <f t="shared" si="67"/>
        <v>0.27382580180233052</v>
      </c>
      <c r="Q662" s="68">
        <f t="shared" si="70"/>
        <v>2288.5</v>
      </c>
      <c r="R662" s="68">
        <f t="shared" si="66"/>
        <v>2288.5</v>
      </c>
      <c r="S662" s="71">
        <v>440599</v>
      </c>
      <c r="T662" s="25" t="s">
        <v>1</v>
      </c>
      <c r="U662" s="83" t="s">
        <v>41</v>
      </c>
      <c r="V662" s="37">
        <v>45756</v>
      </c>
      <c r="W662" s="37">
        <f>Table3[[#This Row],[Received Date]]+15</f>
        <v>45771</v>
      </c>
      <c r="X662" s="423" t="s">
        <v>100</v>
      </c>
      <c r="Y662" s="84" t="s">
        <v>103</v>
      </c>
      <c r="Z662" s="618">
        <v>45761</v>
      </c>
      <c r="AA662" s="73"/>
    </row>
    <row r="663" spans="1:27" ht="17.25" hidden="1" customHeight="1" x14ac:dyDescent="0.2">
      <c r="A663" s="35" t="s">
        <v>47</v>
      </c>
      <c r="B663" s="26" t="s">
        <v>56</v>
      </c>
      <c r="C663" s="79" t="s">
        <v>46</v>
      </c>
      <c r="D663" s="36" t="str">
        <f t="shared" si="61"/>
        <v>Jan</v>
      </c>
      <c r="E663" s="158">
        <v>2025</v>
      </c>
      <c r="F663" s="138">
        <v>925.16</v>
      </c>
      <c r="G663" s="138">
        <v>732.59</v>
      </c>
      <c r="H663" s="138">
        <v>109.36</v>
      </c>
      <c r="I663" s="600">
        <f>Table3[[#This Row],[VAT Amount]]+Table3[[#This Row],[Billed Before VAT]]</f>
        <v>841.95</v>
      </c>
      <c r="J663" s="68">
        <v>83.209999999999923</v>
      </c>
      <c r="K663" s="357">
        <f t="shared" si="69"/>
        <v>8.9941199360110607E-2</v>
      </c>
      <c r="L663" s="137"/>
      <c r="M663" s="137"/>
      <c r="N663" s="137">
        <f>Table3[[#This Row],[VAT Amount Rework]]+Table3[[#This Row],[Billed Before VAT Rework]]</f>
        <v>0</v>
      </c>
      <c r="O663" s="142">
        <v>83.209999999999923</v>
      </c>
      <c r="P663" s="132">
        <f t="shared" si="67"/>
        <v>8.9941199360110607E-2</v>
      </c>
      <c r="Q663" s="68">
        <f t="shared" si="70"/>
        <v>0</v>
      </c>
      <c r="R663" s="68">
        <f t="shared" si="66"/>
        <v>0</v>
      </c>
      <c r="S663" s="71">
        <v>426555</v>
      </c>
      <c r="T663" s="25" t="s">
        <v>1</v>
      </c>
      <c r="U663" s="25" t="s">
        <v>41</v>
      </c>
      <c r="V663" s="37">
        <v>45734</v>
      </c>
      <c r="W663" s="37">
        <f>Table3[[#This Row],[Received Date]]+22</f>
        <v>45756</v>
      </c>
      <c r="X663" s="68" t="s">
        <v>114</v>
      </c>
      <c r="Y663" s="498" t="s">
        <v>184</v>
      </c>
      <c r="Z663" s="37">
        <v>45756</v>
      </c>
      <c r="AA663" s="73"/>
    </row>
    <row r="664" spans="1:27" ht="17.25" hidden="1" customHeight="1" x14ac:dyDescent="0.2">
      <c r="A664" s="449" t="s">
        <v>47</v>
      </c>
      <c r="B664" s="517" t="s">
        <v>56</v>
      </c>
      <c r="C664" s="505" t="s">
        <v>62</v>
      </c>
      <c r="D664" s="504" t="str">
        <f t="shared" si="61"/>
        <v>Jan</v>
      </c>
      <c r="E664" s="158">
        <v>2025</v>
      </c>
      <c r="F664" s="138">
        <v>11614001.949999986</v>
      </c>
      <c r="G664" s="138"/>
      <c r="H664" s="138"/>
      <c r="I664" s="600"/>
      <c r="J664" s="68">
        <v>943774.00319613889</v>
      </c>
      <c r="K664" s="357">
        <f t="shared" si="69"/>
        <v>8.1261739687941079E-2</v>
      </c>
      <c r="L664" s="137"/>
      <c r="M664" s="137"/>
      <c r="N664" s="137">
        <f>Table3[[#This Row],[VAT Amount Rework]]+Table3[[#This Row],[Billed Before VAT Rework]]</f>
        <v>0</v>
      </c>
      <c r="O664" s="142">
        <v>925108.43767069839</v>
      </c>
      <c r="P664" s="132">
        <f t="shared" si="67"/>
        <v>7.9654579158280531E-2</v>
      </c>
      <c r="Q664" s="507">
        <f t="shared" si="70"/>
        <v>18665.565525440499</v>
      </c>
      <c r="R664" s="507">
        <f t="shared" si="66"/>
        <v>18665.565525440499</v>
      </c>
      <c r="S664" s="508"/>
      <c r="T664" s="25" t="s">
        <v>1</v>
      </c>
      <c r="U664" s="106" t="s">
        <v>40</v>
      </c>
      <c r="V664" s="313">
        <v>45742</v>
      </c>
      <c r="W664" s="37">
        <f>Table3[[#This Row],[Received Date]]+15</f>
        <v>45757</v>
      </c>
      <c r="X664" s="423" t="s">
        <v>96</v>
      </c>
      <c r="Y664" s="84" t="s">
        <v>38</v>
      </c>
      <c r="Z664" s="37">
        <v>45753</v>
      </c>
      <c r="AA664" s="511"/>
    </row>
    <row r="665" spans="1:27" ht="17.25" hidden="1" customHeight="1" x14ac:dyDescent="0.2">
      <c r="A665" s="35" t="s">
        <v>88</v>
      </c>
      <c r="B665" s="396" t="s">
        <v>87</v>
      </c>
      <c r="C665" s="400" t="s">
        <v>46</v>
      </c>
      <c r="D665" s="36" t="str">
        <f t="shared" si="61"/>
        <v>JAN</v>
      </c>
      <c r="E665" s="158">
        <v>2025</v>
      </c>
      <c r="F665" s="138">
        <v>571649.91</v>
      </c>
      <c r="G665" s="138">
        <v>180580.13</v>
      </c>
      <c r="H665" s="138">
        <v>25970.87</v>
      </c>
      <c r="I665" s="600">
        <f>Table3[[#This Row],[VAT Amount]]+Table3[[#This Row],[Billed Before VAT]]</f>
        <v>206551</v>
      </c>
      <c r="J665" s="68">
        <v>365098.91000000003</v>
      </c>
      <c r="K665" s="357">
        <f t="shared" si="69"/>
        <v>0.63867570625524983</v>
      </c>
      <c r="L665" s="137">
        <v>182534.66</v>
      </c>
      <c r="M665" s="137">
        <v>26264.05</v>
      </c>
      <c r="N665" s="137">
        <f>Table3[[#This Row],[VAT Amount Rework]]+Table3[[#This Row],[Billed Before VAT Rework]]</f>
        <v>208798.71</v>
      </c>
      <c r="O665" s="142">
        <f>Table3[[#This Row],[Billing Amount]]-Table3[[#This Row],[Approved to pay Rework]]</f>
        <v>362851.20000000007</v>
      </c>
      <c r="P665" s="132">
        <f t="shared" si="67"/>
        <v>0.63474373677413864</v>
      </c>
      <c r="Q665" s="68">
        <f t="shared" si="70"/>
        <v>2247.7099999999627</v>
      </c>
      <c r="R665" s="68">
        <f t="shared" si="66"/>
        <v>2247.7099999999627</v>
      </c>
      <c r="S665" s="71" t="s">
        <v>260</v>
      </c>
      <c r="T665" s="25" t="s">
        <v>1</v>
      </c>
      <c r="U665" s="67" t="s">
        <v>40</v>
      </c>
      <c r="V665" s="37">
        <v>45712</v>
      </c>
      <c r="W665" s="37">
        <f>Table3[[#This Row],[Received Date]]+22</f>
        <v>45734</v>
      </c>
      <c r="X665" s="68" t="s">
        <v>114</v>
      </c>
      <c r="Y665" s="226" t="s">
        <v>38</v>
      </c>
      <c r="Z665" s="453">
        <v>45733</v>
      </c>
      <c r="AA665" s="73"/>
    </row>
    <row r="666" spans="1:27" ht="17.25" hidden="1" customHeight="1" x14ac:dyDescent="0.2">
      <c r="A666" s="35" t="s">
        <v>89</v>
      </c>
      <c r="B666" s="74" t="s">
        <v>85</v>
      </c>
      <c r="C666" s="79" t="s">
        <v>46</v>
      </c>
      <c r="D666" s="36" t="str">
        <f t="shared" si="61"/>
        <v>FEB</v>
      </c>
      <c r="E666" s="158">
        <v>2025</v>
      </c>
      <c r="F666" s="138">
        <v>36929.51</v>
      </c>
      <c r="G666" s="138">
        <v>26279.24</v>
      </c>
      <c r="H666" s="138">
        <v>1862.12</v>
      </c>
      <c r="I666" s="600">
        <f>Table3[[#This Row],[VAT Amount]]+Table3[[#This Row],[Billed Before VAT]]</f>
        <v>28141.360000000001</v>
      </c>
      <c r="J666" s="68">
        <f>Table3[[#This Row],[Billing Amount]]-Table3[[#This Row],[Approved to pay]]</f>
        <v>8788.1500000000015</v>
      </c>
      <c r="K666" s="357">
        <f t="shared" si="69"/>
        <v>0.23797093435574967</v>
      </c>
      <c r="L666" s="137">
        <v>28188.240000000002</v>
      </c>
      <c r="M666" s="137">
        <v>2148.48</v>
      </c>
      <c r="N666" s="137">
        <f>Table3[[#This Row],[VAT Amount Rework]]+Table3[[#This Row],[Billed Before VAT Rework]]</f>
        <v>30336.720000000001</v>
      </c>
      <c r="O666" s="142">
        <v>6592.7900000000009</v>
      </c>
      <c r="P666" s="132">
        <f t="shared" si="67"/>
        <v>0.17852362514422748</v>
      </c>
      <c r="Q666" s="68">
        <f t="shared" si="70"/>
        <v>2195.3600000000006</v>
      </c>
      <c r="R666" s="68">
        <f t="shared" si="66"/>
        <v>2195.3600000000006</v>
      </c>
      <c r="S666" s="71" t="s">
        <v>295</v>
      </c>
      <c r="T666" s="25" t="s">
        <v>1</v>
      </c>
      <c r="U666" s="25" t="s">
        <v>41</v>
      </c>
      <c r="V666" s="37">
        <v>45756</v>
      </c>
      <c r="W666" s="37">
        <f>Table3[[#This Row],[Received Date]]+15</f>
        <v>45771</v>
      </c>
      <c r="X666" s="68" t="s">
        <v>114</v>
      </c>
      <c r="Y666" s="226" t="s">
        <v>38</v>
      </c>
      <c r="Z666" s="37">
        <v>45771</v>
      </c>
      <c r="AA666" s="73"/>
    </row>
    <row r="667" spans="1:27" ht="17.25" hidden="1" customHeight="1" x14ac:dyDescent="0.2">
      <c r="A667" s="35" t="s">
        <v>47</v>
      </c>
      <c r="B667" s="36" t="s">
        <v>87</v>
      </c>
      <c r="C667" s="74" t="s">
        <v>46</v>
      </c>
      <c r="D667" s="36" t="str">
        <f t="shared" si="61"/>
        <v>Jan</v>
      </c>
      <c r="E667" s="158">
        <v>2025</v>
      </c>
      <c r="F667" s="138">
        <v>4694.2700000000004</v>
      </c>
      <c r="G667" s="138">
        <v>2203.15</v>
      </c>
      <c r="H667" s="138">
        <v>318.13</v>
      </c>
      <c r="I667" s="600">
        <f>Table3[[#This Row],[VAT Amount]]+Table3[[#This Row],[Billed Before VAT]]</f>
        <v>2521.2800000000002</v>
      </c>
      <c r="J667" s="68">
        <v>2172.9900000000002</v>
      </c>
      <c r="K667" s="357">
        <f t="shared" si="69"/>
        <v>0.46290264513971291</v>
      </c>
      <c r="L667" s="137">
        <v>4112.1400000000003</v>
      </c>
      <c r="M667" s="137">
        <v>582.13</v>
      </c>
      <c r="N667" s="137">
        <f>Table3[[#This Row],[VAT Amount Rework]]+Table3[[#This Row],[Billed Before VAT Rework]]</f>
        <v>4694.2700000000004</v>
      </c>
      <c r="O667" s="142">
        <v>0</v>
      </c>
      <c r="P667" s="132">
        <f t="shared" si="67"/>
        <v>0</v>
      </c>
      <c r="Q667" s="68">
        <f t="shared" si="70"/>
        <v>2172.9900000000002</v>
      </c>
      <c r="R667" s="68">
        <f t="shared" si="66"/>
        <v>2172.9900000000002</v>
      </c>
      <c r="S667" s="71" t="s">
        <v>270</v>
      </c>
      <c r="T667" s="25" t="s">
        <v>1</v>
      </c>
      <c r="U667" s="67" t="s">
        <v>40</v>
      </c>
      <c r="V667" s="379">
        <v>45722</v>
      </c>
      <c r="W667" s="37">
        <f>Table3[[#This Row],[Received Date]]+15</f>
        <v>45737</v>
      </c>
      <c r="X667" s="68" t="s">
        <v>224</v>
      </c>
      <c r="Y667" s="84" t="s">
        <v>103</v>
      </c>
      <c r="Z667" s="379">
        <v>45736</v>
      </c>
      <c r="AA667" s="73"/>
    </row>
    <row r="668" spans="1:27" ht="17.25" hidden="1" customHeight="1" x14ac:dyDescent="0.2">
      <c r="A668" s="35" t="s">
        <v>89</v>
      </c>
      <c r="B668" s="36" t="s">
        <v>87</v>
      </c>
      <c r="C668" s="536" t="s">
        <v>46</v>
      </c>
      <c r="D668" s="36" t="str">
        <f t="shared" si="61"/>
        <v>FEB</v>
      </c>
      <c r="E668" s="158">
        <v>2025</v>
      </c>
      <c r="F668" s="138">
        <v>514780.94</v>
      </c>
      <c r="G668" s="138">
        <v>384510.25</v>
      </c>
      <c r="H668" s="138">
        <v>54157.01</v>
      </c>
      <c r="I668" s="600">
        <f>Table3[[#This Row],[VAT Amount]]+Table3[[#This Row],[Billed Before VAT]]</f>
        <v>438667.26</v>
      </c>
      <c r="J668" s="68">
        <f>Table3[[#This Row],[Billing Amount]]-Table3[[#This Row],[Approved to pay]]</f>
        <v>76113.679999999993</v>
      </c>
      <c r="K668" s="357">
        <f t="shared" si="69"/>
        <v>0.14785644550087654</v>
      </c>
      <c r="L668" s="137">
        <v>386069.77</v>
      </c>
      <c r="M668" s="137">
        <v>54390.94</v>
      </c>
      <c r="N668" s="137">
        <f>Table3[[#This Row],[VAT Amount Rework]]+Table3[[#This Row],[Billed Before VAT Rework]]</f>
        <v>440460.71</v>
      </c>
      <c r="O668" s="142">
        <f>Table3[[#This Row],[Billing Amount]]-Table3[[#This Row],[Approved to pay Rework]]</f>
        <v>74320.229999999981</v>
      </c>
      <c r="P668" s="132">
        <f t="shared" si="67"/>
        <v>0.14437253640354281</v>
      </c>
      <c r="Q668" s="68">
        <f t="shared" si="70"/>
        <v>1793.4500000000116</v>
      </c>
      <c r="R668" s="68">
        <f t="shared" si="66"/>
        <v>1793.4500000000116</v>
      </c>
      <c r="S668" s="71" t="s">
        <v>311</v>
      </c>
      <c r="T668" s="538" t="s">
        <v>1</v>
      </c>
      <c r="U668" s="106" t="s">
        <v>40</v>
      </c>
      <c r="V668" s="37">
        <v>45760</v>
      </c>
      <c r="W668" s="37">
        <f>Table3[[#This Row],[Received Date]]+15</f>
        <v>45775</v>
      </c>
      <c r="X668" s="68" t="s">
        <v>114</v>
      </c>
      <c r="Y668" s="226" t="s">
        <v>38</v>
      </c>
      <c r="Z668" s="37">
        <v>45775</v>
      </c>
      <c r="AA668" s="73"/>
    </row>
    <row r="669" spans="1:27" ht="17.25" hidden="1" customHeight="1" x14ac:dyDescent="0.2">
      <c r="A669" s="531" t="s">
        <v>89</v>
      </c>
      <c r="B669" s="532" t="s">
        <v>306</v>
      </c>
      <c r="C669" s="536" t="s">
        <v>46</v>
      </c>
      <c r="D669" s="532" t="str">
        <f t="shared" si="61"/>
        <v>FEB</v>
      </c>
      <c r="E669" s="158">
        <v>2025</v>
      </c>
      <c r="F669" s="138">
        <v>607973.24</v>
      </c>
      <c r="G669" s="138">
        <v>432582.23</v>
      </c>
      <c r="H669" s="138">
        <v>43820.11</v>
      </c>
      <c r="I669" s="600">
        <f>Table3[[#This Row],[VAT Amount]]+Table3[[#This Row],[Billed Before VAT]]</f>
        <v>476402.33999999997</v>
      </c>
      <c r="J669" s="68">
        <f>Table3[[#This Row],[Billing Amount]]-Table3[[#This Row],[Approved to pay]]</f>
        <v>131570.90000000002</v>
      </c>
      <c r="K669" s="357">
        <f t="shared" si="69"/>
        <v>0.21640903142381732</v>
      </c>
      <c r="L669" s="137">
        <v>434071.82</v>
      </c>
      <c r="M669" s="137">
        <v>44043.72</v>
      </c>
      <c r="N669" s="137">
        <f>Table3[[#This Row],[VAT Amount Rework]]+Table3[[#This Row],[Billed Before VAT Rework]]</f>
        <v>478115.54000000004</v>
      </c>
      <c r="O669" s="142">
        <v>129857.69999999995</v>
      </c>
      <c r="P669" s="132">
        <f t="shared" si="67"/>
        <v>0.213591144241809</v>
      </c>
      <c r="Q669" s="533">
        <f t="shared" si="70"/>
        <v>1713.2000000000698</v>
      </c>
      <c r="R669" s="533">
        <f t="shared" si="66"/>
        <v>1713.2000000000698</v>
      </c>
      <c r="S669" s="534" t="s">
        <v>309</v>
      </c>
      <c r="T669" s="538" t="s">
        <v>1</v>
      </c>
      <c r="U669" s="25" t="s">
        <v>41</v>
      </c>
      <c r="V669" s="37">
        <v>45762</v>
      </c>
      <c r="W669" s="37">
        <f>Table3[[#This Row],[Received Date]]+15</f>
        <v>45777</v>
      </c>
      <c r="X669" s="423" t="s">
        <v>96</v>
      </c>
      <c r="Y669" s="84" t="s">
        <v>103</v>
      </c>
      <c r="Z669" s="544">
        <v>45778</v>
      </c>
      <c r="AA669" s="535"/>
    </row>
    <row r="670" spans="1:27" ht="17.25" hidden="1" customHeight="1" x14ac:dyDescent="0.2">
      <c r="A670" s="35" t="s">
        <v>89</v>
      </c>
      <c r="B670" s="26" t="s">
        <v>82</v>
      </c>
      <c r="C670" s="136" t="s">
        <v>46</v>
      </c>
      <c r="D670" s="36" t="str">
        <f t="shared" si="61"/>
        <v>FEB</v>
      </c>
      <c r="E670" s="158">
        <v>2025</v>
      </c>
      <c r="F670" s="138">
        <v>3620.09</v>
      </c>
      <c r="G670" s="138">
        <v>1660.74</v>
      </c>
      <c r="H670" s="138">
        <v>246.88</v>
      </c>
      <c r="I670" s="600">
        <f>Table3[[#This Row],[VAT Amount]]+Table3[[#This Row],[Billed Before VAT]]</f>
        <v>1907.62</v>
      </c>
      <c r="J670" s="68">
        <f>Table3[[#This Row],[Billing Amount]]-Table3[[#This Row],[Approved to pay]]</f>
        <v>1712.4700000000003</v>
      </c>
      <c r="K670" s="357">
        <f t="shared" si="69"/>
        <v>0.47304625023134789</v>
      </c>
      <c r="L670" s="137"/>
      <c r="M670" s="137"/>
      <c r="N670" s="137">
        <f>Table3[[#This Row],[VAT Amount Rework]]+Table3[[#This Row],[Billed Before VAT Rework]]</f>
        <v>0</v>
      </c>
      <c r="O670" s="142">
        <f>Table3[[#This Row],[Billing Amount]]-Table3[[#This Row],[Approved to pay]]</f>
        <v>1712.4700000000003</v>
      </c>
      <c r="P670" s="132">
        <f t="shared" si="67"/>
        <v>0.47304625023134789</v>
      </c>
      <c r="Q670" s="68">
        <f t="shared" si="70"/>
        <v>0</v>
      </c>
      <c r="R670" s="68">
        <f t="shared" si="66"/>
        <v>0</v>
      </c>
      <c r="S670" s="71">
        <v>434956</v>
      </c>
      <c r="T670" s="25" t="s">
        <v>1</v>
      </c>
      <c r="U670" s="106" t="s">
        <v>40</v>
      </c>
      <c r="V670" s="37">
        <v>45756</v>
      </c>
      <c r="W670" s="37">
        <f>Table3[[#This Row],[Received Date]]+15</f>
        <v>45771</v>
      </c>
      <c r="X670" s="68" t="s">
        <v>114</v>
      </c>
      <c r="Y670" s="226" t="s">
        <v>103</v>
      </c>
      <c r="Z670" s="37">
        <v>45771</v>
      </c>
      <c r="AA670" s="73"/>
    </row>
    <row r="671" spans="1:27" ht="17.25" hidden="1" customHeight="1" x14ac:dyDescent="0.2">
      <c r="A671" s="35" t="s">
        <v>47</v>
      </c>
      <c r="B671" s="74" t="s">
        <v>85</v>
      </c>
      <c r="C671" s="136" t="s">
        <v>46</v>
      </c>
      <c r="D671" s="36" t="str">
        <f t="shared" si="61"/>
        <v>Jan</v>
      </c>
      <c r="E671" s="158">
        <v>2025</v>
      </c>
      <c r="F671" s="138">
        <v>8265.6200000000008</v>
      </c>
      <c r="G671" s="138">
        <v>3982.94</v>
      </c>
      <c r="H671" s="138">
        <v>297.61</v>
      </c>
      <c r="I671" s="600">
        <f>Table3[[#This Row],[VAT Amount]]+Table3[[#This Row],[Billed Before VAT]]</f>
        <v>4280.55</v>
      </c>
      <c r="J671" s="68">
        <v>3985.0700000000006</v>
      </c>
      <c r="K671" s="357">
        <f t="shared" si="69"/>
        <v>0.48212596272269959</v>
      </c>
      <c r="L671" s="137">
        <v>5050.6899999999996</v>
      </c>
      <c r="M671" s="137">
        <v>457.77</v>
      </c>
      <c r="N671" s="137">
        <f>Table3[[#This Row],[VAT Amount Rework]]+Table3[[#This Row],[Billed Before VAT Rework]]</f>
        <v>5508.4599999999991</v>
      </c>
      <c r="O671" s="142">
        <v>2757.1600000000017</v>
      </c>
      <c r="P671" s="132">
        <f t="shared" si="67"/>
        <v>0.33356965357710633</v>
      </c>
      <c r="Q671" s="68">
        <f t="shared" si="70"/>
        <v>1227.9099999999989</v>
      </c>
      <c r="R671" s="68">
        <f t="shared" si="66"/>
        <v>1227.9099999999989</v>
      </c>
      <c r="S671" s="71" t="s">
        <v>259</v>
      </c>
      <c r="T671" s="25" t="s">
        <v>1</v>
      </c>
      <c r="U671" s="107" t="s">
        <v>41</v>
      </c>
      <c r="V671" s="37">
        <v>45711</v>
      </c>
      <c r="W671" s="37">
        <f>Table3[[#This Row],[Received Date]]+22</f>
        <v>45733</v>
      </c>
      <c r="X671" s="454" t="s">
        <v>96</v>
      </c>
      <c r="Y671" s="84" t="s">
        <v>38</v>
      </c>
      <c r="Z671" s="37">
        <v>45725</v>
      </c>
      <c r="AA671" s="73"/>
    </row>
    <row r="672" spans="1:27" ht="17.25" hidden="1" customHeight="1" x14ac:dyDescent="0.2">
      <c r="A672" s="35" t="s">
        <v>47</v>
      </c>
      <c r="B672" s="74" t="s">
        <v>85</v>
      </c>
      <c r="C672" s="74" t="s">
        <v>46</v>
      </c>
      <c r="D672" s="36" t="str">
        <f t="shared" si="61"/>
        <v>Jan</v>
      </c>
      <c r="E672" s="158">
        <v>2025</v>
      </c>
      <c r="F672" s="138">
        <v>17744.169999999998</v>
      </c>
      <c r="G672" s="138">
        <v>10707.54</v>
      </c>
      <c r="H672" s="138">
        <v>1096.95</v>
      </c>
      <c r="I672" s="600">
        <v>11804.490000000002</v>
      </c>
      <c r="J672" s="68">
        <v>5939.6799999999967</v>
      </c>
      <c r="K672" s="357">
        <f t="shared" si="69"/>
        <v>0.33473980467950865</v>
      </c>
      <c r="L672" s="137">
        <v>11710.13</v>
      </c>
      <c r="M672" s="137">
        <v>1247.33</v>
      </c>
      <c r="N672" s="137">
        <f>Table3[[#This Row],[VAT Amount Rework]]+Table3[[#This Row],[Billed Before VAT Rework]]</f>
        <v>12957.46</v>
      </c>
      <c r="O672" s="142">
        <v>4786.7099999999991</v>
      </c>
      <c r="P672" s="132">
        <f t="shared" si="67"/>
        <v>0.26976240646927974</v>
      </c>
      <c r="Q672" s="68">
        <f t="shared" si="70"/>
        <v>1152.9699999999975</v>
      </c>
      <c r="R672" s="68">
        <f t="shared" si="66"/>
        <v>1152.9699999999975</v>
      </c>
      <c r="S672" s="71">
        <v>432287</v>
      </c>
      <c r="T672" s="25" t="s">
        <v>1</v>
      </c>
      <c r="U672" s="107" t="s">
        <v>41</v>
      </c>
      <c r="V672" s="37">
        <v>45733</v>
      </c>
      <c r="W672" s="37">
        <f>Table3[[#This Row],[Received Date]]+15</f>
        <v>45748</v>
      </c>
      <c r="X672" s="442" t="s">
        <v>100</v>
      </c>
      <c r="Y672" s="84" t="s">
        <v>38</v>
      </c>
      <c r="Z672" s="497">
        <v>45741</v>
      </c>
      <c r="AA672" s="73"/>
    </row>
    <row r="673" spans="1:27" ht="17.25" hidden="1" customHeight="1" x14ac:dyDescent="0.2">
      <c r="A673" s="35" t="s">
        <v>37</v>
      </c>
      <c r="B673" s="430" t="s">
        <v>85</v>
      </c>
      <c r="C673" s="81" t="s">
        <v>93</v>
      </c>
      <c r="D673" s="36" t="str">
        <f t="shared" si="61"/>
        <v>Mar</v>
      </c>
      <c r="E673" s="158">
        <v>2025</v>
      </c>
      <c r="F673" s="138">
        <v>1249576.8600000001</v>
      </c>
      <c r="G673" s="138"/>
      <c r="H673" s="138"/>
      <c r="I673" s="600">
        <v>987101.61</v>
      </c>
      <c r="J673" s="68">
        <f>Table3[[#This Row],[Billing Amount]]-Table3[[#This Row],[Approved to pay]]</f>
        <v>262475.25000000012</v>
      </c>
      <c r="K673" s="357">
        <f t="shared" si="69"/>
        <v>0.2100513048873201</v>
      </c>
      <c r="L673" s="137"/>
      <c r="M673" s="137"/>
      <c r="N673" s="137">
        <f>Table3[[#This Row],[VAT Amount Rework]]+Table3[[#This Row],[Billed Before VAT Rework]]</f>
        <v>0</v>
      </c>
      <c r="O673" s="142">
        <v>262475.25000000012</v>
      </c>
      <c r="P673" s="132">
        <f t="shared" si="67"/>
        <v>0.2100513048873201</v>
      </c>
      <c r="Q673" s="68">
        <f t="shared" si="70"/>
        <v>0</v>
      </c>
      <c r="R673" s="68">
        <f t="shared" si="66"/>
        <v>0</v>
      </c>
      <c r="S673" s="71" t="s">
        <v>296</v>
      </c>
      <c r="T673" s="25" t="s">
        <v>1</v>
      </c>
      <c r="U673" s="86" t="s">
        <v>48</v>
      </c>
      <c r="V673" s="37">
        <v>45757</v>
      </c>
      <c r="W673" s="37">
        <f>Table3[[#This Row],[Received Date]]+15</f>
        <v>45772</v>
      </c>
      <c r="X673" s="454" t="s">
        <v>96</v>
      </c>
      <c r="Y673" s="84" t="s">
        <v>38</v>
      </c>
      <c r="Z673" s="37">
        <v>45771</v>
      </c>
      <c r="AA673" s="73"/>
    </row>
    <row r="674" spans="1:27" ht="17.25" hidden="1" customHeight="1" x14ac:dyDescent="0.2">
      <c r="A674" s="519" t="s">
        <v>89</v>
      </c>
      <c r="B674" s="520" t="s">
        <v>57</v>
      </c>
      <c r="C674" s="79" t="s">
        <v>46</v>
      </c>
      <c r="D674" s="520" t="str">
        <f t="shared" si="61"/>
        <v>FEB</v>
      </c>
      <c r="E674" s="158">
        <v>2025</v>
      </c>
      <c r="F674" s="138">
        <v>298938.28000000003</v>
      </c>
      <c r="G674" s="138">
        <v>259413.68</v>
      </c>
      <c r="H674" s="138">
        <v>35591.550000000003</v>
      </c>
      <c r="I674" s="600">
        <f>Table3[[#This Row],[VAT Amount]]+Table3[[#This Row],[Billed Before VAT]]</f>
        <v>295005.23</v>
      </c>
      <c r="J674" s="68">
        <f>Table3[[#This Row],[Billing Amount]]-Table3[[#This Row],[Approved to pay]]</f>
        <v>3933.0500000000466</v>
      </c>
      <c r="K674" s="357">
        <f t="shared" si="69"/>
        <v>1.3156729208450809E-2</v>
      </c>
      <c r="L674" s="137">
        <v>261460.73</v>
      </c>
      <c r="M674" s="137">
        <v>35879.129999999997</v>
      </c>
      <c r="N674" s="137">
        <f>Table3[[#This Row],[VAT Amount Rework]]+Table3[[#This Row],[Billed Before VAT Rework]]</f>
        <v>297339.86</v>
      </c>
      <c r="O674" s="142">
        <v>1598.4200000000419</v>
      </c>
      <c r="P674" s="132">
        <f t="shared" si="67"/>
        <v>5.3469900208164764E-3</v>
      </c>
      <c r="Q674" s="521">
        <f t="shared" si="70"/>
        <v>2334.6300000000047</v>
      </c>
      <c r="R674" s="521">
        <f t="shared" si="66"/>
        <v>2334.6300000000047</v>
      </c>
      <c r="S674" s="522" t="s">
        <v>294</v>
      </c>
      <c r="T674" s="25" t="s">
        <v>1</v>
      </c>
      <c r="U674" s="106" t="s">
        <v>40</v>
      </c>
      <c r="V674" s="37">
        <v>45753</v>
      </c>
      <c r="W674" s="37">
        <f>Table3[[#This Row],[Received Date]]+15</f>
        <v>45768</v>
      </c>
      <c r="X674" s="68" t="s">
        <v>224</v>
      </c>
      <c r="Y674" s="84" t="s">
        <v>103</v>
      </c>
      <c r="Z674" s="37">
        <v>45762</v>
      </c>
      <c r="AA674" s="523"/>
    </row>
    <row r="675" spans="1:27" ht="17.25" hidden="1" customHeight="1" x14ac:dyDescent="0.2">
      <c r="A675" s="531" t="s">
        <v>89</v>
      </c>
      <c r="B675" s="613" t="s">
        <v>306</v>
      </c>
      <c r="C675" s="536" t="s">
        <v>46</v>
      </c>
      <c r="D675" s="532" t="str">
        <f t="shared" si="61"/>
        <v>FEB</v>
      </c>
      <c r="E675" s="158">
        <v>2025</v>
      </c>
      <c r="F675" s="138">
        <v>13413.17</v>
      </c>
      <c r="G675" s="138">
        <v>8558.98</v>
      </c>
      <c r="H675" s="138">
        <v>751.88</v>
      </c>
      <c r="I675" s="600">
        <f>Table3[[#This Row],[VAT Amount]]+Table3[[#This Row],[Billed Before VAT]]</f>
        <v>9310.8599999999988</v>
      </c>
      <c r="J675" s="68">
        <f>Table3[[#This Row],[Billing Amount]]-Table3[[#This Row],[Approved to pay]]</f>
        <v>4102.3100000000013</v>
      </c>
      <c r="K675" s="357">
        <f t="shared" si="69"/>
        <v>0.30584194489445832</v>
      </c>
      <c r="L675" s="137">
        <v>9655.1200000000008</v>
      </c>
      <c r="M675" s="137">
        <v>773.87</v>
      </c>
      <c r="N675" s="137">
        <f>Table3[[#This Row],[VAT Amount Rework]]+Table3[[#This Row],[Billed Before VAT Rework]]</f>
        <v>10428.990000000002</v>
      </c>
      <c r="O675" s="142">
        <f>Table3[[#This Row],[Billing Amount]]-Table3[[#This Row],[Approved to pay Rework]]</f>
        <v>2984.1799999999985</v>
      </c>
      <c r="P675" s="132">
        <f t="shared" si="67"/>
        <v>0.22248133737214978</v>
      </c>
      <c r="Q675" s="533">
        <f t="shared" si="70"/>
        <v>1118.1300000000028</v>
      </c>
      <c r="R675" s="533">
        <f t="shared" si="66"/>
        <v>1118.1300000000028</v>
      </c>
      <c r="S675" s="534" t="s">
        <v>308</v>
      </c>
      <c r="T675" s="538" t="s">
        <v>1</v>
      </c>
      <c r="U675" s="53" t="s">
        <v>41</v>
      </c>
      <c r="V675" s="37">
        <v>45762</v>
      </c>
      <c r="W675" s="37">
        <f>Table3[[#This Row],[Received Date]]+15</f>
        <v>45777</v>
      </c>
      <c r="X675" s="423" t="s">
        <v>224</v>
      </c>
      <c r="Y675" s="84" t="s">
        <v>103</v>
      </c>
      <c r="Z675" s="37">
        <v>45774</v>
      </c>
      <c r="AA675" s="535"/>
    </row>
    <row r="676" spans="1:27" ht="17.25" hidden="1" customHeight="1" x14ac:dyDescent="0.2">
      <c r="A676" s="35" t="s">
        <v>89</v>
      </c>
      <c r="B676" s="36" t="s">
        <v>87</v>
      </c>
      <c r="C676" s="536" t="s">
        <v>46</v>
      </c>
      <c r="D676" s="36" t="str">
        <f t="shared" si="61"/>
        <v>FEB</v>
      </c>
      <c r="E676" s="158">
        <v>2025</v>
      </c>
      <c r="F676" s="138">
        <v>21499.62</v>
      </c>
      <c r="G676" s="138">
        <v>15027.4</v>
      </c>
      <c r="H676" s="138">
        <v>1225.7</v>
      </c>
      <c r="I676" s="600">
        <f>Table3[[#This Row],[VAT Amount]]+Table3[[#This Row],[Billed Before VAT]]</f>
        <v>16253.1</v>
      </c>
      <c r="J676" s="68">
        <f>Table3[[#This Row],[Billing Amount]]-Table3[[#This Row],[Approved to pay]]</f>
        <v>5246.5199999999986</v>
      </c>
      <c r="K676" s="357">
        <f t="shared" si="69"/>
        <v>0.24402849910835628</v>
      </c>
      <c r="L676" s="137">
        <v>16040.74</v>
      </c>
      <c r="M676" s="137">
        <v>1300.4000000000001</v>
      </c>
      <c r="N676" s="137">
        <f>Table3[[#This Row],[VAT Amount Rework]]+Table3[[#This Row],[Billed Before VAT Rework]]</f>
        <v>17341.14</v>
      </c>
      <c r="O676" s="142">
        <f>Table3[[#This Row],[Billing Amount]]-Table3[[#This Row],[Approved to pay Rework]]</f>
        <v>4158.4799999999996</v>
      </c>
      <c r="P676" s="132">
        <f t="shared" si="67"/>
        <v>0.1934210930239697</v>
      </c>
      <c r="Q676" s="68">
        <f t="shared" si="70"/>
        <v>1088.0399999999991</v>
      </c>
      <c r="R676" s="68">
        <f t="shared" si="66"/>
        <v>1088.0399999999991</v>
      </c>
      <c r="S676" s="71" t="s">
        <v>314</v>
      </c>
      <c r="T676" s="538" t="s">
        <v>1</v>
      </c>
      <c r="U676" s="25" t="s">
        <v>41</v>
      </c>
      <c r="V676" s="37">
        <v>45762</v>
      </c>
      <c r="W676" s="37">
        <f>Table3[[#This Row],[Received Date]]+15</f>
        <v>45777</v>
      </c>
      <c r="X676" s="423" t="s">
        <v>224</v>
      </c>
      <c r="Y676" s="84" t="s">
        <v>103</v>
      </c>
      <c r="Z676" s="37">
        <v>45777</v>
      </c>
      <c r="AA676" s="73"/>
    </row>
    <row r="677" spans="1:27" ht="17.25" hidden="1" customHeight="1" x14ac:dyDescent="0.2">
      <c r="A677" s="449" t="s">
        <v>89</v>
      </c>
      <c r="B677" s="81" t="s">
        <v>57</v>
      </c>
      <c r="C677" s="81" t="s">
        <v>93</v>
      </c>
      <c r="D677" s="451" t="str">
        <f t="shared" si="61"/>
        <v>FEB</v>
      </c>
      <c r="E677" s="158">
        <v>2025</v>
      </c>
      <c r="F677" s="138">
        <v>2505989.17</v>
      </c>
      <c r="G677" s="138"/>
      <c r="H677" s="138"/>
      <c r="I677" s="600">
        <v>2058671.46</v>
      </c>
      <c r="J677" s="68">
        <v>447317.70999999996</v>
      </c>
      <c r="K677" s="357">
        <f t="shared" si="69"/>
        <v>0.17849945855911259</v>
      </c>
      <c r="L677" s="137"/>
      <c r="M677" s="137"/>
      <c r="N677" s="137">
        <f>Table3[[#This Row],[VAT Amount Rework]]+Table3[[#This Row],[Billed Before VAT Rework]]</f>
        <v>0</v>
      </c>
      <c r="O677" s="142">
        <v>447317.70999999996</v>
      </c>
      <c r="P677" s="132">
        <f t="shared" si="67"/>
        <v>0.17849945855911259</v>
      </c>
      <c r="Q677" s="442">
        <f t="shared" si="70"/>
        <v>0</v>
      </c>
      <c r="R677" s="442">
        <f t="shared" si="66"/>
        <v>0</v>
      </c>
      <c r="S677" s="443" t="s">
        <v>286</v>
      </c>
      <c r="T677" s="25" t="s">
        <v>1</v>
      </c>
      <c r="U677" s="86" t="s">
        <v>48</v>
      </c>
      <c r="V677" s="407">
        <v>45736</v>
      </c>
      <c r="W677" s="37">
        <f>Table3[[#This Row],[Received Date]]+15</f>
        <v>45751</v>
      </c>
      <c r="X677" s="68" t="s">
        <v>114</v>
      </c>
      <c r="Y677" s="516" t="s">
        <v>95</v>
      </c>
      <c r="Z677" s="514">
        <v>45751</v>
      </c>
      <c r="AA677" s="445"/>
    </row>
    <row r="678" spans="1:27" ht="17.25" hidden="1" customHeight="1" x14ac:dyDescent="0.2">
      <c r="A678" s="531" t="s">
        <v>89</v>
      </c>
      <c r="B678" s="532" t="s">
        <v>56</v>
      </c>
      <c r="C678" s="526" t="s">
        <v>46</v>
      </c>
      <c r="D678" s="532" t="str">
        <f t="shared" si="61"/>
        <v>FEB</v>
      </c>
      <c r="E678" s="158">
        <v>2025</v>
      </c>
      <c r="F678" s="138">
        <v>14504.74</v>
      </c>
      <c r="G678" s="138">
        <v>10269.51</v>
      </c>
      <c r="H678" s="138">
        <v>915.17</v>
      </c>
      <c r="I678" s="600">
        <f>Table3[[#This Row],[VAT Amount]]+Table3[[#This Row],[Billed Before VAT]]</f>
        <v>11184.68</v>
      </c>
      <c r="J678" s="68">
        <f>Table3[[#This Row],[Billing Amount]]-Table3[[#This Row],[Approved to pay]]</f>
        <v>3320.0599999999995</v>
      </c>
      <c r="K678" s="357">
        <f t="shared" si="69"/>
        <v>0.22889483024170026</v>
      </c>
      <c r="L678" s="137">
        <v>11211.27</v>
      </c>
      <c r="M678" s="137">
        <v>1053.43</v>
      </c>
      <c r="N678" s="137">
        <f>Table3[[#This Row],[VAT Amount Rework]]+Table3[[#This Row],[Billed Before VAT Rework]]</f>
        <v>12264.7</v>
      </c>
      <c r="O678" s="142">
        <v>2240.0399999999991</v>
      </c>
      <c r="P678" s="132">
        <f t="shared" si="67"/>
        <v>0.15443503296163869</v>
      </c>
      <c r="Q678" s="533">
        <f t="shared" si="70"/>
        <v>1080.0200000000004</v>
      </c>
      <c r="R678" s="533">
        <f t="shared" si="66"/>
        <v>1080.0200000000004</v>
      </c>
      <c r="S678" s="534" t="s">
        <v>303</v>
      </c>
      <c r="T678" s="25" t="s">
        <v>1</v>
      </c>
      <c r="U678" s="25" t="s">
        <v>41</v>
      </c>
      <c r="V678" s="37">
        <v>45761</v>
      </c>
      <c r="W678" s="37">
        <f>Table3[[#This Row],[Received Date]]+15</f>
        <v>45776</v>
      </c>
      <c r="X678" s="423" t="s">
        <v>100</v>
      </c>
      <c r="Y678" s="84" t="s">
        <v>38</v>
      </c>
      <c r="Z678" s="539">
        <v>45768</v>
      </c>
      <c r="AA678" s="535"/>
    </row>
    <row r="679" spans="1:27" ht="17.25" hidden="1" customHeight="1" x14ac:dyDescent="0.2">
      <c r="A679" s="524" t="s">
        <v>89</v>
      </c>
      <c r="B679" s="525" t="s">
        <v>57</v>
      </c>
      <c r="C679" s="526" t="s">
        <v>46</v>
      </c>
      <c r="D679" s="525" t="str">
        <f t="shared" si="61"/>
        <v>FEB</v>
      </c>
      <c r="E679" s="158">
        <v>2025</v>
      </c>
      <c r="F679" s="138">
        <v>306233.46999999997</v>
      </c>
      <c r="G679" s="138">
        <v>209442.06</v>
      </c>
      <c r="H679" s="138">
        <v>15880.76</v>
      </c>
      <c r="I679" s="600">
        <v>225322.82</v>
      </c>
      <c r="J679" s="68">
        <v>80910.649999999965</v>
      </c>
      <c r="K679" s="357">
        <f t="shared" si="69"/>
        <v>0.26421230181011884</v>
      </c>
      <c r="L679" s="137">
        <v>224326.86</v>
      </c>
      <c r="M679" s="137">
        <v>17788.86</v>
      </c>
      <c r="N679" s="137">
        <f>Table3[[#This Row],[VAT Amount Rework]]+Table3[[#This Row],[Billed Before VAT Rework]]</f>
        <v>242115.71999999997</v>
      </c>
      <c r="O679" s="142">
        <v>64117.75</v>
      </c>
      <c r="P679" s="132">
        <f t="shared" si="67"/>
        <v>0.20937538277576256</v>
      </c>
      <c r="Q679" s="527">
        <f t="shared" si="70"/>
        <v>16792.899999999965</v>
      </c>
      <c r="R679" s="527">
        <f t="shared" si="66"/>
        <v>16792.899999999965</v>
      </c>
      <c r="S679" s="857" t="s">
        <v>300</v>
      </c>
      <c r="T679" s="25" t="s">
        <v>1</v>
      </c>
      <c r="U679" s="25" t="s">
        <v>41</v>
      </c>
      <c r="V679" s="37">
        <v>45757</v>
      </c>
      <c r="W679" s="37">
        <f>Table3[[#This Row],[Received Date]]+15</f>
        <v>45772</v>
      </c>
      <c r="X679" s="68" t="s">
        <v>224</v>
      </c>
      <c r="Y679" s="529" t="s">
        <v>103</v>
      </c>
      <c r="Z679" s="37">
        <v>45762</v>
      </c>
      <c r="AA679" s="530"/>
    </row>
    <row r="680" spans="1:27" ht="17.25" hidden="1" customHeight="1" x14ac:dyDescent="0.2">
      <c r="A680" s="35" t="s">
        <v>37</v>
      </c>
      <c r="B680" s="36" t="s">
        <v>82</v>
      </c>
      <c r="C680" s="74" t="s">
        <v>46</v>
      </c>
      <c r="D680" s="36" t="str">
        <f t="shared" si="61"/>
        <v>Mar</v>
      </c>
      <c r="E680" s="158">
        <v>2025</v>
      </c>
      <c r="F680" s="138">
        <v>50368.06</v>
      </c>
      <c r="G680" s="138">
        <v>30463.91</v>
      </c>
      <c r="H680" s="138">
        <v>2818.63</v>
      </c>
      <c r="I680" s="600">
        <f>Table3[[#This Row],[VAT Amount]]+Table3[[#This Row],[Billed Before VAT]]</f>
        <v>33282.54</v>
      </c>
      <c r="J680" s="68">
        <f>Table3[[#This Row],[Billing Amount]]-Table3[[#This Row],[Approved to pay]]</f>
        <v>17085.519999999997</v>
      </c>
      <c r="K680" s="357">
        <f t="shared" si="69"/>
        <v>0.33921338244911553</v>
      </c>
      <c r="L680" s="137">
        <v>31194.01</v>
      </c>
      <c r="M680" s="137">
        <v>2928.16</v>
      </c>
      <c r="N680" s="137">
        <f>Table3[[#This Row],[VAT Amount Rework]]+Table3[[#This Row],[Billed Before VAT Rework]]</f>
        <v>34122.17</v>
      </c>
      <c r="O680" s="142">
        <v>16245.89</v>
      </c>
      <c r="P680" s="132">
        <f t="shared" si="67"/>
        <v>0.32254349284050249</v>
      </c>
      <c r="Q680" s="68">
        <f t="shared" si="70"/>
        <v>839.62999999999738</v>
      </c>
      <c r="R680" s="68">
        <f t="shared" si="66"/>
        <v>839.62999999999738</v>
      </c>
      <c r="S680" s="71" t="s">
        <v>332</v>
      </c>
      <c r="T680" s="554"/>
      <c r="U680" s="25" t="s">
        <v>41</v>
      </c>
      <c r="V680" s="37">
        <v>45775</v>
      </c>
      <c r="W680" s="37">
        <f>Table3[[#This Row],[Received Date]]+15</f>
        <v>45790</v>
      </c>
      <c r="X680" s="68" t="s">
        <v>99</v>
      </c>
      <c r="Y680" s="84" t="s">
        <v>103</v>
      </c>
      <c r="Z680" s="37">
        <v>45788</v>
      </c>
      <c r="AA680" s="73"/>
    </row>
    <row r="681" spans="1:27" ht="17.25" hidden="1" customHeight="1" x14ac:dyDescent="0.2">
      <c r="A681" s="531" t="s">
        <v>89</v>
      </c>
      <c r="B681" s="532" t="s">
        <v>56</v>
      </c>
      <c r="C681" s="536" t="s">
        <v>46</v>
      </c>
      <c r="D681" s="532" t="str">
        <f t="shared" si="61"/>
        <v>FEB</v>
      </c>
      <c r="E681" s="158">
        <v>2025</v>
      </c>
      <c r="F681" s="138">
        <v>11897.16</v>
      </c>
      <c r="G681" s="138">
        <v>8767.98</v>
      </c>
      <c r="H681" s="138">
        <v>832.97</v>
      </c>
      <c r="I681" s="600">
        <f>Table3[[#This Row],[VAT Amount]]+Table3[[#This Row],[Billed Before VAT]]</f>
        <v>9600.9499999999989</v>
      </c>
      <c r="J681" s="68">
        <f>Table3[[#This Row],[Billing Amount]]-Table3[[#This Row],[Approved to pay]]</f>
        <v>2296.2100000000009</v>
      </c>
      <c r="K681" s="357">
        <f t="shared" si="69"/>
        <v>0.19300488519949308</v>
      </c>
      <c r="L681" s="137">
        <v>8767.98</v>
      </c>
      <c r="M681" s="137">
        <v>832.97</v>
      </c>
      <c r="N681" s="137">
        <f>Table3[[#This Row],[VAT Amount Rework]]+Table3[[#This Row],[Billed Before VAT Rework]]</f>
        <v>9600.9499999999989</v>
      </c>
      <c r="O681" s="142">
        <f>Table3[[#This Row],[Billing Amount]]-Table3[[#This Row],[Approved to pay Rework]]</f>
        <v>2296.2100000000009</v>
      </c>
      <c r="P681" s="132">
        <f t="shared" si="67"/>
        <v>0.19300488519949308</v>
      </c>
      <c r="Q681" s="533">
        <f t="shared" si="70"/>
        <v>0</v>
      </c>
      <c r="R681" s="533">
        <f t="shared" si="66"/>
        <v>0</v>
      </c>
      <c r="S681" s="534" t="s">
        <v>304</v>
      </c>
      <c r="T681" s="25" t="s">
        <v>1</v>
      </c>
      <c r="U681" s="25" t="s">
        <v>41</v>
      </c>
      <c r="V681" s="37">
        <v>45761</v>
      </c>
      <c r="W681" s="37">
        <f>Table3[[#This Row],[Received Date]]+15</f>
        <v>45776</v>
      </c>
      <c r="X681" s="423" t="s">
        <v>100</v>
      </c>
      <c r="Y681" s="84" t="s">
        <v>38</v>
      </c>
      <c r="Z681" s="539">
        <v>45768</v>
      </c>
      <c r="AA681" s="535"/>
    </row>
    <row r="682" spans="1:27" ht="17.25" hidden="1" customHeight="1" x14ac:dyDescent="0.2">
      <c r="A682" s="531" t="s">
        <v>89</v>
      </c>
      <c r="B682" s="532" t="s">
        <v>56</v>
      </c>
      <c r="C682" s="536" t="s">
        <v>46</v>
      </c>
      <c r="D682" s="532" t="str">
        <f t="shared" si="61"/>
        <v>FEB</v>
      </c>
      <c r="E682" s="158">
        <v>2025</v>
      </c>
      <c r="F682" s="138">
        <v>547099.14</v>
      </c>
      <c r="G682" s="138">
        <v>387997.35</v>
      </c>
      <c r="H682" s="138">
        <v>40287.94</v>
      </c>
      <c r="I682" s="600">
        <f>Table3[[#This Row],[VAT Amount]]+Table3[[#This Row],[Billed Before VAT]]</f>
        <v>428285.29</v>
      </c>
      <c r="J682" s="68">
        <f>Table3[[#This Row],[Billing Amount]]-Table3[[#This Row],[Approved to pay]]</f>
        <v>118813.85000000003</v>
      </c>
      <c r="K682" s="357">
        <f t="shared" si="69"/>
        <v>0.21717060275400915</v>
      </c>
      <c r="L682" s="137">
        <v>385972.91</v>
      </c>
      <c r="M682" s="137">
        <v>40116.68</v>
      </c>
      <c r="N682" s="137">
        <f>Table3[[#This Row],[VAT Amount Rework]]+Table3[[#This Row],[Billed Before VAT Rework]]</f>
        <v>426089.58999999997</v>
      </c>
      <c r="O682" s="142">
        <f>Table3[[#This Row],[Billing Amount]]-Table3[[#This Row],[Approved to pay Rework]]</f>
        <v>121009.55000000005</v>
      </c>
      <c r="P682" s="132">
        <f t="shared" si="67"/>
        <v>0.22118395214439571</v>
      </c>
      <c r="Q682" s="533">
        <f t="shared" si="70"/>
        <v>-2195.7000000000116</v>
      </c>
      <c r="R682" s="533">
        <f t="shared" si="66"/>
        <v>0</v>
      </c>
      <c r="S682" s="534" t="s">
        <v>305</v>
      </c>
      <c r="T682" s="25" t="s">
        <v>1</v>
      </c>
      <c r="U682" s="53" t="s">
        <v>41</v>
      </c>
      <c r="V682" s="37">
        <v>45761</v>
      </c>
      <c r="W682" s="37">
        <f>Table3[[#This Row],[Received Date]]+15</f>
        <v>45776</v>
      </c>
      <c r="X682" s="423" t="s">
        <v>100</v>
      </c>
      <c r="Y682" s="84" t="s">
        <v>103</v>
      </c>
      <c r="Z682" s="539">
        <v>45777</v>
      </c>
      <c r="AA682" s="535"/>
    </row>
    <row r="683" spans="1:27" ht="17.25" hidden="1" customHeight="1" x14ac:dyDescent="0.2">
      <c r="A683" s="35" t="s">
        <v>47</v>
      </c>
      <c r="B683" s="74" t="s">
        <v>85</v>
      </c>
      <c r="C683" s="74" t="s">
        <v>46</v>
      </c>
      <c r="D683" s="36" t="str">
        <f t="shared" ref="D683:D746" si="71">TEXT($A683, "mmm")</f>
        <v>Jan</v>
      </c>
      <c r="E683" s="158">
        <v>2025</v>
      </c>
      <c r="F683" s="138">
        <v>389249.68</v>
      </c>
      <c r="G683" s="138">
        <v>280827.38</v>
      </c>
      <c r="H683" s="138">
        <v>30447.84</v>
      </c>
      <c r="I683" s="600">
        <f>Table3[[#This Row],[VAT Amount]]+Table3[[#This Row],[Billed Before VAT]]</f>
        <v>311275.22000000003</v>
      </c>
      <c r="J683" s="68">
        <v>77974.459999999963</v>
      </c>
      <c r="K683" s="357">
        <f t="shared" si="69"/>
        <v>0.20031990777744496</v>
      </c>
      <c r="L683" s="137">
        <v>281363.40000000002</v>
      </c>
      <c r="M683" s="137">
        <v>30702.1</v>
      </c>
      <c r="N683" s="137">
        <f>Table3[[#This Row],[VAT Amount Rework]]+Table3[[#This Row],[Billed Before VAT Rework]]</f>
        <v>312065.5</v>
      </c>
      <c r="O683" s="142">
        <v>77184.179999999993</v>
      </c>
      <c r="P683" s="132">
        <f t="shared" ref="P683:P714" si="72">IF(O683="-",K683,IFERROR(O683/F683,0))</f>
        <v>0.1982896427814661</v>
      </c>
      <c r="Q683" s="68">
        <f t="shared" si="70"/>
        <v>790.27999999996973</v>
      </c>
      <c r="R683" s="68">
        <f t="shared" si="66"/>
        <v>790.27999999996973</v>
      </c>
      <c r="S683" s="71">
        <v>426327</v>
      </c>
      <c r="T683" s="25" t="s">
        <v>1</v>
      </c>
      <c r="U683" s="273" t="s">
        <v>41</v>
      </c>
      <c r="V683" s="37">
        <v>45713</v>
      </c>
      <c r="W683" s="37">
        <f>Table3[[#This Row],[Received Date]]+22</f>
        <v>45735</v>
      </c>
      <c r="X683" s="68" t="s">
        <v>224</v>
      </c>
      <c r="Y683" s="84" t="s">
        <v>103</v>
      </c>
      <c r="Z683" s="37">
        <v>45735</v>
      </c>
      <c r="AA683" s="73"/>
    </row>
    <row r="684" spans="1:27" ht="17.25" hidden="1" customHeight="1" x14ac:dyDescent="0.2">
      <c r="A684" s="531" t="s">
        <v>89</v>
      </c>
      <c r="B684" s="532" t="s">
        <v>306</v>
      </c>
      <c r="C684" s="536" t="s">
        <v>46</v>
      </c>
      <c r="D684" s="532" t="str">
        <f t="shared" si="71"/>
        <v>FEB</v>
      </c>
      <c r="E684" s="158">
        <v>2025</v>
      </c>
      <c r="F684" s="138">
        <v>60378.92</v>
      </c>
      <c r="G684" s="138">
        <v>36617.71</v>
      </c>
      <c r="H684" s="138">
        <v>2952.76</v>
      </c>
      <c r="I684" s="600">
        <f>Table3[[#This Row],[VAT Amount]]+Table3[[#This Row],[Billed Before VAT]]</f>
        <v>39570.47</v>
      </c>
      <c r="J684" s="68">
        <f>Table3[[#This Row],[Billing Amount]]-Table3[[#This Row],[Approved to pay]]</f>
        <v>20808.449999999997</v>
      </c>
      <c r="K684" s="357">
        <f t="shared" si="69"/>
        <v>0.34463104010472523</v>
      </c>
      <c r="L684" s="137">
        <v>35876.61</v>
      </c>
      <c r="M684" s="137">
        <v>3010.18</v>
      </c>
      <c r="N684" s="137">
        <f>Table3[[#This Row],[VAT Amount Rework]]+Table3[[#This Row],[Billed Before VAT Rework]]</f>
        <v>38886.79</v>
      </c>
      <c r="O684" s="142">
        <f>Table3[[#This Row],[Billing Amount]]-Table3[[#This Row],[Approved to pay Rework]]</f>
        <v>21492.129999999997</v>
      </c>
      <c r="P684" s="132">
        <f t="shared" si="72"/>
        <v>0.35595419725957334</v>
      </c>
      <c r="Q684" s="533">
        <f>Table3[[#This Row],[ Initial Rejected Amount]]-Table3[[#This Row],[Final Rejection]]</f>
        <v>-683.68000000000029</v>
      </c>
      <c r="R684" s="533">
        <v>683.68000000000029</v>
      </c>
      <c r="S684" s="534" t="s">
        <v>310</v>
      </c>
      <c r="T684" s="537" t="s">
        <v>1</v>
      </c>
      <c r="U684" s="25" t="s">
        <v>41</v>
      </c>
      <c r="V684" s="37">
        <v>45762</v>
      </c>
      <c r="W684" s="37">
        <f>Table3[[#This Row],[Received Date]]+15</f>
        <v>45777</v>
      </c>
      <c r="X684" s="454" t="s">
        <v>96</v>
      </c>
      <c r="Y684" s="84" t="s">
        <v>38</v>
      </c>
      <c r="Z684" s="544">
        <v>45778</v>
      </c>
      <c r="AA684" s="535"/>
    </row>
    <row r="685" spans="1:27" ht="17.25" hidden="1" customHeight="1" x14ac:dyDescent="0.2">
      <c r="A685" s="35" t="s">
        <v>89</v>
      </c>
      <c r="B685" s="520" t="s">
        <v>57</v>
      </c>
      <c r="C685" s="79" t="s">
        <v>46</v>
      </c>
      <c r="D685" s="36" t="str">
        <f t="shared" si="71"/>
        <v>FEB</v>
      </c>
      <c r="E685" s="158">
        <v>2025</v>
      </c>
      <c r="F685" s="138">
        <v>5633.38</v>
      </c>
      <c r="G685" s="138">
        <v>3111.23</v>
      </c>
      <c r="H685" s="138">
        <v>171.89</v>
      </c>
      <c r="I685" s="600">
        <f>Table3[[#This Row],[Billed Before VAT]]+Table3[[#This Row],[VAT Amount]]</f>
        <v>3283.12</v>
      </c>
      <c r="J685" s="68">
        <f>Table3[[#This Row],[Billing Amount]]-Table3[[#This Row],[Approved to pay]]</f>
        <v>2350.2600000000002</v>
      </c>
      <c r="K685" s="357">
        <f t="shared" si="69"/>
        <v>0.41720246104470143</v>
      </c>
      <c r="L685" s="137">
        <v>3962.65</v>
      </c>
      <c r="M685" s="137">
        <v>239.39</v>
      </c>
      <c r="N685" s="137">
        <f>Table3[[#This Row],[VAT Amount Rework]]+Table3[[#This Row],[Billed Before VAT Rework]]</f>
        <v>4202.04</v>
      </c>
      <c r="O685" s="142">
        <v>1431.3400000000001</v>
      </c>
      <c r="P685" s="132">
        <f t="shared" si="72"/>
        <v>0.25408191884800957</v>
      </c>
      <c r="Q685" s="68">
        <f t="shared" ref="Q685:Q716" si="73">$J685-$O685</f>
        <v>918.92000000000007</v>
      </c>
      <c r="R685" s="68">
        <f t="shared" ref="R685:R716" si="74">IFERROR(IF($Q685&lt;0,0,$Q685),"0")</f>
        <v>918.92000000000007</v>
      </c>
      <c r="S685" s="71" t="s">
        <v>297</v>
      </c>
      <c r="T685" s="83" t="s">
        <v>1</v>
      </c>
      <c r="U685" s="67" t="s">
        <v>41</v>
      </c>
      <c r="V685" s="37">
        <v>45757</v>
      </c>
      <c r="W685" s="37">
        <f>Table3[[#This Row],[Received Date]]+15</f>
        <v>45772</v>
      </c>
      <c r="X685" s="140" t="s">
        <v>224</v>
      </c>
      <c r="Y685" s="84" t="s">
        <v>103</v>
      </c>
      <c r="Z685" s="37">
        <v>45762</v>
      </c>
      <c r="AA685" s="73"/>
    </row>
    <row r="686" spans="1:27" ht="17.25" hidden="1" customHeight="1" x14ac:dyDescent="0.2">
      <c r="A686" s="540" t="s">
        <v>37</v>
      </c>
      <c r="B686" s="74" t="s">
        <v>85</v>
      </c>
      <c r="C686" s="79" t="s">
        <v>46</v>
      </c>
      <c r="D686" s="541" t="str">
        <f t="shared" si="71"/>
        <v>Mar</v>
      </c>
      <c r="E686" s="158">
        <v>2025</v>
      </c>
      <c r="F686" s="138">
        <v>7477.75</v>
      </c>
      <c r="G686" s="138">
        <v>5691.84</v>
      </c>
      <c r="H686" s="138">
        <v>829.5</v>
      </c>
      <c r="I686" s="600">
        <f>Table3[[#This Row],[VAT Amount]]+Table3[[#This Row],[Billed Before VAT]]</f>
        <v>6521.34</v>
      </c>
      <c r="J686" s="68">
        <f>Table3[[#This Row],[Billing Amount]]-Table3[[#This Row],[Approved to pay]]</f>
        <v>956.40999999999985</v>
      </c>
      <c r="K686" s="357">
        <f t="shared" si="69"/>
        <v>0.12790077229113034</v>
      </c>
      <c r="L686" s="137">
        <v>6208.44</v>
      </c>
      <c r="M686" s="137">
        <v>906.99</v>
      </c>
      <c r="N686" s="137">
        <f>Table3[[#This Row],[VAT Amount Rework]]+Table3[[#This Row],[Billed Before VAT Rework]]</f>
        <v>7115.4299999999994</v>
      </c>
      <c r="O686" s="142">
        <v>362.32000000000062</v>
      </c>
      <c r="P686" s="132">
        <f t="shared" si="72"/>
        <v>4.8453077463140731E-2</v>
      </c>
      <c r="Q686" s="542">
        <f t="shared" si="73"/>
        <v>594.08999999999924</v>
      </c>
      <c r="R686" s="542">
        <f t="shared" si="74"/>
        <v>594.08999999999924</v>
      </c>
      <c r="S686" s="543" t="s">
        <v>316</v>
      </c>
      <c r="T686" s="83" t="s">
        <v>1</v>
      </c>
      <c r="U686" s="106" t="s">
        <v>40</v>
      </c>
      <c r="V686" s="544">
        <v>45764</v>
      </c>
      <c r="W686" s="37">
        <f>Table3[[#This Row],[Received Date]]+15</f>
        <v>45779</v>
      </c>
      <c r="X686" s="454" t="s">
        <v>224</v>
      </c>
      <c r="Y686" s="84" t="s">
        <v>103</v>
      </c>
      <c r="Z686" s="544">
        <v>45778</v>
      </c>
      <c r="AA686" s="545"/>
    </row>
    <row r="687" spans="1:27" ht="17.25" hidden="1" customHeight="1" x14ac:dyDescent="0.2">
      <c r="A687" s="35" t="s">
        <v>89</v>
      </c>
      <c r="B687" s="36" t="s">
        <v>87</v>
      </c>
      <c r="C687" s="536" t="s">
        <v>46</v>
      </c>
      <c r="D687" s="36" t="str">
        <f t="shared" si="71"/>
        <v>FEB</v>
      </c>
      <c r="E687" s="158">
        <v>2025</v>
      </c>
      <c r="F687" s="138">
        <v>7458.74</v>
      </c>
      <c r="G687" s="138">
        <v>6342.16</v>
      </c>
      <c r="H687" s="138">
        <v>924</v>
      </c>
      <c r="I687" s="600">
        <f>Table3[[#This Row],[VAT Amount]]+Table3[[#This Row],[Billed Before VAT]]</f>
        <v>7266.16</v>
      </c>
      <c r="J687" s="68">
        <f>Table3[[#This Row],[Billing Amount]]-Table3[[#This Row],[Approved to pay]]</f>
        <v>192.57999999999993</v>
      </c>
      <c r="K687" s="357">
        <f t="shared" ref="K687:K718" si="75">IFERROR(J687/F687,0)</f>
        <v>2.5819374317914277E-2</v>
      </c>
      <c r="L687" s="137"/>
      <c r="M687" s="137"/>
      <c r="N687" s="137">
        <f>Table3[[#This Row],[VAT Amount Rework]]+Table3[[#This Row],[Billed Before VAT Rework]]</f>
        <v>0</v>
      </c>
      <c r="O687" s="142">
        <v>192.57999999999993</v>
      </c>
      <c r="P687" s="132">
        <f t="shared" si="72"/>
        <v>2.5819374317914277E-2</v>
      </c>
      <c r="Q687" s="68">
        <f t="shared" si="73"/>
        <v>0</v>
      </c>
      <c r="R687" s="68">
        <f t="shared" si="74"/>
        <v>0</v>
      </c>
      <c r="S687" s="71">
        <v>434342</v>
      </c>
      <c r="T687" s="537" t="s">
        <v>1</v>
      </c>
      <c r="U687" s="273" t="s">
        <v>40</v>
      </c>
      <c r="V687" s="37">
        <v>45760</v>
      </c>
      <c r="W687" s="37">
        <f>Table3[[#This Row],[Received Date]]+15</f>
        <v>45775</v>
      </c>
      <c r="X687" s="68" t="s">
        <v>224</v>
      </c>
      <c r="Y687" s="84" t="s">
        <v>103</v>
      </c>
      <c r="Z687" s="130">
        <v>45767</v>
      </c>
      <c r="AA687" s="73"/>
    </row>
    <row r="688" spans="1:27" ht="17.25" hidden="1" customHeight="1" x14ac:dyDescent="0.2">
      <c r="A688" s="35" t="s">
        <v>89</v>
      </c>
      <c r="B688" s="74" t="s">
        <v>85</v>
      </c>
      <c r="C688" s="79" t="s">
        <v>46</v>
      </c>
      <c r="D688" s="36" t="str">
        <f t="shared" si="71"/>
        <v>FEB</v>
      </c>
      <c r="E688" s="158">
        <v>2025</v>
      </c>
      <c r="F688" s="138">
        <v>852561.83</v>
      </c>
      <c r="G688" s="138">
        <v>634383.18999999994</v>
      </c>
      <c r="H688" s="138">
        <v>68506.38</v>
      </c>
      <c r="I688" s="600">
        <f>Table3[[#This Row],[VAT Amount]]+Table3[[#This Row],[Billed Before VAT]]</f>
        <v>702889.57</v>
      </c>
      <c r="J688" s="68">
        <f>Table3[[#This Row],[Billing Amount]]-Table3[[#This Row],[Approved to pay]]</f>
        <v>149672.26</v>
      </c>
      <c r="K688" s="357">
        <f t="shared" si="75"/>
        <v>0.17555590073742805</v>
      </c>
      <c r="L688" s="137">
        <v>634829.5</v>
      </c>
      <c r="M688" s="137">
        <v>68578.59</v>
      </c>
      <c r="N688" s="137">
        <f>Table3[[#This Row],[VAT Amount Rework]]+Table3[[#This Row],[Billed Before VAT Rework]]</f>
        <v>703408.09</v>
      </c>
      <c r="O688" s="142">
        <v>149153.74</v>
      </c>
      <c r="P688" s="132">
        <f t="shared" si="72"/>
        <v>0.17494771024407696</v>
      </c>
      <c r="Q688" s="68">
        <f t="shared" si="73"/>
        <v>518.52000000001863</v>
      </c>
      <c r="R688" s="68">
        <f t="shared" si="74"/>
        <v>518.52000000001863</v>
      </c>
      <c r="S688" s="71" t="s">
        <v>298</v>
      </c>
      <c r="T688" s="83" t="s">
        <v>1</v>
      </c>
      <c r="U688" s="53" t="s">
        <v>41</v>
      </c>
      <c r="V688" s="37">
        <v>45756</v>
      </c>
      <c r="W688" s="37">
        <f>Table3[[#This Row],[Received Date]]+15</f>
        <v>45771</v>
      </c>
      <c r="X688" s="454" t="s">
        <v>224</v>
      </c>
      <c r="Y688" s="84" t="s">
        <v>38</v>
      </c>
      <c r="Z688" s="37">
        <v>45770</v>
      </c>
      <c r="AA688" s="73"/>
    </row>
    <row r="689" spans="1:27" ht="17.25" hidden="1" customHeight="1" x14ac:dyDescent="0.2">
      <c r="A689" s="35" t="s">
        <v>89</v>
      </c>
      <c r="B689" s="36" t="s">
        <v>87</v>
      </c>
      <c r="C689" s="536" t="s">
        <v>46</v>
      </c>
      <c r="D689" s="36" t="str">
        <f t="shared" si="71"/>
        <v>FEB</v>
      </c>
      <c r="E689" s="158">
        <v>2025</v>
      </c>
      <c r="F689" s="138">
        <v>100429.46</v>
      </c>
      <c r="G689" s="138">
        <v>81035.78</v>
      </c>
      <c r="H689" s="138">
        <v>8445.5400000000009</v>
      </c>
      <c r="I689" s="600">
        <f>Table3[[#This Row],[VAT Amount]]+Table3[[#This Row],[Billed Before VAT]]</f>
        <v>89481.32</v>
      </c>
      <c r="J689" s="68">
        <f>Table3[[#This Row],[Billing Amount]]-Table3[[#This Row],[Approved to pay]]</f>
        <v>10948.14</v>
      </c>
      <c r="K689" s="357">
        <f t="shared" si="75"/>
        <v>0.10901323177481985</v>
      </c>
      <c r="L689" s="137">
        <v>67772.3</v>
      </c>
      <c r="M689" s="137">
        <v>6381.74</v>
      </c>
      <c r="N689" s="137">
        <f>Table3[[#This Row],[VAT Amount Rework]]+Table3[[#This Row],[Billed Before VAT Rework]]</f>
        <v>74154.040000000008</v>
      </c>
      <c r="O689" s="142">
        <f>Table3[[#This Row],[Billing Amount]]-Table3[[#This Row],[Approved to pay Rework]]</f>
        <v>26275.42</v>
      </c>
      <c r="P689" s="132">
        <f t="shared" si="72"/>
        <v>0.26163060122000054</v>
      </c>
      <c r="Q689" s="68">
        <f t="shared" si="73"/>
        <v>-15327.279999999999</v>
      </c>
      <c r="R689" s="68">
        <f t="shared" si="74"/>
        <v>0</v>
      </c>
      <c r="S689" s="71" t="s">
        <v>312</v>
      </c>
      <c r="T689" s="537" t="s">
        <v>1</v>
      </c>
      <c r="U689" s="25" t="s">
        <v>41</v>
      </c>
      <c r="V689" s="37">
        <v>45762</v>
      </c>
      <c r="W689" s="37">
        <f>Table3[[#This Row],[Received Date]]+15</f>
        <v>45777</v>
      </c>
      <c r="X689" s="454" t="s">
        <v>96</v>
      </c>
      <c r="Y689" s="84" t="s">
        <v>38</v>
      </c>
      <c r="Z689" s="544">
        <v>45778</v>
      </c>
      <c r="AA689" s="73"/>
    </row>
    <row r="690" spans="1:27" ht="17.25" hidden="1" customHeight="1" x14ac:dyDescent="0.2">
      <c r="A690" s="35" t="s">
        <v>89</v>
      </c>
      <c r="B690" s="36" t="s">
        <v>87</v>
      </c>
      <c r="C690" s="536" t="s">
        <v>46</v>
      </c>
      <c r="D690" s="36" t="str">
        <f t="shared" si="71"/>
        <v>FEB</v>
      </c>
      <c r="E690" s="158">
        <v>2025</v>
      </c>
      <c r="F690" s="138">
        <v>18483.75</v>
      </c>
      <c r="G690" s="138">
        <v>12760.53</v>
      </c>
      <c r="H690" s="138">
        <v>1106.6500000000001</v>
      </c>
      <c r="I690" s="600">
        <f>Table3[[#This Row],[VAT Amount]]+Table3[[#This Row],[Billed Before VAT]]</f>
        <v>13867.18</v>
      </c>
      <c r="J690" s="68">
        <f>Table3[[#This Row],[Billing Amount]]-Table3[[#This Row],[Approved to pay]]</f>
        <v>4616.57</v>
      </c>
      <c r="K690" s="357">
        <f t="shared" si="75"/>
        <v>0.24976371136809358</v>
      </c>
      <c r="L690" s="137">
        <v>9935.66</v>
      </c>
      <c r="M690" s="137">
        <v>635.44000000000005</v>
      </c>
      <c r="N690" s="137">
        <f>Table3[[#This Row],[VAT Amount Rework]]+Table3[[#This Row],[Billed Before VAT Rework]]</f>
        <v>10571.1</v>
      </c>
      <c r="O690" s="142">
        <v>7912.65</v>
      </c>
      <c r="P690" s="132">
        <f t="shared" si="72"/>
        <v>0.42808683302901196</v>
      </c>
      <c r="Q690" s="68">
        <f t="shared" si="73"/>
        <v>-3296.08</v>
      </c>
      <c r="R690" s="68">
        <f t="shared" si="74"/>
        <v>0</v>
      </c>
      <c r="S690" s="71" t="s">
        <v>313</v>
      </c>
      <c r="T690" s="537" t="s">
        <v>1</v>
      </c>
      <c r="U690" s="25" t="s">
        <v>41</v>
      </c>
      <c r="V690" s="37">
        <v>45762</v>
      </c>
      <c r="W690" s="37">
        <f>Table3[[#This Row],[Received Date]]+15</f>
        <v>45777</v>
      </c>
      <c r="X690" s="68" t="s">
        <v>114</v>
      </c>
      <c r="Y690" s="226" t="s">
        <v>38</v>
      </c>
      <c r="Z690" s="37">
        <v>45777</v>
      </c>
      <c r="AA690" s="73"/>
    </row>
    <row r="691" spans="1:27" ht="17.25" hidden="1" customHeight="1" x14ac:dyDescent="0.2">
      <c r="A691" s="35" t="s">
        <v>37</v>
      </c>
      <c r="B691" s="36" t="s">
        <v>87</v>
      </c>
      <c r="C691" s="536" t="s">
        <v>46</v>
      </c>
      <c r="D691" s="36" t="str">
        <f t="shared" si="71"/>
        <v>Mar</v>
      </c>
      <c r="E691" s="158">
        <v>2025</v>
      </c>
      <c r="F691" s="138">
        <v>26708.54</v>
      </c>
      <c r="G691" s="138">
        <v>19976.240000000002</v>
      </c>
      <c r="H691" s="138">
        <v>2817.64</v>
      </c>
      <c r="I691" s="600">
        <f>Table3[[#This Row],[VAT Amount]]+Table3[[#This Row],[Billed Before VAT]]</f>
        <v>22793.88</v>
      </c>
      <c r="J691" s="68">
        <f>Table3[[#This Row],[Billing Amount]]-Table3[[#This Row],[Approved to pay]]</f>
        <v>3914.66</v>
      </c>
      <c r="K691" s="357">
        <f t="shared" si="75"/>
        <v>0.14656959908703357</v>
      </c>
      <c r="L691" s="137">
        <v>20338.580000000002</v>
      </c>
      <c r="M691" s="137">
        <v>2871.99</v>
      </c>
      <c r="N691" s="137">
        <f>Table3[[#This Row],[VAT Amount Rework]]+Table3[[#This Row],[Billed Before VAT Rework]]</f>
        <v>23210.57</v>
      </c>
      <c r="O691" s="142">
        <v>3497.9700000000012</v>
      </c>
      <c r="P691" s="132">
        <f t="shared" si="72"/>
        <v>0.13096822214917031</v>
      </c>
      <c r="Q691" s="68">
        <f t="shared" si="73"/>
        <v>416.68999999999869</v>
      </c>
      <c r="R691" s="68">
        <f t="shared" si="74"/>
        <v>416.68999999999869</v>
      </c>
      <c r="S691" s="71">
        <v>442581</v>
      </c>
      <c r="T691" s="340"/>
      <c r="U691" s="106" t="s">
        <v>40</v>
      </c>
      <c r="V691" s="37">
        <v>45778</v>
      </c>
      <c r="W691" s="37">
        <f>Table3[[#This Row],[Received Date]]+15</f>
        <v>45793</v>
      </c>
      <c r="X691" s="615" t="s">
        <v>285</v>
      </c>
      <c r="Y691" s="84" t="s">
        <v>103</v>
      </c>
      <c r="Z691" s="130">
        <v>45797</v>
      </c>
      <c r="AA691" s="73"/>
    </row>
    <row r="692" spans="1:27" ht="17.25" hidden="1" customHeight="1" x14ac:dyDescent="0.2">
      <c r="A692" s="35" t="s">
        <v>37</v>
      </c>
      <c r="B692" s="74" t="s">
        <v>85</v>
      </c>
      <c r="C692" s="79" t="s">
        <v>46</v>
      </c>
      <c r="D692" s="36" t="str">
        <f t="shared" si="71"/>
        <v>Mar</v>
      </c>
      <c r="E692" s="158">
        <v>2025</v>
      </c>
      <c r="F692" s="138">
        <v>13340.18</v>
      </c>
      <c r="G692" s="138">
        <v>6804.28</v>
      </c>
      <c r="H692" s="138">
        <v>626.51</v>
      </c>
      <c r="I692" s="600">
        <f>Table3[[#This Row],[VAT Amount]]+Table3[[#This Row],[Billed Before VAT]]</f>
        <v>7430.79</v>
      </c>
      <c r="J692" s="68">
        <f>Table3[[#This Row],[Billing Amount]]-Table3[[#This Row],[Approved to pay]]</f>
        <v>5909.39</v>
      </c>
      <c r="K692" s="357">
        <f t="shared" si="75"/>
        <v>0.44297678142273944</v>
      </c>
      <c r="L692" s="137">
        <v>7101.78</v>
      </c>
      <c r="M692" s="137">
        <v>671.14</v>
      </c>
      <c r="N692" s="137">
        <f>Table3[[#This Row],[VAT Amount Rework]]+Table3[[#This Row],[Billed Before VAT Rework]]</f>
        <v>7772.92</v>
      </c>
      <c r="O692" s="142">
        <v>5567.26</v>
      </c>
      <c r="P692" s="132">
        <f t="shared" si="72"/>
        <v>0.41733020094181639</v>
      </c>
      <c r="Q692" s="68">
        <f t="shared" si="73"/>
        <v>342.13000000000011</v>
      </c>
      <c r="R692" s="68">
        <f t="shared" si="74"/>
        <v>342.13000000000011</v>
      </c>
      <c r="S692" s="71" t="s">
        <v>325</v>
      </c>
      <c r="T692" s="340"/>
      <c r="U692" s="106" t="s">
        <v>41</v>
      </c>
      <c r="V692" s="37">
        <v>45774</v>
      </c>
      <c r="W692" s="37">
        <f>Table3[[#This Row],[Received Date]]+15</f>
        <v>45789</v>
      </c>
      <c r="X692" s="68" t="s">
        <v>99</v>
      </c>
      <c r="Y692" s="84" t="s">
        <v>38</v>
      </c>
      <c r="Z692" s="37">
        <v>45789</v>
      </c>
      <c r="AA692" s="73"/>
    </row>
    <row r="693" spans="1:27" ht="17.25" hidden="1" customHeight="1" x14ac:dyDescent="0.2">
      <c r="A693" s="449" t="s">
        <v>47</v>
      </c>
      <c r="B693" s="36" t="s">
        <v>82</v>
      </c>
      <c r="C693" s="74" t="s">
        <v>46</v>
      </c>
      <c r="D693" s="493" t="str">
        <f t="shared" si="71"/>
        <v>Jan</v>
      </c>
      <c r="E693" s="158">
        <v>2025</v>
      </c>
      <c r="F693" s="138">
        <v>10032.68</v>
      </c>
      <c r="G693" s="138">
        <v>9918.2099999999991</v>
      </c>
      <c r="H693" s="138">
        <v>528.23</v>
      </c>
      <c r="I693" s="600">
        <v>6558.7</v>
      </c>
      <c r="J693" s="68">
        <f>Table3[[#This Row],[Billing Amount]]-Table3[[#This Row],[Approved to pay]]</f>
        <v>3473.9800000000005</v>
      </c>
      <c r="K693" s="357">
        <f t="shared" si="75"/>
        <v>0.34626640140022408</v>
      </c>
      <c r="L693" s="137">
        <v>6367.79</v>
      </c>
      <c r="M693" s="137">
        <v>530.03</v>
      </c>
      <c r="N693" s="137">
        <f>Table3[[#This Row],[VAT Amount Rework]]+Table3[[#This Row],[Billed Before VAT Rework]]</f>
        <v>6897.82</v>
      </c>
      <c r="O693" s="142">
        <v>3134.8600000000006</v>
      </c>
      <c r="P693" s="132">
        <f t="shared" si="72"/>
        <v>0.31246486482176256</v>
      </c>
      <c r="Q693" s="494">
        <f t="shared" si="73"/>
        <v>339.11999999999989</v>
      </c>
      <c r="R693" s="494">
        <f t="shared" si="74"/>
        <v>339.11999999999989</v>
      </c>
      <c r="S693" s="495" t="s">
        <v>287</v>
      </c>
      <c r="T693" s="25" t="s">
        <v>1</v>
      </c>
      <c r="U693" s="273" t="s">
        <v>41</v>
      </c>
      <c r="V693" s="37">
        <v>45734</v>
      </c>
      <c r="W693" s="37">
        <f>Table3[[#This Row],[Received Date]]+15</f>
        <v>45749</v>
      </c>
      <c r="X693" s="140" t="s">
        <v>114</v>
      </c>
      <c r="Y693" s="518" t="s">
        <v>103</v>
      </c>
      <c r="Z693" s="37">
        <f>Table3[[#This Row],[Received Date]]+15</f>
        <v>45749</v>
      </c>
      <c r="AA693" s="496"/>
    </row>
    <row r="694" spans="1:27" ht="17.25" hidden="1" customHeight="1" x14ac:dyDescent="0.2">
      <c r="A694" s="524" t="s">
        <v>89</v>
      </c>
      <c r="B694" s="614" t="s">
        <v>57</v>
      </c>
      <c r="C694" s="856" t="s">
        <v>46</v>
      </c>
      <c r="D694" s="525" t="str">
        <f t="shared" si="71"/>
        <v>FEB</v>
      </c>
      <c r="E694" s="158">
        <v>2025</v>
      </c>
      <c r="F694" s="138">
        <v>9647.82</v>
      </c>
      <c r="G694" s="138">
        <v>7885.13</v>
      </c>
      <c r="H694" s="138">
        <v>729.66</v>
      </c>
      <c r="I694" s="600">
        <f>Table3[[#This Row],[VAT Amount]]+Table3[[#This Row],[Billed Before VAT]]</f>
        <v>8614.7900000000009</v>
      </c>
      <c r="J694" s="68">
        <f>Table3[[#This Row],[Billing Amount]]-Table3[[#This Row],[Approved to pay]]</f>
        <v>1033.0299999999988</v>
      </c>
      <c r="K694" s="357">
        <f t="shared" si="75"/>
        <v>0.1070739296545747</v>
      </c>
      <c r="L694" s="137">
        <v>7542.74</v>
      </c>
      <c r="M694" s="137">
        <v>700.23</v>
      </c>
      <c r="N694" s="137">
        <f>Table3[[#This Row],[VAT Amount Rework]]+Table3[[#This Row],[Billed Before VAT Rework]]</f>
        <v>8242.9699999999993</v>
      </c>
      <c r="O694" s="142">
        <v>1404.8500000000004</v>
      </c>
      <c r="P694" s="132">
        <f t="shared" si="72"/>
        <v>0.1456132058848528</v>
      </c>
      <c r="Q694" s="527">
        <f t="shared" si="73"/>
        <v>-371.82000000000153</v>
      </c>
      <c r="R694" s="527">
        <f t="shared" si="74"/>
        <v>0</v>
      </c>
      <c r="S694" s="528" t="s">
        <v>301</v>
      </c>
      <c r="T694" s="25" t="s">
        <v>1</v>
      </c>
      <c r="U694" s="83" t="s">
        <v>41</v>
      </c>
      <c r="V694" s="37">
        <v>45758</v>
      </c>
      <c r="W694" s="37">
        <f>Table3[[#This Row],[Received Date]]+15</f>
        <v>45773</v>
      </c>
      <c r="X694" s="454" t="s">
        <v>100</v>
      </c>
      <c r="Y694" s="84" t="s">
        <v>103</v>
      </c>
      <c r="Z694" s="130">
        <v>45761</v>
      </c>
      <c r="AA694" s="530"/>
    </row>
    <row r="695" spans="1:27" ht="17.25" hidden="1" customHeight="1" x14ac:dyDescent="0.2">
      <c r="A695" s="546" t="s">
        <v>59</v>
      </c>
      <c r="B695" s="36" t="s">
        <v>87</v>
      </c>
      <c r="C695" s="548" t="s">
        <v>46</v>
      </c>
      <c r="D695" s="547" t="str">
        <f t="shared" si="71"/>
        <v>Sep</v>
      </c>
      <c r="E695" s="158">
        <v>2024</v>
      </c>
      <c r="F695" s="138">
        <v>3367989.0299999989</v>
      </c>
      <c r="G695" s="138"/>
      <c r="H695" s="138"/>
      <c r="I695" s="600"/>
      <c r="J695" s="68">
        <v>2301442.1910655992</v>
      </c>
      <c r="K695" s="357">
        <f t="shared" si="75"/>
        <v>0.68332829191715028</v>
      </c>
      <c r="L695" s="137"/>
      <c r="M695" s="137"/>
      <c r="N695" s="137">
        <f>Table3[[#This Row],[VAT Amount Rework]]+Table3[[#This Row],[Billed Before VAT Rework]]</f>
        <v>0</v>
      </c>
      <c r="O695" s="142">
        <v>2301442.1910655992</v>
      </c>
      <c r="P695" s="132">
        <f t="shared" si="72"/>
        <v>0.68332829191715028</v>
      </c>
      <c r="Q695" s="549">
        <f t="shared" si="73"/>
        <v>0</v>
      </c>
      <c r="R695" s="549">
        <f t="shared" si="74"/>
        <v>0</v>
      </c>
      <c r="S695" s="550"/>
      <c r="T695" s="25" t="s">
        <v>1</v>
      </c>
      <c r="U695" s="107" t="s">
        <v>40</v>
      </c>
      <c r="V695" s="37">
        <v>45763</v>
      </c>
      <c r="W695" s="37">
        <f>Table3[[#This Row],[Received Date]]+15</f>
        <v>45778</v>
      </c>
      <c r="X695" s="454" t="s">
        <v>96</v>
      </c>
      <c r="Y695" s="84" t="s">
        <v>103</v>
      </c>
      <c r="Z695" s="37">
        <v>45775</v>
      </c>
      <c r="AA695" s="551"/>
    </row>
    <row r="696" spans="1:27" ht="17.25" hidden="1" customHeight="1" x14ac:dyDescent="0.2">
      <c r="A696" s="35" t="s">
        <v>37</v>
      </c>
      <c r="B696" s="36" t="s">
        <v>85</v>
      </c>
      <c r="C696" s="556" t="s">
        <v>46</v>
      </c>
      <c r="D696" s="36" t="str">
        <f t="shared" si="71"/>
        <v>Mar</v>
      </c>
      <c r="E696" s="158">
        <v>2025</v>
      </c>
      <c r="F696" s="138">
        <v>2502.54</v>
      </c>
      <c r="G696" s="138">
        <v>1326.96</v>
      </c>
      <c r="H696" s="138">
        <v>142.4</v>
      </c>
      <c r="I696" s="600">
        <f>Table3[[#This Row],[VAT Amount]]+Table3[[#This Row],[Billed Before VAT]]</f>
        <v>1469.3600000000001</v>
      </c>
      <c r="J696" s="68">
        <v>1033.1799999999998</v>
      </c>
      <c r="K696" s="357">
        <f t="shared" si="75"/>
        <v>0.41285254181751335</v>
      </c>
      <c r="L696" s="137"/>
      <c r="M696" s="137"/>
      <c r="N696" s="137">
        <f>Table3[[#This Row],[VAT Amount Rework]]+Table3[[#This Row],[Billed Before VAT Rework]]</f>
        <v>0</v>
      </c>
      <c r="O696" s="142">
        <v>1033.1799999999998</v>
      </c>
      <c r="P696" s="132">
        <f t="shared" si="72"/>
        <v>0.41285254181751335</v>
      </c>
      <c r="Q696" s="68">
        <f t="shared" si="73"/>
        <v>0</v>
      </c>
      <c r="R696" s="68">
        <f t="shared" si="74"/>
        <v>0</v>
      </c>
      <c r="S696" s="71" t="s">
        <v>320</v>
      </c>
      <c r="T696" s="554" t="s">
        <v>1</v>
      </c>
      <c r="U696" s="83" t="s">
        <v>41</v>
      </c>
      <c r="V696" s="37">
        <v>45768</v>
      </c>
      <c r="W696" s="37">
        <f>Table3[[#This Row],[Received Date]]+15</f>
        <v>45783</v>
      </c>
      <c r="X696" s="423" t="s">
        <v>96</v>
      </c>
      <c r="Y696" s="84" t="s">
        <v>103</v>
      </c>
      <c r="Z696" s="37">
        <v>45784</v>
      </c>
      <c r="AA696" s="73"/>
    </row>
    <row r="697" spans="1:27" ht="17.25" hidden="1" customHeight="1" x14ac:dyDescent="0.2">
      <c r="A697" s="35" t="s">
        <v>37</v>
      </c>
      <c r="B697" s="36" t="s">
        <v>82</v>
      </c>
      <c r="C697" s="557" t="s">
        <v>46</v>
      </c>
      <c r="D697" s="36" t="str">
        <f t="shared" si="71"/>
        <v>Mar</v>
      </c>
      <c r="E697" s="158">
        <v>2025</v>
      </c>
      <c r="F697" s="138">
        <v>2418.29</v>
      </c>
      <c r="G697" s="138">
        <v>1814.3</v>
      </c>
      <c r="H697" s="138">
        <v>78.13</v>
      </c>
      <c r="I697" s="600">
        <f>Table3[[#This Row],[VAT Amount]]+Table3[[#This Row],[Billed Before VAT]]</f>
        <v>1892.4299999999998</v>
      </c>
      <c r="J697" s="68">
        <f>Table3[[#This Row],[Billing Amount]]-Table3[[#This Row],[Approved to pay]]</f>
        <v>525.86000000000013</v>
      </c>
      <c r="K697" s="357">
        <f t="shared" si="75"/>
        <v>0.21745117417679441</v>
      </c>
      <c r="L697" s="137"/>
      <c r="M697" s="137"/>
      <c r="N697" s="137">
        <f>Table3[[#This Row],[VAT Amount Rework]]+Table3[[#This Row],[Billed Before VAT Rework]]</f>
        <v>0</v>
      </c>
      <c r="O697" s="142">
        <v>525.86000000000013</v>
      </c>
      <c r="P697" s="132">
        <f t="shared" si="72"/>
        <v>0.21745117417679441</v>
      </c>
      <c r="Q697" s="68">
        <f t="shared" si="73"/>
        <v>0</v>
      </c>
      <c r="R697" s="68">
        <f t="shared" si="74"/>
        <v>0</v>
      </c>
      <c r="S697" s="71" t="s">
        <v>321</v>
      </c>
      <c r="T697" s="340" t="s">
        <v>1</v>
      </c>
      <c r="U697" s="83" t="s">
        <v>41</v>
      </c>
      <c r="V697" s="37">
        <v>45768</v>
      </c>
      <c r="W697" s="37">
        <f>Table3[[#This Row],[Received Date]]+15</f>
        <v>45783</v>
      </c>
      <c r="X697" s="423" t="s">
        <v>96</v>
      </c>
      <c r="Y697" s="84" t="s">
        <v>38</v>
      </c>
      <c r="Z697" s="37">
        <v>45784</v>
      </c>
      <c r="AA697" s="73"/>
    </row>
    <row r="698" spans="1:27" ht="17.25" hidden="1" customHeight="1" x14ac:dyDescent="0.2">
      <c r="A698" s="35" t="s">
        <v>47</v>
      </c>
      <c r="B698" s="74" t="s">
        <v>85</v>
      </c>
      <c r="C698" s="14" t="s">
        <v>46</v>
      </c>
      <c r="D698" s="36" t="str">
        <f t="shared" si="71"/>
        <v>Jan</v>
      </c>
      <c r="E698" s="158">
        <v>2025</v>
      </c>
      <c r="F698" s="138">
        <v>7482.62</v>
      </c>
      <c r="G698" s="138">
        <v>3331.17</v>
      </c>
      <c r="H698" s="138">
        <v>455.59</v>
      </c>
      <c r="I698" s="600">
        <f>Table3[[#This Row],[VAT Amount]]+Table3[[#This Row],[Billed Before VAT]]</f>
        <v>3786.76</v>
      </c>
      <c r="J698" s="68">
        <f>Table3[[#This Row],[Billing Amount]]-Table3[[#This Row],[Approved to pay]]</f>
        <v>3695.8599999999997</v>
      </c>
      <c r="K698" s="357">
        <f t="shared" si="75"/>
        <v>0.49392592434200849</v>
      </c>
      <c r="L698" s="137">
        <v>3598.92</v>
      </c>
      <c r="M698" s="137">
        <v>495.75</v>
      </c>
      <c r="N698" s="137">
        <f>Table3[[#This Row],[VAT Amount Rework]]+Table3[[#This Row],[Billed Before VAT Rework]]</f>
        <v>4094.67</v>
      </c>
      <c r="O698" s="142">
        <v>3387.95</v>
      </c>
      <c r="P698" s="132">
        <f t="shared" si="72"/>
        <v>0.45277589935076212</v>
      </c>
      <c r="Q698" s="68">
        <f t="shared" si="73"/>
        <v>307.90999999999985</v>
      </c>
      <c r="R698" s="68">
        <f t="shared" si="74"/>
        <v>307.90999999999985</v>
      </c>
      <c r="S698" s="71" t="s">
        <v>292</v>
      </c>
      <c r="T698" s="83" t="s">
        <v>1</v>
      </c>
      <c r="U698" s="25" t="s">
        <v>41</v>
      </c>
      <c r="V698" s="313">
        <v>45740</v>
      </c>
      <c r="W698" s="37">
        <f>Table3[[#This Row],[Received Date]]+15</f>
        <v>45755</v>
      </c>
      <c r="X698" s="454" t="s">
        <v>100</v>
      </c>
      <c r="Y698" s="84" t="s">
        <v>38</v>
      </c>
      <c r="Z698" s="130">
        <v>45756</v>
      </c>
      <c r="AA698" s="73"/>
    </row>
    <row r="699" spans="1:27" ht="17.25" hidden="1" customHeight="1" x14ac:dyDescent="0.2">
      <c r="A699" s="35" t="s">
        <v>37</v>
      </c>
      <c r="B699" s="36" t="s">
        <v>82</v>
      </c>
      <c r="C699" s="15" t="s">
        <v>46</v>
      </c>
      <c r="D699" s="36" t="str">
        <f t="shared" si="71"/>
        <v>Mar</v>
      </c>
      <c r="E699" s="158">
        <v>2025</v>
      </c>
      <c r="F699" s="138">
        <v>574006</v>
      </c>
      <c r="G699" s="138">
        <v>483485.3</v>
      </c>
      <c r="H699" s="138">
        <v>70798.52</v>
      </c>
      <c r="I699" s="600">
        <f>Table3[[#This Row],[VAT Amount]]+Table3[[#This Row],[Billed Before VAT]]</f>
        <v>554283.81999999995</v>
      </c>
      <c r="J699" s="68">
        <f>Table3[[#This Row],[Billing Amount]]-Table3[[#This Row],[Approved to pay]]</f>
        <v>19722.180000000051</v>
      </c>
      <c r="K699" s="357">
        <f t="shared" si="75"/>
        <v>3.4358839454639939E-2</v>
      </c>
      <c r="L699" s="137">
        <v>483485.3</v>
      </c>
      <c r="M699" s="137" t="s">
        <v>397</v>
      </c>
      <c r="N699" s="137" t="e">
        <f>Table3[[#This Row],[VAT Amount Rework]]+Table3[[#This Row],[Billed Before VAT Rework]]</f>
        <v>#VALUE!</v>
      </c>
      <c r="O699" s="142">
        <v>19722.180000000051</v>
      </c>
      <c r="P699" s="132">
        <f t="shared" si="72"/>
        <v>3.4358839454639939E-2</v>
      </c>
      <c r="Q699" s="68">
        <f t="shared" si="73"/>
        <v>0</v>
      </c>
      <c r="R699" s="68">
        <f t="shared" si="74"/>
        <v>0</v>
      </c>
      <c r="S699" s="71" t="s">
        <v>326</v>
      </c>
      <c r="T699" s="340"/>
      <c r="U699" s="106" t="s">
        <v>40</v>
      </c>
      <c r="V699" s="37">
        <v>45768</v>
      </c>
      <c r="W699" s="37">
        <f>Table3[[#This Row],[Received Date]]+15</f>
        <v>45783</v>
      </c>
      <c r="X699" s="454" t="s">
        <v>224</v>
      </c>
      <c r="Y699" s="84" t="s">
        <v>103</v>
      </c>
      <c r="Z699" s="37">
        <v>45781</v>
      </c>
      <c r="AA699" s="73"/>
    </row>
    <row r="700" spans="1:27" ht="17.25" hidden="1" customHeight="1" x14ac:dyDescent="0.2">
      <c r="A700" s="35" t="s">
        <v>37</v>
      </c>
      <c r="B700" s="36" t="s">
        <v>82</v>
      </c>
      <c r="C700" s="81" t="s">
        <v>93</v>
      </c>
      <c r="D700" s="36" t="str">
        <f t="shared" si="71"/>
        <v>Mar</v>
      </c>
      <c r="E700" s="158">
        <v>2025</v>
      </c>
      <c r="F700" s="138">
        <v>1327710.2</v>
      </c>
      <c r="G700" s="138"/>
      <c r="H700" s="138"/>
      <c r="I700" s="600">
        <v>1076422.51</v>
      </c>
      <c r="J700" s="68">
        <f>Table3[[#This Row],[Billing Amount]]-Table3[[#This Row],[Approved to pay]]</f>
        <v>251287.68999999994</v>
      </c>
      <c r="K700" s="357">
        <f t="shared" si="75"/>
        <v>0.18926395986112027</v>
      </c>
      <c r="L700" s="137"/>
      <c r="M700" s="137"/>
      <c r="N700" s="137">
        <f>Table3[[#This Row],[VAT Amount Rework]]+Table3[[#This Row],[Billed Before VAT Rework]]</f>
        <v>0</v>
      </c>
      <c r="O700" s="142">
        <v>251287.68999999994</v>
      </c>
      <c r="P700" s="132">
        <f t="shared" si="72"/>
        <v>0.18926395986112027</v>
      </c>
      <c r="Q700" s="68">
        <f t="shared" si="73"/>
        <v>0</v>
      </c>
      <c r="R700" s="68">
        <f t="shared" si="74"/>
        <v>0</v>
      </c>
      <c r="S700" s="71" t="s">
        <v>318</v>
      </c>
      <c r="T700" s="83" t="s">
        <v>1</v>
      </c>
      <c r="U700" s="81" t="s">
        <v>48</v>
      </c>
      <c r="V700" s="37">
        <v>45769</v>
      </c>
      <c r="W700" s="37">
        <f>Table3[[#This Row],[Received Date]]+15</f>
        <v>45784</v>
      </c>
      <c r="X700" s="555" t="s">
        <v>100</v>
      </c>
      <c r="Y700" s="84" t="s">
        <v>103</v>
      </c>
      <c r="Z700" s="130">
        <v>45783</v>
      </c>
      <c r="AA700" s="73"/>
    </row>
    <row r="701" spans="1:27" ht="17.25" hidden="1" customHeight="1" x14ac:dyDescent="0.2">
      <c r="A701" s="449" t="s">
        <v>47</v>
      </c>
      <c r="B701" s="451" t="s">
        <v>56</v>
      </c>
      <c r="C701" s="450" t="s">
        <v>46</v>
      </c>
      <c r="D701" s="451" t="str">
        <f t="shared" si="71"/>
        <v>Jan</v>
      </c>
      <c r="E701" s="158">
        <v>2025</v>
      </c>
      <c r="F701" s="138">
        <v>4195.71</v>
      </c>
      <c r="G701" s="138">
        <v>2441.04</v>
      </c>
      <c r="H701" s="138">
        <v>158.96</v>
      </c>
      <c r="I701" s="600">
        <f>Table3[[#This Row],[VAT Amount]]+Table3[[#This Row],[Billed Before VAT]]</f>
        <v>2600</v>
      </c>
      <c r="J701" s="68">
        <v>1595.71</v>
      </c>
      <c r="K701" s="357">
        <f t="shared" si="75"/>
        <v>0.38031942150434611</v>
      </c>
      <c r="L701" s="137">
        <v>2631.9</v>
      </c>
      <c r="M701" s="137">
        <v>187.59</v>
      </c>
      <c r="N701" s="137">
        <f>Table3[[#This Row],[VAT Amount Rework]]+Table3[[#This Row],[Billed Before VAT Rework]]</f>
        <v>2819.4900000000002</v>
      </c>
      <c r="O701" s="142">
        <v>1376.2199999999998</v>
      </c>
      <c r="P701" s="132">
        <f t="shared" si="72"/>
        <v>0.32800646374511105</v>
      </c>
      <c r="Q701" s="442">
        <f t="shared" si="73"/>
        <v>219.49000000000024</v>
      </c>
      <c r="R701" s="442">
        <f t="shared" si="74"/>
        <v>219.49000000000024</v>
      </c>
      <c r="S701" s="443" t="s">
        <v>283</v>
      </c>
      <c r="T701" s="83" t="s">
        <v>1</v>
      </c>
      <c r="U701" s="107" t="s">
        <v>41</v>
      </c>
      <c r="V701" s="37">
        <v>45733</v>
      </c>
      <c r="W701" s="37">
        <f>Table3[[#This Row],[Received Date]]+15</f>
        <v>45748</v>
      </c>
      <c r="X701" s="442" t="s">
        <v>100</v>
      </c>
      <c r="Y701" s="84" t="s">
        <v>38</v>
      </c>
      <c r="Z701" s="497">
        <v>45741</v>
      </c>
      <c r="AA701" s="445"/>
    </row>
    <row r="702" spans="1:27" ht="17.25" hidden="1" customHeight="1" x14ac:dyDescent="0.2">
      <c r="A702" s="524" t="s">
        <v>89</v>
      </c>
      <c r="B702" s="525" t="s">
        <v>57</v>
      </c>
      <c r="C702" s="526" t="s">
        <v>46</v>
      </c>
      <c r="D702" s="525" t="str">
        <f t="shared" si="71"/>
        <v>FEB</v>
      </c>
      <c r="E702" s="158">
        <v>2025</v>
      </c>
      <c r="F702" s="138">
        <v>641.92999999999995</v>
      </c>
      <c r="G702" s="138">
        <v>283.69</v>
      </c>
      <c r="H702" s="138">
        <v>24</v>
      </c>
      <c r="I702" s="600">
        <f>Table3[[#This Row],[VAT Amount]]+Table3[[#This Row],[Billed Before VAT]]</f>
        <v>307.69</v>
      </c>
      <c r="J702" s="68">
        <f>Table3[[#This Row],[Billing Amount]]-Table3[[#This Row],[Approved to pay]]</f>
        <v>334.23999999999995</v>
      </c>
      <c r="K702" s="357">
        <f t="shared" si="75"/>
        <v>0.52067982490302678</v>
      </c>
      <c r="L702" s="137"/>
      <c r="M702" s="137"/>
      <c r="N702" s="137">
        <f>Table3[[#This Row],[VAT Amount Rework]]+Table3[[#This Row],[Billed Before VAT Rework]]</f>
        <v>0</v>
      </c>
      <c r="O702" s="142">
        <v>334.23999999999995</v>
      </c>
      <c r="P702" s="132">
        <f t="shared" si="72"/>
        <v>0.52067982490302678</v>
      </c>
      <c r="Q702" s="527">
        <f t="shared" si="73"/>
        <v>0</v>
      </c>
      <c r="R702" s="527">
        <f t="shared" si="74"/>
        <v>0</v>
      </c>
      <c r="S702" s="528" t="s">
        <v>302</v>
      </c>
      <c r="T702" s="83" t="s">
        <v>1</v>
      </c>
      <c r="U702" s="25" t="s">
        <v>41</v>
      </c>
      <c r="V702" s="37">
        <v>45760</v>
      </c>
      <c r="W702" s="37">
        <f>Table3[[#This Row],[Received Date]]+22</f>
        <v>45782</v>
      </c>
      <c r="X702" s="68" t="s">
        <v>224</v>
      </c>
      <c r="Y702" s="529" t="s">
        <v>103</v>
      </c>
      <c r="Z702" s="130">
        <v>45762</v>
      </c>
      <c r="AA702" s="530"/>
    </row>
    <row r="703" spans="1:27" ht="17.25" hidden="1" customHeight="1" x14ac:dyDescent="0.2">
      <c r="A703" s="558" t="s">
        <v>37</v>
      </c>
      <c r="B703" s="525" t="s">
        <v>57</v>
      </c>
      <c r="C703" s="526" t="s">
        <v>46</v>
      </c>
      <c r="D703" s="559" t="str">
        <f t="shared" si="71"/>
        <v>Mar</v>
      </c>
      <c r="E703" s="158">
        <v>2025</v>
      </c>
      <c r="F703" s="138">
        <v>205600.31</v>
      </c>
      <c r="G703" s="138">
        <v>126277.29</v>
      </c>
      <c r="H703" s="138">
        <v>18219.88</v>
      </c>
      <c r="I703" s="600">
        <f>Table3[[#This Row],[VAT Amount]]+Table3[[#This Row],[Billed Before VAT]]</f>
        <v>144497.16999999998</v>
      </c>
      <c r="J703" s="68">
        <f>Table3[[#This Row],[Billing Amount]]-Table3[[#This Row],[Approved to pay]]</f>
        <v>61103.140000000014</v>
      </c>
      <c r="K703" s="357">
        <f t="shared" si="75"/>
        <v>0.29719381259687794</v>
      </c>
      <c r="L703" s="137">
        <v>126802.29</v>
      </c>
      <c r="M703" s="137">
        <v>18298.63</v>
      </c>
      <c r="N703" s="137">
        <f>Table3[[#This Row],[VAT Amount Rework]]+Table3[[#This Row],[Billed Before VAT Rework]]</f>
        <v>145100.91999999998</v>
      </c>
      <c r="O703" s="142">
        <v>60499.390000000014</v>
      </c>
      <c r="P703" s="132">
        <f t="shared" si="72"/>
        <v>0.29425728978716043</v>
      </c>
      <c r="Q703" s="560">
        <f t="shared" si="73"/>
        <v>603.75</v>
      </c>
      <c r="R703" s="560">
        <f t="shared" si="74"/>
        <v>603.75</v>
      </c>
      <c r="S703" s="561" t="s">
        <v>329</v>
      </c>
      <c r="T703" s="562"/>
      <c r="U703" s="107" t="s">
        <v>40</v>
      </c>
      <c r="V703" s="37">
        <v>45773</v>
      </c>
      <c r="W703" s="37">
        <f>Table3[[#This Row],[Received Date]]+15</f>
        <v>45788</v>
      </c>
      <c r="X703" s="68" t="s">
        <v>99</v>
      </c>
      <c r="Y703" s="84" t="s">
        <v>103</v>
      </c>
      <c r="Z703" s="37">
        <v>45784</v>
      </c>
      <c r="AA703" s="563"/>
    </row>
    <row r="704" spans="1:27" ht="17.25" hidden="1" customHeight="1" x14ac:dyDescent="0.2">
      <c r="A704" s="35" t="s">
        <v>47</v>
      </c>
      <c r="B704" s="36" t="s">
        <v>87</v>
      </c>
      <c r="C704" s="74" t="s">
        <v>46</v>
      </c>
      <c r="D704" s="36" t="str">
        <f t="shared" si="71"/>
        <v>Jan</v>
      </c>
      <c r="E704" s="158">
        <v>2025</v>
      </c>
      <c r="F704" s="138">
        <v>24320.7</v>
      </c>
      <c r="G704" s="138">
        <v>14738.25</v>
      </c>
      <c r="H704" s="138">
        <v>1018.66</v>
      </c>
      <c r="I704" s="600">
        <f>Table3[[#This Row],[VAT Amount]]+Table3[[#This Row],[Billed Before VAT]]</f>
        <v>15756.91</v>
      </c>
      <c r="J704" s="68">
        <v>8563.7900000000009</v>
      </c>
      <c r="K704" s="357">
        <f t="shared" si="75"/>
        <v>0.35211938801103587</v>
      </c>
      <c r="L704" s="137">
        <v>14865.15</v>
      </c>
      <c r="M704" s="137">
        <v>1037.7</v>
      </c>
      <c r="N704" s="137">
        <f>Table3[[#This Row],[VAT Amount Rework]]+Table3[[#This Row],[Billed Before VAT Rework]]</f>
        <v>15902.85</v>
      </c>
      <c r="O704" s="142">
        <v>8417.85</v>
      </c>
      <c r="P704" s="132">
        <f t="shared" si="72"/>
        <v>0.34611873835868212</v>
      </c>
      <c r="Q704" s="68">
        <f t="shared" si="73"/>
        <v>145.94000000000051</v>
      </c>
      <c r="R704" s="68">
        <f t="shared" si="74"/>
        <v>145.94000000000051</v>
      </c>
      <c r="S704" s="71" t="s">
        <v>265</v>
      </c>
      <c r="T704" s="83" t="s">
        <v>1</v>
      </c>
      <c r="U704" s="72" t="s">
        <v>41</v>
      </c>
      <c r="V704" s="379">
        <v>45721</v>
      </c>
      <c r="W704" s="37">
        <f>Table3[[#This Row],[Received Date]]+15</f>
        <v>45736</v>
      </c>
      <c r="X704" s="68" t="s">
        <v>224</v>
      </c>
      <c r="Y704" s="84" t="s">
        <v>103</v>
      </c>
      <c r="Z704" s="379">
        <f>Table3[[#This Row],[Received Date]]+15</f>
        <v>45736</v>
      </c>
      <c r="AA704" s="73"/>
    </row>
    <row r="705" spans="1:27" ht="17.25" hidden="1" customHeight="1" x14ac:dyDescent="0.2">
      <c r="A705" s="35" t="s">
        <v>47</v>
      </c>
      <c r="B705" s="36" t="s">
        <v>87</v>
      </c>
      <c r="C705" s="74" t="s">
        <v>46</v>
      </c>
      <c r="D705" s="36" t="str">
        <f t="shared" si="71"/>
        <v>Jan</v>
      </c>
      <c r="E705" s="158">
        <v>2025</v>
      </c>
      <c r="F705" s="138">
        <v>17352.43</v>
      </c>
      <c r="G705" s="138">
        <v>9911.7199999999993</v>
      </c>
      <c r="H705" s="138">
        <v>846.9</v>
      </c>
      <c r="I705" s="600">
        <f>Table3[[#This Row],[VAT Amount]]+Table3[[#This Row],[Billed Before VAT]]</f>
        <v>10758.619999999999</v>
      </c>
      <c r="J705" s="68">
        <v>6593.8100000000013</v>
      </c>
      <c r="K705" s="357">
        <f t="shared" si="75"/>
        <v>0.37999346489223707</v>
      </c>
      <c r="L705" s="137">
        <v>10008.92</v>
      </c>
      <c r="M705" s="137">
        <v>858.57</v>
      </c>
      <c r="N705" s="137">
        <f>Table3[[#This Row],[VAT Amount Rework]]+Table3[[#This Row],[Billed Before VAT Rework]]</f>
        <v>10867.49</v>
      </c>
      <c r="O705" s="142">
        <v>6484.9400000000005</v>
      </c>
      <c r="P705" s="132">
        <f t="shared" si="72"/>
        <v>0.37371941566685474</v>
      </c>
      <c r="Q705" s="68">
        <f t="shared" si="73"/>
        <v>108.8700000000008</v>
      </c>
      <c r="R705" s="68">
        <f t="shared" si="74"/>
        <v>108.8700000000008</v>
      </c>
      <c r="S705" s="71" t="s">
        <v>266</v>
      </c>
      <c r="T705" s="83" t="s">
        <v>1</v>
      </c>
      <c r="U705" s="67" t="s">
        <v>41</v>
      </c>
      <c r="V705" s="379">
        <v>45722</v>
      </c>
      <c r="W705" s="37">
        <f>Table3[[#This Row],[Received Date]]+15</f>
        <v>45737</v>
      </c>
      <c r="X705" s="423" t="s">
        <v>96</v>
      </c>
      <c r="Y705" s="84" t="s">
        <v>103</v>
      </c>
      <c r="Z705" s="379">
        <v>45736</v>
      </c>
      <c r="AA705" s="73"/>
    </row>
    <row r="706" spans="1:27" ht="17.25" hidden="1" customHeight="1" x14ac:dyDescent="0.2">
      <c r="A706" s="109" t="s">
        <v>356</v>
      </c>
      <c r="B706" s="79" t="s">
        <v>56</v>
      </c>
      <c r="C706" s="79" t="s">
        <v>62</v>
      </c>
      <c r="D706" s="559" t="str">
        <f t="shared" si="71"/>
        <v>Sep-OU</v>
      </c>
      <c r="E706" s="158">
        <v>2024</v>
      </c>
      <c r="F706" s="138">
        <v>8914613.1699999999</v>
      </c>
      <c r="G706" s="138"/>
      <c r="H706" s="138"/>
      <c r="I706" s="600"/>
      <c r="J706" s="68">
        <v>6144675.0860056011</v>
      </c>
      <c r="K706" s="357">
        <f t="shared" si="75"/>
        <v>0.68928118010594519</v>
      </c>
      <c r="L706" s="137"/>
      <c r="M706" s="137"/>
      <c r="N706" s="137">
        <f>Table3[[#This Row],[VAT Amount Rework]]+Table3[[#This Row],[Billed Before VAT Rework]]</f>
        <v>0</v>
      </c>
      <c r="O706" s="142">
        <v>4144772.2343094544</v>
      </c>
      <c r="P706" s="132">
        <f t="shared" si="72"/>
        <v>0.46494134465168885</v>
      </c>
      <c r="Q706" s="560">
        <f t="shared" si="73"/>
        <v>1999902.8516961467</v>
      </c>
      <c r="R706" s="84">
        <f t="shared" si="74"/>
        <v>1999902.8516961467</v>
      </c>
      <c r="S706" s="561"/>
      <c r="T706" s="567"/>
      <c r="U706" s="25" t="s">
        <v>40</v>
      </c>
      <c r="V706" s="37">
        <v>45777</v>
      </c>
      <c r="W706" s="37">
        <v>45792</v>
      </c>
      <c r="X706" s="233" t="s">
        <v>96</v>
      </c>
      <c r="Y706" s="84" t="s">
        <v>103</v>
      </c>
      <c r="Z706" s="43">
        <v>45427</v>
      </c>
      <c r="AA706" s="563"/>
    </row>
    <row r="707" spans="1:27" ht="17.25" hidden="1" customHeight="1" x14ac:dyDescent="0.2">
      <c r="A707" s="35" t="s">
        <v>37</v>
      </c>
      <c r="B707" s="36" t="s">
        <v>57</v>
      </c>
      <c r="C707" s="74" t="s">
        <v>46</v>
      </c>
      <c r="D707" s="36" t="str">
        <f t="shared" si="71"/>
        <v>Mar</v>
      </c>
      <c r="E707" s="158">
        <v>2025</v>
      </c>
      <c r="F707" s="138">
        <v>2559.41</v>
      </c>
      <c r="G707" s="138">
        <v>1562.34</v>
      </c>
      <c r="H707" s="138">
        <v>139.05000000000001</v>
      </c>
      <c r="I707" s="600">
        <f>Table3[[#This Row],[VAT Amount]]+Table3[[#This Row],[Billed Before VAT]]</f>
        <v>1701.3899999999999</v>
      </c>
      <c r="J707" s="68">
        <f>Table3[[#This Row],[Billing Amount]]-Table3[[#This Row],[Approved to pay]]</f>
        <v>858.02</v>
      </c>
      <c r="K707" s="357">
        <f t="shared" si="75"/>
        <v>0.3352413251491555</v>
      </c>
      <c r="L707" s="137">
        <v>1702.14</v>
      </c>
      <c r="M707" s="137">
        <v>160.02000000000001</v>
      </c>
      <c r="N707" s="137">
        <f>Table3[[#This Row],[VAT Amount Rework]]+Table3[[#This Row],[Billed Before VAT Rework]]</f>
        <v>1862.16</v>
      </c>
      <c r="O707" s="142">
        <v>697.24999999999977</v>
      </c>
      <c r="P707" s="132">
        <f t="shared" si="72"/>
        <v>0.27242606694511617</v>
      </c>
      <c r="Q707" s="68">
        <f t="shared" si="73"/>
        <v>160.77000000000021</v>
      </c>
      <c r="R707" s="68">
        <f t="shared" si="74"/>
        <v>160.77000000000021</v>
      </c>
      <c r="S707" s="71" t="s">
        <v>330</v>
      </c>
      <c r="T707" s="340"/>
      <c r="U707" s="25" t="s">
        <v>41</v>
      </c>
      <c r="V707" s="37">
        <v>45775</v>
      </c>
      <c r="W707" s="37">
        <f>Table3[[#This Row],[Received Date]]+15</f>
        <v>45790</v>
      </c>
      <c r="X707" s="68" t="s">
        <v>99</v>
      </c>
      <c r="Y707" s="84" t="s">
        <v>38</v>
      </c>
      <c r="Z707" s="37">
        <v>45788</v>
      </c>
      <c r="AA707" s="73"/>
    </row>
    <row r="708" spans="1:27" ht="17.25" hidden="1" customHeight="1" x14ac:dyDescent="0.2">
      <c r="A708" s="558" t="s">
        <v>37</v>
      </c>
      <c r="B708" s="541" t="s">
        <v>57</v>
      </c>
      <c r="C708" s="74" t="s">
        <v>46</v>
      </c>
      <c r="D708" s="559" t="str">
        <f t="shared" si="71"/>
        <v>Mar</v>
      </c>
      <c r="E708" s="158">
        <v>2025</v>
      </c>
      <c r="F708" s="138">
        <v>226552.39</v>
      </c>
      <c r="G708" s="138">
        <v>162959.32</v>
      </c>
      <c r="H708" s="138">
        <v>13644.18</v>
      </c>
      <c r="I708" s="600">
        <f>Table3[[#This Row],[VAT Amount]]+Table3[[#This Row],[Billed Before VAT]]</f>
        <v>176603.5</v>
      </c>
      <c r="J708" s="68">
        <v>49948.890000000014</v>
      </c>
      <c r="K708" s="357">
        <f t="shared" si="75"/>
        <v>0.2204739045127708</v>
      </c>
      <c r="L708" s="137">
        <v>162528.01</v>
      </c>
      <c r="M708" s="137">
        <v>13643.7</v>
      </c>
      <c r="N708" s="137">
        <f>Table3[[#This Row],[VAT Amount Rework]]+Table3[[#This Row],[Billed Before VAT Rework]]</f>
        <v>176171.71000000002</v>
      </c>
      <c r="O708" s="142">
        <v>50380.679999999993</v>
      </c>
      <c r="P708" s="132">
        <f t="shared" si="72"/>
        <v>0.22237982128548717</v>
      </c>
      <c r="Q708" s="560">
        <f t="shared" si="73"/>
        <v>-431.78999999997905</v>
      </c>
      <c r="R708" s="560">
        <f t="shared" si="74"/>
        <v>0</v>
      </c>
      <c r="S708" s="561" t="s">
        <v>333</v>
      </c>
      <c r="T708" s="562"/>
      <c r="U708" s="25" t="s">
        <v>41</v>
      </c>
      <c r="V708" s="565">
        <v>45780</v>
      </c>
      <c r="W708" s="37">
        <f>Table3[[#This Row],[Received Date]]+15</f>
        <v>45795</v>
      </c>
      <c r="X708" s="560" t="s">
        <v>285</v>
      </c>
      <c r="Y708" s="84" t="s">
        <v>103</v>
      </c>
      <c r="Z708" s="568">
        <v>45792</v>
      </c>
      <c r="AA708" s="563"/>
    </row>
    <row r="709" spans="1:27" ht="17.25" hidden="1" customHeight="1" x14ac:dyDescent="0.2">
      <c r="A709" s="35" t="s">
        <v>37</v>
      </c>
      <c r="B709" s="36" t="s">
        <v>56</v>
      </c>
      <c r="C709" s="541" t="s">
        <v>93</v>
      </c>
      <c r="D709" s="36" t="str">
        <f t="shared" si="71"/>
        <v>Mar</v>
      </c>
      <c r="E709" s="158">
        <v>2025</v>
      </c>
      <c r="F709" s="138">
        <v>675973.23</v>
      </c>
      <c r="G709" s="138"/>
      <c r="H709" s="138"/>
      <c r="I709" s="600">
        <v>529616.77</v>
      </c>
      <c r="J709" s="68">
        <f>Table3[[#This Row],[Billing Amount]]-Table3[[#This Row],[Approved to pay]]</f>
        <v>146356.45999999996</v>
      </c>
      <c r="K709" s="357">
        <f t="shared" si="75"/>
        <v>0.21651221306500551</v>
      </c>
      <c r="L709" s="137"/>
      <c r="M709" s="137"/>
      <c r="N709" s="137">
        <f>Table3[[#This Row],[VAT Amount Rework]]+Table3[[#This Row],[Billed Before VAT Rework]]</f>
        <v>0</v>
      </c>
      <c r="O709" s="142">
        <v>146356.45999999996</v>
      </c>
      <c r="P709" s="132">
        <f t="shared" si="72"/>
        <v>0.21651221306500551</v>
      </c>
      <c r="Q709" s="68">
        <f t="shared" si="73"/>
        <v>0</v>
      </c>
      <c r="R709" s="68">
        <f t="shared" si="74"/>
        <v>0</v>
      </c>
      <c r="S709" s="71" t="s">
        <v>331</v>
      </c>
      <c r="T709" s="340"/>
      <c r="U709" s="552" t="s">
        <v>48</v>
      </c>
      <c r="V709" s="544">
        <v>45777</v>
      </c>
      <c r="W709" s="37">
        <f>Table3[[#This Row],[Received Date]]+15</f>
        <v>45792</v>
      </c>
      <c r="X709" s="560" t="s">
        <v>285</v>
      </c>
      <c r="Y709" s="84" t="s">
        <v>103</v>
      </c>
      <c r="Z709" s="130">
        <v>45792</v>
      </c>
      <c r="AA709" s="73"/>
    </row>
    <row r="710" spans="1:27" ht="17.25" hidden="1" customHeight="1" x14ac:dyDescent="0.2">
      <c r="A710" s="35" t="s">
        <v>37</v>
      </c>
      <c r="B710" s="36" t="s">
        <v>87</v>
      </c>
      <c r="C710" s="536" t="s">
        <v>46</v>
      </c>
      <c r="D710" s="36" t="str">
        <f t="shared" si="71"/>
        <v>Mar</v>
      </c>
      <c r="E710" s="158">
        <v>2025</v>
      </c>
      <c r="F710" s="138">
        <v>4666.2</v>
      </c>
      <c r="G710" s="138">
        <v>3409.28</v>
      </c>
      <c r="H710" s="138">
        <v>354.27</v>
      </c>
      <c r="I710" s="600">
        <f>Table3[[#This Row],[VAT Amount]]+Table3[[#This Row],[Billed Before VAT]]</f>
        <v>3763.55</v>
      </c>
      <c r="J710" s="68">
        <f>Table3[[#This Row],[Billing Amount]]-Table3[[#This Row],[Approved to pay]]</f>
        <v>902.64999999999964</v>
      </c>
      <c r="K710" s="357">
        <f t="shared" si="75"/>
        <v>0.19344434443444336</v>
      </c>
      <c r="L710" s="137"/>
      <c r="M710" s="137"/>
      <c r="N710" s="137">
        <f>Table3[[#This Row],[VAT Amount Rework]]+Table3[[#This Row],[Billed Before VAT Rework]]</f>
        <v>0</v>
      </c>
      <c r="O710" s="142">
        <v>902.64999999999964</v>
      </c>
      <c r="P710" s="132">
        <f t="shared" si="72"/>
        <v>0.19344434443444336</v>
      </c>
      <c r="Q710" s="68">
        <f t="shared" si="73"/>
        <v>0</v>
      </c>
      <c r="R710" s="68">
        <f t="shared" si="74"/>
        <v>0</v>
      </c>
      <c r="S710" s="71">
        <v>442622</v>
      </c>
      <c r="T710" s="340"/>
      <c r="U710" s="25" t="s">
        <v>41</v>
      </c>
      <c r="V710" s="37">
        <v>45777</v>
      </c>
      <c r="W710" s="37">
        <f>Table3[[#This Row],[Received Date]]+15</f>
        <v>45792</v>
      </c>
      <c r="X710" s="560" t="s">
        <v>285</v>
      </c>
      <c r="Y710" s="84" t="s">
        <v>103</v>
      </c>
      <c r="Z710" s="130">
        <v>45795</v>
      </c>
      <c r="AA710" s="73"/>
    </row>
    <row r="711" spans="1:27" ht="17.25" hidden="1" customHeight="1" x14ac:dyDescent="0.2">
      <c r="A711" s="35" t="s">
        <v>37</v>
      </c>
      <c r="B711" s="525" t="s">
        <v>57</v>
      </c>
      <c r="C711" s="526" t="s">
        <v>46</v>
      </c>
      <c r="D711" s="36" t="str">
        <f t="shared" si="71"/>
        <v>Mar</v>
      </c>
      <c r="E711" s="158">
        <v>2025</v>
      </c>
      <c r="F711" s="138">
        <v>6830.35</v>
      </c>
      <c r="G711" s="138">
        <v>4872.93</v>
      </c>
      <c r="H711" s="138">
        <v>502.71</v>
      </c>
      <c r="I711" s="600">
        <f>Table3[[#This Row],[VAT Amount]]+Table3[[#This Row],[Billed Before VAT]]</f>
        <v>5375.64</v>
      </c>
      <c r="J711" s="68">
        <f>Table3[[#This Row],[Billing Amount]]-Table3[[#This Row],[Approved to pay]]</f>
        <v>1454.71</v>
      </c>
      <c r="K711" s="357">
        <f t="shared" si="75"/>
        <v>0.21297737304823325</v>
      </c>
      <c r="L711" s="137">
        <v>4960.53</v>
      </c>
      <c r="M711" s="137">
        <v>515.85</v>
      </c>
      <c r="N711" s="137">
        <f>Table3[[#This Row],[VAT Amount Rework]]+Table3[[#This Row],[Billed Before VAT Rework]]</f>
        <v>5476.38</v>
      </c>
      <c r="O711" s="142">
        <v>1353.9700000000003</v>
      </c>
      <c r="P711" s="132">
        <f t="shared" si="72"/>
        <v>0.19822849487947181</v>
      </c>
      <c r="Q711" s="68">
        <f t="shared" si="73"/>
        <v>100.73999999999978</v>
      </c>
      <c r="R711" s="68">
        <f t="shared" si="74"/>
        <v>100.73999999999978</v>
      </c>
      <c r="S711" s="71">
        <v>442611</v>
      </c>
      <c r="T711" s="340"/>
      <c r="U711" s="25" t="s">
        <v>41</v>
      </c>
      <c r="V711" s="37">
        <v>45781</v>
      </c>
      <c r="W711" s="37">
        <f>Table3[[#This Row],[Received Date]]+15</f>
        <v>45796</v>
      </c>
      <c r="X711" s="68" t="s">
        <v>224</v>
      </c>
      <c r="Y711" s="84" t="s">
        <v>103</v>
      </c>
      <c r="Z711" s="37">
        <v>45795</v>
      </c>
      <c r="AA711" s="73"/>
    </row>
    <row r="712" spans="1:27" ht="17.25" hidden="1" customHeight="1" x14ac:dyDescent="0.2">
      <c r="A712" s="35" t="s">
        <v>37</v>
      </c>
      <c r="B712" s="36" t="s">
        <v>87</v>
      </c>
      <c r="C712" s="74" t="s">
        <v>46</v>
      </c>
      <c r="D712" s="36" t="str">
        <f t="shared" si="71"/>
        <v>Mar</v>
      </c>
      <c r="E712" s="158">
        <v>2025</v>
      </c>
      <c r="F712" s="138">
        <v>1336.81</v>
      </c>
      <c r="G712" s="138">
        <v>912.94</v>
      </c>
      <c r="H712" s="138">
        <v>132</v>
      </c>
      <c r="I712" s="600">
        <f>Table3[[#This Row],[VAT Amount]]+Table3[[#This Row],[Billed Before VAT]]</f>
        <v>1044.94</v>
      </c>
      <c r="J712" s="68">
        <f>Table3[[#This Row],[Billing Amount]]-Table3[[#This Row],[Approved to pay]]</f>
        <v>291.86999999999989</v>
      </c>
      <c r="K712" s="357">
        <f t="shared" si="75"/>
        <v>0.21833319619093208</v>
      </c>
      <c r="L712" s="137"/>
      <c r="M712" s="137"/>
      <c r="N712" s="137">
        <f>Table3[[#This Row],[VAT Amount Rework]]+Table3[[#This Row],[Billed Before VAT Rework]]</f>
        <v>0</v>
      </c>
      <c r="O712" s="142">
        <v>291.86999999999989</v>
      </c>
      <c r="P712" s="132">
        <f t="shared" si="72"/>
        <v>0.21833319619093208</v>
      </c>
      <c r="Q712" s="68">
        <f t="shared" si="73"/>
        <v>0</v>
      </c>
      <c r="R712" s="68">
        <f t="shared" si="74"/>
        <v>0</v>
      </c>
      <c r="S712" s="71" t="s">
        <v>334</v>
      </c>
      <c r="T712" s="340"/>
      <c r="U712" s="106" t="s">
        <v>40</v>
      </c>
      <c r="V712" s="37">
        <v>45778</v>
      </c>
      <c r="W712" s="37">
        <f>Table3[[#This Row],[Received Date]]+15</f>
        <v>45793</v>
      </c>
      <c r="X712" s="68" t="s">
        <v>224</v>
      </c>
      <c r="Y712" s="84" t="s">
        <v>103</v>
      </c>
      <c r="Z712" s="568">
        <v>45792</v>
      </c>
      <c r="AA712" s="73"/>
    </row>
    <row r="713" spans="1:27" ht="17.25" hidden="1" customHeight="1" x14ac:dyDescent="0.2">
      <c r="A713" s="540" t="s">
        <v>89</v>
      </c>
      <c r="B713" s="541" t="s">
        <v>57</v>
      </c>
      <c r="C713" s="36" t="s">
        <v>108</v>
      </c>
      <c r="D713" s="541" t="str">
        <f t="shared" si="71"/>
        <v>FEB</v>
      </c>
      <c r="E713" s="158">
        <v>2025</v>
      </c>
      <c r="F713" s="138">
        <v>592442.85</v>
      </c>
      <c r="G713" s="138"/>
      <c r="H713" s="138"/>
      <c r="I713" s="600">
        <f>Table3[[#This Row],[Billing Amount]]-Table3[[#This Row],[ Initial Rejected Amount]]</f>
        <v>478268.76</v>
      </c>
      <c r="J713" s="68">
        <v>114174.09</v>
      </c>
      <c r="K713" s="357">
        <f t="shared" si="75"/>
        <v>0.19271747477414911</v>
      </c>
      <c r="L713" s="137"/>
      <c r="M713" s="137"/>
      <c r="N713" s="137">
        <f>Table3[[#This Row],[VAT Amount Rework]]+Table3[[#This Row],[Billed Before VAT Rework]]</f>
        <v>0</v>
      </c>
      <c r="O713" s="142">
        <v>114174.09</v>
      </c>
      <c r="P713" s="132">
        <f t="shared" si="72"/>
        <v>0.19271747477414911</v>
      </c>
      <c r="Q713" s="542">
        <f t="shared" si="73"/>
        <v>0</v>
      </c>
      <c r="R713" s="542">
        <f t="shared" si="74"/>
        <v>0</v>
      </c>
      <c r="S713" s="71" t="s">
        <v>322</v>
      </c>
      <c r="T713" s="553"/>
      <c r="U713" s="86" t="s">
        <v>48</v>
      </c>
      <c r="V713" s="544">
        <v>45771</v>
      </c>
      <c r="W713" s="37">
        <v>45792</v>
      </c>
      <c r="X713" s="68" t="s">
        <v>99</v>
      </c>
      <c r="Y713" s="84" t="s">
        <v>103</v>
      </c>
      <c r="Z713" s="37">
        <v>45791</v>
      </c>
      <c r="AA713" s="545"/>
    </row>
    <row r="714" spans="1:27" ht="17.25" hidden="1" customHeight="1" x14ac:dyDescent="0.2">
      <c r="A714" s="35" t="s">
        <v>89</v>
      </c>
      <c r="B714" s="36" t="s">
        <v>87</v>
      </c>
      <c r="C714" s="74" t="s">
        <v>46</v>
      </c>
      <c r="D714" s="36" t="str">
        <f t="shared" si="71"/>
        <v>FEB</v>
      </c>
      <c r="E714" s="158">
        <v>2025</v>
      </c>
      <c r="F714" s="138">
        <v>755212.88</v>
      </c>
      <c r="G714" s="138">
        <v>463338.98</v>
      </c>
      <c r="H714" s="138">
        <v>51966.09</v>
      </c>
      <c r="I714" s="600">
        <f>Table3[[#This Row],[VAT Amount]]+Table3[[#This Row],[Billed Before VAT]]</f>
        <v>515305.06999999995</v>
      </c>
      <c r="J714" s="68">
        <f>Table3[[#This Row],[Billing Amount]]-Table3[[#This Row],[Approved to pay]]</f>
        <v>239907.81000000006</v>
      </c>
      <c r="K714" s="357">
        <f t="shared" si="75"/>
        <v>0.31766911867287018</v>
      </c>
      <c r="L714" s="137">
        <v>463441.2</v>
      </c>
      <c r="M714" s="137">
        <v>51927.83</v>
      </c>
      <c r="N714" s="137">
        <f>Table3[[#This Row],[VAT Amount Rework]]+Table3[[#This Row],[Billed Before VAT Rework]]</f>
        <v>515369.03</v>
      </c>
      <c r="O714" s="142">
        <f>Table3[[#This Row],[Billing Amount]]-Table3[[#This Row],[Approved to pay Rework]]</f>
        <v>239843.84999999998</v>
      </c>
      <c r="P714" s="132">
        <f t="shared" si="72"/>
        <v>0.3175844273206781</v>
      </c>
      <c r="Q714" s="68">
        <f t="shared" si="73"/>
        <v>63.960000000079162</v>
      </c>
      <c r="R714" s="68">
        <f t="shared" si="74"/>
        <v>63.960000000079162</v>
      </c>
      <c r="S714" s="71" t="s">
        <v>315</v>
      </c>
      <c r="T714" s="537" t="s">
        <v>1</v>
      </c>
      <c r="U714" s="25" t="s">
        <v>41</v>
      </c>
      <c r="V714" s="37">
        <v>45762</v>
      </c>
      <c r="W714" s="37">
        <f>Table3[[#This Row],[Received Date]]+15</f>
        <v>45777</v>
      </c>
      <c r="X714" s="68" t="s">
        <v>114</v>
      </c>
      <c r="Y714" s="226" t="s">
        <v>38</v>
      </c>
      <c r="Z714" s="37">
        <v>45777</v>
      </c>
      <c r="AA714" s="73"/>
    </row>
    <row r="715" spans="1:27" ht="17.25" hidden="1" customHeight="1" x14ac:dyDescent="0.2">
      <c r="A715" s="35" t="s">
        <v>37</v>
      </c>
      <c r="B715" s="532" t="s">
        <v>56</v>
      </c>
      <c r="C715" s="526" t="s">
        <v>46</v>
      </c>
      <c r="D715" s="36" t="str">
        <f t="shared" si="71"/>
        <v>Mar</v>
      </c>
      <c r="E715" s="158">
        <v>2025</v>
      </c>
      <c r="F715" s="138">
        <v>6175.25</v>
      </c>
      <c r="G715" s="138">
        <v>2157.71</v>
      </c>
      <c r="H715" s="138">
        <v>258.39</v>
      </c>
      <c r="I715" s="600">
        <f>Table3[[#This Row],[VAT Amount]]+Table3[[#This Row],[Billed Before VAT]]</f>
        <v>2416.1</v>
      </c>
      <c r="J715" s="68">
        <f>Table3[[#This Row],[Billing Amount]]-Table3[[#This Row],[Approved to pay]]</f>
        <v>3759.15</v>
      </c>
      <c r="K715" s="357">
        <f t="shared" si="75"/>
        <v>0.60874458523946395</v>
      </c>
      <c r="L715" s="137"/>
      <c r="M715" s="137"/>
      <c r="N715" s="137">
        <f>Table3[[#This Row],[VAT Amount Rework]]+Table3[[#This Row],[Billed Before VAT Rework]]</f>
        <v>0</v>
      </c>
      <c r="O715" s="142">
        <v>3759.15</v>
      </c>
      <c r="P715" s="132">
        <f t="shared" ref="P715:P746" si="76">IF(O715="-",K715,IFERROR(O715/F715,0))</f>
        <v>0.60874458523946395</v>
      </c>
      <c r="Q715" s="68">
        <f t="shared" si="73"/>
        <v>0</v>
      </c>
      <c r="R715" s="68">
        <f t="shared" si="74"/>
        <v>0</v>
      </c>
      <c r="S715" s="71">
        <v>443217</v>
      </c>
      <c r="T715" s="340"/>
      <c r="U715" s="25" t="s">
        <v>41</v>
      </c>
      <c r="V715" s="37">
        <v>45781</v>
      </c>
      <c r="W715" s="37">
        <f>Table3[[#This Row],[Received Date]]+15</f>
        <v>45796</v>
      </c>
      <c r="X715" s="68" t="s">
        <v>224</v>
      </c>
      <c r="Y715" s="12" t="s">
        <v>103</v>
      </c>
      <c r="Z715" s="37">
        <v>45796</v>
      </c>
      <c r="AA715" s="73"/>
    </row>
    <row r="716" spans="1:27" ht="17.25" hidden="1" customHeight="1" x14ac:dyDescent="0.2">
      <c r="A716" s="35" t="s">
        <v>37</v>
      </c>
      <c r="B716" s="36" t="s">
        <v>87</v>
      </c>
      <c r="C716" s="74" t="s">
        <v>46</v>
      </c>
      <c r="D716" s="36" t="str">
        <f t="shared" si="71"/>
        <v>Mar</v>
      </c>
      <c r="E716" s="158">
        <v>2025</v>
      </c>
      <c r="F716" s="138">
        <v>401870.22</v>
      </c>
      <c r="G716" s="138">
        <v>268307.88</v>
      </c>
      <c r="H716" s="138">
        <v>38808.65</v>
      </c>
      <c r="I716" s="600">
        <f>Table3[[#This Row],[Billed Before VAT]]+Table3[[#This Row],[VAT Amount]]</f>
        <v>307116.53000000003</v>
      </c>
      <c r="J716" s="68">
        <f>Table3[[#This Row],[Billing Amount]]-Table3[[#This Row],[Approved to pay]]</f>
        <v>94753.689999999944</v>
      </c>
      <c r="K716" s="357">
        <f t="shared" si="75"/>
        <v>0.23578181533331818</v>
      </c>
      <c r="L716" s="137">
        <v>316378.96999999997</v>
      </c>
      <c r="M716" s="137">
        <v>45278.53</v>
      </c>
      <c r="N716" s="137">
        <f>Table3[[#This Row],[VAT Amount Rework]]+Table3[[#This Row],[Billed Before VAT Rework]]</f>
        <v>361657.5</v>
      </c>
      <c r="O716" s="142">
        <v>40212.719999999972</v>
      </c>
      <c r="P716" s="132">
        <f t="shared" si="76"/>
        <v>0.10006394601719922</v>
      </c>
      <c r="Q716" s="68">
        <f t="shared" si="73"/>
        <v>54540.969999999972</v>
      </c>
      <c r="R716" s="68">
        <f t="shared" si="74"/>
        <v>54540.969999999972</v>
      </c>
      <c r="S716" s="71" t="s">
        <v>336</v>
      </c>
      <c r="T716" s="340"/>
      <c r="U716" s="106" t="s">
        <v>40</v>
      </c>
      <c r="V716" s="37">
        <v>45782</v>
      </c>
      <c r="W716" s="37">
        <f>Table3[[#This Row],[Received Date]]+15</f>
        <v>45797</v>
      </c>
      <c r="X716" s="68" t="s">
        <v>224</v>
      </c>
      <c r="Y716" s="84" t="s">
        <v>38</v>
      </c>
      <c r="Z716" s="37">
        <v>45797</v>
      </c>
      <c r="AA716" s="73"/>
    </row>
    <row r="717" spans="1:27" ht="17.25" hidden="1" customHeight="1" x14ac:dyDescent="0.2">
      <c r="A717" s="35" t="s">
        <v>37</v>
      </c>
      <c r="B717" s="36" t="s">
        <v>87</v>
      </c>
      <c r="C717" s="74" t="s">
        <v>46</v>
      </c>
      <c r="D717" s="36" t="str">
        <f t="shared" si="71"/>
        <v>Mar</v>
      </c>
      <c r="E717" s="158">
        <v>2025</v>
      </c>
      <c r="F717" s="138">
        <v>13381.39</v>
      </c>
      <c r="G717" s="138">
        <v>11179.58</v>
      </c>
      <c r="H717" s="138">
        <v>1050.46</v>
      </c>
      <c r="I717" s="600">
        <f>Table3[[#This Row],[VAT Amount]]+Table3[[#This Row],[Billed Before VAT]]</f>
        <v>12230.04</v>
      </c>
      <c r="J717" s="68">
        <f>Table3[[#This Row],[Billing Amount]]-Table3[[#This Row],[Approved to pay]]</f>
        <v>1151.3499999999985</v>
      </c>
      <c r="K717" s="357">
        <f t="shared" si="75"/>
        <v>8.6041136234725882E-2</v>
      </c>
      <c r="L717" s="137"/>
      <c r="M717" s="137"/>
      <c r="N717" s="137">
        <f>Table3[[#This Row],[VAT Amount Rework]]+Table3[[#This Row],[Billed Before VAT Rework]]</f>
        <v>0</v>
      </c>
      <c r="O717" s="142">
        <v>1151.3499999999985</v>
      </c>
      <c r="P717" s="132">
        <f t="shared" si="76"/>
        <v>8.6041136234725882E-2</v>
      </c>
      <c r="Q717" s="68">
        <f t="shared" ref="Q717:Q748" si="77">$J717-$O717</f>
        <v>0</v>
      </c>
      <c r="R717" s="68">
        <f t="shared" ref="R717:R748" si="78">IFERROR(IF($Q717&lt;0,0,$Q717),"0")</f>
        <v>0</v>
      </c>
      <c r="S717" s="71" t="s">
        <v>337</v>
      </c>
      <c r="T717" s="340"/>
      <c r="U717" s="25" t="s">
        <v>41</v>
      </c>
      <c r="V717" s="37">
        <v>45783</v>
      </c>
      <c r="W717" s="37">
        <f>Table3[[#This Row],[Received Date]]+15</f>
        <v>45798</v>
      </c>
      <c r="X717" s="233"/>
      <c r="Y717" s="84" t="s">
        <v>98</v>
      </c>
      <c r="Z717" s="37">
        <v>45798</v>
      </c>
      <c r="AA717" s="73"/>
    </row>
    <row r="718" spans="1:27" ht="17.25" hidden="1" customHeight="1" x14ac:dyDescent="0.2">
      <c r="A718" s="77" t="s">
        <v>89</v>
      </c>
      <c r="B718" s="79" t="s">
        <v>56</v>
      </c>
      <c r="C718" s="79" t="s">
        <v>62</v>
      </c>
      <c r="D718" s="559" t="str">
        <f t="shared" si="71"/>
        <v>FEB</v>
      </c>
      <c r="E718" s="566">
        <v>2025</v>
      </c>
      <c r="F718" s="138">
        <v>9508065.170000013</v>
      </c>
      <c r="G718" s="138"/>
      <c r="H718" s="138"/>
      <c r="I718" s="600"/>
      <c r="J718" s="68">
        <v>242569.31604640745</v>
      </c>
      <c r="K718" s="357">
        <f t="shared" si="75"/>
        <v>2.5511953453134263E-2</v>
      </c>
      <c r="L718" s="137"/>
      <c r="M718" s="137"/>
      <c r="N718" s="137">
        <f>Table3[[#This Row],[VAT Amount Rework]]+Table3[[#This Row],[Billed Before VAT Rework]]</f>
        <v>0</v>
      </c>
      <c r="O718" s="142">
        <v>242569.31604640745</v>
      </c>
      <c r="P718" s="132">
        <f t="shared" si="76"/>
        <v>2.5511953453134263E-2</v>
      </c>
      <c r="Q718" s="560">
        <f t="shared" si="77"/>
        <v>0</v>
      </c>
      <c r="R718" s="560">
        <f t="shared" si="78"/>
        <v>0</v>
      </c>
      <c r="S718" s="561"/>
      <c r="T718" s="567"/>
      <c r="U718" s="25" t="s">
        <v>40</v>
      </c>
      <c r="V718" s="37">
        <v>45784</v>
      </c>
      <c r="W718" s="37">
        <f>Table3[[#This Row],[Received Date]]+15</f>
        <v>45799</v>
      </c>
      <c r="X718" s="233" t="s">
        <v>96</v>
      </c>
      <c r="Y718" s="84" t="s">
        <v>38</v>
      </c>
      <c r="Z718" s="578">
        <v>45798</v>
      </c>
      <c r="AA718" s="563"/>
    </row>
    <row r="719" spans="1:27" ht="17.25" hidden="1" customHeight="1" x14ac:dyDescent="0.2">
      <c r="A719" s="35" t="s">
        <v>91</v>
      </c>
      <c r="B719" s="541" t="s">
        <v>57</v>
      </c>
      <c r="C719" s="74" t="s">
        <v>93</v>
      </c>
      <c r="D719" s="36" t="str">
        <f t="shared" si="71"/>
        <v>APR</v>
      </c>
      <c r="E719" s="158">
        <v>2025</v>
      </c>
      <c r="F719" s="138">
        <v>2355040.7000000002</v>
      </c>
      <c r="G719" s="138"/>
      <c r="H719" s="138"/>
      <c r="I719" s="600">
        <v>1965767.35</v>
      </c>
      <c r="J719" s="68">
        <f>Table3[[#This Row],[Billing Amount]]-Table3[[#This Row],[Approved to pay]]</f>
        <v>389273.35000000009</v>
      </c>
      <c r="K719" s="357">
        <f t="shared" ref="K719:K750" si="79">IFERROR(J719/F719,0)</f>
        <v>0.1652936826102411</v>
      </c>
      <c r="L719" s="137"/>
      <c r="M719" s="137"/>
      <c r="N719" s="137">
        <f>Table3[[#This Row],[VAT Amount Rework]]+Table3[[#This Row],[Billed Before VAT Rework]]</f>
        <v>0</v>
      </c>
      <c r="O719" s="142">
        <v>389273.35000000009</v>
      </c>
      <c r="P719" s="132">
        <f t="shared" si="76"/>
        <v>0.1652936826102411</v>
      </c>
      <c r="Q719" s="68">
        <f t="shared" si="77"/>
        <v>0</v>
      </c>
      <c r="R719" s="68">
        <f t="shared" si="78"/>
        <v>0</v>
      </c>
      <c r="S719" s="71" t="s">
        <v>335</v>
      </c>
      <c r="T719" s="340"/>
      <c r="U719" s="86" t="s">
        <v>48</v>
      </c>
      <c r="V719" s="37">
        <v>45785</v>
      </c>
      <c r="W719" s="37">
        <f>Table3[[#This Row],[Received Date]]+15</f>
        <v>45800</v>
      </c>
      <c r="X719" s="68" t="s">
        <v>114</v>
      </c>
      <c r="Y719" s="518" t="s">
        <v>103</v>
      </c>
      <c r="Z719" s="37">
        <v>45800</v>
      </c>
      <c r="AA719" s="73"/>
    </row>
    <row r="720" spans="1:27" ht="17.25" hidden="1" customHeight="1" x14ac:dyDescent="0.2">
      <c r="A720" s="573" t="s">
        <v>37</v>
      </c>
      <c r="B720" s="532" t="s">
        <v>56</v>
      </c>
      <c r="C720" s="526" t="s">
        <v>46</v>
      </c>
      <c r="D720" s="574" t="str">
        <f t="shared" si="71"/>
        <v>Mar</v>
      </c>
      <c r="E720" s="572">
        <v>2025</v>
      </c>
      <c r="F720" s="138">
        <v>427005.81</v>
      </c>
      <c r="G720" s="138">
        <v>267082.40999999997</v>
      </c>
      <c r="H720" s="138">
        <v>37312.269999999997</v>
      </c>
      <c r="I720" s="600">
        <f>Table3[[#This Row],[VAT Amount]]+Table3[[#This Row],[Billed Before VAT]]</f>
        <v>304394.68</v>
      </c>
      <c r="J720" s="68">
        <f>Table3[[#This Row],[Billing Amount]]-Table3[[#This Row],[Approved to pay]]</f>
        <v>122611.13</v>
      </c>
      <c r="K720" s="357">
        <f t="shared" si="79"/>
        <v>0.2871415965042724</v>
      </c>
      <c r="L720" s="137">
        <v>347148.58</v>
      </c>
      <c r="M720" s="137">
        <v>49292.71</v>
      </c>
      <c r="N720" s="137">
        <f>Table3[[#This Row],[VAT Amount Rework]]+Table3[[#This Row],[Billed Before VAT Rework]]</f>
        <v>396441.29000000004</v>
      </c>
      <c r="O720" s="142">
        <v>30564.51999999996</v>
      </c>
      <c r="P720" s="132">
        <f t="shared" si="76"/>
        <v>7.1578698191483534E-2</v>
      </c>
      <c r="Q720" s="575">
        <f t="shared" si="77"/>
        <v>92046.610000000044</v>
      </c>
      <c r="R720" s="575">
        <f t="shared" si="78"/>
        <v>92046.610000000044</v>
      </c>
      <c r="S720" s="576" t="s">
        <v>338</v>
      </c>
      <c r="T720" s="577"/>
      <c r="U720" s="25" t="s">
        <v>40</v>
      </c>
      <c r="V720" s="578">
        <v>45785</v>
      </c>
      <c r="W720" s="578">
        <f>Table3[[#This Row],[Received Date]]+15</f>
        <v>45800</v>
      </c>
      <c r="X720" s="560" t="s">
        <v>285</v>
      </c>
      <c r="Y720" s="84" t="s">
        <v>103</v>
      </c>
      <c r="Z720" s="625">
        <v>45805</v>
      </c>
      <c r="AA720" s="579"/>
    </row>
    <row r="721" spans="1:27" ht="17.25" hidden="1" customHeight="1" x14ac:dyDescent="0.2">
      <c r="A721" s="35" t="s">
        <v>37</v>
      </c>
      <c r="B721" s="36" t="s">
        <v>87</v>
      </c>
      <c r="C721" s="580" t="s">
        <v>46</v>
      </c>
      <c r="D721" s="36" t="str">
        <f t="shared" si="71"/>
        <v>Mar</v>
      </c>
      <c r="E721" s="572">
        <v>2025</v>
      </c>
      <c r="F721" s="138">
        <v>100151.92</v>
      </c>
      <c r="G721" s="138">
        <v>66095.56</v>
      </c>
      <c r="H721" s="138">
        <v>7010.58</v>
      </c>
      <c r="I721" s="600">
        <f>Table3[[#This Row],[VAT Amount]]+Table3[[#This Row],[Billed Before VAT]]</f>
        <v>73106.14</v>
      </c>
      <c r="J721" s="68">
        <f>Table3[[#This Row],[Billing Amount]]-Table3[[#This Row],[Approved to pay]]</f>
        <v>27045.78</v>
      </c>
      <c r="K721" s="357">
        <f t="shared" si="79"/>
        <v>0.27004754377150231</v>
      </c>
      <c r="L721" s="137">
        <v>68870.47</v>
      </c>
      <c r="M721" s="137">
        <v>7430.44</v>
      </c>
      <c r="N721" s="137">
        <f>Table3[[#This Row],[VAT Amount Rework]]+Table3[[#This Row],[Billed Before VAT Rework]]</f>
        <v>76300.91</v>
      </c>
      <c r="O721" s="142">
        <v>23851.009999999995</v>
      </c>
      <c r="P721" s="132">
        <f t="shared" si="76"/>
        <v>0.23814830509489979</v>
      </c>
      <c r="Q721" s="68">
        <f t="shared" si="77"/>
        <v>3194.7700000000041</v>
      </c>
      <c r="R721" s="68">
        <f t="shared" si="78"/>
        <v>3194.7700000000041</v>
      </c>
      <c r="S721" s="71" t="s">
        <v>340</v>
      </c>
      <c r="T721" s="340"/>
      <c r="U721" s="25" t="s">
        <v>41</v>
      </c>
      <c r="V721" s="578">
        <v>45786</v>
      </c>
      <c r="W721" s="578">
        <f>Table3[[#This Row],[Received Date]]+15</f>
        <v>45801</v>
      </c>
      <c r="X721" s="560" t="s">
        <v>285</v>
      </c>
      <c r="Y721" s="84" t="s">
        <v>103</v>
      </c>
      <c r="Z721" s="130">
        <v>45798</v>
      </c>
      <c r="AA721" s="73"/>
    </row>
    <row r="722" spans="1:27" ht="17.25" hidden="1" customHeight="1" x14ac:dyDescent="0.2">
      <c r="A722" s="573" t="s">
        <v>37</v>
      </c>
      <c r="B722" s="589" t="s">
        <v>56</v>
      </c>
      <c r="C722" s="591" t="s">
        <v>46</v>
      </c>
      <c r="D722" s="589" t="str">
        <f t="shared" si="71"/>
        <v>Mar</v>
      </c>
      <c r="E722" s="572">
        <v>2025</v>
      </c>
      <c r="F722" s="138">
        <v>4122.24</v>
      </c>
      <c r="G722" s="138"/>
      <c r="H722" s="138"/>
      <c r="I722" s="600"/>
      <c r="J722" s="68">
        <v>4122.24</v>
      </c>
      <c r="K722" s="357">
        <f t="shared" si="79"/>
        <v>1</v>
      </c>
      <c r="L722" s="137"/>
      <c r="M722" s="137"/>
      <c r="N722" s="137">
        <f>Table3[[#This Row],[VAT Amount Rework]]+Table3[[#This Row],[Billed Before VAT Rework]]</f>
        <v>0</v>
      </c>
      <c r="O722" s="142">
        <v>4122.24</v>
      </c>
      <c r="P722" s="132">
        <f t="shared" si="76"/>
        <v>1</v>
      </c>
      <c r="Q722" s="593">
        <f t="shared" si="77"/>
        <v>0</v>
      </c>
      <c r="R722" s="593">
        <f t="shared" si="78"/>
        <v>0</v>
      </c>
      <c r="S722" s="595" t="s">
        <v>339</v>
      </c>
      <c r="T722" s="597"/>
      <c r="U722" s="25" t="s">
        <v>40</v>
      </c>
      <c r="V722" s="578">
        <v>45787</v>
      </c>
      <c r="W722" s="578">
        <f>Table3[[#This Row],[Received Date]]+15</f>
        <v>45802</v>
      </c>
      <c r="X722" s="68" t="s">
        <v>99</v>
      </c>
      <c r="Y722" s="84" t="s">
        <v>103</v>
      </c>
      <c r="Z722" s="578">
        <v>45802</v>
      </c>
      <c r="AA722" s="598"/>
    </row>
    <row r="723" spans="1:27" ht="17.25" hidden="1" customHeight="1" x14ac:dyDescent="0.2">
      <c r="A723" s="35" t="s">
        <v>37</v>
      </c>
      <c r="B723" s="36" t="s">
        <v>87</v>
      </c>
      <c r="C723" s="580" t="s">
        <v>46</v>
      </c>
      <c r="D723" s="36" t="str">
        <f t="shared" si="71"/>
        <v>Mar</v>
      </c>
      <c r="E723" s="572">
        <v>2025</v>
      </c>
      <c r="F723" s="138">
        <v>687901.62</v>
      </c>
      <c r="G723" s="138">
        <v>415708.06</v>
      </c>
      <c r="H723" s="138">
        <v>48084.43</v>
      </c>
      <c r="I723" s="600">
        <f>Table3[[#This Row],[VAT Amount]]+Table3[[#This Row],[Billed Before VAT]]</f>
        <v>463792.49</v>
      </c>
      <c r="J723" s="68">
        <f>Table3[[#This Row],[Billing Amount]]-Table3[[#This Row],[Approved to pay]]</f>
        <v>224109.13</v>
      </c>
      <c r="K723" s="357">
        <f t="shared" si="79"/>
        <v>0.32578660012459343</v>
      </c>
      <c r="L723" s="137">
        <v>420962.29</v>
      </c>
      <c r="M723" s="137">
        <v>48924.78</v>
      </c>
      <c r="N723" s="137">
        <f>Table3[[#This Row],[VAT Amount Rework]]+Table3[[#This Row],[Billed Before VAT Rework]]</f>
        <v>469887.06999999995</v>
      </c>
      <c r="O723" s="142">
        <v>218014.55000000005</v>
      </c>
      <c r="P723" s="132">
        <f t="shared" si="76"/>
        <v>0.31692693208078221</v>
      </c>
      <c r="Q723" s="68">
        <f t="shared" si="77"/>
        <v>6094.5799999999581</v>
      </c>
      <c r="R723" s="68">
        <f t="shared" si="78"/>
        <v>6094.5799999999581</v>
      </c>
      <c r="S723" s="71">
        <v>442623</v>
      </c>
      <c r="T723" s="340"/>
      <c r="U723" s="25" t="s">
        <v>41</v>
      </c>
      <c r="V723" s="578">
        <v>45787</v>
      </c>
      <c r="W723" s="578">
        <f>Table3[[#This Row],[Received Date]]+15</f>
        <v>45802</v>
      </c>
      <c r="X723" s="233" t="s">
        <v>114</v>
      </c>
      <c r="Y723" s="226" t="s">
        <v>103</v>
      </c>
      <c r="Z723" s="130">
        <v>45803</v>
      </c>
      <c r="AA723" s="73"/>
    </row>
    <row r="724" spans="1:27" ht="17.25" hidden="1" customHeight="1" x14ac:dyDescent="0.2">
      <c r="A724" s="77" t="s">
        <v>89</v>
      </c>
      <c r="B724" s="590" t="s">
        <v>82</v>
      </c>
      <c r="C724" s="592" t="s">
        <v>62</v>
      </c>
      <c r="D724" s="590" t="str">
        <f t="shared" si="71"/>
        <v>FEB</v>
      </c>
      <c r="E724" s="586">
        <v>2025</v>
      </c>
      <c r="F724" s="138">
        <v>15649402.340000048</v>
      </c>
      <c r="G724" s="138"/>
      <c r="H724" s="138"/>
      <c r="I724" s="600"/>
      <c r="J724" s="68">
        <v>1439476.5887254216</v>
      </c>
      <c r="K724" s="357">
        <f t="shared" si="79"/>
        <v>9.1982847488437519E-2</v>
      </c>
      <c r="L724" s="137"/>
      <c r="M724" s="137"/>
      <c r="N724" s="137">
        <f>Table3[[#This Row],[VAT Amount Rework]]+Table3[[#This Row],[Billed Before VAT Rework]]</f>
        <v>0</v>
      </c>
      <c r="O724" s="142">
        <v>973548.99064845964</v>
      </c>
      <c r="P724" s="132">
        <f t="shared" si="76"/>
        <v>6.2209978981756862E-2</v>
      </c>
      <c r="Q724" s="594">
        <f t="shared" si="77"/>
        <v>465927.59807696193</v>
      </c>
      <c r="R724" s="594">
        <f t="shared" si="78"/>
        <v>465927.59807696193</v>
      </c>
      <c r="S724" s="596"/>
      <c r="T724" s="588"/>
      <c r="U724" s="587"/>
      <c r="V724" s="578">
        <v>45791</v>
      </c>
      <c r="W724" s="37">
        <f>Table3[[#This Row],[Received Date]]+15</f>
        <v>45806</v>
      </c>
      <c r="X724" s="233" t="s">
        <v>96</v>
      </c>
      <c r="Y724" s="84" t="s">
        <v>103</v>
      </c>
      <c r="Z724" s="37">
        <v>45806</v>
      </c>
      <c r="AA724" s="599"/>
    </row>
    <row r="725" spans="1:27" ht="17.25" hidden="1" customHeight="1" x14ac:dyDescent="0.2">
      <c r="A725" s="35" t="s">
        <v>37</v>
      </c>
      <c r="B725" s="532" t="s">
        <v>56</v>
      </c>
      <c r="C725" s="536" t="s">
        <v>46</v>
      </c>
      <c r="D725" s="36" t="str">
        <f t="shared" si="71"/>
        <v>Mar</v>
      </c>
      <c r="E725" s="158">
        <v>2025</v>
      </c>
      <c r="F725" s="138">
        <v>4489.93</v>
      </c>
      <c r="G725" s="138">
        <v>2512.6799999999998</v>
      </c>
      <c r="H725" s="138">
        <v>365.43</v>
      </c>
      <c r="I725" s="600">
        <f>Table3[[#This Row],[VAT Amount]]+Table3[[#This Row],[Billed Before VAT]]</f>
        <v>2878.1099999999997</v>
      </c>
      <c r="J725" s="68">
        <v>1611.8200000000006</v>
      </c>
      <c r="K725" s="357">
        <f t="shared" si="79"/>
        <v>0.35898555211328476</v>
      </c>
      <c r="L725" s="137">
        <v>2512.6799999999998</v>
      </c>
      <c r="M725" s="137">
        <v>365.43</v>
      </c>
      <c r="N725" s="137">
        <f>Table3[[#This Row],[VAT Amount Rework]]+Table3[[#This Row],[Billed Before VAT Rework]]</f>
        <v>2878.1099999999997</v>
      </c>
      <c r="O725" s="142">
        <v>1611.8200000000006</v>
      </c>
      <c r="P725" s="132">
        <f t="shared" si="76"/>
        <v>0.35898555211328476</v>
      </c>
      <c r="Q725" s="68">
        <f t="shared" si="77"/>
        <v>0</v>
      </c>
      <c r="R725" s="68">
        <f t="shared" si="78"/>
        <v>0</v>
      </c>
      <c r="S725" s="71">
        <v>443226</v>
      </c>
      <c r="T725" s="340"/>
      <c r="U725" s="25" t="s">
        <v>40</v>
      </c>
      <c r="V725" s="37">
        <v>45791</v>
      </c>
      <c r="W725" s="37">
        <f>Table3[[#This Row],[Received Date]]+15</f>
        <v>45806</v>
      </c>
      <c r="X725" s="68" t="s">
        <v>224</v>
      </c>
      <c r="Y725" s="84" t="s">
        <v>38</v>
      </c>
      <c r="Z725" s="37">
        <v>45803</v>
      </c>
      <c r="AA725" s="73"/>
    </row>
    <row r="726" spans="1:27" ht="17.25" hidden="1" customHeight="1" x14ac:dyDescent="0.2">
      <c r="A726" s="35" t="s">
        <v>91</v>
      </c>
      <c r="B726" s="36" t="s">
        <v>82</v>
      </c>
      <c r="C726" s="81" t="s">
        <v>93</v>
      </c>
      <c r="D726" s="36" t="str">
        <f t="shared" si="71"/>
        <v>APR</v>
      </c>
      <c r="E726" s="158">
        <v>2025</v>
      </c>
      <c r="F726" s="138">
        <v>1963893.11</v>
      </c>
      <c r="G726" s="138"/>
      <c r="H726" s="138"/>
      <c r="I726" s="600">
        <v>1629897.65</v>
      </c>
      <c r="J726" s="68">
        <f>Table3[[#This Row],[Billing Amount]]-Table3[[#This Row],[Approved to pay]]</f>
        <v>333995.4600000002</v>
      </c>
      <c r="K726" s="357">
        <f t="shared" si="79"/>
        <v>0.17006804408005696</v>
      </c>
      <c r="L726" s="137"/>
      <c r="M726" s="137"/>
      <c r="N726" s="137">
        <f>Table3[[#This Row],[VAT Amount Rework]]+Table3[[#This Row],[Billed Before VAT Rework]]</f>
        <v>0</v>
      </c>
      <c r="O726" s="142">
        <v>333995.4600000002</v>
      </c>
      <c r="P726" s="132">
        <f t="shared" si="76"/>
        <v>0.17006804408005696</v>
      </c>
      <c r="Q726" s="68">
        <f t="shared" si="77"/>
        <v>0</v>
      </c>
      <c r="R726" s="68">
        <f t="shared" si="78"/>
        <v>0</v>
      </c>
      <c r="S726" s="71" t="s">
        <v>343</v>
      </c>
      <c r="T726" s="340"/>
      <c r="U726" s="52" t="s">
        <v>48</v>
      </c>
      <c r="V726" s="37">
        <v>45791</v>
      </c>
      <c r="W726" s="37">
        <f>Table3[[#This Row],[Received Date]]+15</f>
        <v>45806</v>
      </c>
      <c r="X726" s="68" t="s">
        <v>99</v>
      </c>
      <c r="Y726" s="84" t="s">
        <v>103</v>
      </c>
      <c r="Z726" s="37">
        <v>45805</v>
      </c>
      <c r="AA726" s="73"/>
    </row>
    <row r="727" spans="1:27" ht="17.25" hidden="1" customHeight="1" x14ac:dyDescent="0.2">
      <c r="A727" s="35" t="s">
        <v>37</v>
      </c>
      <c r="B727" s="532" t="s">
        <v>56</v>
      </c>
      <c r="C727" s="536" t="s">
        <v>46</v>
      </c>
      <c r="D727" s="36" t="str">
        <f t="shared" si="71"/>
        <v>Mar</v>
      </c>
      <c r="E727" s="158">
        <v>2025</v>
      </c>
      <c r="F727" s="138">
        <v>1695.5</v>
      </c>
      <c r="G727" s="138">
        <v>950.82</v>
      </c>
      <c r="H727" s="138">
        <v>135.68</v>
      </c>
      <c r="I727" s="600">
        <f>Table3[[#This Row],[VAT Amount]]+Table3[[#This Row],[Billed Before VAT]]</f>
        <v>1086.5</v>
      </c>
      <c r="J727" s="68">
        <f>Table3[[#This Row],[Billing Amount]]-Table3[[#This Row],[Approved to pay]]</f>
        <v>609</v>
      </c>
      <c r="K727" s="357">
        <f t="shared" si="79"/>
        <v>0.35918608080212328</v>
      </c>
      <c r="L727" s="137"/>
      <c r="M727" s="137"/>
      <c r="N727" s="137">
        <f>Table3[[#This Row],[VAT Amount Rework]]+Table3[[#This Row],[Billed Before VAT Rework]]</f>
        <v>0</v>
      </c>
      <c r="O727" s="142">
        <v>609</v>
      </c>
      <c r="P727" s="132">
        <f t="shared" si="76"/>
        <v>0.35918608080212328</v>
      </c>
      <c r="Q727" s="68">
        <f t="shared" si="77"/>
        <v>0</v>
      </c>
      <c r="R727" s="68">
        <f t="shared" si="78"/>
        <v>0</v>
      </c>
      <c r="S727" s="71">
        <v>443221</v>
      </c>
      <c r="T727" s="340"/>
      <c r="U727" s="83" t="s">
        <v>41</v>
      </c>
      <c r="V727" s="37">
        <v>45792</v>
      </c>
      <c r="W727" s="37">
        <f>Table3[[#This Row],[Received Date]]+15</f>
        <v>45807</v>
      </c>
      <c r="X727" s="68" t="s">
        <v>99</v>
      </c>
      <c r="Y727" s="84" t="s">
        <v>38</v>
      </c>
      <c r="Z727" s="37">
        <v>45803</v>
      </c>
      <c r="AA727" s="73"/>
    </row>
    <row r="728" spans="1:27" ht="17.25" hidden="1" customHeight="1" x14ac:dyDescent="0.2">
      <c r="A728" s="35" t="s">
        <v>37</v>
      </c>
      <c r="B728" s="532" t="s">
        <v>56</v>
      </c>
      <c r="C728" s="536" t="s">
        <v>46</v>
      </c>
      <c r="D728" s="36" t="str">
        <f t="shared" si="71"/>
        <v>Mar</v>
      </c>
      <c r="E728" s="158">
        <v>2025</v>
      </c>
      <c r="F728" s="138">
        <v>54298.09</v>
      </c>
      <c r="G728" s="138">
        <v>45894.400000000001</v>
      </c>
      <c r="H728" s="138">
        <v>6132.75</v>
      </c>
      <c r="I728" s="600">
        <f>Table3[[#This Row],[VAT Amount]]+Table3[[#This Row],[Billed Before VAT]]</f>
        <v>52027.15</v>
      </c>
      <c r="J728" s="68">
        <f>Table3[[#This Row],[Billing Amount]]-Table3[[#This Row],[Approved to pay]]</f>
        <v>2270.9399999999951</v>
      </c>
      <c r="K728" s="357">
        <f t="shared" si="79"/>
        <v>4.182357058968364E-2</v>
      </c>
      <c r="L728" s="137">
        <v>46291.3</v>
      </c>
      <c r="M728" s="137">
        <v>6192.29</v>
      </c>
      <c r="N728" s="137">
        <f>Table3[[#This Row],[VAT Amount Rework]]+Table3[[#This Row],[Billed Before VAT Rework]]</f>
        <v>52483.590000000004</v>
      </c>
      <c r="O728" s="142">
        <v>1814.4999999999927</v>
      </c>
      <c r="P728" s="132">
        <f t="shared" si="76"/>
        <v>3.3417381716373318E-2</v>
      </c>
      <c r="Q728" s="68">
        <f t="shared" si="77"/>
        <v>456.44000000000233</v>
      </c>
      <c r="R728" s="68">
        <f t="shared" si="78"/>
        <v>456.44000000000233</v>
      </c>
      <c r="S728" s="71">
        <v>443223</v>
      </c>
      <c r="T728" s="340"/>
      <c r="U728" s="106" t="s">
        <v>40</v>
      </c>
      <c r="V728" s="37">
        <v>45792</v>
      </c>
      <c r="W728" s="37">
        <f>Table3[[#This Row],[Received Date]]+15</f>
        <v>45807</v>
      </c>
      <c r="X728" s="68" t="s">
        <v>99</v>
      </c>
      <c r="Y728" s="84" t="s">
        <v>103</v>
      </c>
      <c r="Z728" s="37">
        <v>45803</v>
      </c>
      <c r="AA728" s="73"/>
    </row>
    <row r="729" spans="1:27" ht="17.25" hidden="1" customHeight="1" x14ac:dyDescent="0.2">
      <c r="A729" s="69" t="s">
        <v>91</v>
      </c>
      <c r="B729" s="602" t="s">
        <v>85</v>
      </c>
      <c r="C729" s="86" t="s">
        <v>93</v>
      </c>
      <c r="D729" s="26" t="str">
        <f t="shared" si="71"/>
        <v>APR</v>
      </c>
      <c r="E729" s="158">
        <v>2025</v>
      </c>
      <c r="F729" s="138">
        <v>1575815.81</v>
      </c>
      <c r="G729" s="138"/>
      <c r="H729" s="138"/>
      <c r="I729" s="600">
        <v>1241600.53</v>
      </c>
      <c r="J729" s="68">
        <f>Table3[[#This Row],[Billing Amount]]-Table3[[#This Row],[Approved to pay]]</f>
        <v>334215.28000000003</v>
      </c>
      <c r="K729" s="357">
        <f t="shared" si="79"/>
        <v>0.21209032037824269</v>
      </c>
      <c r="L729" s="137"/>
      <c r="M729" s="137"/>
      <c r="N729" s="137">
        <f>Table3[[#This Row],[VAT Amount Rework]]+Table3[[#This Row],[Billed Before VAT Rework]]</f>
        <v>0</v>
      </c>
      <c r="O729" s="142">
        <v>334215.28000000003</v>
      </c>
      <c r="P729" s="132">
        <f t="shared" si="76"/>
        <v>0.21209032037824269</v>
      </c>
      <c r="Q729" s="66">
        <f t="shared" si="77"/>
        <v>0</v>
      </c>
      <c r="R729" s="66">
        <f t="shared" si="78"/>
        <v>0</v>
      </c>
      <c r="S729" s="32" t="s">
        <v>342</v>
      </c>
      <c r="T729" s="554"/>
      <c r="U729" s="86" t="s">
        <v>48</v>
      </c>
      <c r="V729" s="37">
        <v>45792</v>
      </c>
      <c r="W729" s="37">
        <f>Table3[[#This Row],[Received Date]]+15</f>
        <v>45807</v>
      </c>
      <c r="X729" s="560" t="s">
        <v>285</v>
      </c>
      <c r="Y729" s="84" t="s">
        <v>103</v>
      </c>
      <c r="Z729" s="129">
        <v>45806</v>
      </c>
      <c r="AA729" s="70"/>
    </row>
    <row r="730" spans="1:27" ht="17.25" hidden="1" customHeight="1" x14ac:dyDescent="0.2">
      <c r="A730" s="604" t="s">
        <v>37</v>
      </c>
      <c r="B730" s="613" t="s">
        <v>56</v>
      </c>
      <c r="C730" s="619" t="s">
        <v>46</v>
      </c>
      <c r="D730" s="620" t="str">
        <f t="shared" si="71"/>
        <v>Mar</v>
      </c>
      <c r="E730" s="158">
        <v>2025</v>
      </c>
      <c r="F730" s="138">
        <v>410276.44</v>
      </c>
      <c r="G730" s="138">
        <v>293997.75</v>
      </c>
      <c r="H730" s="138">
        <v>25975.7</v>
      </c>
      <c r="I730" s="600">
        <f>Table3[[#This Row],[VAT Amount]]+Table3[[#This Row],[Billed Before VAT]]</f>
        <v>319973.45</v>
      </c>
      <c r="J730" s="68">
        <f>Table3[[#This Row],[Billing Amount]]-Table3[[#This Row],[Approved to pay]]</f>
        <v>90302.989999999991</v>
      </c>
      <c r="K730" s="357">
        <f t="shared" si="79"/>
        <v>0.22010279215642992</v>
      </c>
      <c r="L730" s="137">
        <v>293116.96999999997</v>
      </c>
      <c r="M730" s="137">
        <v>26219.51</v>
      </c>
      <c r="N730" s="137">
        <f>Table3[[#This Row],[VAT Amount Rework]]+Table3[[#This Row],[Billed Before VAT Rework]]</f>
        <v>319336.48</v>
      </c>
      <c r="O730" s="142">
        <v>90939.960000000021</v>
      </c>
      <c r="P730" s="132">
        <f t="shared" si="76"/>
        <v>0.22165533073261537</v>
      </c>
      <c r="Q730" s="621">
        <f t="shared" si="77"/>
        <v>-636.97000000003027</v>
      </c>
      <c r="R730" s="621">
        <f t="shared" si="78"/>
        <v>0</v>
      </c>
      <c r="S730" s="622" t="s">
        <v>344</v>
      </c>
      <c r="T730" s="623"/>
      <c r="U730" s="25" t="s">
        <v>41</v>
      </c>
      <c r="V730" s="37">
        <v>45796</v>
      </c>
      <c r="W730" s="37">
        <f>Table3[[#This Row],[Received Date]]+15</f>
        <v>45811</v>
      </c>
      <c r="X730" s="68" t="s">
        <v>285</v>
      </c>
      <c r="Y730" s="84" t="s">
        <v>103</v>
      </c>
      <c r="Z730" s="640">
        <v>45820</v>
      </c>
      <c r="AA730" s="624"/>
    </row>
    <row r="731" spans="1:27" ht="17.25" hidden="1" customHeight="1" x14ac:dyDescent="0.2">
      <c r="A731" s="69" t="s">
        <v>91</v>
      </c>
      <c r="B731" s="614" t="s">
        <v>57</v>
      </c>
      <c r="C731" s="612" t="s">
        <v>46</v>
      </c>
      <c r="D731" s="26" t="str">
        <f t="shared" si="71"/>
        <v>APR</v>
      </c>
      <c r="E731" s="158">
        <v>2025</v>
      </c>
      <c r="F731" s="138">
        <v>200344.19</v>
      </c>
      <c r="G731" s="138">
        <v>117923.4</v>
      </c>
      <c r="H731" s="138">
        <v>17193.87</v>
      </c>
      <c r="I731" s="600">
        <f>Table3[[#This Row],[VAT Amount]]+Table3[[#This Row],[Billed Before VAT]]</f>
        <v>135117.26999999999</v>
      </c>
      <c r="J731" s="68">
        <f>Table3[[#This Row],[Billing Amount]]-Table3[[#This Row],[Approved to pay]]</f>
        <v>65226.920000000013</v>
      </c>
      <c r="K731" s="357">
        <f t="shared" si="79"/>
        <v>0.32557430290341843</v>
      </c>
      <c r="L731" s="137">
        <v>122185.76</v>
      </c>
      <c r="M731" s="137">
        <v>17833.05</v>
      </c>
      <c r="N731" s="137">
        <f>Table3[[#This Row],[VAT Amount Rework]]+Table3[[#This Row],[Billed Before VAT Rework]]</f>
        <v>140018.81</v>
      </c>
      <c r="O731" s="142">
        <f>Table3[[#This Row],[Billing Amount]]-Table3[[#This Row],[Approved to pay Rework]]</f>
        <v>60325.380000000005</v>
      </c>
      <c r="P731" s="132">
        <f t="shared" si="76"/>
        <v>0.30110870697073872</v>
      </c>
      <c r="Q731" s="66">
        <f t="shared" si="77"/>
        <v>4901.5400000000081</v>
      </c>
      <c r="R731" s="66">
        <f t="shared" si="78"/>
        <v>4901.5400000000081</v>
      </c>
      <c r="S731" s="32" t="s">
        <v>346</v>
      </c>
      <c r="T731" s="554"/>
      <c r="U731" s="106" t="s">
        <v>40</v>
      </c>
      <c r="V731" s="37">
        <v>45796</v>
      </c>
      <c r="W731" s="37">
        <f>Table3[[#This Row],[Received Date]]+15</f>
        <v>45811</v>
      </c>
      <c r="X731" s="68" t="s">
        <v>285</v>
      </c>
      <c r="Y731" s="84" t="s">
        <v>103</v>
      </c>
      <c r="Z731" s="129">
        <v>45819</v>
      </c>
      <c r="AA731" s="70"/>
    </row>
    <row r="732" spans="1:27" ht="17.25" hidden="1" customHeight="1" x14ac:dyDescent="0.2">
      <c r="A732" s="35" t="s">
        <v>91</v>
      </c>
      <c r="B732" s="525" t="s">
        <v>57</v>
      </c>
      <c r="C732" s="526" t="s">
        <v>46</v>
      </c>
      <c r="D732" s="36" t="str">
        <f t="shared" si="71"/>
        <v>APR</v>
      </c>
      <c r="E732" s="158">
        <v>2025</v>
      </c>
      <c r="F732" s="138">
        <v>135111.56</v>
      </c>
      <c r="G732" s="138">
        <v>89893.85</v>
      </c>
      <c r="H732" s="138">
        <v>8156.49</v>
      </c>
      <c r="I732" s="600">
        <f>Table3[[#This Row],[VAT Amount]]+Table3[[#This Row],[Billed Before VAT]]</f>
        <v>98050.340000000011</v>
      </c>
      <c r="J732" s="68">
        <f>Table3[[#This Row],[Billing Amount]]-Table3[[#This Row],[Approved to pay]]</f>
        <v>37061.219999999987</v>
      </c>
      <c r="K732" s="357">
        <f t="shared" si="79"/>
        <v>0.27430088143457143</v>
      </c>
      <c r="L732" s="137">
        <v>90518.56</v>
      </c>
      <c r="M732" s="137">
        <v>8248.1</v>
      </c>
      <c r="N732" s="137">
        <f>Table3[[#This Row],[VAT Amount Rework]]+Table3[[#This Row],[Billed Before VAT Rework]]</f>
        <v>98766.66</v>
      </c>
      <c r="O732" s="142">
        <v>36344.899999999994</v>
      </c>
      <c r="P732" s="132">
        <f t="shared" si="76"/>
        <v>0.26899918852243282</v>
      </c>
      <c r="Q732" s="68">
        <f t="shared" si="77"/>
        <v>716.31999999999243</v>
      </c>
      <c r="R732" s="68">
        <f t="shared" si="78"/>
        <v>716.31999999999243</v>
      </c>
      <c r="S732" s="71" t="s">
        <v>347</v>
      </c>
      <c r="T732" s="340"/>
      <c r="U732" s="83" t="s">
        <v>41</v>
      </c>
      <c r="V732" s="37">
        <v>45796</v>
      </c>
      <c r="W732" s="37">
        <f>Table3[[#This Row],[Received Date]]+15</f>
        <v>45811</v>
      </c>
      <c r="X732" s="68" t="s">
        <v>99</v>
      </c>
      <c r="Y732" s="84" t="s">
        <v>103</v>
      </c>
      <c r="Z732" s="37">
        <v>45812</v>
      </c>
      <c r="AA732" s="73"/>
    </row>
    <row r="733" spans="1:27" ht="17.25" hidden="1" customHeight="1" x14ac:dyDescent="0.2">
      <c r="A733" s="601" t="s">
        <v>89</v>
      </c>
      <c r="B733" s="430" t="s">
        <v>85</v>
      </c>
      <c r="C733" s="592" t="s">
        <v>62</v>
      </c>
      <c r="D733" s="590" t="str">
        <f t="shared" si="71"/>
        <v>FEB</v>
      </c>
      <c r="E733" s="586">
        <v>2025</v>
      </c>
      <c r="F733" s="138">
        <v>14480867.649999989</v>
      </c>
      <c r="G733" s="138"/>
      <c r="H733" s="138"/>
      <c r="I733" s="600"/>
      <c r="J733" s="68">
        <v>281263.07938087918</v>
      </c>
      <c r="K733" s="357">
        <f t="shared" si="79"/>
        <v>1.9423081971257392E-2</v>
      </c>
      <c r="L733" s="137"/>
      <c r="M733" s="137"/>
      <c r="N733" s="137">
        <f>Table3[[#This Row],[VAT Amount Rework]]+Table3[[#This Row],[Billed Before VAT Rework]]</f>
        <v>0</v>
      </c>
      <c r="O733" s="142">
        <v>207487.58</v>
      </c>
      <c r="P733" s="132">
        <f t="shared" si="76"/>
        <v>1.4328394196738628E-2</v>
      </c>
      <c r="Q733" s="594">
        <f t="shared" si="77"/>
        <v>73775.499380879191</v>
      </c>
      <c r="R733" s="594">
        <f t="shared" si="78"/>
        <v>73775.499380879191</v>
      </c>
      <c r="S733" s="596"/>
      <c r="T733" s="588"/>
      <c r="U733" s="106" t="s">
        <v>40</v>
      </c>
      <c r="V733" s="578">
        <v>45798</v>
      </c>
      <c r="W733" s="37">
        <f>Table3[[#This Row],[Received Date]]+15</f>
        <v>45813</v>
      </c>
      <c r="X733" s="68" t="s">
        <v>99</v>
      </c>
      <c r="Y733" s="84" t="s">
        <v>38</v>
      </c>
      <c r="Z733" s="37">
        <v>45812</v>
      </c>
      <c r="AA733" s="599"/>
    </row>
    <row r="734" spans="1:27" ht="17.25" hidden="1" customHeight="1" x14ac:dyDescent="0.2">
      <c r="A734" s="633" t="s">
        <v>356</v>
      </c>
      <c r="B734" s="396" t="s">
        <v>87</v>
      </c>
      <c r="C734" s="435" t="s">
        <v>62</v>
      </c>
      <c r="D734" s="634" t="str">
        <f t="shared" si="71"/>
        <v>Sep-OU</v>
      </c>
      <c r="E734" s="158">
        <v>2024</v>
      </c>
      <c r="F734" s="138">
        <v>3367989.0299999989</v>
      </c>
      <c r="G734" s="138"/>
      <c r="H734" s="138"/>
      <c r="I734" s="600"/>
      <c r="J734" s="68">
        <v>2301442.1910655992</v>
      </c>
      <c r="K734" s="357">
        <f t="shared" si="79"/>
        <v>0.68332829191715028</v>
      </c>
      <c r="L734" s="137"/>
      <c r="M734" s="137"/>
      <c r="N734" s="137">
        <f>Table3[[#This Row],[VAT Amount Rework]]+Table3[[#This Row],[Billed Before VAT Rework]]</f>
        <v>0</v>
      </c>
      <c r="O734" s="142">
        <v>1978643.4125655987</v>
      </c>
      <c r="P734" s="132">
        <f t="shared" si="76"/>
        <v>0.5874851120181942</v>
      </c>
      <c r="Q734" s="635">
        <f t="shared" si="77"/>
        <v>322798.77850000048</v>
      </c>
      <c r="R734" s="635">
        <f t="shared" si="78"/>
        <v>322798.77850000048</v>
      </c>
      <c r="S734" s="636"/>
      <c r="T734" s="637"/>
      <c r="U734" s="72" t="s">
        <v>40</v>
      </c>
      <c r="V734" s="578">
        <v>45763</v>
      </c>
      <c r="W734" s="37">
        <f>Table3[[#This Row],[Received Date]]+15</f>
        <v>45778</v>
      </c>
      <c r="X734" s="423" t="s">
        <v>96</v>
      </c>
      <c r="Y734" s="51" t="s">
        <v>38</v>
      </c>
      <c r="Z734" s="37">
        <v>45775</v>
      </c>
      <c r="AA734" s="638"/>
    </row>
    <row r="735" spans="1:27" ht="17.25" hidden="1" customHeight="1" x14ac:dyDescent="0.2">
      <c r="A735" s="601" t="s">
        <v>47</v>
      </c>
      <c r="B735" s="590" t="s">
        <v>87</v>
      </c>
      <c r="C735" s="592" t="s">
        <v>62</v>
      </c>
      <c r="D735" s="590" t="str">
        <f t="shared" si="71"/>
        <v>Jan</v>
      </c>
      <c r="E735" s="158">
        <v>2025</v>
      </c>
      <c r="F735" s="138">
        <v>14681043.470000084</v>
      </c>
      <c r="G735" s="138"/>
      <c r="H735" s="138"/>
      <c r="I735" s="600"/>
      <c r="J735" s="68">
        <v>514573.85720488802</v>
      </c>
      <c r="K735" s="357">
        <f t="shared" si="79"/>
        <v>3.5050223661307986E-2</v>
      </c>
      <c r="L735" s="137"/>
      <c r="M735" s="137"/>
      <c r="N735" s="137">
        <f>Table3[[#This Row],[VAT Amount Rework]]+Table3[[#This Row],[Billed Before VAT Rework]]</f>
        <v>0</v>
      </c>
      <c r="O735" s="142">
        <v>483113.18</v>
      </c>
      <c r="P735" s="132">
        <f t="shared" si="76"/>
        <v>3.2907278081916694E-2</v>
      </c>
      <c r="Q735" s="594">
        <f t="shared" si="77"/>
        <v>31460.677204888023</v>
      </c>
      <c r="R735" s="594">
        <f t="shared" si="78"/>
        <v>31460.677204888023</v>
      </c>
      <c r="S735" s="596"/>
      <c r="T735" s="588"/>
      <c r="U735" s="106" t="s">
        <v>40</v>
      </c>
      <c r="V735" s="578">
        <v>45798</v>
      </c>
      <c r="W735" s="37">
        <f>Table3[[#This Row],[Received Date]]+15</f>
        <v>45813</v>
      </c>
      <c r="X735" s="233" t="s">
        <v>96</v>
      </c>
      <c r="Y735" s="84" t="s">
        <v>103</v>
      </c>
      <c r="Z735" s="37">
        <v>45812</v>
      </c>
      <c r="AA735" s="599"/>
    </row>
    <row r="736" spans="1:27" ht="17.25" hidden="1" customHeight="1" x14ac:dyDescent="0.2">
      <c r="A736" s="601" t="s">
        <v>89</v>
      </c>
      <c r="B736" s="590" t="s">
        <v>87</v>
      </c>
      <c r="C736" s="592" t="s">
        <v>62</v>
      </c>
      <c r="D736" s="590" t="str">
        <f t="shared" si="71"/>
        <v>FEB</v>
      </c>
      <c r="E736" s="158">
        <v>2025</v>
      </c>
      <c r="F736" s="138">
        <v>8678175.4899999965</v>
      </c>
      <c r="G736" s="138"/>
      <c r="H736" s="138"/>
      <c r="I736" s="600"/>
      <c r="J736" s="68">
        <v>146809.3173582349</v>
      </c>
      <c r="K736" s="357">
        <f t="shared" si="79"/>
        <v>1.6917071742488462E-2</v>
      </c>
      <c r="L736" s="137"/>
      <c r="M736" s="137"/>
      <c r="N736" s="137">
        <f>Table3[[#This Row],[VAT Amount Rework]]+Table3[[#This Row],[Billed Before VAT Rework]]</f>
        <v>0</v>
      </c>
      <c r="O736" s="142">
        <v>142512.82</v>
      </c>
      <c r="P736" s="132">
        <f t="shared" si="76"/>
        <v>1.6421979500670373E-2</v>
      </c>
      <c r="Q736" s="594">
        <f t="shared" si="77"/>
        <v>4296.4973582348903</v>
      </c>
      <c r="R736" s="594">
        <f t="shared" si="78"/>
        <v>4296.4973582348903</v>
      </c>
      <c r="S736" s="596"/>
      <c r="T736" s="588"/>
      <c r="U736" s="107" t="s">
        <v>40</v>
      </c>
      <c r="V736" s="578">
        <v>45798</v>
      </c>
      <c r="W736" s="37">
        <f>Table3[[#This Row],[Received Date]]+15</f>
        <v>45813</v>
      </c>
      <c r="X736" s="233" t="s">
        <v>96</v>
      </c>
      <c r="Y736" s="84" t="s">
        <v>103</v>
      </c>
      <c r="Z736" s="37">
        <v>45812</v>
      </c>
      <c r="AA736" s="599"/>
    </row>
    <row r="737" spans="1:27" ht="17.25" hidden="1" customHeight="1" x14ac:dyDescent="0.2">
      <c r="A737" s="35" t="s">
        <v>91</v>
      </c>
      <c r="B737" s="74" t="s">
        <v>85</v>
      </c>
      <c r="C737" s="79" t="s">
        <v>46</v>
      </c>
      <c r="D737" s="36" t="str">
        <f t="shared" si="71"/>
        <v>APR</v>
      </c>
      <c r="E737" s="158">
        <v>2025</v>
      </c>
      <c r="F737" s="138">
        <v>40679.269999999997</v>
      </c>
      <c r="G737" s="138">
        <v>12338.74</v>
      </c>
      <c r="H737" s="138">
        <v>1817.64</v>
      </c>
      <c r="I737" s="600">
        <f>Table3[[#This Row],[VAT Amount]]+Table3[[#This Row],[Billed Before VAT]]</f>
        <v>14156.38</v>
      </c>
      <c r="J737" s="68">
        <f>Table3[[#This Row],[Billing Amount]]-Table3[[#This Row],[Approved to pay]]</f>
        <v>26522.89</v>
      </c>
      <c r="K737" s="357">
        <f t="shared" si="79"/>
        <v>0.65200014651197036</v>
      </c>
      <c r="L737" s="137">
        <v>35431.08</v>
      </c>
      <c r="M737" s="137">
        <v>5248.19</v>
      </c>
      <c r="N737" s="137">
        <f>Table3[[#This Row],[VAT Amount Rework]]+Table3[[#This Row],[Billed Before VAT Rework]]</f>
        <v>40679.270000000004</v>
      </c>
      <c r="O737" s="142">
        <v>0</v>
      </c>
      <c r="P737" s="132">
        <f t="shared" si="76"/>
        <v>0</v>
      </c>
      <c r="Q737" s="68">
        <f t="shared" si="77"/>
        <v>26522.89</v>
      </c>
      <c r="R737" s="68">
        <f t="shared" si="78"/>
        <v>26522.89</v>
      </c>
      <c r="S737" s="71" t="s">
        <v>348</v>
      </c>
      <c r="T737" s="340"/>
      <c r="U737" s="106" t="s">
        <v>40</v>
      </c>
      <c r="V737" s="37">
        <v>45798</v>
      </c>
      <c r="W737" s="37">
        <f>Table3[[#This Row],[Received Date]]+15</f>
        <v>45813</v>
      </c>
      <c r="X737" s="68" t="s">
        <v>285</v>
      </c>
      <c r="Y737" s="84" t="s">
        <v>38</v>
      </c>
      <c r="Z737" s="37">
        <v>45812</v>
      </c>
      <c r="AA737" s="73"/>
    </row>
    <row r="738" spans="1:27" ht="17.25" hidden="1" customHeight="1" x14ac:dyDescent="0.2">
      <c r="A738" s="604" t="s">
        <v>37</v>
      </c>
      <c r="B738" s="605" t="s">
        <v>56</v>
      </c>
      <c r="C738" s="610" t="s">
        <v>46</v>
      </c>
      <c r="D738" s="605" t="str">
        <f t="shared" si="71"/>
        <v>Mar</v>
      </c>
      <c r="E738" s="603">
        <v>2025</v>
      </c>
      <c r="F738" s="138">
        <v>13125.01</v>
      </c>
      <c r="G738" s="138">
        <v>8579.4699999999993</v>
      </c>
      <c r="H738" s="138">
        <v>635.61</v>
      </c>
      <c r="I738" s="600">
        <f>Table3[[#This Row],[VAT Amount]]+Table3[[#This Row],[Billed Before VAT]]</f>
        <v>9215.08</v>
      </c>
      <c r="J738" s="68">
        <f>Table3[[#This Row],[Billing Amount]]-Table3[[#This Row],[Approved to pay]]</f>
        <v>3909.9300000000003</v>
      </c>
      <c r="K738" s="357">
        <f t="shared" si="79"/>
        <v>0.29789920160060834</v>
      </c>
      <c r="L738" s="137">
        <v>8735.5300000000007</v>
      </c>
      <c r="M738" s="137">
        <v>659.02</v>
      </c>
      <c r="N738" s="137">
        <f>Table3[[#This Row],[VAT Amount Rework]]+Table3[[#This Row],[Billed Before VAT Rework]]</f>
        <v>9394.5500000000011</v>
      </c>
      <c r="O738" s="142">
        <v>3730.4599999999991</v>
      </c>
      <c r="P738" s="132">
        <f t="shared" si="76"/>
        <v>0.2842253072569087</v>
      </c>
      <c r="Q738" s="606">
        <f t="shared" si="77"/>
        <v>179.47000000000116</v>
      </c>
      <c r="R738" s="606">
        <f t="shared" si="78"/>
        <v>179.47000000000116</v>
      </c>
      <c r="S738" s="607" t="s">
        <v>345</v>
      </c>
      <c r="T738" s="608"/>
      <c r="U738" s="83" t="s">
        <v>41</v>
      </c>
      <c r="V738" s="37">
        <v>45799</v>
      </c>
      <c r="W738" s="37">
        <f>Table3[[#This Row],[Received Date]]+15</f>
        <v>45814</v>
      </c>
      <c r="X738" s="68" t="s">
        <v>99</v>
      </c>
      <c r="Y738" s="84" t="s">
        <v>103</v>
      </c>
      <c r="Z738" s="37">
        <v>45811</v>
      </c>
      <c r="AA738" s="609"/>
    </row>
    <row r="739" spans="1:27" ht="17.25" hidden="1" customHeight="1" x14ac:dyDescent="0.2">
      <c r="A739" s="35" t="s">
        <v>91</v>
      </c>
      <c r="B739" s="74" t="s">
        <v>85</v>
      </c>
      <c r="C739" s="79" t="s">
        <v>46</v>
      </c>
      <c r="D739" s="36" t="str">
        <f t="shared" si="71"/>
        <v>APR</v>
      </c>
      <c r="E739" s="158">
        <v>2025</v>
      </c>
      <c r="F739" s="138">
        <v>6184.82</v>
      </c>
      <c r="G739" s="138">
        <v>4564</v>
      </c>
      <c r="H739" s="138">
        <v>684.6</v>
      </c>
      <c r="I739" s="600">
        <v>5248.6</v>
      </c>
      <c r="J739" s="68">
        <f>Table3[[#This Row],[Billing Amount]]-Table3[[#This Row],[Approved to pay]]</f>
        <v>936.21999999999935</v>
      </c>
      <c r="K739" s="357">
        <f t="shared" si="79"/>
        <v>0.1513738475816595</v>
      </c>
      <c r="L739" s="137"/>
      <c r="M739" s="137"/>
      <c r="N739" s="137">
        <f>Table3[[#This Row],[VAT Amount Rework]]+Table3[[#This Row],[Billed Before VAT Rework]]</f>
        <v>0</v>
      </c>
      <c r="O739" s="142">
        <v>936.21999999999935</v>
      </c>
      <c r="P739" s="132">
        <f t="shared" si="76"/>
        <v>0.1513738475816595</v>
      </c>
      <c r="Q739" s="68">
        <f t="shared" si="77"/>
        <v>0</v>
      </c>
      <c r="R739" s="68">
        <f t="shared" si="78"/>
        <v>0</v>
      </c>
      <c r="S739" s="71" t="s">
        <v>349</v>
      </c>
      <c r="T739" s="340"/>
      <c r="U739" s="106" t="s">
        <v>40</v>
      </c>
      <c r="V739" s="37">
        <v>45799</v>
      </c>
      <c r="W739" s="37">
        <f>Table3[[#This Row],[Received Date]]+15</f>
        <v>45814</v>
      </c>
      <c r="X739" s="68" t="s">
        <v>114</v>
      </c>
      <c r="Y739" s="226" t="s">
        <v>103</v>
      </c>
      <c r="Z739" s="37">
        <v>45811</v>
      </c>
      <c r="AA739" s="73"/>
    </row>
    <row r="740" spans="1:27" ht="17.25" hidden="1" customHeight="1" x14ac:dyDescent="0.2">
      <c r="A740" s="35" t="s">
        <v>91</v>
      </c>
      <c r="B740" s="36" t="s">
        <v>82</v>
      </c>
      <c r="C740" s="79" t="s">
        <v>46</v>
      </c>
      <c r="D740" s="36" t="str">
        <f t="shared" si="71"/>
        <v>APR</v>
      </c>
      <c r="E740" s="158">
        <v>2025</v>
      </c>
      <c r="F740" s="138">
        <v>19767.73</v>
      </c>
      <c r="G740" s="138">
        <v>17014.89</v>
      </c>
      <c r="H740" s="138">
        <v>2479.14</v>
      </c>
      <c r="I740" s="600">
        <f>Table3[[#This Row],[VAT Amount]]+Table3[[#This Row],[Billed Before VAT]]</f>
        <v>19494.03</v>
      </c>
      <c r="J740" s="68">
        <f>Table3[[#This Row],[Billing Amount]]-Table3[[#This Row],[Approved to pay]]</f>
        <v>273.70000000000073</v>
      </c>
      <c r="K740" s="357">
        <f t="shared" si="79"/>
        <v>1.3845798177130138E-2</v>
      </c>
      <c r="L740" s="137"/>
      <c r="M740" s="137"/>
      <c r="N740" s="137">
        <f>Table3[[#This Row],[VAT Amount Rework]]+Table3[[#This Row],[Billed Before VAT Rework]]</f>
        <v>0</v>
      </c>
      <c r="O740" s="142">
        <v>273.70000000000073</v>
      </c>
      <c r="P740" s="132">
        <f t="shared" si="76"/>
        <v>1.3845798177130138E-2</v>
      </c>
      <c r="Q740" s="68">
        <f t="shared" si="77"/>
        <v>0</v>
      </c>
      <c r="R740" s="68">
        <f t="shared" si="78"/>
        <v>0</v>
      </c>
      <c r="S740" s="71" t="s">
        <v>350</v>
      </c>
      <c r="T740" s="340"/>
      <c r="U740" s="106" t="s">
        <v>40</v>
      </c>
      <c r="V740" s="37">
        <v>45799</v>
      </c>
      <c r="W740" s="37">
        <f>Table3[[#This Row],[Received Date]]+15</f>
        <v>45814</v>
      </c>
      <c r="X740" s="68" t="s">
        <v>114</v>
      </c>
      <c r="Y740" s="226" t="s">
        <v>103</v>
      </c>
      <c r="Z740" s="37">
        <v>45811</v>
      </c>
      <c r="AA740" s="73"/>
    </row>
    <row r="741" spans="1:27" ht="17.25" hidden="1" customHeight="1" x14ac:dyDescent="0.2">
      <c r="A741" s="627" t="s">
        <v>91</v>
      </c>
      <c r="B741" s="74" t="s">
        <v>85</v>
      </c>
      <c r="C741" s="79" t="s">
        <v>46</v>
      </c>
      <c r="D741" s="36" t="str">
        <f t="shared" si="71"/>
        <v>APR</v>
      </c>
      <c r="E741" s="158">
        <v>2025</v>
      </c>
      <c r="F741" s="138">
        <v>596912.18000000005</v>
      </c>
      <c r="G741" s="138">
        <v>335822.8</v>
      </c>
      <c r="H741" s="138">
        <v>49204.67</v>
      </c>
      <c r="I741" s="600">
        <f>Table3[[#This Row],[VAT Amount]]+Table3[[#This Row],[Billed Before VAT]]</f>
        <v>385027.47</v>
      </c>
      <c r="J741" s="68">
        <f>Table3[[#This Row],[Billing Amount]]-Table3[[#This Row],[Approved to pay]]</f>
        <v>211884.71000000008</v>
      </c>
      <c r="K741" s="357">
        <f t="shared" si="79"/>
        <v>0.35496797870668356</v>
      </c>
      <c r="L741" s="137">
        <v>501473.44</v>
      </c>
      <c r="M741" s="137">
        <v>73908.3</v>
      </c>
      <c r="N741" s="137">
        <f>Table3[[#This Row],[VAT Amount Rework]]+Table3[[#This Row],[Billed Before VAT Rework]]</f>
        <v>575381.74</v>
      </c>
      <c r="O741" s="142">
        <v>21530.440000000061</v>
      </c>
      <c r="P741" s="132">
        <f t="shared" si="76"/>
        <v>3.606969454032595E-2</v>
      </c>
      <c r="Q741" s="629">
        <f t="shared" si="77"/>
        <v>190354.27000000002</v>
      </c>
      <c r="R741" s="629">
        <f t="shared" si="78"/>
        <v>190354.27000000002</v>
      </c>
      <c r="S741" s="630" t="s">
        <v>353</v>
      </c>
      <c r="T741" s="631"/>
      <c r="U741" s="107" t="s">
        <v>40</v>
      </c>
      <c r="V741" s="565">
        <v>45802</v>
      </c>
      <c r="W741" s="565">
        <f>Table3[[#This Row],[Received Date]]+15</f>
        <v>45817</v>
      </c>
      <c r="X741" s="68" t="s">
        <v>99</v>
      </c>
      <c r="Y741" s="84" t="s">
        <v>103</v>
      </c>
      <c r="Z741" s="37">
        <v>45811</v>
      </c>
      <c r="AA741" s="632"/>
    </row>
    <row r="742" spans="1:27" ht="17.25" hidden="1" customHeight="1" x14ac:dyDescent="0.2">
      <c r="A742" s="35" t="s">
        <v>91</v>
      </c>
      <c r="B742" s="541" t="s">
        <v>57</v>
      </c>
      <c r="C742" s="74" t="s">
        <v>46</v>
      </c>
      <c r="D742" s="36" t="str">
        <f t="shared" si="71"/>
        <v>APR</v>
      </c>
      <c r="E742" s="158">
        <v>2025</v>
      </c>
      <c r="F742" s="138">
        <v>487.92</v>
      </c>
      <c r="G742" s="138">
        <v>196.68</v>
      </c>
      <c r="H742" s="138">
        <v>18</v>
      </c>
      <c r="I742" s="600">
        <f>Table3[[#This Row],[VAT Amount]]+Table3[[#This Row],[Billed Before VAT]]</f>
        <v>214.68</v>
      </c>
      <c r="J742" s="68">
        <f>Table3[[#This Row],[Billing Amount]]-Table3[[#This Row],[Approved to pay]]</f>
        <v>273.24</v>
      </c>
      <c r="K742" s="357">
        <f t="shared" si="79"/>
        <v>0.56000983767830792</v>
      </c>
      <c r="L742" s="137">
        <v>196.68</v>
      </c>
      <c r="M742" s="137">
        <v>18</v>
      </c>
      <c r="N742" s="137">
        <f>Table3[[#This Row],[VAT Amount Rework]]+Table3[[#This Row],[Billed Before VAT Rework]]</f>
        <v>214.68</v>
      </c>
      <c r="O742" s="142">
        <v>273.24</v>
      </c>
      <c r="P742" s="132">
        <f t="shared" si="76"/>
        <v>0.56000983767830792</v>
      </c>
      <c r="Q742" s="68">
        <f t="shared" si="77"/>
        <v>0</v>
      </c>
      <c r="R742" s="68">
        <f t="shared" si="78"/>
        <v>0</v>
      </c>
      <c r="S742" s="71">
        <v>450753</v>
      </c>
      <c r="T742" s="340"/>
      <c r="U742" s="25" t="s">
        <v>41</v>
      </c>
      <c r="V742" s="565">
        <v>45803</v>
      </c>
      <c r="W742" s="565">
        <f>Table3[[#This Row],[Received Date]]+15</f>
        <v>45818</v>
      </c>
      <c r="X742" s="68" t="s">
        <v>114</v>
      </c>
      <c r="Y742" s="226" t="s">
        <v>38</v>
      </c>
      <c r="Z742" s="130">
        <v>45812</v>
      </c>
      <c r="AA742" s="73"/>
    </row>
    <row r="743" spans="1:27" ht="17.25" hidden="1" customHeight="1" x14ac:dyDescent="0.2">
      <c r="A743" s="35" t="s">
        <v>91</v>
      </c>
      <c r="B743" s="541" t="s">
        <v>57</v>
      </c>
      <c r="C743" s="74" t="s">
        <v>46</v>
      </c>
      <c r="D743" s="36" t="str">
        <f t="shared" si="71"/>
        <v>APR</v>
      </c>
      <c r="E743" s="158">
        <v>2025</v>
      </c>
      <c r="F743" s="138">
        <v>15951.79</v>
      </c>
      <c r="G743" s="138">
        <v>9571.4699999999993</v>
      </c>
      <c r="H743" s="138">
        <v>993.9</v>
      </c>
      <c r="I743" s="600">
        <f>Table3[[#This Row],[VAT Amount]]+Table3[[#This Row],[Billed Before VAT]]</f>
        <v>10565.369999999999</v>
      </c>
      <c r="J743" s="68">
        <f>Table3[[#This Row],[Billing Amount]]-Table3[[#This Row],[Approved to pay]]</f>
        <v>5386.4200000000019</v>
      </c>
      <c r="K743" s="357">
        <f t="shared" si="79"/>
        <v>0.33766868796542593</v>
      </c>
      <c r="L743" s="137">
        <v>9617.67</v>
      </c>
      <c r="M743" s="137">
        <v>1000.83</v>
      </c>
      <c r="N743" s="137">
        <f>Table3[[#This Row],[VAT Amount Rework]]+Table3[[#This Row],[Billed Before VAT Rework]]</f>
        <v>10618.5</v>
      </c>
      <c r="O743" s="142">
        <v>5333.2900000000009</v>
      </c>
      <c r="P743" s="132">
        <f t="shared" si="76"/>
        <v>0.33433802726841316</v>
      </c>
      <c r="Q743" s="68">
        <f t="shared" si="77"/>
        <v>53.130000000001019</v>
      </c>
      <c r="R743" s="68">
        <f t="shared" si="78"/>
        <v>53.130000000001019</v>
      </c>
      <c r="S743" s="71">
        <v>450754</v>
      </c>
      <c r="T743" s="340"/>
      <c r="U743" s="83" t="s">
        <v>41</v>
      </c>
      <c r="V743" s="565">
        <v>45803</v>
      </c>
      <c r="W743" s="565">
        <f>Table3[[#This Row],[Received Date]]+15</f>
        <v>45818</v>
      </c>
      <c r="X743" s="68" t="s">
        <v>99</v>
      </c>
      <c r="Y743" s="84" t="s">
        <v>103</v>
      </c>
      <c r="Z743" s="37">
        <v>45812</v>
      </c>
      <c r="AA743" s="73"/>
    </row>
    <row r="744" spans="1:27" ht="17.25" hidden="1" customHeight="1" x14ac:dyDescent="0.2">
      <c r="A744" s="35" t="s">
        <v>91</v>
      </c>
      <c r="B744" s="74" t="s">
        <v>85</v>
      </c>
      <c r="C744" s="14" t="s">
        <v>46</v>
      </c>
      <c r="D744" s="36" t="str">
        <f t="shared" si="71"/>
        <v>APR</v>
      </c>
      <c r="E744" s="158">
        <v>2025</v>
      </c>
      <c r="F744" s="138">
        <v>577100.96</v>
      </c>
      <c r="G744" s="138">
        <v>390297.57</v>
      </c>
      <c r="H744" s="138">
        <v>42526.15</v>
      </c>
      <c r="I744" s="600">
        <f>Table3[[#This Row],[VAT Amount]]+Table3[[#This Row],[Billed Before VAT]]</f>
        <v>432823.72000000003</v>
      </c>
      <c r="J744" s="68">
        <f>Table3[[#This Row],[Billing Amount]]-Table3[[#This Row],[Approved to pay]]</f>
        <v>144277.23999999993</v>
      </c>
      <c r="K744" s="357">
        <f t="shared" si="79"/>
        <v>0.25000346559811637</v>
      </c>
      <c r="L744" s="137">
        <v>391380.47</v>
      </c>
      <c r="M744" s="137">
        <v>42684.66</v>
      </c>
      <c r="N744" s="137">
        <f>Table3[[#This Row],[VAT Amount Rework]]+Table3[[#This Row],[Billed Before VAT Rework]]</f>
        <v>434065.13</v>
      </c>
      <c r="O744" s="142">
        <v>143035.82999999996</v>
      </c>
      <c r="P744" s="132">
        <f t="shared" si="76"/>
        <v>0.24785235151922111</v>
      </c>
      <c r="Q744" s="68">
        <f t="shared" si="77"/>
        <v>1241.4099999999744</v>
      </c>
      <c r="R744" s="68">
        <f t="shared" si="78"/>
        <v>1241.4099999999744</v>
      </c>
      <c r="S744" s="71">
        <v>455578</v>
      </c>
      <c r="T744" s="340"/>
      <c r="U744" s="83" t="s">
        <v>41</v>
      </c>
      <c r="V744" s="37">
        <v>45804</v>
      </c>
      <c r="W744" s="37">
        <f>Table3[[#This Row],[Received Date]]+15</f>
        <v>45819</v>
      </c>
      <c r="X744" s="68" t="s">
        <v>114</v>
      </c>
      <c r="Y744" s="226" t="s">
        <v>38</v>
      </c>
      <c r="Z744" s="130">
        <v>45812</v>
      </c>
      <c r="AA744" s="73"/>
    </row>
    <row r="745" spans="1:27" ht="17.25" hidden="1" customHeight="1" x14ac:dyDescent="0.2">
      <c r="A745" s="35" t="s">
        <v>91</v>
      </c>
      <c r="B745" s="36" t="s">
        <v>82</v>
      </c>
      <c r="C745" s="79" t="s">
        <v>46</v>
      </c>
      <c r="D745" s="36" t="str">
        <f t="shared" si="71"/>
        <v>APR</v>
      </c>
      <c r="E745" s="158">
        <v>2025</v>
      </c>
      <c r="F745" s="138">
        <v>997.92</v>
      </c>
      <c r="G745" s="138">
        <v>645.94000000000005</v>
      </c>
      <c r="H745" s="138">
        <v>96.89</v>
      </c>
      <c r="I745" s="600">
        <f>Table3[[#This Row],[VAT Amount]]+Table3[[#This Row],[Billed Before VAT]]</f>
        <v>742.83</v>
      </c>
      <c r="J745" s="68">
        <f>Table3[[#This Row],[Billing Amount]]-Table3[[#This Row],[Approved to pay]]</f>
        <v>255.08999999999992</v>
      </c>
      <c r="K745" s="357">
        <f t="shared" si="79"/>
        <v>0.25562169312169303</v>
      </c>
      <c r="L745" s="137"/>
      <c r="M745" s="137"/>
      <c r="N745" s="137">
        <f>Table3[[#This Row],[VAT Amount Rework]]+Table3[[#This Row],[Billed Before VAT Rework]]</f>
        <v>0</v>
      </c>
      <c r="O745" s="142">
        <v>255.08999999999992</v>
      </c>
      <c r="P745" s="132">
        <f t="shared" si="76"/>
        <v>0.25562169312169303</v>
      </c>
      <c r="Q745" s="629">
        <f t="shared" si="77"/>
        <v>0</v>
      </c>
      <c r="R745" s="629">
        <f t="shared" si="78"/>
        <v>0</v>
      </c>
      <c r="S745" s="630" t="s">
        <v>354</v>
      </c>
      <c r="T745" s="631"/>
      <c r="U745" s="25" t="s">
        <v>41</v>
      </c>
      <c r="V745" s="37">
        <v>45806</v>
      </c>
      <c r="W745" s="37">
        <f>Table3[[#This Row],[Received Date]]+15</f>
        <v>45821</v>
      </c>
      <c r="X745" s="68" t="s">
        <v>99</v>
      </c>
      <c r="Y745" s="84" t="s">
        <v>38</v>
      </c>
      <c r="Z745" s="37">
        <v>45811</v>
      </c>
      <c r="AA745" s="632"/>
    </row>
    <row r="746" spans="1:27" ht="17.25" hidden="1" customHeight="1" x14ac:dyDescent="0.2">
      <c r="A746" s="35" t="s">
        <v>91</v>
      </c>
      <c r="B746" s="36" t="s">
        <v>82</v>
      </c>
      <c r="C746" s="79" t="s">
        <v>46</v>
      </c>
      <c r="D746" s="36" t="str">
        <f t="shared" si="71"/>
        <v>APR</v>
      </c>
      <c r="E746" s="158">
        <v>2025</v>
      </c>
      <c r="F746" s="138">
        <v>484102.38</v>
      </c>
      <c r="G746" s="138">
        <v>359393.59</v>
      </c>
      <c r="H746" s="138">
        <v>52978.26</v>
      </c>
      <c r="I746" s="600">
        <f>Table3[[#This Row],[VAT Amount]]+Table3[[#This Row],[Billed Before VAT]]</f>
        <v>412371.85000000003</v>
      </c>
      <c r="J746" s="68">
        <f>Table3[[#This Row],[Billing Amount]]-Table3[[#This Row],[Approved to pay]]</f>
        <v>71730.52999999997</v>
      </c>
      <c r="K746" s="357">
        <f t="shared" si="79"/>
        <v>0.14817223166719398</v>
      </c>
      <c r="L746" s="137">
        <v>403453.48</v>
      </c>
      <c r="M746" s="137">
        <v>59499.42</v>
      </c>
      <c r="N746" s="137">
        <f>Table3[[#This Row],[VAT Amount Rework]]+Table3[[#This Row],[Billed Before VAT Rework]]</f>
        <v>462952.89999999997</v>
      </c>
      <c r="O746" s="142">
        <v>21149.48000000004</v>
      </c>
      <c r="P746" s="132">
        <f t="shared" si="76"/>
        <v>4.3688031444918819E-2</v>
      </c>
      <c r="Q746" s="68">
        <f t="shared" si="77"/>
        <v>50581.04999999993</v>
      </c>
      <c r="R746" s="68">
        <f t="shared" si="78"/>
        <v>50581.04999999993</v>
      </c>
      <c r="S746" s="71">
        <v>451339</v>
      </c>
      <c r="T746" s="340"/>
      <c r="U746" s="106" t="s">
        <v>40</v>
      </c>
      <c r="V746" s="37">
        <v>45806</v>
      </c>
      <c r="W746" s="37">
        <f>Table3[[#This Row],[Received Date]]+15</f>
        <v>45821</v>
      </c>
      <c r="X746" s="68" t="s">
        <v>99</v>
      </c>
      <c r="Y746" s="84" t="s">
        <v>103</v>
      </c>
      <c r="Z746" s="37">
        <v>45823</v>
      </c>
      <c r="AA746" s="73"/>
    </row>
    <row r="747" spans="1:27" ht="17.25" hidden="1" customHeight="1" x14ac:dyDescent="0.2">
      <c r="A747" s="627" t="s">
        <v>91</v>
      </c>
      <c r="B747" s="628" t="s">
        <v>56</v>
      </c>
      <c r="C747" s="81" t="s">
        <v>93</v>
      </c>
      <c r="D747" s="628" t="str">
        <f t="shared" ref="D747:D810" si="80">TEXT($A747, "mmm")</f>
        <v>APR</v>
      </c>
      <c r="E747" s="626">
        <v>2025</v>
      </c>
      <c r="F747" s="138">
        <v>822985.12</v>
      </c>
      <c r="G747" s="138"/>
      <c r="H747" s="138"/>
      <c r="I747" s="600">
        <v>641486.86</v>
      </c>
      <c r="J747" s="68">
        <f>Table3[[#This Row],[Billing Amount]]-Table3[[#This Row],[Approved to pay]]</f>
        <v>181498.26</v>
      </c>
      <c r="K747" s="357">
        <f t="shared" si="79"/>
        <v>0.22053650253117579</v>
      </c>
      <c r="L747" s="137"/>
      <c r="M747" s="137"/>
      <c r="N747" s="137">
        <f>Table3[[#This Row],[VAT Amount Rework]]+Table3[[#This Row],[Billed Before VAT Rework]]</f>
        <v>0</v>
      </c>
      <c r="O747" s="142">
        <v>181498.26</v>
      </c>
      <c r="P747" s="132">
        <f t="shared" ref="P747:P778" si="81">IF(O747="-",K747,IFERROR(O747/F747,0))</f>
        <v>0.22053650253117579</v>
      </c>
      <c r="Q747" s="629">
        <f t="shared" si="77"/>
        <v>0</v>
      </c>
      <c r="R747" s="629">
        <f t="shared" si="78"/>
        <v>0</v>
      </c>
      <c r="S747" s="630" t="s">
        <v>352</v>
      </c>
      <c r="T747" s="631"/>
      <c r="U747" s="106" t="s">
        <v>48</v>
      </c>
      <c r="V747" s="37">
        <v>45807</v>
      </c>
      <c r="W747" s="37">
        <f>Table3[[#This Row],[Received Date]]+15</f>
        <v>45822</v>
      </c>
      <c r="X747" s="233" t="s">
        <v>96</v>
      </c>
      <c r="Y747" s="84" t="s">
        <v>103</v>
      </c>
      <c r="Z747" s="37">
        <v>45822</v>
      </c>
      <c r="AA747" s="632"/>
    </row>
    <row r="748" spans="1:27" ht="17.25" hidden="1" customHeight="1" x14ac:dyDescent="0.2">
      <c r="A748" s="35" t="s">
        <v>91</v>
      </c>
      <c r="B748" s="36" t="s">
        <v>82</v>
      </c>
      <c r="C748" s="79" t="s">
        <v>46</v>
      </c>
      <c r="D748" s="36" t="str">
        <f t="shared" si="80"/>
        <v>APR</v>
      </c>
      <c r="E748" s="158">
        <v>2025</v>
      </c>
      <c r="F748" s="138">
        <v>76219.89</v>
      </c>
      <c r="G748" s="138">
        <v>36325.97</v>
      </c>
      <c r="H748" s="138">
        <v>3130.83</v>
      </c>
      <c r="I748" s="600">
        <f>Table3[[#This Row],[VAT Amount]]+Table3[[#This Row],[Billed Before VAT]]</f>
        <v>39456.800000000003</v>
      </c>
      <c r="J748" s="68">
        <f>Table3[[#This Row],[Billing Amount]]-Table3[[#This Row],[Approved to pay]]</f>
        <v>36763.089999999997</v>
      </c>
      <c r="K748" s="357">
        <f t="shared" si="79"/>
        <v>0.48232934998987792</v>
      </c>
      <c r="L748" s="137">
        <v>40162.120000000003</v>
      </c>
      <c r="M748" s="137">
        <v>3642.85</v>
      </c>
      <c r="N748" s="137">
        <f>Table3[[#This Row],[VAT Amount Rework]]+Table3[[#This Row],[Billed Before VAT Rework]]</f>
        <v>43804.97</v>
      </c>
      <c r="O748" s="142">
        <v>32414.92</v>
      </c>
      <c r="P748" s="132">
        <f t="shared" si="81"/>
        <v>0.4252816423639551</v>
      </c>
      <c r="Q748" s="68">
        <f t="shared" si="77"/>
        <v>4348.1699999999983</v>
      </c>
      <c r="R748" s="68">
        <f t="shared" si="78"/>
        <v>4348.1699999999983</v>
      </c>
      <c r="S748" s="71" t="s">
        <v>355</v>
      </c>
      <c r="T748" s="340"/>
      <c r="U748" s="25" t="s">
        <v>41</v>
      </c>
      <c r="V748" s="37">
        <v>45808</v>
      </c>
      <c r="W748" s="37">
        <f>Table3[[#This Row],[Received Date]]+15</f>
        <v>45823</v>
      </c>
      <c r="X748" s="68" t="s">
        <v>285</v>
      </c>
      <c r="Y748" s="84" t="s">
        <v>38</v>
      </c>
      <c r="Z748" s="130">
        <v>45823</v>
      </c>
      <c r="AA748" s="73"/>
    </row>
    <row r="749" spans="1:27" ht="17.25" hidden="1" customHeight="1" x14ac:dyDescent="0.2">
      <c r="A749" s="35" t="s">
        <v>91</v>
      </c>
      <c r="B749" s="74" t="s">
        <v>85</v>
      </c>
      <c r="C749" s="14" t="s">
        <v>46</v>
      </c>
      <c r="D749" s="36" t="str">
        <f t="shared" si="80"/>
        <v>APR</v>
      </c>
      <c r="E749" s="158">
        <v>2025</v>
      </c>
      <c r="F749" s="138">
        <v>24214.74</v>
      </c>
      <c r="G749" s="138">
        <v>12741.21</v>
      </c>
      <c r="H749" s="138">
        <v>1550.71</v>
      </c>
      <c r="I749" s="600">
        <v>14291.919999999998</v>
      </c>
      <c r="J749" s="68">
        <f>Table3[[#This Row],[Billing Amount]]-Table3[[#This Row],[Approved to pay]]</f>
        <v>9922.8200000000033</v>
      </c>
      <c r="K749" s="357">
        <f t="shared" si="79"/>
        <v>0.40978428841276027</v>
      </c>
      <c r="L749" s="137">
        <v>16468.71</v>
      </c>
      <c r="M749" s="137">
        <v>2109.84</v>
      </c>
      <c r="N749" s="137">
        <f>Table3[[#This Row],[VAT Amount Rework]]+Table3[[#This Row],[Billed Before VAT Rework]]</f>
        <v>18578.55</v>
      </c>
      <c r="O749" s="142">
        <v>5636.1900000000023</v>
      </c>
      <c r="P749" s="132">
        <f t="shared" si="81"/>
        <v>0.23275864205025543</v>
      </c>
      <c r="Q749" s="68">
        <f t="shared" ref="Q749:Q780" si="82">$J749-$O749</f>
        <v>4286.630000000001</v>
      </c>
      <c r="R749" s="68">
        <f t="shared" ref="R749:R780" si="83">IFERROR(IF($Q749&lt;0,0,$Q749),"0")</f>
        <v>4286.630000000001</v>
      </c>
      <c r="S749" s="71">
        <v>455581</v>
      </c>
      <c r="T749" s="340"/>
      <c r="U749" s="25" t="s">
        <v>41</v>
      </c>
      <c r="V749" s="37">
        <v>45809</v>
      </c>
      <c r="W749" s="37">
        <f>Table3[[#This Row],[Received Date]]+15</f>
        <v>45824</v>
      </c>
      <c r="X749" s="68" t="s">
        <v>99</v>
      </c>
      <c r="Y749" s="84" t="s">
        <v>103</v>
      </c>
      <c r="Z749" s="37">
        <v>45820</v>
      </c>
      <c r="AA749" s="73"/>
    </row>
    <row r="750" spans="1:27" ht="17.25" hidden="1" customHeight="1" x14ac:dyDescent="0.2">
      <c r="A750" s="35" t="s">
        <v>91</v>
      </c>
      <c r="B750" s="605" t="s">
        <v>56</v>
      </c>
      <c r="C750" s="610" t="s">
        <v>46</v>
      </c>
      <c r="D750" s="36" t="str">
        <f t="shared" si="80"/>
        <v>APR</v>
      </c>
      <c r="E750" s="158">
        <v>2025</v>
      </c>
      <c r="F750" s="138">
        <v>397811.63</v>
      </c>
      <c r="G750" s="138">
        <v>270217.75</v>
      </c>
      <c r="H750" s="138">
        <v>32758.04</v>
      </c>
      <c r="I750" s="600">
        <f>Table3[[#This Row],[Billed Before VAT]]+Table3[[#This Row],[VAT Amount]]</f>
        <v>302975.78999999998</v>
      </c>
      <c r="J750" s="68">
        <f>Table3[[#This Row],[Billing Amount]]-Table3[[#This Row],[Approved to pay]]</f>
        <v>94835.840000000026</v>
      </c>
      <c r="K750" s="357">
        <f t="shared" si="79"/>
        <v>0.23839383479060183</v>
      </c>
      <c r="L750" s="137">
        <v>283543.76</v>
      </c>
      <c r="M750" s="137">
        <v>34706.54</v>
      </c>
      <c r="N750" s="137">
        <f>Table3[[#This Row],[VAT Amount Rework]]+Table3[[#This Row],[Billed Before VAT Rework]]</f>
        <v>318250.3</v>
      </c>
      <c r="O750" s="142">
        <v>79561.330000000016</v>
      </c>
      <c r="P750" s="132">
        <f t="shared" si="81"/>
        <v>0.19999749630245856</v>
      </c>
      <c r="Q750" s="68">
        <f t="shared" si="82"/>
        <v>15274.510000000009</v>
      </c>
      <c r="R750" s="68">
        <f t="shared" si="83"/>
        <v>15274.510000000009</v>
      </c>
      <c r="S750" s="71" t="s">
        <v>358</v>
      </c>
      <c r="T750" s="340"/>
      <c r="U750" s="106" t="s">
        <v>40</v>
      </c>
      <c r="V750" s="37">
        <v>45809</v>
      </c>
      <c r="W750" s="37">
        <f>Table3[[#This Row],[Received Date]]+15</f>
        <v>45824</v>
      </c>
      <c r="X750" s="68" t="s">
        <v>99</v>
      </c>
      <c r="Y750" s="84" t="s">
        <v>103</v>
      </c>
      <c r="Z750" s="37">
        <v>45820</v>
      </c>
      <c r="AA750" s="73"/>
    </row>
    <row r="751" spans="1:27" ht="17.25" hidden="1" customHeight="1" x14ac:dyDescent="0.2">
      <c r="A751" s="627" t="s">
        <v>91</v>
      </c>
      <c r="B751" s="628" t="s">
        <v>87</v>
      </c>
      <c r="C751" s="81" t="s">
        <v>93</v>
      </c>
      <c r="D751" s="628" t="str">
        <f t="shared" si="80"/>
        <v>APR</v>
      </c>
      <c r="E751" s="626">
        <v>2025</v>
      </c>
      <c r="F751" s="138">
        <v>1095578.7</v>
      </c>
      <c r="G751" s="138"/>
      <c r="H751" s="138"/>
      <c r="I751" s="600">
        <v>835847.97</v>
      </c>
      <c r="J751" s="68">
        <f>Table3[[#This Row],[Billing Amount]]-Table3[[#This Row],[Approved to pay]]</f>
        <v>259730.72999999998</v>
      </c>
      <c r="K751" s="357">
        <f t="shared" ref="K751:K782" si="84">IFERROR(J751/F751,0)</f>
        <v>0.2370717229168475</v>
      </c>
      <c r="L751" s="137"/>
      <c r="M751" s="137"/>
      <c r="N751" s="137">
        <f>Table3[[#This Row],[VAT Amount Rework]]+Table3[[#This Row],[Billed Before VAT Rework]]</f>
        <v>0</v>
      </c>
      <c r="O751" s="142">
        <v>259730.72999999998</v>
      </c>
      <c r="P751" s="132">
        <f t="shared" si="81"/>
        <v>0.2370717229168475</v>
      </c>
      <c r="Q751" s="629">
        <f t="shared" si="82"/>
        <v>0</v>
      </c>
      <c r="R751" s="629">
        <f t="shared" si="83"/>
        <v>0</v>
      </c>
      <c r="S751" s="71" t="s">
        <v>357</v>
      </c>
      <c r="T751" s="631"/>
      <c r="U751" s="106" t="s">
        <v>48</v>
      </c>
      <c r="V751" s="639">
        <v>45812</v>
      </c>
      <c r="W751" s="639">
        <f>Table3[[#This Row],[Received Date]]+15</f>
        <v>45827</v>
      </c>
      <c r="X751" s="68" t="s">
        <v>114</v>
      </c>
      <c r="Y751" s="226" t="s">
        <v>103</v>
      </c>
      <c r="Z751" s="649">
        <v>45827</v>
      </c>
      <c r="AA751" s="632"/>
    </row>
    <row r="752" spans="1:27" ht="17.25" hidden="1" customHeight="1" x14ac:dyDescent="0.2">
      <c r="A752" s="35" t="s">
        <v>92</v>
      </c>
      <c r="B752" s="36" t="s">
        <v>82</v>
      </c>
      <c r="C752" s="81" t="s">
        <v>93</v>
      </c>
      <c r="D752" s="36" t="str">
        <f t="shared" si="80"/>
        <v>MAY</v>
      </c>
      <c r="E752" s="626">
        <v>2025</v>
      </c>
      <c r="F752" s="138">
        <v>481771.52000000002</v>
      </c>
      <c r="G752" s="138"/>
      <c r="H752" s="138"/>
      <c r="I752" s="600">
        <v>440699.69</v>
      </c>
      <c r="J752" s="68">
        <f>Table3[[#This Row],[Billing Amount]]-Table3[[#This Row],[Approved to pay]]</f>
        <v>41071.830000000016</v>
      </c>
      <c r="K752" s="357">
        <f t="shared" si="84"/>
        <v>8.5251676977501731E-2</v>
      </c>
      <c r="L752" s="137"/>
      <c r="M752" s="137"/>
      <c r="N752" s="137">
        <f>Table3[[#This Row],[VAT Amount Rework]]+Table3[[#This Row],[Billed Before VAT Rework]]</f>
        <v>0</v>
      </c>
      <c r="O752" s="142">
        <v>41071.830000000016</v>
      </c>
      <c r="P752" s="132">
        <f t="shared" si="81"/>
        <v>8.5251676977501731E-2</v>
      </c>
      <c r="Q752" s="68">
        <f t="shared" si="82"/>
        <v>0</v>
      </c>
      <c r="R752" s="68">
        <f t="shared" si="83"/>
        <v>0</v>
      </c>
      <c r="S752" s="71" t="s">
        <v>359</v>
      </c>
      <c r="T752" s="340"/>
      <c r="U752" s="106" t="s">
        <v>48</v>
      </c>
      <c r="V752" s="639">
        <v>45819</v>
      </c>
      <c r="W752" s="639">
        <f>Table3[[#This Row],[Received Date]]+15</f>
        <v>45834</v>
      </c>
      <c r="X752" s="68" t="s">
        <v>99</v>
      </c>
      <c r="Y752" s="84" t="s">
        <v>103</v>
      </c>
      <c r="Z752" s="639">
        <v>45831</v>
      </c>
      <c r="AA752" s="73"/>
    </row>
    <row r="753" spans="1:27" ht="17.25" hidden="1" customHeight="1" x14ac:dyDescent="0.2">
      <c r="A753" s="641" t="s">
        <v>91</v>
      </c>
      <c r="B753" s="628" t="s">
        <v>56</v>
      </c>
      <c r="C753" s="610" t="s">
        <v>46</v>
      </c>
      <c r="D753" s="642" t="str">
        <f t="shared" si="80"/>
        <v>APR</v>
      </c>
      <c r="E753" s="626">
        <v>2025</v>
      </c>
      <c r="F753" s="138">
        <v>4956.53</v>
      </c>
      <c r="G753" s="138">
        <v>0</v>
      </c>
      <c r="H753" s="138">
        <v>0</v>
      </c>
      <c r="I753" s="600">
        <v>0</v>
      </c>
      <c r="J753" s="68">
        <v>4956.53</v>
      </c>
      <c r="K753" s="357">
        <f t="shared" si="84"/>
        <v>1</v>
      </c>
      <c r="L753" s="137"/>
      <c r="M753" s="137"/>
      <c r="N753" s="137">
        <f>Table3[[#This Row],[VAT Amount Rework]]+Table3[[#This Row],[Billed Before VAT Rework]]</f>
        <v>0</v>
      </c>
      <c r="O753" s="142">
        <v>4956.53</v>
      </c>
      <c r="P753" s="132">
        <f t="shared" si="81"/>
        <v>1</v>
      </c>
      <c r="Q753" s="643">
        <f t="shared" si="82"/>
        <v>0</v>
      </c>
      <c r="R753" s="643">
        <f t="shared" si="83"/>
        <v>0</v>
      </c>
      <c r="S753" s="647">
        <v>451192</v>
      </c>
      <c r="T753" s="644"/>
      <c r="U753" s="106" t="s">
        <v>40</v>
      </c>
      <c r="V753" s="639">
        <v>45813</v>
      </c>
      <c r="W753" s="639">
        <f>Table3[[#This Row],[Received Date]]+15</f>
        <v>45828</v>
      </c>
      <c r="X753" s="643"/>
      <c r="Y753" s="645" t="s">
        <v>98</v>
      </c>
      <c r="Z753" s="37">
        <v>45828</v>
      </c>
      <c r="AA753" s="646"/>
    </row>
    <row r="754" spans="1:27" ht="17.25" hidden="1" customHeight="1" x14ac:dyDescent="0.2">
      <c r="A754" s="35" t="s">
        <v>91</v>
      </c>
      <c r="B754" s="36" t="s">
        <v>87</v>
      </c>
      <c r="C754" s="580" t="s">
        <v>46</v>
      </c>
      <c r="D754" s="36" t="str">
        <f t="shared" si="80"/>
        <v>APR</v>
      </c>
      <c r="E754" s="158">
        <v>2025</v>
      </c>
      <c r="F754" s="138">
        <v>482728.35</v>
      </c>
      <c r="G754" s="138">
        <v>365666.95</v>
      </c>
      <c r="H754" s="138">
        <v>52785.95</v>
      </c>
      <c r="I754" s="600">
        <f>Table3[[#This Row],[VAT Amount]]+Table3[[#This Row],[Billed Before VAT]]</f>
        <v>418452.9</v>
      </c>
      <c r="J754" s="68">
        <f>Table3[[#This Row],[Billing Amount]]-Table3[[#This Row],[Approved to pay]]</f>
        <v>64275.449999999953</v>
      </c>
      <c r="K754" s="357">
        <f t="shared" si="84"/>
        <v>0.13315035257407185</v>
      </c>
      <c r="L754" s="137">
        <v>401312.48</v>
      </c>
      <c r="M754" s="137">
        <v>58037.8</v>
      </c>
      <c r="N754" s="137">
        <f>Table3[[#This Row],[VAT Amount Rework]]+Table3[[#This Row],[Billed Before VAT Rework]]</f>
        <v>459350.27999999997</v>
      </c>
      <c r="O754" s="142">
        <v>23378.070000000007</v>
      </c>
      <c r="P754" s="132">
        <f t="shared" si="81"/>
        <v>4.8429038816551813E-2</v>
      </c>
      <c r="Q754" s="68">
        <f t="shared" si="82"/>
        <v>40897.379999999946</v>
      </c>
      <c r="R754" s="68">
        <f t="shared" si="83"/>
        <v>40897.379999999946</v>
      </c>
      <c r="S754" s="71" t="s">
        <v>360</v>
      </c>
      <c r="T754" s="340"/>
      <c r="U754" s="107" t="s">
        <v>40</v>
      </c>
      <c r="V754" s="37">
        <v>45818</v>
      </c>
      <c r="W754" s="37">
        <f>Table3[[#This Row],[Received Date]]+15</f>
        <v>45833</v>
      </c>
      <c r="X754" s="68" t="s">
        <v>285</v>
      </c>
      <c r="Y754" s="84" t="s">
        <v>103</v>
      </c>
      <c r="Z754" s="130">
        <v>45830</v>
      </c>
      <c r="AA754" s="73"/>
    </row>
    <row r="755" spans="1:27" ht="17.25" hidden="1" customHeight="1" x14ac:dyDescent="0.2">
      <c r="A755" s="35" t="s">
        <v>91</v>
      </c>
      <c r="B755" s="36" t="s">
        <v>87</v>
      </c>
      <c r="C755" s="580" t="s">
        <v>46</v>
      </c>
      <c r="D755" s="36" t="str">
        <f t="shared" si="80"/>
        <v>APR</v>
      </c>
      <c r="E755" s="158">
        <v>2025</v>
      </c>
      <c r="F755" s="138">
        <v>86551.01</v>
      </c>
      <c r="G755" s="138">
        <v>26024.57</v>
      </c>
      <c r="H755" s="138">
        <v>3854.03</v>
      </c>
      <c r="I755" s="600">
        <f>Table3[[#This Row],[VAT Amount]]+Table3[[#This Row],[Billed Before VAT]]</f>
        <v>29878.6</v>
      </c>
      <c r="J755" s="68">
        <f>Table3[[#This Row],[Billing Amount]]-Table3[[#This Row],[Approved to pay]]</f>
        <v>56672.409999999996</v>
      </c>
      <c r="K755" s="357">
        <f t="shared" si="84"/>
        <v>0.65478623530794156</v>
      </c>
      <c r="L755" s="137">
        <v>26024.57</v>
      </c>
      <c r="M755" s="137">
        <v>3854.03</v>
      </c>
      <c r="N755" s="137">
        <f>Table3[[#This Row],[VAT Amount Rework]]+Table3[[#This Row],[Billed Before VAT Rework]]</f>
        <v>29878.6</v>
      </c>
      <c r="O755" s="142">
        <v>56672.409999999996</v>
      </c>
      <c r="P755" s="132">
        <f t="shared" si="81"/>
        <v>0.65478623530794156</v>
      </c>
      <c r="Q755" s="68">
        <f t="shared" si="82"/>
        <v>0</v>
      </c>
      <c r="R755" s="68">
        <f t="shared" si="83"/>
        <v>0</v>
      </c>
      <c r="S755" s="71">
        <v>450680</v>
      </c>
      <c r="T755" s="340"/>
      <c r="U755" s="107" t="s">
        <v>40</v>
      </c>
      <c r="V755" s="37">
        <v>45819</v>
      </c>
      <c r="W755" s="37">
        <f>Table3[[#This Row],[Received Date]]+15</f>
        <v>45834</v>
      </c>
      <c r="X755" s="68" t="s">
        <v>285</v>
      </c>
      <c r="Y755" s="84" t="s">
        <v>103</v>
      </c>
      <c r="Z755" s="130">
        <v>45830</v>
      </c>
      <c r="AA755" s="73"/>
    </row>
    <row r="756" spans="1:27" ht="17.25" hidden="1" customHeight="1" x14ac:dyDescent="0.2">
      <c r="A756" s="35" t="s">
        <v>91</v>
      </c>
      <c r="B756" s="36" t="s">
        <v>87</v>
      </c>
      <c r="C756" s="580" t="s">
        <v>46</v>
      </c>
      <c r="D756" s="36" t="str">
        <f t="shared" si="80"/>
        <v>APR</v>
      </c>
      <c r="E756" s="158">
        <v>2025</v>
      </c>
      <c r="F756" s="138">
        <v>4328.4399999999996</v>
      </c>
      <c r="G756" s="138">
        <v>1719.18</v>
      </c>
      <c r="H756" s="138">
        <v>243.91</v>
      </c>
      <c r="I756" s="600">
        <f>Table3[[#This Row],[VAT Amount]]+Table3[[#This Row],[Billed Before VAT]]</f>
        <v>1963.0900000000001</v>
      </c>
      <c r="J756" s="68">
        <f>Table3[[#This Row],[Billing Amount]]-Table3[[#This Row],[Approved to pay]]</f>
        <v>2365.3499999999995</v>
      </c>
      <c r="K756" s="357">
        <f t="shared" si="84"/>
        <v>0.54646708744951988</v>
      </c>
      <c r="L756" s="137">
        <v>1719.18</v>
      </c>
      <c r="M756" s="137">
        <v>243.91</v>
      </c>
      <c r="N756" s="137">
        <f>Table3[[#This Row],[VAT Amount Rework]]+Table3[[#This Row],[Billed Before VAT Rework]]</f>
        <v>1963.0900000000001</v>
      </c>
      <c r="O756" s="142">
        <v>2365.3499999999995</v>
      </c>
      <c r="P756" s="132">
        <f t="shared" si="81"/>
        <v>0.54646708744951988</v>
      </c>
      <c r="Q756" s="68">
        <f t="shared" si="82"/>
        <v>0</v>
      </c>
      <c r="R756" s="68">
        <f t="shared" si="83"/>
        <v>0</v>
      </c>
      <c r="S756" s="71">
        <v>450694</v>
      </c>
      <c r="T756" s="340"/>
      <c r="U756" s="107" t="s">
        <v>40</v>
      </c>
      <c r="V756" s="37">
        <v>45821</v>
      </c>
      <c r="W756" s="37">
        <f>Table3[[#This Row],[Received Date]]+15</f>
        <v>45836</v>
      </c>
      <c r="X756" s="68" t="s">
        <v>285</v>
      </c>
      <c r="Y756" s="84" t="s">
        <v>103</v>
      </c>
      <c r="Z756" s="130">
        <v>45827</v>
      </c>
      <c r="AA756" s="73"/>
    </row>
    <row r="757" spans="1:27" ht="17.25" hidden="1" customHeight="1" x14ac:dyDescent="0.2">
      <c r="A757" s="35" t="s">
        <v>91</v>
      </c>
      <c r="B757" s="605" t="s">
        <v>56</v>
      </c>
      <c r="C757" s="610" t="s">
        <v>46</v>
      </c>
      <c r="D757" s="36" t="str">
        <f t="shared" si="80"/>
        <v>APR</v>
      </c>
      <c r="E757" s="603">
        <v>2025</v>
      </c>
      <c r="F757" s="138">
        <v>384986.49</v>
      </c>
      <c r="G757" s="138">
        <v>263438.12</v>
      </c>
      <c r="H757" s="138">
        <v>27678.42</v>
      </c>
      <c r="I757" s="600">
        <f>Table3[[#This Row],[VAT Amount]]+Table3[[#This Row],[Billed Before VAT]]</f>
        <v>291116.53999999998</v>
      </c>
      <c r="J757" s="68">
        <v>93869.950000000012</v>
      </c>
      <c r="K757" s="357">
        <f t="shared" si="84"/>
        <v>0.24382660804538886</v>
      </c>
      <c r="L757" s="137">
        <v>265065.68</v>
      </c>
      <c r="M757" s="137">
        <v>27910.92</v>
      </c>
      <c r="N757" s="137">
        <f>Table3[[#This Row],[VAT Amount Rework]]+Table3[[#This Row],[Billed Before VAT Rework]]</f>
        <v>292976.59999999998</v>
      </c>
      <c r="O757" s="142">
        <v>92009.890000000014</v>
      </c>
      <c r="P757" s="132">
        <f t="shared" si="81"/>
        <v>0.23899511382853986</v>
      </c>
      <c r="Q757" s="68">
        <f t="shared" si="82"/>
        <v>1860.0599999999977</v>
      </c>
      <c r="R757" s="68">
        <f t="shared" si="83"/>
        <v>1860.0599999999977</v>
      </c>
      <c r="S757" s="71">
        <v>451188</v>
      </c>
      <c r="T757" s="650"/>
      <c r="U757" s="83" t="s">
        <v>41</v>
      </c>
      <c r="V757" s="37">
        <v>45458</v>
      </c>
      <c r="W757" s="37">
        <f>Table3[[#This Row],[Received Date]]+15</f>
        <v>45473</v>
      </c>
      <c r="X757" s="68" t="s">
        <v>99</v>
      </c>
      <c r="Y757" s="84" t="s">
        <v>38</v>
      </c>
      <c r="Z757" s="37">
        <v>45472</v>
      </c>
      <c r="AA757" s="484"/>
    </row>
    <row r="758" spans="1:27" ht="17.25" hidden="1" customHeight="1" x14ac:dyDescent="0.2">
      <c r="A758" s="641" t="s">
        <v>91</v>
      </c>
      <c r="B758" s="36" t="s">
        <v>87</v>
      </c>
      <c r="C758" s="580" t="s">
        <v>46</v>
      </c>
      <c r="D758" s="36" t="str">
        <f t="shared" si="80"/>
        <v>APR</v>
      </c>
      <c r="E758" s="158">
        <v>2025</v>
      </c>
      <c r="F758" s="138">
        <v>777802.38</v>
      </c>
      <c r="G758" s="138">
        <v>483088.67</v>
      </c>
      <c r="H758" s="138">
        <v>56232.35</v>
      </c>
      <c r="I758" s="600">
        <f>Table3[[#This Row],[VAT Amount]]+Table3[[#This Row],[Billed Before VAT]]</f>
        <v>539321.02</v>
      </c>
      <c r="J758" s="68">
        <f>Table3[[#This Row],[Billing Amount]]-Table3[[#This Row],[Approved to pay]]</f>
        <v>238481.36</v>
      </c>
      <c r="K758" s="357">
        <f t="shared" si="84"/>
        <v>0.30660919294178551</v>
      </c>
      <c r="L758" s="137">
        <v>487769.57</v>
      </c>
      <c r="M758" s="137">
        <v>56833.41</v>
      </c>
      <c r="N758" s="137">
        <f>Table3[[#This Row],[VAT Amount Rework]]+Table3[[#This Row],[Billed Before VAT Rework]]</f>
        <v>544602.98</v>
      </c>
      <c r="O758" s="142">
        <v>233199.40000000002</v>
      </c>
      <c r="P758" s="132">
        <f t="shared" si="81"/>
        <v>0.29981831631834299</v>
      </c>
      <c r="Q758" s="643">
        <f t="shared" si="82"/>
        <v>5281.9599999999627</v>
      </c>
      <c r="R758" s="643">
        <f t="shared" si="83"/>
        <v>5281.9599999999627</v>
      </c>
      <c r="S758" s="648">
        <v>450698</v>
      </c>
      <c r="T758" s="651"/>
      <c r="U758" s="107" t="s">
        <v>41</v>
      </c>
      <c r="V758" s="37">
        <v>45825</v>
      </c>
      <c r="W758" s="37">
        <f>Table3[[#This Row],[Received Date]]+15</f>
        <v>45840</v>
      </c>
      <c r="X758" s="68" t="s">
        <v>285</v>
      </c>
      <c r="Y758" s="84" t="s">
        <v>103</v>
      </c>
      <c r="Z758" s="199">
        <v>45834</v>
      </c>
      <c r="AA758" s="652"/>
    </row>
    <row r="759" spans="1:27" ht="17.25" hidden="1" customHeight="1" x14ac:dyDescent="0.2">
      <c r="A759" s="35" t="s">
        <v>91</v>
      </c>
      <c r="B759" s="613" t="s">
        <v>56</v>
      </c>
      <c r="C759" s="619" t="s">
        <v>46</v>
      </c>
      <c r="D759" s="36" t="str">
        <f t="shared" si="80"/>
        <v>APR</v>
      </c>
      <c r="E759" s="158">
        <v>2025</v>
      </c>
      <c r="F759" s="138">
        <v>14870.29</v>
      </c>
      <c r="G759" s="138">
        <v>7844.23</v>
      </c>
      <c r="H759" s="138">
        <v>676.47</v>
      </c>
      <c r="I759" s="600">
        <f>Table3[[#This Row],[Billed Before VAT]]+Table3[[#This Row],[VAT Amount]]</f>
        <v>8520.6999999999989</v>
      </c>
      <c r="J759" s="68">
        <v>6349.590000000002</v>
      </c>
      <c r="K759" s="357">
        <f t="shared" si="84"/>
        <v>0.42699839747577228</v>
      </c>
      <c r="L759" s="137">
        <v>8392.8700000000008</v>
      </c>
      <c r="M759" s="137">
        <v>758.76</v>
      </c>
      <c r="N759" s="137">
        <f>Table3[[#This Row],[VAT Amount Rework]]+Table3[[#This Row],[Billed Before VAT Rework]]</f>
        <v>9151.630000000001</v>
      </c>
      <c r="O759" s="142">
        <v>5718.66</v>
      </c>
      <c r="P759" s="132">
        <f t="shared" si="81"/>
        <v>0.38456950066205836</v>
      </c>
      <c r="Q759" s="68">
        <f t="shared" si="82"/>
        <v>630.93000000000211</v>
      </c>
      <c r="R759" s="68">
        <f t="shared" si="83"/>
        <v>630.93000000000211</v>
      </c>
      <c r="S759" s="71">
        <v>451187</v>
      </c>
      <c r="T759" s="340"/>
      <c r="U759" s="25" t="s">
        <v>41</v>
      </c>
      <c r="V759" s="37">
        <v>45828</v>
      </c>
      <c r="W759" s="37">
        <f>Table3[[#This Row],[Received Date]]+15</f>
        <v>45843</v>
      </c>
      <c r="X759" s="68" t="s">
        <v>285</v>
      </c>
      <c r="Y759" s="84" t="s">
        <v>103</v>
      </c>
      <c r="Z759" s="37">
        <v>45844</v>
      </c>
      <c r="AA759" s="73"/>
    </row>
    <row r="760" spans="1:27" ht="17.25" hidden="1" customHeight="1" x14ac:dyDescent="0.2">
      <c r="A760" s="35" t="s">
        <v>54</v>
      </c>
      <c r="B760" s="74" t="s">
        <v>85</v>
      </c>
      <c r="C760" s="14" t="s">
        <v>46</v>
      </c>
      <c r="D760" s="36" t="str">
        <f t="shared" si="80"/>
        <v>May</v>
      </c>
      <c r="E760" s="158">
        <v>2025</v>
      </c>
      <c r="F760" s="138">
        <v>96180.6</v>
      </c>
      <c r="G760" s="138">
        <v>81730.44</v>
      </c>
      <c r="H760" s="138">
        <v>12236.82</v>
      </c>
      <c r="I760" s="600">
        <f>Table3[[#This Row],[VAT Amount]]+Table3[[#This Row],[Billed Before VAT]]</f>
        <v>93967.260000000009</v>
      </c>
      <c r="J760" s="68">
        <f>Table3[[#This Row],[Billing Amount]]-Table3[[#This Row],[Approved to pay]]</f>
        <v>2213.3399999999965</v>
      </c>
      <c r="K760" s="357">
        <f t="shared" si="84"/>
        <v>2.3012333048452561E-2</v>
      </c>
      <c r="L760" s="137">
        <v>81730.44</v>
      </c>
      <c r="M760" s="137">
        <v>12236.82</v>
      </c>
      <c r="N760" s="137">
        <f>Table3[[#This Row],[VAT Amount Rework]]+Table3[[#This Row],[Billed Before VAT Rework]]</f>
        <v>93967.260000000009</v>
      </c>
      <c r="O760" s="142">
        <v>2213.3399999999965</v>
      </c>
      <c r="P760" s="132">
        <f t="shared" si="81"/>
        <v>2.3012333048452561E-2</v>
      </c>
      <c r="Q760" s="68">
        <f t="shared" si="82"/>
        <v>0</v>
      </c>
      <c r="R760" s="68">
        <f t="shared" si="83"/>
        <v>0</v>
      </c>
      <c r="S760" s="71" t="s">
        <v>361</v>
      </c>
      <c r="T760" s="340"/>
      <c r="U760" s="107" t="s">
        <v>40</v>
      </c>
      <c r="V760" s="37">
        <v>45829</v>
      </c>
      <c r="W760" s="37">
        <f>Table3[[#This Row],[Received Date]]+15</f>
        <v>45844</v>
      </c>
      <c r="X760" s="68" t="s">
        <v>99</v>
      </c>
      <c r="Y760" s="84" t="s">
        <v>103</v>
      </c>
      <c r="Z760" s="37">
        <v>45844</v>
      </c>
      <c r="AA760" s="73"/>
    </row>
    <row r="761" spans="1:27" ht="17.25" hidden="1" customHeight="1" x14ac:dyDescent="0.2">
      <c r="A761" s="35" t="s">
        <v>54</v>
      </c>
      <c r="B761" s="74" t="s">
        <v>85</v>
      </c>
      <c r="C761" s="74" t="s">
        <v>46</v>
      </c>
      <c r="D761" s="36" t="str">
        <f t="shared" si="80"/>
        <v>May</v>
      </c>
      <c r="E761" s="158">
        <v>2025</v>
      </c>
      <c r="F761" s="138">
        <v>480679.88</v>
      </c>
      <c r="G761" s="138">
        <v>315817.14</v>
      </c>
      <c r="H761" s="138">
        <v>35610.22</v>
      </c>
      <c r="I761" s="600">
        <f>Table3[[#This Row],[VAT Amount]]+Table3[[#This Row],[Billed Before VAT]]</f>
        <v>351427.36</v>
      </c>
      <c r="J761" s="68">
        <f>Table3[[#This Row],[Billing Amount]]-Table3[[#This Row],[Approved to pay]]</f>
        <v>129252.52000000002</v>
      </c>
      <c r="K761" s="357">
        <f t="shared" si="84"/>
        <v>0.2688952156682739</v>
      </c>
      <c r="L761" s="137">
        <v>321225.14</v>
      </c>
      <c r="M761" s="137">
        <v>36389.5</v>
      </c>
      <c r="N761" s="137">
        <f>Table3[[#This Row],[VAT Amount Rework]]+Table3[[#This Row],[Billed Before VAT Rework]]</f>
        <v>357614.64</v>
      </c>
      <c r="O761" s="773">
        <v>123065.24</v>
      </c>
      <c r="P761" s="132">
        <f t="shared" si="81"/>
        <v>0.25602328102436905</v>
      </c>
      <c r="Q761" s="68">
        <f t="shared" si="82"/>
        <v>6187.2800000000134</v>
      </c>
      <c r="R761" s="68">
        <f t="shared" si="83"/>
        <v>6187.2800000000134</v>
      </c>
      <c r="S761" s="71" t="s">
        <v>362</v>
      </c>
      <c r="T761" s="340"/>
      <c r="U761" s="25" t="s">
        <v>41</v>
      </c>
      <c r="V761" s="37">
        <v>45831</v>
      </c>
      <c r="W761" s="37">
        <f>Table3[[#This Row],[Received Date]]+15</f>
        <v>45846</v>
      </c>
      <c r="X761" s="68" t="s">
        <v>96</v>
      </c>
      <c r="Y761" s="84" t="s">
        <v>38</v>
      </c>
      <c r="Z761" s="37">
        <v>45846</v>
      </c>
      <c r="AA761" s="73"/>
    </row>
    <row r="762" spans="1:27" ht="17.25" hidden="1" customHeight="1" x14ac:dyDescent="0.2">
      <c r="A762" s="35" t="s">
        <v>54</v>
      </c>
      <c r="B762" s="74" t="s">
        <v>85</v>
      </c>
      <c r="C762" s="74" t="s">
        <v>46</v>
      </c>
      <c r="D762" s="36" t="str">
        <f t="shared" si="80"/>
        <v>May</v>
      </c>
      <c r="E762" s="158">
        <v>2025</v>
      </c>
      <c r="F762" s="138">
        <v>19723.46</v>
      </c>
      <c r="G762" s="138">
        <v>11242.75</v>
      </c>
      <c r="H762" s="138">
        <v>1196.5</v>
      </c>
      <c r="I762" s="600">
        <f>Table3[[#This Row],[VAT Amount]]+Table3[[#This Row],[Billed Before VAT]]</f>
        <v>12439.25</v>
      </c>
      <c r="J762" s="68">
        <f>Table3[[#This Row],[Billing Amount]]-Table3[[#This Row],[Approved to pay]]</f>
        <v>7284.2099999999991</v>
      </c>
      <c r="K762" s="357">
        <f t="shared" si="84"/>
        <v>0.36931704680618915</v>
      </c>
      <c r="L762" s="137">
        <v>11873.45</v>
      </c>
      <c r="M762" s="137">
        <v>1291.0999999999999</v>
      </c>
      <c r="N762" s="137">
        <f>Table3[[#This Row],[VAT Amount Rework]]+Table3[[#This Row],[Billed Before VAT Rework]]</f>
        <v>13164.550000000001</v>
      </c>
      <c r="O762" s="773">
        <v>6558.91</v>
      </c>
      <c r="P762" s="132">
        <f t="shared" si="81"/>
        <v>0.33254358008179091</v>
      </c>
      <c r="Q762" s="68">
        <f t="shared" si="82"/>
        <v>725.29999999999927</v>
      </c>
      <c r="R762" s="68">
        <f t="shared" si="83"/>
        <v>725.29999999999927</v>
      </c>
      <c r="S762" s="71" t="s">
        <v>363</v>
      </c>
      <c r="T762" s="340"/>
      <c r="U762" s="25" t="s">
        <v>41</v>
      </c>
      <c r="V762" s="37">
        <v>45831</v>
      </c>
      <c r="W762" s="37">
        <f>Table3[[#This Row],[Received Date]]+15</f>
        <v>45846</v>
      </c>
      <c r="X762" s="68" t="s">
        <v>114</v>
      </c>
      <c r="Y762" s="226" t="s">
        <v>103</v>
      </c>
      <c r="Z762" s="37">
        <v>45846</v>
      </c>
      <c r="AA762" s="73"/>
    </row>
    <row r="763" spans="1:27" ht="17.25" hidden="1" customHeight="1" x14ac:dyDescent="0.2">
      <c r="A763" s="35" t="s">
        <v>54</v>
      </c>
      <c r="B763" s="74" t="s">
        <v>85</v>
      </c>
      <c r="C763" s="79" t="s">
        <v>46</v>
      </c>
      <c r="D763" s="36" t="str">
        <f t="shared" si="80"/>
        <v>May</v>
      </c>
      <c r="E763" s="158">
        <v>2025</v>
      </c>
      <c r="F763" s="138">
        <v>579444.65</v>
      </c>
      <c r="G763" s="138">
        <v>408428.95</v>
      </c>
      <c r="H763" s="138">
        <v>60183.88</v>
      </c>
      <c r="I763" s="600">
        <f>Table3[[#This Row],[VAT Amount]]+Table3[[#This Row],[Billed Before VAT]]</f>
        <v>468612.83</v>
      </c>
      <c r="J763" s="68">
        <f>Table3[[#This Row],[Billing Amount]]-Table3[[#This Row],[Approved to pay]]</f>
        <v>110831.82</v>
      </c>
      <c r="K763" s="357">
        <f t="shared" si="84"/>
        <v>0.19127248823507129</v>
      </c>
      <c r="L763" s="137">
        <v>495338.98</v>
      </c>
      <c r="M763" s="137">
        <v>72917.16</v>
      </c>
      <c r="N763" s="137">
        <f>Table3[[#This Row],[VAT Amount Rework]]+Table3[[#This Row],[Billed Before VAT Rework]]</f>
        <v>568256.14</v>
      </c>
      <c r="O763" s="773">
        <v>11188.510000000009</v>
      </c>
      <c r="P763" s="132">
        <f t="shared" si="81"/>
        <v>1.9309022872158729E-2</v>
      </c>
      <c r="Q763" s="68">
        <f t="shared" si="82"/>
        <v>99643.31</v>
      </c>
      <c r="R763" s="68">
        <f t="shared" si="83"/>
        <v>99643.31</v>
      </c>
      <c r="S763" s="71">
        <v>463894</v>
      </c>
      <c r="T763" s="340"/>
      <c r="U763" s="106" t="s">
        <v>40</v>
      </c>
      <c r="V763" s="37">
        <v>45831</v>
      </c>
      <c r="W763" s="37">
        <f>Table3[[#This Row],[Received Date]]+15</f>
        <v>45846</v>
      </c>
      <c r="X763" s="68" t="s">
        <v>99</v>
      </c>
      <c r="Y763" s="84" t="s">
        <v>38</v>
      </c>
      <c r="Z763" s="37">
        <v>45844</v>
      </c>
      <c r="AA763" s="73"/>
    </row>
    <row r="764" spans="1:27" ht="17.25" hidden="1" customHeight="1" x14ac:dyDescent="0.2">
      <c r="A764" s="654" t="s">
        <v>91</v>
      </c>
      <c r="B764" s="655" t="s">
        <v>87</v>
      </c>
      <c r="C764" s="660" t="s">
        <v>46</v>
      </c>
      <c r="D764" s="655" t="str">
        <f t="shared" si="80"/>
        <v>APR</v>
      </c>
      <c r="E764" s="653">
        <v>2025</v>
      </c>
      <c r="F764" s="138">
        <v>103370.86</v>
      </c>
      <c r="G764" s="138">
        <v>57618.51</v>
      </c>
      <c r="H764" s="138">
        <v>6034.15</v>
      </c>
      <c r="I764" s="600">
        <f>Table3[[#This Row],[VAT Amount]]+Table3[[#This Row],[Billed Before VAT]]</f>
        <v>63652.66</v>
      </c>
      <c r="J764" s="68">
        <f>Table3[[#This Row],[Billing Amount]]-Table3[[#This Row],[Approved to pay]]</f>
        <v>39718.199999999997</v>
      </c>
      <c r="K764" s="357">
        <f t="shared" si="84"/>
        <v>0.38423013990596572</v>
      </c>
      <c r="L764" s="137">
        <v>63110.85</v>
      </c>
      <c r="M764" s="137">
        <v>6858.05</v>
      </c>
      <c r="N764" s="137">
        <f>Table3[[#This Row],[VAT Amount Rework]]+Table3[[#This Row],[Billed Before VAT Rework]]</f>
        <v>69968.899999999994</v>
      </c>
      <c r="O764" s="142">
        <v>33401.960000000006</v>
      </c>
      <c r="P764" s="132">
        <f t="shared" si="81"/>
        <v>0.32312742682028578</v>
      </c>
      <c r="Q764" s="656">
        <f t="shared" si="82"/>
        <v>6316.2399999999907</v>
      </c>
      <c r="R764" s="656">
        <f t="shared" si="83"/>
        <v>6316.2399999999907</v>
      </c>
      <c r="S764" s="657" t="s">
        <v>364</v>
      </c>
      <c r="T764" s="658"/>
      <c r="U764" s="83" t="s">
        <v>41</v>
      </c>
      <c r="V764" s="37">
        <v>45832</v>
      </c>
      <c r="W764" s="37">
        <f>Table3[[#This Row],[Received Date]]+15</f>
        <v>45847</v>
      </c>
      <c r="X764" s="68" t="s">
        <v>224</v>
      </c>
      <c r="Y764" s="84" t="s">
        <v>38</v>
      </c>
      <c r="Z764" s="37">
        <v>45847</v>
      </c>
      <c r="AA764" s="659"/>
    </row>
    <row r="765" spans="1:27" ht="17.25" hidden="1" customHeight="1" x14ac:dyDescent="0.2">
      <c r="A765" s="662" t="s">
        <v>47</v>
      </c>
      <c r="B765" s="228" t="s">
        <v>165</v>
      </c>
      <c r="C765" s="79" t="s">
        <v>62</v>
      </c>
      <c r="D765" s="663" t="str">
        <f t="shared" si="80"/>
        <v>Jan</v>
      </c>
      <c r="E765" s="661">
        <v>2025</v>
      </c>
      <c r="F765" s="138">
        <v>5713781.3600000096</v>
      </c>
      <c r="G765" s="138"/>
      <c r="H765" s="138"/>
      <c r="I765" s="600">
        <v>5489528.3526368001</v>
      </c>
      <c r="J765" s="68">
        <f>Table3[[#This Row],[Billing Amount]]-Table3[[#This Row],[Approved to pay]]</f>
        <v>224253.0073632095</v>
      </c>
      <c r="K765" s="357">
        <f t="shared" si="84"/>
        <v>3.9247740372622367E-2</v>
      </c>
      <c r="L765" s="137"/>
      <c r="M765" s="137"/>
      <c r="N765" s="137">
        <f>Table3[[#This Row],[VAT Amount Rework]]+Table3[[#This Row],[Billed Before VAT Rework]]</f>
        <v>0</v>
      </c>
      <c r="O765" s="142">
        <v>224253.0073632095</v>
      </c>
      <c r="P765" s="132">
        <f t="shared" si="81"/>
        <v>3.9247740372622367E-2</v>
      </c>
      <c r="Q765" s="664">
        <f t="shared" si="82"/>
        <v>0</v>
      </c>
      <c r="R765" s="664">
        <f t="shared" si="83"/>
        <v>0</v>
      </c>
      <c r="S765" s="665"/>
      <c r="T765" s="666"/>
      <c r="U765" s="83" t="s">
        <v>40</v>
      </c>
      <c r="V765" s="667">
        <v>45791</v>
      </c>
      <c r="W765" s="667">
        <f>Table3[[#This Row],[Received Date]]+15</f>
        <v>45806</v>
      </c>
      <c r="X765" s="664"/>
      <c r="Y765" s="668" t="s">
        <v>95</v>
      </c>
      <c r="Z765" s="72" t="s">
        <v>3</v>
      </c>
      <c r="AA765" s="669"/>
    </row>
    <row r="766" spans="1:27" ht="17.25" hidden="1" customHeight="1" x14ac:dyDescent="0.2">
      <c r="A766" s="35" t="s">
        <v>92</v>
      </c>
      <c r="B766" s="663" t="s">
        <v>57</v>
      </c>
      <c r="C766" s="660" t="s">
        <v>46</v>
      </c>
      <c r="D766" s="663" t="str">
        <f t="shared" si="80"/>
        <v>MAY</v>
      </c>
      <c r="E766" s="661">
        <v>2025</v>
      </c>
      <c r="F766" s="138">
        <v>151576.49</v>
      </c>
      <c r="G766" s="138">
        <v>68106.240000000005</v>
      </c>
      <c r="H766" s="138">
        <v>8501.11</v>
      </c>
      <c r="I766" s="600">
        <f>Table3[[#This Row],[VAT Amount]]+Table3[[#This Row],[Billed Before VAT]]</f>
        <v>76607.350000000006</v>
      </c>
      <c r="J766" s="68">
        <f>Table3[[#This Row],[Billing Amount]]-Table3[[#This Row],[Approved to pay]]</f>
        <v>74969.139999999985</v>
      </c>
      <c r="K766" s="357">
        <f t="shared" si="84"/>
        <v>0.49459609468460436</v>
      </c>
      <c r="L766" s="137">
        <v>92953.24</v>
      </c>
      <c r="M766" s="137">
        <v>12228.16</v>
      </c>
      <c r="N766" s="137">
        <f>Table3[[#This Row],[VAT Amount Rework]]+Table3[[#This Row],[Billed Before VAT Rework]]</f>
        <v>105181.40000000001</v>
      </c>
      <c r="O766" s="142">
        <v>46395.089999999982</v>
      </c>
      <c r="P766" s="132">
        <f t="shared" si="81"/>
        <v>0.30608368091911869</v>
      </c>
      <c r="Q766" s="664">
        <f t="shared" si="82"/>
        <v>28574.050000000003</v>
      </c>
      <c r="R766" s="664">
        <f t="shared" si="83"/>
        <v>28574.050000000003</v>
      </c>
      <c r="S766" s="665">
        <v>458902</v>
      </c>
      <c r="T766" s="666"/>
      <c r="U766" s="83" t="s">
        <v>40</v>
      </c>
      <c r="V766" s="37">
        <v>45838</v>
      </c>
      <c r="W766" s="37">
        <f>Table3[[#This Row],[Received Date]]+15</f>
        <v>45853</v>
      </c>
      <c r="X766" s="664" t="s">
        <v>100</v>
      </c>
      <c r="Y766" s="84" t="s">
        <v>103</v>
      </c>
      <c r="Z766" s="37">
        <v>45848</v>
      </c>
      <c r="AA766" s="669"/>
    </row>
    <row r="767" spans="1:27" ht="17.25" hidden="1" customHeight="1" x14ac:dyDescent="0.2">
      <c r="A767" s="35" t="s">
        <v>92</v>
      </c>
      <c r="B767" s="663" t="s">
        <v>57</v>
      </c>
      <c r="C767" s="660" t="s">
        <v>46</v>
      </c>
      <c r="D767" s="663" t="str">
        <f t="shared" si="80"/>
        <v>MAY</v>
      </c>
      <c r="E767" s="661">
        <v>2025</v>
      </c>
      <c r="F767" s="138">
        <v>100714.66</v>
      </c>
      <c r="G767" s="138">
        <v>71579.64</v>
      </c>
      <c r="H767" s="138">
        <v>8249.76</v>
      </c>
      <c r="I767" s="600">
        <f>Table3[[#This Row],[VAT Amount]]+Table3[[#This Row],[Billed Before VAT]]</f>
        <v>79829.399999999994</v>
      </c>
      <c r="J767" s="68">
        <f>Table3[[#This Row],[Billing Amount]]-Table3[[#This Row],[Approved to pay]]</f>
        <v>20885.260000000009</v>
      </c>
      <c r="K767" s="357">
        <f t="shared" si="84"/>
        <v>0.20737060523264447</v>
      </c>
      <c r="L767" s="137">
        <v>66089.81</v>
      </c>
      <c r="M767" s="137">
        <v>7596.8</v>
      </c>
      <c r="N767" s="137">
        <f>Table3[[#This Row],[VAT Amount Rework]]+Table3[[#This Row],[Billed Before VAT Rework]]</f>
        <v>73686.61</v>
      </c>
      <c r="O767" s="729">
        <v>27028.050000000003</v>
      </c>
      <c r="P767" s="132">
        <f t="shared" si="81"/>
        <v>0.26836261970203745</v>
      </c>
      <c r="Q767" s="664">
        <f t="shared" si="82"/>
        <v>-6142.7899999999936</v>
      </c>
      <c r="R767" s="664">
        <f t="shared" si="83"/>
        <v>0</v>
      </c>
      <c r="S767" s="665">
        <v>458906</v>
      </c>
      <c r="T767" s="666"/>
      <c r="U767" s="25" t="s">
        <v>41</v>
      </c>
      <c r="V767" s="37">
        <v>45838</v>
      </c>
      <c r="W767" s="37">
        <f>Table3[[#This Row],[Received Date]]+15</f>
        <v>45853</v>
      </c>
      <c r="X767" s="68" t="s">
        <v>114</v>
      </c>
      <c r="Y767" s="226" t="s">
        <v>38</v>
      </c>
      <c r="Z767" s="680">
        <v>45853</v>
      </c>
      <c r="AA767" s="669"/>
    </row>
    <row r="768" spans="1:27" ht="17.25" hidden="1" customHeight="1" x14ac:dyDescent="0.2">
      <c r="A768" s="35" t="s">
        <v>92</v>
      </c>
      <c r="B768" s="663" t="s">
        <v>57</v>
      </c>
      <c r="C768" s="660" t="s">
        <v>46</v>
      </c>
      <c r="D768" s="663" t="str">
        <f t="shared" si="80"/>
        <v>MAY</v>
      </c>
      <c r="E768" s="661">
        <v>2025</v>
      </c>
      <c r="F768" s="138">
        <v>2209.89</v>
      </c>
      <c r="G768" s="138">
        <v>1507.39</v>
      </c>
      <c r="H768" s="138">
        <v>202.74</v>
      </c>
      <c r="I768" s="600">
        <f>Table3[[#This Row],[VAT Amount]]+Table3[[#This Row],[Billed Before VAT]]</f>
        <v>1710.13</v>
      </c>
      <c r="J768" s="68">
        <f>Table3[[#This Row],[Billing Amount]]-Table3[[#This Row],[Approved to pay]]</f>
        <v>499.75999999999976</v>
      </c>
      <c r="K768" s="357">
        <f t="shared" si="84"/>
        <v>0.22614700279199407</v>
      </c>
      <c r="L768" s="137"/>
      <c r="M768" s="137"/>
      <c r="N768" s="137">
        <f>Table3[[#This Row],[VAT Amount Rework]]+Table3[[#This Row],[Billed Before VAT Rework]]</f>
        <v>0</v>
      </c>
      <c r="O768" s="142">
        <v>499.75999999999976</v>
      </c>
      <c r="P768" s="132">
        <f t="shared" si="81"/>
        <v>0.22614700279199407</v>
      </c>
      <c r="Q768" s="664">
        <f t="shared" si="82"/>
        <v>0</v>
      </c>
      <c r="R768" s="664">
        <f t="shared" si="83"/>
        <v>0</v>
      </c>
      <c r="S768" s="665">
        <v>458908</v>
      </c>
      <c r="T768" s="666"/>
      <c r="U768" s="25" t="s">
        <v>41</v>
      </c>
      <c r="V768" s="37">
        <v>45843</v>
      </c>
      <c r="W768" s="37">
        <f>Table3[[#This Row],[Received Date]]+15</f>
        <v>45858</v>
      </c>
      <c r="X768" s="68" t="s">
        <v>224</v>
      </c>
      <c r="Y768" s="84" t="s">
        <v>103</v>
      </c>
      <c r="Z768" s="37">
        <v>45855</v>
      </c>
      <c r="AA768" s="669"/>
    </row>
    <row r="769" spans="1:27" ht="17.25" hidden="1" customHeight="1" x14ac:dyDescent="0.2">
      <c r="A769" s="35" t="s">
        <v>92</v>
      </c>
      <c r="B769" s="36" t="s">
        <v>56</v>
      </c>
      <c r="C769" s="198" t="s">
        <v>93</v>
      </c>
      <c r="D769" s="36" t="str">
        <f t="shared" si="80"/>
        <v>MAY</v>
      </c>
      <c r="E769" s="661">
        <v>2025</v>
      </c>
      <c r="F769" s="138">
        <v>923396.72</v>
      </c>
      <c r="G769" s="138"/>
      <c r="H769" s="138"/>
      <c r="I769" s="600">
        <v>739997.08</v>
      </c>
      <c r="J769" s="68">
        <v>183399.64</v>
      </c>
      <c r="K769" s="357">
        <f t="shared" si="84"/>
        <v>0.19861413412861162</v>
      </c>
      <c r="L769" s="137"/>
      <c r="M769" s="137"/>
      <c r="N769" s="137">
        <f>Table3[[#This Row],[VAT Amount Rework]]+Table3[[#This Row],[Billed Before VAT Rework]]</f>
        <v>0</v>
      </c>
      <c r="O769" s="142">
        <v>183399.64</v>
      </c>
      <c r="P769" s="132">
        <f t="shared" si="81"/>
        <v>0.19861413412861162</v>
      </c>
      <c r="Q769" s="68">
        <f t="shared" si="82"/>
        <v>0</v>
      </c>
      <c r="R769" s="68">
        <f t="shared" si="83"/>
        <v>0</v>
      </c>
      <c r="S769" s="71" t="s">
        <v>365</v>
      </c>
      <c r="T769" s="340"/>
      <c r="U769" s="107" t="s">
        <v>48</v>
      </c>
      <c r="V769" s="37">
        <v>45847</v>
      </c>
      <c r="W769" s="37">
        <f>Table3[[#This Row],[Received Date]]+14</f>
        <v>45861</v>
      </c>
      <c r="X769" s="68" t="s">
        <v>100</v>
      </c>
      <c r="Y769" s="84" t="s">
        <v>103</v>
      </c>
      <c r="Z769" s="130">
        <v>45861</v>
      </c>
      <c r="AA769" s="73"/>
    </row>
    <row r="770" spans="1:27" ht="17.25" hidden="1" customHeight="1" x14ac:dyDescent="0.2">
      <c r="A770" s="35" t="s">
        <v>54</v>
      </c>
      <c r="B770" s="36" t="s">
        <v>82</v>
      </c>
      <c r="C770" s="198" t="s">
        <v>93</v>
      </c>
      <c r="D770" s="36" t="str">
        <f t="shared" si="80"/>
        <v>May</v>
      </c>
      <c r="E770" s="158">
        <v>2025</v>
      </c>
      <c r="F770" s="138">
        <v>1027590.12</v>
      </c>
      <c r="G770" s="138"/>
      <c r="H770" s="138"/>
      <c r="I770" s="600">
        <v>865566.38</v>
      </c>
      <c r="J770" s="68">
        <f>Table3[[#This Row],[Billing Amount]]-Table3[[#This Row],[Approved to pay]]</f>
        <v>162023.74</v>
      </c>
      <c r="K770" s="357">
        <f t="shared" si="84"/>
        <v>0.15767350896678531</v>
      </c>
      <c r="L770" s="137"/>
      <c r="M770" s="137"/>
      <c r="N770" s="137">
        <f>Table3[[#This Row],[VAT Amount Rework]]+Table3[[#This Row],[Billed Before VAT Rework]]</f>
        <v>0</v>
      </c>
      <c r="O770" s="142">
        <v>162023.74</v>
      </c>
      <c r="P770" s="132">
        <f t="shared" si="81"/>
        <v>0.15767350896678531</v>
      </c>
      <c r="Q770" s="68">
        <f t="shared" si="82"/>
        <v>0</v>
      </c>
      <c r="R770" s="68">
        <f t="shared" si="83"/>
        <v>0</v>
      </c>
      <c r="S770" s="125" t="s">
        <v>367</v>
      </c>
      <c r="T770" s="340"/>
      <c r="U770" s="107" t="s">
        <v>48</v>
      </c>
      <c r="V770" s="37">
        <v>45848</v>
      </c>
      <c r="W770" s="37">
        <f>Table3[[#This Row],[Received Date]]+14</f>
        <v>45862</v>
      </c>
      <c r="X770" s="68" t="s">
        <v>114</v>
      </c>
      <c r="Y770" s="696" t="s">
        <v>38</v>
      </c>
      <c r="Z770" s="130">
        <v>45862</v>
      </c>
      <c r="AA770" s="73"/>
    </row>
    <row r="771" spans="1:27" ht="17.25" hidden="1" customHeight="1" x14ac:dyDescent="0.2">
      <c r="A771" s="35" t="s">
        <v>54</v>
      </c>
      <c r="B771" s="36" t="s">
        <v>57</v>
      </c>
      <c r="C771" s="198" t="s">
        <v>93</v>
      </c>
      <c r="D771" s="36" t="str">
        <f t="shared" si="80"/>
        <v>May</v>
      </c>
      <c r="E771" s="158">
        <v>2025</v>
      </c>
      <c r="F771" s="138">
        <v>2693465.37</v>
      </c>
      <c r="G771" s="138"/>
      <c r="H771" s="138"/>
      <c r="I771" s="600">
        <v>2352540.67</v>
      </c>
      <c r="J771" s="68">
        <v>340924.70000000019</v>
      </c>
      <c r="K771" s="357">
        <f t="shared" si="84"/>
        <v>0.12657474783126696</v>
      </c>
      <c r="L771" s="137"/>
      <c r="M771" s="137"/>
      <c r="N771" s="137">
        <f>Table3[[#This Row],[VAT Amount Rework]]+Table3[[#This Row],[Billed Before VAT Rework]]</f>
        <v>0</v>
      </c>
      <c r="O771" s="142">
        <v>340924.70000000019</v>
      </c>
      <c r="P771" s="132">
        <f t="shared" si="81"/>
        <v>0.12657474783126696</v>
      </c>
      <c r="Q771" s="68">
        <f t="shared" si="82"/>
        <v>0</v>
      </c>
      <c r="R771" s="68">
        <f t="shared" si="83"/>
        <v>0</v>
      </c>
      <c r="S771" s="71" t="s">
        <v>368</v>
      </c>
      <c r="T771" s="340"/>
      <c r="U771" s="107" t="s">
        <v>48</v>
      </c>
      <c r="V771" s="37">
        <v>45848</v>
      </c>
      <c r="W771" s="37">
        <f>Table3[[#This Row],[Received Date]]+14</f>
        <v>45862</v>
      </c>
      <c r="X771" s="68" t="s">
        <v>96</v>
      </c>
      <c r="Y771" s="84" t="s">
        <v>38</v>
      </c>
      <c r="Z771" s="37">
        <v>45860</v>
      </c>
      <c r="AA771" s="73"/>
    </row>
    <row r="772" spans="1:27" ht="17.25" hidden="1" customHeight="1" x14ac:dyDescent="0.2">
      <c r="A772" s="35" t="s">
        <v>54</v>
      </c>
      <c r="B772" s="36" t="s">
        <v>87</v>
      </c>
      <c r="C772" s="198" t="s">
        <v>93</v>
      </c>
      <c r="D772" s="36" t="str">
        <f t="shared" si="80"/>
        <v>May</v>
      </c>
      <c r="E772" s="158">
        <v>2025</v>
      </c>
      <c r="F772" s="138">
        <v>1341753.28</v>
      </c>
      <c r="G772" s="138"/>
      <c r="H772" s="138"/>
      <c r="I772" s="600">
        <v>1059381</v>
      </c>
      <c r="J772" s="68">
        <f>Table3[[#This Row],[Billing Amount]]-Table3[[#This Row],[Approved to pay]]</f>
        <v>282372.28000000003</v>
      </c>
      <c r="K772" s="357">
        <f t="shared" si="84"/>
        <v>0.21045022524558316</v>
      </c>
      <c r="L772" s="137"/>
      <c r="M772" s="137"/>
      <c r="N772" s="137">
        <f>Table3[[#This Row],[VAT Amount Rework]]+Table3[[#This Row],[Billed Before VAT Rework]]</f>
        <v>0</v>
      </c>
      <c r="O772" s="142">
        <v>282372.28000000003</v>
      </c>
      <c r="P772" s="132">
        <f t="shared" si="81"/>
        <v>0.21045022524558316</v>
      </c>
      <c r="Q772" s="68">
        <f t="shared" si="82"/>
        <v>0</v>
      </c>
      <c r="R772" s="68">
        <f t="shared" si="83"/>
        <v>0</v>
      </c>
      <c r="S772" s="125" t="s">
        <v>369</v>
      </c>
      <c r="T772" s="340"/>
      <c r="U772" s="107" t="s">
        <v>48</v>
      </c>
      <c r="V772" s="37">
        <v>45848</v>
      </c>
      <c r="W772" s="37">
        <f>Table3[[#This Row],[Received Date]]+14</f>
        <v>45862</v>
      </c>
      <c r="X772" s="68" t="s">
        <v>224</v>
      </c>
      <c r="Y772" s="84" t="s">
        <v>103</v>
      </c>
      <c r="Z772" s="37">
        <v>45860</v>
      </c>
      <c r="AA772" s="73"/>
    </row>
    <row r="773" spans="1:27" ht="17.25" hidden="1" customHeight="1" x14ac:dyDescent="0.2">
      <c r="A773" s="670" t="s">
        <v>92</v>
      </c>
      <c r="B773" s="36" t="s">
        <v>57</v>
      </c>
      <c r="C773" s="660" t="s">
        <v>46</v>
      </c>
      <c r="D773" s="671" t="str">
        <f t="shared" si="80"/>
        <v>MAY</v>
      </c>
      <c r="E773" s="675">
        <v>2025</v>
      </c>
      <c r="F773" s="138">
        <v>11695.99</v>
      </c>
      <c r="G773" s="138">
        <v>8326.75</v>
      </c>
      <c r="H773" s="138">
        <v>853.86</v>
      </c>
      <c r="I773" s="600">
        <f>Table3[[#This Row],[VAT Amount]]+Table3[[#This Row],[Billed Before VAT]]</f>
        <v>9180.61</v>
      </c>
      <c r="J773" s="68">
        <f>Table3[[#This Row],[Billing Amount]]-Table3[[#This Row],[Approved to pay]]</f>
        <v>2515.3799999999992</v>
      </c>
      <c r="K773" s="357">
        <f t="shared" si="84"/>
        <v>0.21506345337162561</v>
      </c>
      <c r="L773" s="137">
        <v>8985.49</v>
      </c>
      <c r="M773" s="137">
        <v>853.86</v>
      </c>
      <c r="N773" s="137">
        <f>Table3[[#This Row],[VAT Amount Rework]]+Table3[[#This Row],[Billed Before VAT Rework]]</f>
        <v>9839.35</v>
      </c>
      <c r="O773" s="137">
        <v>1856.6399999999994</v>
      </c>
      <c r="P773" s="132">
        <f t="shared" si="81"/>
        <v>0.15874158579136946</v>
      </c>
      <c r="Q773" s="672">
        <f t="shared" si="82"/>
        <v>658.73999999999978</v>
      </c>
      <c r="R773" s="672">
        <f t="shared" si="83"/>
        <v>658.73999999999978</v>
      </c>
      <c r="S773" s="676" t="s">
        <v>370</v>
      </c>
      <c r="T773" s="673"/>
      <c r="U773" s="83" t="s">
        <v>41</v>
      </c>
      <c r="V773" s="37">
        <v>45849</v>
      </c>
      <c r="W773" s="37">
        <f>Table3[[#This Row],[Received Date]]+14</f>
        <v>45863</v>
      </c>
      <c r="X773" s="68" t="s">
        <v>224</v>
      </c>
      <c r="Y773" s="84" t="s">
        <v>38</v>
      </c>
      <c r="Z773" s="37">
        <v>45862</v>
      </c>
      <c r="AA773" s="674"/>
    </row>
    <row r="774" spans="1:27" ht="17.25" hidden="1" customHeight="1" x14ac:dyDescent="0.2">
      <c r="A774" s="670" t="s">
        <v>92</v>
      </c>
      <c r="B774" s="36" t="s">
        <v>82</v>
      </c>
      <c r="C774" s="660" t="s">
        <v>46</v>
      </c>
      <c r="D774" s="671" t="str">
        <f t="shared" si="80"/>
        <v>MAY</v>
      </c>
      <c r="E774" s="675">
        <v>2025</v>
      </c>
      <c r="F774" s="138">
        <v>67533.94</v>
      </c>
      <c r="G774" s="138">
        <v>34901.89</v>
      </c>
      <c r="H774" s="138">
        <v>3135.18</v>
      </c>
      <c r="I774" s="600">
        <f>Table3[[#This Row],[VAT Amount]]+Table3[[#This Row],[Billed Before VAT]]</f>
        <v>38037.07</v>
      </c>
      <c r="J774" s="68">
        <f>Table3[[#This Row],[Billing Amount]]-Table3[[#This Row],[Approved to pay]]</f>
        <v>29496.870000000003</v>
      </c>
      <c r="K774" s="357">
        <f t="shared" si="84"/>
        <v>0.43677105171118408</v>
      </c>
      <c r="L774" s="137">
        <v>40871.279999999999</v>
      </c>
      <c r="M774" s="137">
        <v>4005.99</v>
      </c>
      <c r="N774" s="137">
        <f>Table3[[#This Row],[VAT Amount Rework]]+Table3[[#This Row],[Billed Before VAT Rework]]</f>
        <v>44877.27</v>
      </c>
      <c r="O774" s="729">
        <v>22656.670000000006</v>
      </c>
      <c r="P774" s="132">
        <f t="shared" si="81"/>
        <v>0.33548568319869987</v>
      </c>
      <c r="Q774" s="672">
        <f t="shared" si="82"/>
        <v>6840.1999999999971</v>
      </c>
      <c r="R774" s="672">
        <f t="shared" si="83"/>
        <v>6840.1999999999971</v>
      </c>
      <c r="S774" s="676" t="s">
        <v>372</v>
      </c>
      <c r="T774" s="673"/>
      <c r="U774" s="25" t="s">
        <v>41</v>
      </c>
      <c r="V774" s="37">
        <v>45850</v>
      </c>
      <c r="W774" s="37">
        <f>Table3[[#This Row],[Received Date]]+14</f>
        <v>45864</v>
      </c>
      <c r="X774" s="68" t="s">
        <v>224</v>
      </c>
      <c r="Y774" s="84" t="s">
        <v>38</v>
      </c>
      <c r="Z774" s="37">
        <v>45865</v>
      </c>
      <c r="AA774" s="674"/>
    </row>
    <row r="775" spans="1:27" ht="17.25" hidden="1" customHeight="1" x14ac:dyDescent="0.2">
      <c r="A775" s="670" t="s">
        <v>92</v>
      </c>
      <c r="B775" s="671" t="s">
        <v>85</v>
      </c>
      <c r="C775" s="198" t="s">
        <v>93</v>
      </c>
      <c r="D775" s="671" t="str">
        <f t="shared" si="80"/>
        <v>MAY</v>
      </c>
      <c r="E775" s="661">
        <v>2025</v>
      </c>
      <c r="F775" s="138">
        <v>1583190.96</v>
      </c>
      <c r="G775" s="138"/>
      <c r="H775" s="138"/>
      <c r="I775" s="600">
        <v>1290870.6599999999</v>
      </c>
      <c r="J775" s="68">
        <f>Table3[[#This Row],[Billing Amount]]-Table3[[#This Row],[Approved to pay]]</f>
        <v>292320.30000000005</v>
      </c>
      <c r="K775" s="357">
        <f t="shared" si="84"/>
        <v>0.18463995019274243</v>
      </c>
      <c r="L775" s="137"/>
      <c r="M775" s="137"/>
      <c r="N775" s="137">
        <f>Table3[[#This Row],[VAT Amount Rework]]+Table3[[#This Row],[Billed Before VAT Rework]]</f>
        <v>0</v>
      </c>
      <c r="O775" s="142">
        <f>Table3[[#This Row],[Billing Amount]]-Table3[[#This Row],[Approved to pay]]</f>
        <v>292320.30000000005</v>
      </c>
      <c r="P775" s="132">
        <f t="shared" si="81"/>
        <v>0.18463995019274243</v>
      </c>
      <c r="Q775" s="672">
        <f t="shared" si="82"/>
        <v>0</v>
      </c>
      <c r="R775" s="672">
        <f t="shared" si="83"/>
        <v>0</v>
      </c>
      <c r="S775" s="71" t="s">
        <v>366</v>
      </c>
      <c r="T775" s="673"/>
      <c r="U775" s="107" t="s">
        <v>48</v>
      </c>
      <c r="V775" s="37">
        <v>45851</v>
      </c>
      <c r="W775" s="37">
        <f>Table3[[#This Row],[Received Date]]+14</f>
        <v>45865</v>
      </c>
      <c r="X775" s="68" t="s">
        <v>224</v>
      </c>
      <c r="Y775" s="84" t="s">
        <v>103</v>
      </c>
      <c r="Z775" s="37">
        <v>45865</v>
      </c>
      <c r="AA775" s="674"/>
    </row>
    <row r="776" spans="1:27" ht="17.25" hidden="1" customHeight="1" x14ac:dyDescent="0.2">
      <c r="A776" s="670" t="s">
        <v>92</v>
      </c>
      <c r="B776" s="36" t="s">
        <v>56</v>
      </c>
      <c r="C776" s="660" t="s">
        <v>46</v>
      </c>
      <c r="D776" s="671" t="str">
        <f t="shared" si="80"/>
        <v>MAY</v>
      </c>
      <c r="E776" s="675">
        <v>2025</v>
      </c>
      <c r="F776" s="138">
        <v>294810.26</v>
      </c>
      <c r="G776" s="138">
        <v>188941.71</v>
      </c>
      <c r="H776" s="138">
        <v>24980.07</v>
      </c>
      <c r="I776" s="600">
        <f>Table3[[#This Row],[VAT Amount]]+Table3[[#This Row],[Billed Before VAT]]</f>
        <v>213921.78</v>
      </c>
      <c r="J776" s="68">
        <f>Table3[[#This Row],[Billing Amount]]-Table3[[#This Row],[Approved to pay]]</f>
        <v>80888.48000000001</v>
      </c>
      <c r="K776" s="357">
        <f t="shared" si="84"/>
        <v>0.27437471138216157</v>
      </c>
      <c r="L776" s="137">
        <v>223074.72</v>
      </c>
      <c r="M776" s="137">
        <v>29773.57</v>
      </c>
      <c r="N776" s="137">
        <f>Table3[[#This Row],[VAT Amount Rework]]+Table3[[#This Row],[Billed Before VAT Rework]]</f>
        <v>252848.29</v>
      </c>
      <c r="O776" s="729">
        <v>41961.97</v>
      </c>
      <c r="P776" s="132">
        <f t="shared" si="81"/>
        <v>0.14233551437456757</v>
      </c>
      <c r="Q776" s="672">
        <f t="shared" si="82"/>
        <v>38926.510000000009</v>
      </c>
      <c r="R776" s="672">
        <f t="shared" si="83"/>
        <v>38926.510000000009</v>
      </c>
      <c r="S776" s="676" t="s">
        <v>371</v>
      </c>
      <c r="T776" s="673"/>
      <c r="U776" s="25" t="s">
        <v>40</v>
      </c>
      <c r="V776" s="37">
        <v>45851</v>
      </c>
      <c r="W776" s="37">
        <f>Table3[[#This Row],[Received Date]]+14</f>
        <v>45865</v>
      </c>
      <c r="X776" s="68" t="s">
        <v>100</v>
      </c>
      <c r="Y776" s="84" t="s">
        <v>103</v>
      </c>
      <c r="Z776" s="37">
        <v>45865</v>
      </c>
      <c r="AA776" s="674"/>
    </row>
    <row r="777" spans="1:27" ht="17.25" hidden="1" customHeight="1" x14ac:dyDescent="0.2">
      <c r="A777" s="670" t="s">
        <v>92</v>
      </c>
      <c r="B777" s="671" t="s">
        <v>82</v>
      </c>
      <c r="C777" s="677" t="s">
        <v>46</v>
      </c>
      <c r="D777" s="671" t="str">
        <f t="shared" si="80"/>
        <v>MAY</v>
      </c>
      <c r="E777" s="675">
        <v>2025</v>
      </c>
      <c r="F777" s="138">
        <v>474250.73</v>
      </c>
      <c r="G777" s="138">
        <v>308411.82</v>
      </c>
      <c r="H777" s="138">
        <v>45013.11</v>
      </c>
      <c r="I777" s="600">
        <f>Table3[[#This Row],[VAT Amount]]+Table3[[#This Row],[Billed Before VAT]]</f>
        <v>353424.93</v>
      </c>
      <c r="J777" s="68">
        <f>Table3[[#This Row],[Billing Amount]]-Table3[[#This Row],[Approved to pay]]</f>
        <v>120825.79999999999</v>
      </c>
      <c r="K777" s="357">
        <f t="shared" si="84"/>
        <v>0.25477198527454031</v>
      </c>
      <c r="L777" s="137"/>
      <c r="M777" s="137"/>
      <c r="N777" s="137">
        <f>Table3[[#This Row],[VAT Amount Rework]]+Table3[[#This Row],[Billed Before VAT Rework]]</f>
        <v>0</v>
      </c>
      <c r="O777" s="729">
        <v>120004.69999999995</v>
      </c>
      <c r="P777" s="132">
        <f t="shared" si="81"/>
        <v>0.25304062262592608</v>
      </c>
      <c r="Q777" s="672">
        <f t="shared" si="82"/>
        <v>821.10000000003492</v>
      </c>
      <c r="R777" s="672">
        <f t="shared" si="83"/>
        <v>821.10000000003492</v>
      </c>
      <c r="S777" s="676" t="s">
        <v>373</v>
      </c>
      <c r="T777" s="673"/>
      <c r="U777" s="25" t="s">
        <v>40</v>
      </c>
      <c r="V777" s="37">
        <v>45851</v>
      </c>
      <c r="W777" s="37">
        <f>Table3[[#This Row],[Received Date]]+14</f>
        <v>45865</v>
      </c>
      <c r="X777" s="454" t="s">
        <v>96</v>
      </c>
      <c r="Y777" s="84" t="s">
        <v>95</v>
      </c>
      <c r="Z777" s="37">
        <v>45865</v>
      </c>
      <c r="AA777" s="674"/>
    </row>
    <row r="778" spans="1:27" ht="17.25" hidden="1" customHeight="1" x14ac:dyDescent="0.2">
      <c r="A778" s="670" t="s">
        <v>92</v>
      </c>
      <c r="B778" s="36" t="s">
        <v>56</v>
      </c>
      <c r="C778" s="678" t="s">
        <v>46</v>
      </c>
      <c r="D778" s="671" t="str">
        <f t="shared" si="80"/>
        <v>MAY</v>
      </c>
      <c r="E778" s="675">
        <v>2025</v>
      </c>
      <c r="F778" s="138">
        <v>5763.8</v>
      </c>
      <c r="G778" s="138">
        <v>2045.83</v>
      </c>
      <c r="H778" s="138">
        <v>215.97</v>
      </c>
      <c r="I778" s="600">
        <f>Table3[[#This Row],[VAT Amount]]+Table3[[#This Row],[Billed Before VAT]]</f>
        <v>2261.7999999999997</v>
      </c>
      <c r="J778" s="68">
        <f>Table3[[#This Row],[Billing Amount]]-Table3[[#This Row],[Approved to pay]]</f>
        <v>3502.0000000000005</v>
      </c>
      <c r="K778" s="357">
        <f t="shared" si="84"/>
        <v>0.60758527360421954</v>
      </c>
      <c r="L778" s="137">
        <v>2126.83</v>
      </c>
      <c r="M778" s="137">
        <v>228.11</v>
      </c>
      <c r="N778" s="137">
        <f>Table3[[#This Row],[VAT Amount Rework]]+Table3[[#This Row],[Billed Before VAT Rework]]</f>
        <v>2354.94</v>
      </c>
      <c r="O778" s="729">
        <f>Table3[[#This Row],[Billing Amount]]-Table3[[#This Row],[Approved to pay Rework]]</f>
        <v>3408.86</v>
      </c>
      <c r="P778" s="132">
        <f t="shared" si="81"/>
        <v>0.59142579548214724</v>
      </c>
      <c r="Q778" s="672">
        <f t="shared" si="82"/>
        <v>93.140000000000327</v>
      </c>
      <c r="R778" s="672">
        <f t="shared" si="83"/>
        <v>93.140000000000327</v>
      </c>
      <c r="S778" s="676">
        <v>459441</v>
      </c>
      <c r="T778" s="673"/>
      <c r="U778" s="83" t="s">
        <v>41</v>
      </c>
      <c r="V778" s="37">
        <v>45852</v>
      </c>
      <c r="W778" s="37">
        <f>Table3[[#This Row],[Received Date]]+14</f>
        <v>45866</v>
      </c>
      <c r="X778" s="68" t="s">
        <v>114</v>
      </c>
      <c r="Y778" s="679" t="s">
        <v>103</v>
      </c>
      <c r="Z778" s="37">
        <v>45866</v>
      </c>
      <c r="AA778" s="674"/>
    </row>
    <row r="779" spans="1:27" ht="17.25" hidden="1" customHeight="1" x14ac:dyDescent="0.2">
      <c r="A779" s="35" t="s">
        <v>92</v>
      </c>
      <c r="B779" s="36" t="s">
        <v>82</v>
      </c>
      <c r="C779" s="74" t="s">
        <v>46</v>
      </c>
      <c r="D779" s="36" t="str">
        <f t="shared" si="80"/>
        <v>MAY</v>
      </c>
      <c r="E779" s="158">
        <v>2025</v>
      </c>
      <c r="F779" s="138">
        <v>25355.89</v>
      </c>
      <c r="G779" s="138">
        <v>21993.439999999999</v>
      </c>
      <c r="H779" s="138">
        <v>3212.4</v>
      </c>
      <c r="I779" s="600">
        <f>Table3[[#This Row],[VAT Amount]]+Table3[[#This Row],[Billed Before VAT]]</f>
        <v>25205.84</v>
      </c>
      <c r="J779" s="68">
        <f>Table3[[#This Row],[Billing Amount]]-Table3[[#This Row],[Approved to pay]]</f>
        <v>150.04999999999927</v>
      </c>
      <c r="K779" s="357">
        <f t="shared" si="84"/>
        <v>5.9177571759460729E-3</v>
      </c>
      <c r="L779" s="137"/>
      <c r="M779" s="137"/>
      <c r="N779" s="137">
        <f>Table3[[#This Row],[VAT Amount Rework]]+Table3[[#This Row],[Billed Before VAT Rework]]</f>
        <v>0</v>
      </c>
      <c r="O779" s="142">
        <v>150.04999999999927</v>
      </c>
      <c r="P779" s="132">
        <f t="shared" ref="P779:P810" si="85">IF(O779="-",K779,IFERROR(O779/F779,0))</f>
        <v>5.9177571759460729E-3</v>
      </c>
      <c r="Q779" s="68">
        <f t="shared" si="82"/>
        <v>0</v>
      </c>
      <c r="R779" s="68">
        <f t="shared" si="83"/>
        <v>0</v>
      </c>
      <c r="S779" s="71" t="s">
        <v>376</v>
      </c>
      <c r="T779" s="340"/>
      <c r="U779" s="83" t="s">
        <v>40</v>
      </c>
      <c r="V779" s="37">
        <v>45854</v>
      </c>
      <c r="W779" s="37">
        <f>Table3[[#This Row],[Received Date]]+15</f>
        <v>45869</v>
      </c>
      <c r="X779" s="68" t="s">
        <v>114</v>
      </c>
      <c r="Y779" s="226" t="s">
        <v>103</v>
      </c>
      <c r="Z779" s="130">
        <v>45869</v>
      </c>
      <c r="AA779" s="73"/>
    </row>
    <row r="780" spans="1:27" ht="17.25" hidden="1" customHeight="1" x14ac:dyDescent="0.2">
      <c r="A780" s="35" t="s">
        <v>54</v>
      </c>
      <c r="B780" s="36" t="s">
        <v>87</v>
      </c>
      <c r="C780" s="580" t="s">
        <v>46</v>
      </c>
      <c r="D780" s="36" t="str">
        <f t="shared" si="80"/>
        <v>May</v>
      </c>
      <c r="E780" s="158">
        <v>2025</v>
      </c>
      <c r="F780" s="138">
        <v>584624.56000000006</v>
      </c>
      <c r="G780" s="138">
        <v>55738.37</v>
      </c>
      <c r="H780" s="138">
        <v>8170.47</v>
      </c>
      <c r="I780" s="600">
        <f>Table3[[#This Row],[VAT Amount]]+Table3[[#This Row],[Billed Before VAT]]</f>
        <v>63908.840000000004</v>
      </c>
      <c r="J780" s="68">
        <f>Table3[[#This Row],[Billing Amount]]-Table3[[#This Row],[Approved to pay]]</f>
        <v>520715.72000000003</v>
      </c>
      <c r="K780" s="357">
        <f t="shared" si="84"/>
        <v>0.89068396305485353</v>
      </c>
      <c r="L780" s="137"/>
      <c r="M780" s="137"/>
      <c r="N780" s="137">
        <f>Table3[[#This Row],[VAT Amount Rework]]+Table3[[#This Row],[Billed Before VAT Rework]]</f>
        <v>0</v>
      </c>
      <c r="O780" s="142">
        <v>520715.72000000003</v>
      </c>
      <c r="P780" s="132">
        <f t="shared" si="85"/>
        <v>0.89068396305485353</v>
      </c>
      <c r="Q780" s="68">
        <f t="shared" si="82"/>
        <v>0</v>
      </c>
      <c r="R780" s="68">
        <f t="shared" si="83"/>
        <v>0</v>
      </c>
      <c r="S780" s="71" t="s">
        <v>377</v>
      </c>
      <c r="T780" s="340"/>
      <c r="U780" s="107" t="s">
        <v>40</v>
      </c>
      <c r="V780" s="37">
        <v>45855</v>
      </c>
      <c r="W780" s="37">
        <f>Table3[[#This Row],[Received Date]]+15</f>
        <v>45870</v>
      </c>
      <c r="X780" s="140" t="s">
        <v>114</v>
      </c>
      <c r="Y780" s="226" t="s">
        <v>103</v>
      </c>
      <c r="Z780" s="130">
        <v>45868</v>
      </c>
      <c r="AA780" s="73"/>
    </row>
    <row r="781" spans="1:27" ht="17.25" hidden="1" customHeight="1" x14ac:dyDescent="0.2">
      <c r="A781" s="689" t="s">
        <v>37</v>
      </c>
      <c r="B781" s="36" t="s">
        <v>82</v>
      </c>
      <c r="C781" s="74" t="s">
        <v>378</v>
      </c>
      <c r="D781" s="690" t="str">
        <f t="shared" si="80"/>
        <v>Mar</v>
      </c>
      <c r="E781" s="158">
        <v>2025</v>
      </c>
      <c r="F781" s="138">
        <v>26214.36</v>
      </c>
      <c r="G781" s="138"/>
      <c r="H781" s="138"/>
      <c r="I781" s="600"/>
      <c r="J781" s="68">
        <v>15616.85</v>
      </c>
      <c r="K781" s="357">
        <f t="shared" si="84"/>
        <v>0.59573645894845417</v>
      </c>
      <c r="L781" s="137"/>
      <c r="M781" s="137"/>
      <c r="N781" s="137">
        <f>Table3[[#This Row],[VAT Amount Rework]]+Table3[[#This Row],[Billed Before VAT Rework]]</f>
        <v>0</v>
      </c>
      <c r="O781" s="142">
        <v>15616.85</v>
      </c>
      <c r="P781" s="132">
        <f t="shared" si="85"/>
        <v>0.59573645894845417</v>
      </c>
      <c r="Q781" s="691">
        <f t="shared" ref="Q781:Q812" si="86">$J781-$O781</f>
        <v>0</v>
      </c>
      <c r="R781" s="691">
        <f t="shared" ref="R781:R812" si="87">IFERROR(IF($Q781&lt;0,0,$Q781),"0")</f>
        <v>0</v>
      </c>
      <c r="S781" s="71">
        <v>5047433</v>
      </c>
      <c r="T781" s="692"/>
      <c r="U781" s="107" t="s">
        <v>48</v>
      </c>
      <c r="V781" s="37">
        <v>45854</v>
      </c>
      <c r="W781" s="37">
        <f>Table3[[#This Row],[Received Date]]+15</f>
        <v>45869</v>
      </c>
      <c r="X781" s="454" t="s">
        <v>96</v>
      </c>
      <c r="Y781" s="84" t="s">
        <v>38</v>
      </c>
      <c r="Z781" s="37">
        <v>45861</v>
      </c>
      <c r="AA781" s="693"/>
    </row>
    <row r="782" spans="1:27" ht="17.25" hidden="1" customHeight="1" x14ac:dyDescent="0.2">
      <c r="A782" s="689" t="s">
        <v>54</v>
      </c>
      <c r="B782" s="36" t="s">
        <v>82</v>
      </c>
      <c r="C782" s="74" t="s">
        <v>378</v>
      </c>
      <c r="D782" s="690" t="str">
        <f t="shared" si="80"/>
        <v>May</v>
      </c>
      <c r="E782" s="158">
        <v>2025</v>
      </c>
      <c r="F782" s="138">
        <v>17690.05</v>
      </c>
      <c r="G782" s="138"/>
      <c r="H782" s="138"/>
      <c r="I782" s="600"/>
      <c r="J782" s="68">
        <v>3797.87</v>
      </c>
      <c r="K782" s="357">
        <f t="shared" si="84"/>
        <v>0.21468961365287267</v>
      </c>
      <c r="L782" s="137"/>
      <c r="M782" s="137"/>
      <c r="N782" s="137">
        <f>Table3[[#This Row],[VAT Amount Rework]]+Table3[[#This Row],[Billed Before VAT Rework]]</f>
        <v>0</v>
      </c>
      <c r="O782" s="142">
        <v>3797.87</v>
      </c>
      <c r="P782" s="132">
        <f t="shared" si="85"/>
        <v>0.21468961365287267</v>
      </c>
      <c r="Q782" s="691">
        <f t="shared" si="86"/>
        <v>0</v>
      </c>
      <c r="R782" s="691">
        <f t="shared" si="87"/>
        <v>0</v>
      </c>
      <c r="S782" s="71">
        <v>5049736</v>
      </c>
      <c r="T782" s="692"/>
      <c r="U782" s="107" t="s">
        <v>48</v>
      </c>
      <c r="V782" s="37">
        <v>45854</v>
      </c>
      <c r="W782" s="37">
        <f>Table3[[#This Row],[Received Date]]+15</f>
        <v>45869</v>
      </c>
      <c r="X782" s="454" t="s">
        <v>96</v>
      </c>
      <c r="Y782" s="84" t="s">
        <v>38</v>
      </c>
      <c r="Z782" s="37">
        <v>45861</v>
      </c>
      <c r="AA782" s="693"/>
    </row>
    <row r="783" spans="1:27" ht="17.25" hidden="1" customHeight="1" x14ac:dyDescent="0.2">
      <c r="A783" s="689" t="s">
        <v>83</v>
      </c>
      <c r="B783" s="683" t="s">
        <v>82</v>
      </c>
      <c r="C783" s="694" t="s">
        <v>93</v>
      </c>
      <c r="D783" s="690" t="str">
        <f t="shared" si="80"/>
        <v>June</v>
      </c>
      <c r="E783" s="681">
        <v>2025</v>
      </c>
      <c r="F783" s="138">
        <v>1351334.81</v>
      </c>
      <c r="G783" s="138"/>
      <c r="H783" s="138"/>
      <c r="I783" s="600">
        <v>1097802.04</v>
      </c>
      <c r="J783" s="68">
        <v>253532.77000000002</v>
      </c>
      <c r="K783" s="357">
        <f t="shared" ref="K783:K795" si="88">IFERROR(J783/F783,0)</f>
        <v>0.18761654633909713</v>
      </c>
      <c r="L783" s="137"/>
      <c r="M783" s="137"/>
      <c r="N783" s="137">
        <f>Table3[[#This Row],[VAT Amount Rework]]+Table3[[#This Row],[Billed Before VAT Rework]]</f>
        <v>0</v>
      </c>
      <c r="O783" s="142">
        <v>253532.77000000002</v>
      </c>
      <c r="P783" s="132">
        <f t="shared" si="85"/>
        <v>0.18761654633909713</v>
      </c>
      <c r="Q783" s="691">
        <f t="shared" si="86"/>
        <v>0</v>
      </c>
      <c r="R783" s="691">
        <f t="shared" si="87"/>
        <v>0</v>
      </c>
      <c r="S783" s="695" t="s">
        <v>374</v>
      </c>
      <c r="T783" s="692"/>
      <c r="U783" s="106" t="s">
        <v>48</v>
      </c>
      <c r="V783" s="37">
        <v>45858</v>
      </c>
      <c r="W783" s="37">
        <f>Table3[[#This Row],[Received Date]]+14</f>
        <v>45872</v>
      </c>
      <c r="X783" s="140" t="s">
        <v>100</v>
      </c>
      <c r="Y783" s="84" t="s">
        <v>103</v>
      </c>
      <c r="Z783" s="37">
        <v>45872</v>
      </c>
      <c r="AA783" s="693"/>
    </row>
    <row r="784" spans="1:27" ht="17.25" hidden="1" customHeight="1" x14ac:dyDescent="0.2">
      <c r="A784" s="69" t="s">
        <v>83</v>
      </c>
      <c r="B784" s="36" t="s">
        <v>57</v>
      </c>
      <c r="C784" s="15" t="s">
        <v>93</v>
      </c>
      <c r="D784" s="26" t="str">
        <f t="shared" si="80"/>
        <v>June</v>
      </c>
      <c r="E784" s="158">
        <v>2025</v>
      </c>
      <c r="F784" s="138">
        <v>2137468.2400000002</v>
      </c>
      <c r="G784" s="138"/>
      <c r="H784" s="138"/>
      <c r="I784" s="600">
        <v>1844086.06</v>
      </c>
      <c r="J784" s="68">
        <f>Table3[[#This Row],[Billing Amount]]-Table3[[#This Row],[Approved to pay]]</f>
        <v>293382.18000000017</v>
      </c>
      <c r="K784" s="357">
        <f t="shared" si="88"/>
        <v>0.13725686048088376</v>
      </c>
      <c r="L784" s="137"/>
      <c r="M784" s="137"/>
      <c r="N784" s="137">
        <f>Table3[[#This Row],[VAT Amount Rework]]+Table3[[#This Row],[Billed Before VAT Rework]]</f>
        <v>0</v>
      </c>
      <c r="O784" s="142">
        <v>293382.18000000017</v>
      </c>
      <c r="P784" s="132">
        <f t="shared" si="85"/>
        <v>0.13725686048088376</v>
      </c>
      <c r="Q784" s="66">
        <f t="shared" si="86"/>
        <v>0</v>
      </c>
      <c r="R784" s="66">
        <f t="shared" si="87"/>
        <v>0</v>
      </c>
      <c r="S784" s="32" t="s">
        <v>375</v>
      </c>
      <c r="T784" s="554"/>
      <c r="U784" s="106" t="s">
        <v>48</v>
      </c>
      <c r="V784" s="37">
        <v>45858</v>
      </c>
      <c r="W784" s="37">
        <f>Table3[[#This Row],[Received Date]]+14</f>
        <v>45872</v>
      </c>
      <c r="X784" s="423" t="s">
        <v>96</v>
      </c>
      <c r="Y784" s="84" t="s">
        <v>103</v>
      </c>
      <c r="Z784" s="37">
        <v>45869</v>
      </c>
      <c r="AA784" s="70"/>
    </row>
    <row r="785" spans="1:27" ht="17.25" hidden="1" customHeight="1" x14ac:dyDescent="0.2">
      <c r="A785" s="69" t="s">
        <v>83</v>
      </c>
      <c r="B785" s="704" t="s">
        <v>57</v>
      </c>
      <c r="C785" s="660" t="s">
        <v>46</v>
      </c>
      <c r="D785" s="26" t="str">
        <f t="shared" si="80"/>
        <v>June</v>
      </c>
      <c r="E785" s="158">
        <v>2025</v>
      </c>
      <c r="F785" s="138">
        <v>302185.21999999997</v>
      </c>
      <c r="G785" s="138">
        <v>215263.13</v>
      </c>
      <c r="H785" s="138">
        <v>30479.53</v>
      </c>
      <c r="I785" s="600">
        <f>Table3[[#This Row],[Billed Before VAT]]+Table3[[#This Row],[VAT Amount]]</f>
        <v>245742.66</v>
      </c>
      <c r="J785" s="68">
        <f>Table3[[#This Row],[Billing Amount]]-Table3[[#This Row],[Approved to pay]]</f>
        <v>56442.559999999969</v>
      </c>
      <c r="K785" s="357">
        <f t="shared" si="88"/>
        <v>0.1867813389417258</v>
      </c>
      <c r="L785" s="137">
        <v>260408.13</v>
      </c>
      <c r="M785" s="137">
        <v>37251.279999999999</v>
      </c>
      <c r="N785" s="137">
        <f>Table3[[#This Row],[VAT Amount Rework]]+Table3[[#This Row],[Billed Before VAT Rework]]</f>
        <v>297659.41000000003</v>
      </c>
      <c r="O785" s="729">
        <v>4525.8099999999395</v>
      </c>
      <c r="P785" s="132">
        <f t="shared" si="85"/>
        <v>1.497694030171277E-2</v>
      </c>
      <c r="Q785" s="66">
        <f t="shared" si="86"/>
        <v>51916.750000000029</v>
      </c>
      <c r="R785" s="66">
        <f t="shared" si="87"/>
        <v>51916.750000000029</v>
      </c>
      <c r="S785" s="32" t="s">
        <v>381</v>
      </c>
      <c r="T785" s="554"/>
      <c r="U785" s="25" t="s">
        <v>40</v>
      </c>
      <c r="V785" s="37">
        <v>45858</v>
      </c>
      <c r="W785" s="37">
        <f>Table3[[#This Row],[Received Date]]+15</f>
        <v>45873</v>
      </c>
      <c r="X785" s="423" t="s">
        <v>96</v>
      </c>
      <c r="Y785" s="84" t="s">
        <v>38</v>
      </c>
      <c r="Z785" s="37">
        <v>45867</v>
      </c>
      <c r="AA785" s="70"/>
    </row>
    <row r="786" spans="1:27" ht="17.25" hidden="1" customHeight="1" x14ac:dyDescent="0.2">
      <c r="A786" s="69" t="s">
        <v>54</v>
      </c>
      <c r="B786" s="613" t="s">
        <v>56</v>
      </c>
      <c r="C786" s="619" t="s">
        <v>46</v>
      </c>
      <c r="D786" s="26" t="str">
        <f t="shared" si="80"/>
        <v>May</v>
      </c>
      <c r="E786" s="158">
        <v>2025</v>
      </c>
      <c r="F786" s="138">
        <v>374289.11</v>
      </c>
      <c r="G786" s="138">
        <v>248375.18</v>
      </c>
      <c r="H786" s="138">
        <v>25720.15</v>
      </c>
      <c r="I786" s="600">
        <f>Table3[[#This Row],[VAT Amount]]+Table3[[#This Row],[Billed Before VAT]]</f>
        <v>274095.33</v>
      </c>
      <c r="J786" s="68">
        <f>Table3[[#This Row],[Billing Amount]]-Table3[[#This Row],[Approved to pay]]</f>
        <v>100193.77999999997</v>
      </c>
      <c r="K786" s="357">
        <f t="shared" si="88"/>
        <v>0.2676908767129238</v>
      </c>
      <c r="L786" s="137"/>
      <c r="M786" s="137"/>
      <c r="N786" s="137">
        <f>Table3[[#This Row],[VAT Amount Rework]]+Table3[[#This Row],[Billed Before VAT Rework]]</f>
        <v>0</v>
      </c>
      <c r="O786" s="729">
        <v>95628.27999999997</v>
      </c>
      <c r="P786" s="132">
        <f t="shared" si="85"/>
        <v>0.25549308661424847</v>
      </c>
      <c r="Q786" s="66">
        <f t="shared" si="86"/>
        <v>4565.5</v>
      </c>
      <c r="R786" s="66">
        <f t="shared" si="87"/>
        <v>4565.5</v>
      </c>
      <c r="S786" s="32" t="s">
        <v>382</v>
      </c>
      <c r="T786" s="554"/>
      <c r="U786" s="25" t="s">
        <v>41</v>
      </c>
      <c r="V786" s="37">
        <v>45858</v>
      </c>
      <c r="W786" s="37">
        <f>Table3[[#This Row],[Received Date]]+15</f>
        <v>45873</v>
      </c>
      <c r="X786" s="423" t="s">
        <v>96</v>
      </c>
      <c r="Y786" s="84" t="s">
        <v>38</v>
      </c>
      <c r="Z786" s="37">
        <v>45872</v>
      </c>
      <c r="AA786" s="70"/>
    </row>
    <row r="787" spans="1:27" ht="17.25" hidden="1" customHeight="1" x14ac:dyDescent="0.2">
      <c r="A787" s="69" t="s">
        <v>54</v>
      </c>
      <c r="B787" s="703" t="s">
        <v>87</v>
      </c>
      <c r="C787" s="660" t="s">
        <v>46</v>
      </c>
      <c r="D787" s="26" t="str">
        <f t="shared" si="80"/>
        <v>May</v>
      </c>
      <c r="E787" s="653">
        <v>2025</v>
      </c>
      <c r="F787" s="138">
        <v>48224.15</v>
      </c>
      <c r="G787" s="138">
        <v>19410.330000000002</v>
      </c>
      <c r="H787" s="138">
        <v>2819.93</v>
      </c>
      <c r="I787" s="600">
        <f>Table3[[#This Row],[VAT Amount]]+Table3[[#This Row],[Billed Before VAT]]</f>
        <v>22230.260000000002</v>
      </c>
      <c r="J787" s="68">
        <f>Table3[[#This Row],[Billing Amount]]-Table3[[#This Row],[Approved to pay]]</f>
        <v>25993.89</v>
      </c>
      <c r="K787" s="357">
        <f t="shared" si="88"/>
        <v>0.53902225337305065</v>
      </c>
      <c r="L787" s="137"/>
      <c r="M787" s="137"/>
      <c r="N787" s="137">
        <f>Table3[[#This Row],[VAT Amount Rework]]+Table3[[#This Row],[Billed Before VAT Rework]]</f>
        <v>0</v>
      </c>
      <c r="O787" s="729">
        <v>25528.14</v>
      </c>
      <c r="P787" s="132">
        <f t="shared" si="85"/>
        <v>0.52936422933322824</v>
      </c>
      <c r="Q787" s="66">
        <f t="shared" si="86"/>
        <v>465.75</v>
      </c>
      <c r="R787" s="66">
        <f t="shared" si="87"/>
        <v>465.75</v>
      </c>
      <c r="S787" s="32" t="s">
        <v>383</v>
      </c>
      <c r="T787" s="554"/>
      <c r="U787" s="106" t="s">
        <v>40</v>
      </c>
      <c r="V787" s="37">
        <v>45859</v>
      </c>
      <c r="W787" s="37">
        <f>Table3[[#This Row],[Received Date]]+15</f>
        <v>45874</v>
      </c>
      <c r="X787" s="423" t="s">
        <v>96</v>
      </c>
      <c r="Y787" s="84" t="s">
        <v>38</v>
      </c>
      <c r="Z787" s="37">
        <v>45872</v>
      </c>
      <c r="AA787" s="70"/>
    </row>
    <row r="788" spans="1:27" ht="17.25" hidden="1" customHeight="1" x14ac:dyDescent="0.2">
      <c r="A788" s="35" t="s">
        <v>92</v>
      </c>
      <c r="B788" s="36" t="s">
        <v>82</v>
      </c>
      <c r="C788" s="74" t="s">
        <v>46</v>
      </c>
      <c r="D788" s="36" t="str">
        <f t="shared" si="80"/>
        <v>MAY</v>
      </c>
      <c r="E788" s="158">
        <v>2025</v>
      </c>
      <c r="F788" s="138">
        <v>468299.33</v>
      </c>
      <c r="G788" s="138">
        <v>327790.71000000002</v>
      </c>
      <c r="H788" s="138">
        <v>32536.73</v>
      </c>
      <c r="I788" s="600">
        <f>Table3[[#This Row],[VAT Amount]]+Table3[[#This Row],[Billed Before VAT]]</f>
        <v>360327.44</v>
      </c>
      <c r="J788" s="68">
        <f>Table3[[#This Row],[Billing Amount]]-Table3[[#This Row],[Approved to pay]]</f>
        <v>107971.89000000001</v>
      </c>
      <c r="K788" s="357">
        <f t="shared" si="88"/>
        <v>0.23056170078227534</v>
      </c>
      <c r="L788" s="137"/>
      <c r="M788" s="137"/>
      <c r="N788" s="137">
        <f>Table3[[#This Row],[VAT Amount Rework]]+Table3[[#This Row],[Billed Before VAT Rework]]</f>
        <v>0</v>
      </c>
      <c r="O788" s="142">
        <v>107971.89000000001</v>
      </c>
      <c r="P788" s="132">
        <f t="shared" si="85"/>
        <v>0.23056170078227534</v>
      </c>
      <c r="Q788" s="68">
        <f t="shared" si="86"/>
        <v>0</v>
      </c>
      <c r="R788" s="68">
        <f t="shared" si="87"/>
        <v>0</v>
      </c>
      <c r="S788" s="71" t="s">
        <v>384</v>
      </c>
      <c r="T788" s="340"/>
      <c r="U788" s="106" t="s">
        <v>41</v>
      </c>
      <c r="V788" s="37">
        <v>45859</v>
      </c>
      <c r="W788" s="37">
        <f>Table3[[#This Row],[Received Date]]+15</f>
        <v>45874</v>
      </c>
      <c r="X788" s="423" t="s">
        <v>96</v>
      </c>
      <c r="Y788" s="84" t="s">
        <v>38</v>
      </c>
      <c r="Z788" s="37">
        <v>45874</v>
      </c>
      <c r="AA788" s="73"/>
    </row>
    <row r="789" spans="1:27" ht="17.25" hidden="1" customHeight="1" x14ac:dyDescent="0.2">
      <c r="A789" s="35" t="s">
        <v>83</v>
      </c>
      <c r="B789" s="74" t="s">
        <v>85</v>
      </c>
      <c r="C789" s="74" t="s">
        <v>46</v>
      </c>
      <c r="D789" s="36" t="str">
        <f t="shared" si="80"/>
        <v>June</v>
      </c>
      <c r="E789" s="158">
        <v>2025</v>
      </c>
      <c r="F789" s="138">
        <v>422609.46</v>
      </c>
      <c r="G789" s="138">
        <v>289566.46999999997</v>
      </c>
      <c r="H789" s="138">
        <v>42252.51</v>
      </c>
      <c r="I789" s="600">
        <f>Table3[[#This Row],[VAT Amount]]+Table3[[#This Row],[Billed Before VAT]]</f>
        <v>331818.98</v>
      </c>
      <c r="J789" s="68">
        <f>Table3[[#This Row],[Billing Amount]]-Table3[[#This Row],[Approved to pay]]</f>
        <v>90790.48000000004</v>
      </c>
      <c r="K789" s="357">
        <f t="shared" si="88"/>
        <v>0.21483305177314307</v>
      </c>
      <c r="L789" s="137"/>
      <c r="M789" s="137"/>
      <c r="N789" s="137">
        <f>Table3[[#This Row],[VAT Amount Rework]]+Table3[[#This Row],[Billed Before VAT Rework]]</f>
        <v>0</v>
      </c>
      <c r="O789" s="729">
        <v>4856.25</v>
      </c>
      <c r="P789" s="132">
        <f t="shared" si="85"/>
        <v>1.1491105759913656E-2</v>
      </c>
      <c r="Q789" s="68">
        <f t="shared" si="86"/>
        <v>85934.23000000004</v>
      </c>
      <c r="R789" s="68">
        <f t="shared" si="87"/>
        <v>85934.23000000004</v>
      </c>
      <c r="S789" s="71" t="s">
        <v>385</v>
      </c>
      <c r="T789" s="340"/>
      <c r="U789" s="107" t="s">
        <v>40</v>
      </c>
      <c r="V789" s="37">
        <v>45860</v>
      </c>
      <c r="W789" s="37">
        <f>Table3[[#This Row],[Received Date]]+15</f>
        <v>45875</v>
      </c>
      <c r="X789" s="68" t="s">
        <v>224</v>
      </c>
      <c r="Y789" s="84" t="s">
        <v>103</v>
      </c>
      <c r="Z789" s="37">
        <v>45872</v>
      </c>
      <c r="AA789" s="73"/>
    </row>
    <row r="790" spans="1:27" ht="17.25" hidden="1" customHeight="1" x14ac:dyDescent="0.2">
      <c r="A790" s="697" t="s">
        <v>83</v>
      </c>
      <c r="B790" s="690" t="s">
        <v>85</v>
      </c>
      <c r="C790" s="74" t="s">
        <v>93</v>
      </c>
      <c r="D790" s="698" t="str">
        <f t="shared" si="80"/>
        <v>June</v>
      </c>
      <c r="E790" s="158">
        <v>2025</v>
      </c>
      <c r="F790" s="138">
        <v>1419624.96</v>
      </c>
      <c r="G790" s="138"/>
      <c r="H790" s="138"/>
      <c r="I790" s="600">
        <v>1167537.52</v>
      </c>
      <c r="J790" s="68">
        <f>Table3[[#This Row],[Billing Amount]]-Table3[[#This Row],[Approved to pay]]</f>
        <v>252087.43999999994</v>
      </c>
      <c r="K790" s="357">
        <f t="shared" si="88"/>
        <v>0.17757326554754288</v>
      </c>
      <c r="L790" s="137"/>
      <c r="M790" s="137"/>
      <c r="N790" s="137">
        <f>Table3[[#This Row],[VAT Amount Rework]]+Table3[[#This Row],[Billed Before VAT Rework]]</f>
        <v>0</v>
      </c>
      <c r="O790" s="142">
        <v>252087.43999999994</v>
      </c>
      <c r="P790" s="132">
        <f t="shared" si="85"/>
        <v>0.17757326554754288</v>
      </c>
      <c r="Q790" s="699">
        <f t="shared" si="86"/>
        <v>0</v>
      </c>
      <c r="R790" s="699">
        <f t="shared" si="87"/>
        <v>0</v>
      </c>
      <c r="S790" s="700" t="s">
        <v>379</v>
      </c>
      <c r="T790" s="701"/>
      <c r="U790" s="107" t="s">
        <v>48</v>
      </c>
      <c r="V790" s="37">
        <v>45862</v>
      </c>
      <c r="W790" s="37">
        <f>Table3[[#This Row],[Received Date]]+14</f>
        <v>45876</v>
      </c>
      <c r="X790" s="68" t="s">
        <v>224</v>
      </c>
      <c r="Y790" s="84" t="s">
        <v>103</v>
      </c>
      <c r="Z790" s="37">
        <v>45875</v>
      </c>
      <c r="AA790" s="702"/>
    </row>
    <row r="791" spans="1:27" ht="17.25" hidden="1" customHeight="1" x14ac:dyDescent="0.2">
      <c r="A791" s="35" t="s">
        <v>83</v>
      </c>
      <c r="B791" s="36" t="s">
        <v>56</v>
      </c>
      <c r="C791" s="74" t="s">
        <v>93</v>
      </c>
      <c r="D791" s="36" t="str">
        <f t="shared" si="80"/>
        <v>June</v>
      </c>
      <c r="E791" s="158">
        <v>2025</v>
      </c>
      <c r="F791" s="138">
        <v>918365.18</v>
      </c>
      <c r="G791" s="138"/>
      <c r="H791" s="138"/>
      <c r="I791" s="600">
        <v>655269.37</v>
      </c>
      <c r="J791" s="68">
        <f>Table3[[#This Row],[Billing Amount]]-Table3[[#This Row],[Approved to pay]]</f>
        <v>263095.81000000006</v>
      </c>
      <c r="K791" s="357">
        <f t="shared" si="88"/>
        <v>0.28648278019425782</v>
      </c>
      <c r="L791" s="137"/>
      <c r="M791" s="137"/>
      <c r="N791" s="137">
        <f>Table3[[#This Row],[VAT Amount Rework]]+Table3[[#This Row],[Billed Before VAT Rework]]</f>
        <v>0</v>
      </c>
      <c r="O791" s="142">
        <v>263095.81000000006</v>
      </c>
      <c r="P791" s="132">
        <f t="shared" si="85"/>
        <v>0.28648278019425782</v>
      </c>
      <c r="Q791" s="68">
        <f t="shared" si="86"/>
        <v>0</v>
      </c>
      <c r="R791" s="68">
        <f t="shared" si="87"/>
        <v>0</v>
      </c>
      <c r="S791" s="71" t="s">
        <v>380</v>
      </c>
      <c r="T791" s="340"/>
      <c r="U791" s="107" t="s">
        <v>48</v>
      </c>
      <c r="V791" s="37">
        <v>45862</v>
      </c>
      <c r="W791" s="37">
        <f>Table3[[#This Row],[Received Date]]+14</f>
        <v>45876</v>
      </c>
      <c r="X791" s="423" t="s">
        <v>96</v>
      </c>
      <c r="Y791" s="84" t="s">
        <v>103</v>
      </c>
      <c r="Z791" s="37">
        <f>Table3[[#This Row],[Received Date]]+14</f>
        <v>45876</v>
      </c>
      <c r="AA791" s="73"/>
    </row>
    <row r="792" spans="1:27" ht="17.25" hidden="1" customHeight="1" x14ac:dyDescent="0.2">
      <c r="A792" s="682" t="s">
        <v>37</v>
      </c>
      <c r="B792" s="36" t="s">
        <v>82</v>
      </c>
      <c r="C792" s="694" t="s">
        <v>62</v>
      </c>
      <c r="D792" s="683" t="str">
        <f t="shared" si="80"/>
        <v>Mar</v>
      </c>
      <c r="E792" s="158">
        <v>2025</v>
      </c>
      <c r="F792" s="138">
        <v>14518806.080000032</v>
      </c>
      <c r="G792" s="138"/>
      <c r="H792" s="138"/>
      <c r="I792" s="600"/>
      <c r="J792" s="68">
        <v>1147729.8538486343</v>
      </c>
      <c r="K792" s="357">
        <f t="shared" si="88"/>
        <v>7.9051255834986109E-2</v>
      </c>
      <c r="L792" s="137"/>
      <c r="M792" s="137"/>
      <c r="N792" s="137">
        <f>Table3[[#This Row],[VAT Amount Rework]]+Table3[[#This Row],[Billed Before VAT Rework]]</f>
        <v>0</v>
      </c>
      <c r="O792" s="142">
        <v>957661.21724959277</v>
      </c>
      <c r="P792" s="730">
        <f t="shared" si="85"/>
        <v>6.5960052911567688E-2</v>
      </c>
      <c r="Q792" s="685">
        <f t="shared" si="86"/>
        <v>190068.63659904152</v>
      </c>
      <c r="R792" s="685">
        <f t="shared" si="87"/>
        <v>190068.63659904152</v>
      </c>
      <c r="S792" s="686"/>
      <c r="T792" s="687"/>
      <c r="U792" s="83" t="s">
        <v>40</v>
      </c>
      <c r="V792" s="37">
        <v>45862</v>
      </c>
      <c r="W792" s="37">
        <f>Table3[[#This Row],[Received Date]]+15</f>
        <v>45877</v>
      </c>
      <c r="X792" s="423" t="s">
        <v>96</v>
      </c>
      <c r="Y792" s="84" t="s">
        <v>103</v>
      </c>
      <c r="Z792" s="705">
        <v>45876</v>
      </c>
      <c r="AA792" s="688"/>
    </row>
    <row r="793" spans="1:27" ht="17.25" hidden="1" customHeight="1" x14ac:dyDescent="0.2">
      <c r="A793" s="682" t="s">
        <v>37</v>
      </c>
      <c r="B793" s="26" t="s">
        <v>57</v>
      </c>
      <c r="C793" s="694" t="s">
        <v>62</v>
      </c>
      <c r="D793" s="683" t="str">
        <f t="shared" si="80"/>
        <v>Mar</v>
      </c>
      <c r="E793" s="158">
        <v>2025</v>
      </c>
      <c r="F793" s="138">
        <v>11267326.220000021</v>
      </c>
      <c r="G793" s="138"/>
      <c r="H793" s="138"/>
      <c r="I793" s="600"/>
      <c r="J793" s="68">
        <v>101469.7712838687</v>
      </c>
      <c r="K793" s="357">
        <f t="shared" si="88"/>
        <v>9.005665523711846E-3</v>
      </c>
      <c r="L793" s="137"/>
      <c r="M793" s="137"/>
      <c r="N793" s="137">
        <f>Table3[[#This Row],[VAT Amount Rework]]+Table3[[#This Row],[Billed Before VAT Rework]]</f>
        <v>0</v>
      </c>
      <c r="O793" s="142">
        <v>91519.186460096462</v>
      </c>
      <c r="P793" s="132">
        <f t="shared" si="85"/>
        <v>8.122529220610096E-3</v>
      </c>
      <c r="Q793" s="685">
        <f t="shared" si="86"/>
        <v>9950.5848237722385</v>
      </c>
      <c r="R793" s="685">
        <f t="shared" si="87"/>
        <v>9950.5848237722385</v>
      </c>
      <c r="S793" s="686"/>
      <c r="T793" s="687"/>
      <c r="U793" s="25" t="s">
        <v>40</v>
      </c>
      <c r="V793" s="37">
        <v>45862</v>
      </c>
      <c r="W793" s="37">
        <f>Table3[[#This Row],[Received Date]]+15</f>
        <v>45877</v>
      </c>
      <c r="X793" s="68" t="s">
        <v>100</v>
      </c>
      <c r="Y793" s="84" t="s">
        <v>103</v>
      </c>
      <c r="Z793" s="705">
        <v>45876</v>
      </c>
      <c r="AA793" s="688"/>
    </row>
    <row r="794" spans="1:27" ht="17.25" hidden="1" customHeight="1" x14ac:dyDescent="0.2">
      <c r="A794" s="682" t="s">
        <v>37</v>
      </c>
      <c r="B794" s="683" t="s">
        <v>85</v>
      </c>
      <c r="C794" s="694" t="s">
        <v>62</v>
      </c>
      <c r="D794" s="683" t="str">
        <f t="shared" si="80"/>
        <v>Mar</v>
      </c>
      <c r="E794" s="158">
        <v>2025</v>
      </c>
      <c r="F794" s="138">
        <v>13644303.670000002</v>
      </c>
      <c r="G794" s="138"/>
      <c r="H794" s="138"/>
      <c r="I794" s="600"/>
      <c r="J794" s="68">
        <v>214407.43753671087</v>
      </c>
      <c r="K794" s="357">
        <f t="shared" si="88"/>
        <v>1.5714062272604846E-2</v>
      </c>
      <c r="L794" s="137"/>
      <c r="M794" s="137"/>
      <c r="N794" s="137">
        <f>Table3[[#This Row],[VAT Amount Rework]]+Table3[[#This Row],[Billed Before VAT Rework]]</f>
        <v>0</v>
      </c>
      <c r="O794" s="142">
        <v>186600.09065470845</v>
      </c>
      <c r="P794" s="132">
        <f t="shared" si="85"/>
        <v>1.3676043510009948E-2</v>
      </c>
      <c r="Q794" s="685">
        <f t="shared" si="86"/>
        <v>27807.346882002428</v>
      </c>
      <c r="R794" s="685">
        <f t="shared" si="87"/>
        <v>27807.346882002428</v>
      </c>
      <c r="S794" s="686"/>
      <c r="T794" s="687"/>
      <c r="U794" s="83" t="s">
        <v>40</v>
      </c>
      <c r="V794" s="37">
        <v>45862</v>
      </c>
      <c r="W794" s="37">
        <f>Table3[[#This Row],[Received Date]]+15</f>
        <v>45877</v>
      </c>
      <c r="X794" s="68" t="s">
        <v>224</v>
      </c>
      <c r="Y794" s="84" t="s">
        <v>103</v>
      </c>
      <c r="Z794" s="37">
        <v>45876</v>
      </c>
      <c r="AA794" s="688"/>
    </row>
    <row r="795" spans="1:27" ht="17.25" hidden="1" customHeight="1" x14ac:dyDescent="0.2">
      <c r="A795" s="682" t="s">
        <v>37</v>
      </c>
      <c r="B795" s="683" t="s">
        <v>87</v>
      </c>
      <c r="C795" s="684" t="s">
        <v>62</v>
      </c>
      <c r="D795" s="683" t="str">
        <f t="shared" si="80"/>
        <v>Mar</v>
      </c>
      <c r="E795" s="158">
        <v>2025</v>
      </c>
      <c r="F795" s="138">
        <v>7279199.7000000011</v>
      </c>
      <c r="G795" s="138"/>
      <c r="H795" s="138"/>
      <c r="I795" s="600"/>
      <c r="J795" s="68">
        <v>188206.78926924895</v>
      </c>
      <c r="K795" s="357">
        <f t="shared" si="88"/>
        <v>2.5855423264352664E-2</v>
      </c>
      <c r="L795" s="137"/>
      <c r="M795" s="137"/>
      <c r="N795" s="137">
        <f>Table3[[#This Row],[VAT Amount Rework]]+Table3[[#This Row],[Billed Before VAT Rework]]</f>
        <v>0</v>
      </c>
      <c r="O795" s="142">
        <v>185968.93926924933</v>
      </c>
      <c r="P795" s="730">
        <f t="shared" si="85"/>
        <v>2.5547992490060314E-2</v>
      </c>
      <c r="Q795" s="685">
        <f t="shared" si="86"/>
        <v>2237.8499999996275</v>
      </c>
      <c r="R795" s="685">
        <f t="shared" si="87"/>
        <v>2237.8499999996275</v>
      </c>
      <c r="S795" s="686"/>
      <c r="T795" s="687"/>
      <c r="U795" s="83" t="s">
        <v>40</v>
      </c>
      <c r="V795" s="37">
        <v>45862</v>
      </c>
      <c r="W795" s="37">
        <f>Table3[[#This Row],[Received Date]]+15</f>
        <v>45877</v>
      </c>
      <c r="X795" s="68" t="s">
        <v>114</v>
      </c>
      <c r="Y795" s="84" t="s">
        <v>103</v>
      </c>
      <c r="Z795" s="705">
        <v>45876</v>
      </c>
      <c r="AA795" s="688"/>
    </row>
    <row r="796" spans="1:27" ht="17.25" hidden="1" customHeight="1" x14ac:dyDescent="0.2">
      <c r="A796" s="682" t="s">
        <v>49</v>
      </c>
      <c r="B796" s="683" t="s">
        <v>165</v>
      </c>
      <c r="C796" s="684" t="s">
        <v>62</v>
      </c>
      <c r="D796" s="590" t="str">
        <f t="shared" si="80"/>
        <v>Feb</v>
      </c>
      <c r="E796" s="158">
        <v>2025</v>
      </c>
      <c r="F796" s="138">
        <v>5298292.060000007</v>
      </c>
      <c r="G796" s="138"/>
      <c r="H796" s="138"/>
      <c r="I796" s="600"/>
      <c r="J796" s="68">
        <v>299906.15077320673</v>
      </c>
      <c r="K796" s="357">
        <f>Table3[[#This Row],[ Initial Rejected Amount]]/Table3[[#This Row],[Billing Amount]]</f>
        <v>5.660430708178181E-2</v>
      </c>
      <c r="L796" s="137"/>
      <c r="M796" s="137"/>
      <c r="N796" s="137">
        <f>Table3[[#This Row],[VAT Amount Rework]]+Table3[[#This Row],[Billed Before VAT Rework]]</f>
        <v>0</v>
      </c>
      <c r="O796" s="142">
        <v>236695.08977320604</v>
      </c>
      <c r="P796" s="132">
        <f t="shared" si="85"/>
        <v>4.4673847174292187E-2</v>
      </c>
      <c r="Q796" s="685">
        <f t="shared" si="86"/>
        <v>63211.061000000685</v>
      </c>
      <c r="R796" s="685">
        <f t="shared" si="87"/>
        <v>63211.061000000685</v>
      </c>
      <c r="S796" s="686"/>
      <c r="T796" s="687"/>
      <c r="U796" s="83" t="s">
        <v>40</v>
      </c>
      <c r="V796" s="37">
        <v>45862</v>
      </c>
      <c r="W796" s="37">
        <f>Table3[[#This Row],[Received Date]]+15</f>
        <v>45877</v>
      </c>
      <c r="X796" s="423" t="s">
        <v>96</v>
      </c>
      <c r="Y796" s="84" t="s">
        <v>103</v>
      </c>
      <c r="Z796" s="705">
        <v>45876</v>
      </c>
      <c r="AA796" s="688"/>
    </row>
    <row r="797" spans="1:27" ht="17.25" hidden="1" customHeight="1" x14ac:dyDescent="0.2">
      <c r="A797" s="35" t="s">
        <v>83</v>
      </c>
      <c r="B797" s="36" t="s">
        <v>82</v>
      </c>
      <c r="C797" s="74" t="s">
        <v>46</v>
      </c>
      <c r="D797" s="36" t="str">
        <f t="shared" si="80"/>
        <v>June</v>
      </c>
      <c r="E797" s="158">
        <v>2025</v>
      </c>
      <c r="F797" s="138">
        <v>40228.160000000003</v>
      </c>
      <c r="G797" s="138">
        <v>34212.31</v>
      </c>
      <c r="H797" s="138">
        <v>5098.1899999999996</v>
      </c>
      <c r="I797" s="600">
        <f>Table3[[#This Row],[VAT Amount]]+Table3[[#This Row],[Billed Before VAT]]</f>
        <v>39310.5</v>
      </c>
      <c r="J797" s="68">
        <f>Table3[[#This Row],[Billing Amount]]-Table3[[#This Row],[Approved to pay]]</f>
        <v>917.66000000000349</v>
      </c>
      <c r="K797" s="357">
        <f t="shared" ref="K797:K828" si="89">IFERROR(J797/F797,0)</f>
        <v>2.2811383866425991E-2</v>
      </c>
      <c r="L797" s="137"/>
      <c r="M797" s="137"/>
      <c r="N797" s="137">
        <f>Table3[[#This Row],[VAT Amount Rework]]+Table3[[#This Row],[Billed Before VAT Rework]]</f>
        <v>0</v>
      </c>
      <c r="O797" s="142">
        <v>917.66000000000349</v>
      </c>
      <c r="P797" s="132">
        <f t="shared" si="85"/>
        <v>2.2811383866425991E-2</v>
      </c>
      <c r="Q797" s="68">
        <f t="shared" si="86"/>
        <v>0</v>
      </c>
      <c r="R797" s="68">
        <f t="shared" si="87"/>
        <v>0</v>
      </c>
      <c r="S797" s="71" t="s">
        <v>389</v>
      </c>
      <c r="T797" s="340"/>
      <c r="U797" s="106" t="s">
        <v>40</v>
      </c>
      <c r="V797" s="37">
        <v>45862</v>
      </c>
      <c r="W797" s="37">
        <f>Table3[[#This Row],[Received Date]]+15</f>
        <v>45877</v>
      </c>
      <c r="X797" s="68"/>
      <c r="Y797" s="713" t="s">
        <v>98</v>
      </c>
      <c r="Z797" s="37">
        <v>45877</v>
      </c>
      <c r="AA797" s="73"/>
    </row>
    <row r="798" spans="1:27" ht="17.25" hidden="1" customHeight="1" x14ac:dyDescent="0.2">
      <c r="A798" s="35" t="s">
        <v>83</v>
      </c>
      <c r="B798" s="74" t="s">
        <v>85</v>
      </c>
      <c r="C798" s="74" t="s">
        <v>46</v>
      </c>
      <c r="D798" s="36" t="str">
        <f t="shared" si="80"/>
        <v>June</v>
      </c>
      <c r="E798" s="158">
        <v>2025</v>
      </c>
      <c r="F798" s="138">
        <v>330532.67</v>
      </c>
      <c r="G798" s="138">
        <v>208980.79</v>
      </c>
      <c r="H798" s="138">
        <v>24512.67</v>
      </c>
      <c r="I798" s="600">
        <f>Table3[[#This Row],[VAT Amount]]+Table3[[#This Row],[Billed Before VAT]]</f>
        <v>233493.46000000002</v>
      </c>
      <c r="J798" s="68">
        <f>Table3[[#This Row],[Billing Amount]]-Table3[[#This Row],[Approved to pay]]</f>
        <v>97039.209999999963</v>
      </c>
      <c r="K798" s="357">
        <f t="shared" si="89"/>
        <v>0.29358432254215588</v>
      </c>
      <c r="L798" s="137"/>
      <c r="M798" s="137"/>
      <c r="N798" s="137">
        <f>Table3[[#This Row],[VAT Amount Rework]]+Table3[[#This Row],[Billed Before VAT Rework]]</f>
        <v>0</v>
      </c>
      <c r="O798" s="729">
        <v>93710.149999999965</v>
      </c>
      <c r="P798" s="132">
        <f t="shared" si="85"/>
        <v>0.28351251935247418</v>
      </c>
      <c r="Q798" s="68">
        <f t="shared" si="86"/>
        <v>3329.0599999999977</v>
      </c>
      <c r="R798" s="68">
        <f t="shared" si="87"/>
        <v>3329.0599999999977</v>
      </c>
      <c r="S798" s="71">
        <v>471464</v>
      </c>
      <c r="T798" s="340"/>
      <c r="U798" s="25" t="s">
        <v>41</v>
      </c>
      <c r="V798" s="37">
        <v>45864</v>
      </c>
      <c r="W798" s="37">
        <f>Table3[[#This Row],[Received Date]]+15</f>
        <v>45879</v>
      </c>
      <c r="X798" s="68" t="s">
        <v>100</v>
      </c>
      <c r="Y798" s="84" t="s">
        <v>38</v>
      </c>
      <c r="Z798" s="37">
        <f>Table3[[#This Row],[Received Date]]+15</f>
        <v>45879</v>
      </c>
      <c r="AA798" s="73"/>
    </row>
    <row r="799" spans="1:27" ht="17.25" hidden="1" customHeight="1" x14ac:dyDescent="0.2">
      <c r="A799" s="69" t="s">
        <v>83</v>
      </c>
      <c r="B799" s="15" t="s">
        <v>85</v>
      </c>
      <c r="C799" s="15" t="s">
        <v>46</v>
      </c>
      <c r="D799" s="26" t="str">
        <f t="shared" si="80"/>
        <v>June</v>
      </c>
      <c r="E799" s="158">
        <v>2025</v>
      </c>
      <c r="F799" s="138">
        <v>15974.62</v>
      </c>
      <c r="G799" s="138">
        <v>6242.66</v>
      </c>
      <c r="H799" s="138">
        <v>793.2</v>
      </c>
      <c r="I799" s="600">
        <f>Table3[[#This Row],[VAT Amount]]+Table3[[#This Row],[Billed Before VAT]]</f>
        <v>7035.86</v>
      </c>
      <c r="J799" s="68">
        <f>Table3[[#This Row],[Billing Amount]]-Table3[[#This Row],[Approved to pay]]</f>
        <v>8938.760000000002</v>
      </c>
      <c r="K799" s="357">
        <f t="shared" si="89"/>
        <v>0.55956010221213415</v>
      </c>
      <c r="L799" s="137"/>
      <c r="M799" s="137"/>
      <c r="N799" s="137">
        <f>Table3[[#This Row],[VAT Amount Rework]]+Table3[[#This Row],[Billed Before VAT Rework]]</f>
        <v>0</v>
      </c>
      <c r="O799" s="729">
        <v>6800.4800000000014</v>
      </c>
      <c r="P799" s="132">
        <f t="shared" si="85"/>
        <v>0.42570527499245686</v>
      </c>
      <c r="Q799" s="68">
        <f t="shared" si="86"/>
        <v>2138.2800000000007</v>
      </c>
      <c r="R799" s="68">
        <f t="shared" si="87"/>
        <v>2138.2800000000007</v>
      </c>
      <c r="S799" s="71">
        <v>471467</v>
      </c>
      <c r="T799" s="340"/>
      <c r="U799" s="83" t="s">
        <v>41</v>
      </c>
      <c r="V799" s="37">
        <v>45865</v>
      </c>
      <c r="W799" s="37">
        <f>Table3[[#This Row],[Received Date]]+15</f>
        <v>45880</v>
      </c>
      <c r="X799" s="68" t="s">
        <v>224</v>
      </c>
      <c r="Y799" s="84" t="s">
        <v>103</v>
      </c>
      <c r="Z799" s="37">
        <v>45879</v>
      </c>
      <c r="AA799" s="73"/>
    </row>
    <row r="800" spans="1:27" ht="17.25" hidden="1" customHeight="1" x14ac:dyDescent="0.2">
      <c r="A800" s="35" t="s">
        <v>54</v>
      </c>
      <c r="B800" s="655" t="s">
        <v>87</v>
      </c>
      <c r="C800" s="678" t="s">
        <v>46</v>
      </c>
      <c r="D800" s="36" t="str">
        <f t="shared" si="80"/>
        <v>May</v>
      </c>
      <c r="E800" s="653">
        <v>2025</v>
      </c>
      <c r="F800" s="138">
        <v>14028.46</v>
      </c>
      <c r="G800" s="138">
        <v>6169.6</v>
      </c>
      <c r="H800" s="138">
        <v>466.04</v>
      </c>
      <c r="I800" s="600">
        <f>Table3[[#This Row],[VAT Amount]]+Table3[[#This Row],[Billed Before VAT]]</f>
        <v>6635.64</v>
      </c>
      <c r="J800" s="68">
        <f>Table3[[#This Row],[Billing Amount]]-Table3[[#This Row],[Approved to pay]]</f>
        <v>7392.8199999999988</v>
      </c>
      <c r="K800" s="357">
        <f t="shared" si="89"/>
        <v>0.52698728156903885</v>
      </c>
      <c r="L800" s="137"/>
      <c r="M800" s="137"/>
      <c r="N800" s="137">
        <f>Table3[[#This Row],[VAT Amount Rework]]+Table3[[#This Row],[Billed Before VAT Rework]]</f>
        <v>0</v>
      </c>
      <c r="O800" s="729">
        <v>6440.7899999999991</v>
      </c>
      <c r="P800" s="132">
        <f t="shared" si="85"/>
        <v>0.45912309690443565</v>
      </c>
      <c r="Q800" s="68">
        <f t="shared" si="86"/>
        <v>952.02999999999975</v>
      </c>
      <c r="R800" s="68">
        <f t="shared" si="87"/>
        <v>952.02999999999975</v>
      </c>
      <c r="S800" s="71">
        <v>458894</v>
      </c>
      <c r="T800" s="340"/>
      <c r="U800" s="107" t="s">
        <v>41</v>
      </c>
      <c r="V800" s="37">
        <v>45866</v>
      </c>
      <c r="W800" s="37">
        <f>Table3[[#This Row],[Received Date]]+15</f>
        <v>45881</v>
      </c>
      <c r="X800" s="68" t="s">
        <v>224</v>
      </c>
      <c r="Y800" s="84" t="s">
        <v>103</v>
      </c>
      <c r="Z800" s="37">
        <v>45881</v>
      </c>
      <c r="AA800" s="73"/>
    </row>
    <row r="801" spans="1:27" ht="17.25" hidden="1" customHeight="1" x14ac:dyDescent="0.2">
      <c r="A801" s="35" t="s">
        <v>54</v>
      </c>
      <c r="B801" s="36" t="s">
        <v>87</v>
      </c>
      <c r="C801" s="15" t="s">
        <v>46</v>
      </c>
      <c r="D801" s="36" t="str">
        <f t="shared" si="80"/>
        <v>May</v>
      </c>
      <c r="E801" s="158">
        <v>2025</v>
      </c>
      <c r="F801" s="138">
        <v>787945.67</v>
      </c>
      <c r="G801" s="138">
        <v>485040.32</v>
      </c>
      <c r="H801" s="138">
        <v>57539.43</v>
      </c>
      <c r="I801" s="600">
        <f>Table3[[#This Row],[VAT Amount]]+Table3[[#This Row],[Billed Before VAT]]</f>
        <v>542579.75</v>
      </c>
      <c r="J801" s="68">
        <f>Table3[[#This Row],[Billing Amount]]-Table3[[#This Row],[Approved to pay]]</f>
        <v>245365.92000000004</v>
      </c>
      <c r="K801" s="357">
        <f t="shared" si="89"/>
        <v>0.31139954103688394</v>
      </c>
      <c r="L801" s="137"/>
      <c r="M801" s="137"/>
      <c r="N801" s="137">
        <f>Table3[[#This Row],[VAT Amount Rework]]+Table3[[#This Row],[Billed Before VAT Rework]]</f>
        <v>0</v>
      </c>
      <c r="O801" s="729">
        <v>241090.34999999998</v>
      </c>
      <c r="P801" s="132">
        <f t="shared" si="85"/>
        <v>0.30597331666280997</v>
      </c>
      <c r="Q801" s="68">
        <f t="shared" si="86"/>
        <v>4275.5700000000652</v>
      </c>
      <c r="R801" s="68">
        <f t="shared" si="87"/>
        <v>4275.5700000000652</v>
      </c>
      <c r="S801" s="71" t="s">
        <v>390</v>
      </c>
      <c r="T801" s="340"/>
      <c r="U801" s="106" t="s">
        <v>41</v>
      </c>
      <c r="V801" s="37">
        <v>45866</v>
      </c>
      <c r="W801" s="37">
        <f>Table3[[#This Row],[Received Date]]+15</f>
        <v>45881</v>
      </c>
      <c r="X801" s="68" t="s">
        <v>100</v>
      </c>
      <c r="Y801" s="84" t="s">
        <v>103</v>
      </c>
      <c r="Z801" s="130">
        <v>45882</v>
      </c>
      <c r="AA801" s="73"/>
    </row>
    <row r="802" spans="1:27" ht="17.25" hidden="1" customHeight="1" x14ac:dyDescent="0.2">
      <c r="A802" s="35" t="s">
        <v>83</v>
      </c>
      <c r="B802" s="36" t="s">
        <v>87</v>
      </c>
      <c r="C802" s="74" t="s">
        <v>93</v>
      </c>
      <c r="D802" s="36" t="str">
        <f t="shared" si="80"/>
        <v>June</v>
      </c>
      <c r="E802" s="158">
        <v>2025</v>
      </c>
      <c r="F802" s="138">
        <v>1181583.6100000001</v>
      </c>
      <c r="G802" s="138"/>
      <c r="H802" s="138"/>
      <c r="I802" s="600">
        <v>958065.59</v>
      </c>
      <c r="J802" s="68">
        <f>Table3[[#This Row],[Billing Amount]]-Table3[[#This Row],[Approved to pay]]</f>
        <v>223518.02000000014</v>
      </c>
      <c r="K802" s="357">
        <f t="shared" si="89"/>
        <v>0.18916817913545714</v>
      </c>
      <c r="L802" s="137"/>
      <c r="M802" s="137"/>
      <c r="N802" s="137">
        <f>Table3[[#This Row],[VAT Amount Rework]]+Table3[[#This Row],[Billed Before VAT Rework]]</f>
        <v>0</v>
      </c>
      <c r="O802" s="142">
        <v>223518.02000000014</v>
      </c>
      <c r="P802" s="132">
        <f t="shared" si="85"/>
        <v>0.18916817913545714</v>
      </c>
      <c r="Q802" s="68">
        <f t="shared" si="86"/>
        <v>0</v>
      </c>
      <c r="R802" s="68">
        <f t="shared" si="87"/>
        <v>0</v>
      </c>
      <c r="S802" s="71" t="s">
        <v>386</v>
      </c>
      <c r="T802" s="340"/>
      <c r="U802" s="106" t="s">
        <v>48</v>
      </c>
      <c r="V802" s="37">
        <v>45868</v>
      </c>
      <c r="W802" s="37">
        <f>Table3[[#This Row],[Received Date]]+14</f>
        <v>45882</v>
      </c>
      <c r="X802" s="68" t="s">
        <v>114</v>
      </c>
      <c r="Y802" s="226" t="s">
        <v>103</v>
      </c>
      <c r="Z802" s="37">
        <v>45882</v>
      </c>
      <c r="AA802" s="73"/>
    </row>
    <row r="803" spans="1:27" ht="17.25" hidden="1" customHeight="1" x14ac:dyDescent="0.2">
      <c r="A803" s="707" t="s">
        <v>37</v>
      </c>
      <c r="B803" s="716" t="s">
        <v>56</v>
      </c>
      <c r="C803" s="684" t="s">
        <v>62</v>
      </c>
      <c r="D803" s="708" t="str">
        <f t="shared" si="80"/>
        <v>Mar</v>
      </c>
      <c r="E803" s="158">
        <v>2025</v>
      </c>
      <c r="F803" s="138">
        <v>8946037.6600000039</v>
      </c>
      <c r="G803" s="138"/>
      <c r="H803" s="138"/>
      <c r="I803" s="600"/>
      <c r="J803" s="68">
        <v>300271.56468727998</v>
      </c>
      <c r="K803" s="357">
        <f t="shared" si="89"/>
        <v>3.3564755269237245E-2</v>
      </c>
      <c r="L803" s="137"/>
      <c r="M803" s="137"/>
      <c r="N803" s="137">
        <f>Table3[[#This Row],[VAT Amount Rework]]+Table3[[#This Row],[Billed Before VAT Rework]]</f>
        <v>0</v>
      </c>
      <c r="O803" s="142">
        <v>291774.7646872811</v>
      </c>
      <c r="P803" s="132">
        <f t="shared" si="85"/>
        <v>3.2614971652967645E-2</v>
      </c>
      <c r="Q803" s="709">
        <f t="shared" si="86"/>
        <v>8496.7999999988824</v>
      </c>
      <c r="R803" s="709">
        <f t="shared" si="87"/>
        <v>8496.7999999988824</v>
      </c>
      <c r="S803" s="710"/>
      <c r="T803" s="711"/>
      <c r="U803" s="107" t="s">
        <v>40</v>
      </c>
      <c r="V803" s="37">
        <v>45868</v>
      </c>
      <c r="W803" s="37">
        <f>Table3[[#This Row],[Received Date]]+15</f>
        <v>45883</v>
      </c>
      <c r="X803" s="423" t="s">
        <v>96</v>
      </c>
      <c r="Y803" s="84" t="s">
        <v>38</v>
      </c>
      <c r="Z803" s="37">
        <v>45879</v>
      </c>
      <c r="AA803" s="714"/>
    </row>
    <row r="804" spans="1:27" ht="17.25" hidden="1" customHeight="1" x14ac:dyDescent="0.2">
      <c r="A804" s="707" t="s">
        <v>37</v>
      </c>
      <c r="B804" s="716" t="s">
        <v>165</v>
      </c>
      <c r="C804" s="684" t="s">
        <v>62</v>
      </c>
      <c r="D804" s="708" t="str">
        <f t="shared" si="80"/>
        <v>Mar</v>
      </c>
      <c r="E804" s="158">
        <v>2025</v>
      </c>
      <c r="F804" s="138">
        <v>5082034.0899999971</v>
      </c>
      <c r="G804" s="138"/>
      <c r="H804" s="138"/>
      <c r="I804" s="600"/>
      <c r="J804" s="68">
        <v>287657.88809119631</v>
      </c>
      <c r="K804" s="357">
        <f t="shared" si="89"/>
        <v>5.660290407284467E-2</v>
      </c>
      <c r="L804" s="137"/>
      <c r="M804" s="137"/>
      <c r="N804" s="137">
        <f>Table3[[#This Row],[VAT Amount Rework]]+Table3[[#This Row],[Billed Before VAT Rework]]</f>
        <v>0</v>
      </c>
      <c r="O804" s="142">
        <v>273518.72359119542</v>
      </c>
      <c r="P804" s="774">
        <f t="shared" si="85"/>
        <v>5.3820717993490592E-2</v>
      </c>
      <c r="Q804" s="709">
        <f t="shared" si="86"/>
        <v>14139.164500000887</v>
      </c>
      <c r="R804" s="709">
        <f t="shared" si="87"/>
        <v>14139.164500000887</v>
      </c>
      <c r="S804" s="710"/>
      <c r="T804" s="711"/>
      <c r="U804" s="106" t="s">
        <v>40</v>
      </c>
      <c r="V804" s="37">
        <v>45868</v>
      </c>
      <c r="W804" s="37">
        <f>Table3[[#This Row],[Received Date]]+15</f>
        <v>45883</v>
      </c>
      <c r="X804" s="423" t="s">
        <v>96</v>
      </c>
      <c r="Y804" s="84" t="s">
        <v>38</v>
      </c>
      <c r="Z804" s="37">
        <v>45879</v>
      </c>
      <c r="AA804" s="714"/>
    </row>
    <row r="805" spans="1:27" ht="17.25" hidden="1" customHeight="1" x14ac:dyDescent="0.2">
      <c r="A805" s="707" t="s">
        <v>83</v>
      </c>
      <c r="B805" s="663" t="s">
        <v>57</v>
      </c>
      <c r="C805" s="678" t="s">
        <v>46</v>
      </c>
      <c r="D805" s="708" t="str">
        <f t="shared" si="80"/>
        <v>June</v>
      </c>
      <c r="E805" s="706">
        <v>2025</v>
      </c>
      <c r="F805" s="138">
        <v>68989.66</v>
      </c>
      <c r="G805" s="138">
        <v>51616.01</v>
      </c>
      <c r="H805" s="138">
        <v>4654.41</v>
      </c>
      <c r="I805" s="600">
        <f>Table3[[#This Row],[VAT Amount]]+Table3[[#This Row],[Billed Before VAT]]</f>
        <v>56270.42</v>
      </c>
      <c r="J805" s="68">
        <f>Table3[[#This Row],[Billing Amount]]-Table3[[#This Row],[Approved to pay]]</f>
        <v>12719.240000000005</v>
      </c>
      <c r="K805" s="357">
        <f t="shared" si="89"/>
        <v>0.18436443954065007</v>
      </c>
      <c r="L805" s="137"/>
      <c r="M805" s="137"/>
      <c r="N805" s="137">
        <f>Table3[[#This Row],[VAT Amount Rework]]+Table3[[#This Row],[Billed Before VAT Rework]]</f>
        <v>0</v>
      </c>
      <c r="O805" s="729">
        <v>12617.12000000001</v>
      </c>
      <c r="P805" s="132">
        <f t="shared" si="85"/>
        <v>0.18288421772190222</v>
      </c>
      <c r="Q805" s="709">
        <f t="shared" si="86"/>
        <v>102.11999999999534</v>
      </c>
      <c r="R805" s="709">
        <f t="shared" si="87"/>
        <v>102.11999999999534</v>
      </c>
      <c r="S805" s="710" t="s">
        <v>387</v>
      </c>
      <c r="T805" s="711"/>
      <c r="U805" s="83" t="s">
        <v>41</v>
      </c>
      <c r="V805" s="712">
        <v>45868</v>
      </c>
      <c r="W805" s="712">
        <f>Table3[[#This Row],[Received Date]]+15</f>
        <v>45883</v>
      </c>
      <c r="X805" s="68" t="s">
        <v>100</v>
      </c>
      <c r="Y805" s="84" t="s">
        <v>95</v>
      </c>
      <c r="Z805" s="37">
        <v>45883</v>
      </c>
      <c r="AA805" s="714"/>
    </row>
    <row r="806" spans="1:27" ht="17.25" hidden="1" customHeight="1" x14ac:dyDescent="0.2">
      <c r="A806" s="707" t="s">
        <v>83</v>
      </c>
      <c r="B806" s="708" t="s">
        <v>57</v>
      </c>
      <c r="C806" s="715" t="s">
        <v>46</v>
      </c>
      <c r="D806" s="708" t="str">
        <f t="shared" si="80"/>
        <v>June</v>
      </c>
      <c r="E806" s="706">
        <v>2025</v>
      </c>
      <c r="F806" s="138">
        <v>415.62</v>
      </c>
      <c r="G806" s="138">
        <v>300.38</v>
      </c>
      <c r="H806" s="138">
        <v>20.88</v>
      </c>
      <c r="I806" s="600">
        <f>Table3[[#This Row],[VAT Amount]]+Table3[[#This Row],[Billed Before VAT]]</f>
        <v>321.26</v>
      </c>
      <c r="J806" s="68">
        <f>Table3[[#This Row],[Billing Amount]]-Table3[[#This Row],[Approved to pay]]</f>
        <v>94.360000000000014</v>
      </c>
      <c r="K806" s="357">
        <f t="shared" si="89"/>
        <v>0.22703431018719025</v>
      </c>
      <c r="L806" s="137"/>
      <c r="M806" s="137"/>
      <c r="N806" s="137">
        <f>Table3[[#This Row],[VAT Amount Rework]]+Table3[[#This Row],[Billed Before VAT Rework]]</f>
        <v>0</v>
      </c>
      <c r="O806" s="142">
        <v>94.360000000000014</v>
      </c>
      <c r="P806" s="132">
        <f t="shared" si="85"/>
        <v>0.22703431018719025</v>
      </c>
      <c r="Q806" s="709">
        <f t="shared" si="86"/>
        <v>0</v>
      </c>
      <c r="R806" s="709">
        <f t="shared" si="87"/>
        <v>0</v>
      </c>
      <c r="S806" s="710" t="s">
        <v>388</v>
      </c>
      <c r="T806" s="711"/>
      <c r="U806" s="83" t="s">
        <v>41</v>
      </c>
      <c r="V806" s="712">
        <v>45869</v>
      </c>
      <c r="W806" s="712">
        <f>Table3[[#This Row],[Received Date]]+15</f>
        <v>45884</v>
      </c>
      <c r="X806" s="68"/>
      <c r="Y806" s="713" t="s">
        <v>98</v>
      </c>
      <c r="Z806" s="37">
        <v>45883</v>
      </c>
      <c r="AA806" s="714"/>
    </row>
    <row r="807" spans="1:27" ht="17.25" hidden="1" customHeight="1" x14ac:dyDescent="0.2">
      <c r="A807" s="35" t="s">
        <v>54</v>
      </c>
      <c r="B807" s="717" t="s">
        <v>87</v>
      </c>
      <c r="C807" s="74" t="s">
        <v>46</v>
      </c>
      <c r="D807" s="36" t="str">
        <f t="shared" si="80"/>
        <v>May</v>
      </c>
      <c r="E807" s="158">
        <v>2025</v>
      </c>
      <c r="F807" s="138">
        <v>119614.45</v>
      </c>
      <c r="G807" s="138">
        <v>84698.51</v>
      </c>
      <c r="H807" s="138">
        <v>7764.12</v>
      </c>
      <c r="I807" s="600">
        <f>Table3[[#This Row],[VAT Amount]]+Table3[[#This Row],[Billed Before VAT]]</f>
        <v>92462.62999999999</v>
      </c>
      <c r="J807" s="68">
        <f>Table3[[#This Row],[Billing Amount]]-Table3[[#This Row],[Approved to pay]]</f>
        <v>27151.820000000007</v>
      </c>
      <c r="K807" s="357">
        <f t="shared" si="89"/>
        <v>0.22699448101797071</v>
      </c>
      <c r="L807" s="137"/>
      <c r="M807" s="137"/>
      <c r="N807" s="137">
        <f>Table3[[#This Row],[VAT Amount Rework]]+Table3[[#This Row],[Billed Before VAT Rework]]</f>
        <v>0</v>
      </c>
      <c r="O807" s="68">
        <v>36593.179999999993</v>
      </c>
      <c r="P807" s="132">
        <f t="shared" si="85"/>
        <v>0.30592608167324259</v>
      </c>
      <c r="Q807" s="68">
        <f t="shared" si="86"/>
        <v>-9441.359999999986</v>
      </c>
      <c r="R807" s="68">
        <f t="shared" si="87"/>
        <v>0</v>
      </c>
      <c r="S807" s="71">
        <v>458889</v>
      </c>
      <c r="T807" s="340"/>
      <c r="U807" s="106" t="s">
        <v>41</v>
      </c>
      <c r="V807" s="37">
        <v>45869</v>
      </c>
      <c r="W807" s="37">
        <f>Table3[[#This Row],[Received Date]]+15</f>
        <v>45884</v>
      </c>
      <c r="X807" s="68" t="s">
        <v>224</v>
      </c>
      <c r="Y807" s="84" t="s">
        <v>103</v>
      </c>
      <c r="Z807" s="37">
        <v>45881</v>
      </c>
      <c r="AA807" s="73"/>
    </row>
    <row r="808" spans="1:27" ht="17.25" hidden="1" customHeight="1" x14ac:dyDescent="0.2">
      <c r="A808" s="35" t="s">
        <v>83</v>
      </c>
      <c r="B808" s="717" t="s">
        <v>82</v>
      </c>
      <c r="C808" s="74" t="s">
        <v>46</v>
      </c>
      <c r="D808" s="36" t="str">
        <f t="shared" si="80"/>
        <v>June</v>
      </c>
      <c r="E808" s="158">
        <v>2025</v>
      </c>
      <c r="F808" s="138">
        <v>368837.43</v>
      </c>
      <c r="G808" s="138">
        <v>253048.18</v>
      </c>
      <c r="H808" s="138">
        <v>27592.05</v>
      </c>
      <c r="I808" s="600">
        <f>Table3[[#This Row],[VAT Amount]]+Table3[[#This Row],[Billed Before VAT]]</f>
        <v>280640.23</v>
      </c>
      <c r="J808" s="68">
        <f>Table3[[#This Row],[Billing Amount]]-Table3[[#This Row],[Approved to pay]]</f>
        <v>88197.200000000012</v>
      </c>
      <c r="K808" s="357">
        <f t="shared" si="89"/>
        <v>0.23912215200067957</v>
      </c>
      <c r="L808" s="137"/>
      <c r="M808" s="137"/>
      <c r="N808" s="137">
        <f>Table3[[#This Row],[VAT Amount Rework]]+Table3[[#This Row],[Billed Before VAT Rework]]</f>
        <v>0</v>
      </c>
      <c r="O808" s="142">
        <v>88197.200000000012</v>
      </c>
      <c r="P808" s="132">
        <f t="shared" si="85"/>
        <v>0.23912215200067957</v>
      </c>
      <c r="Q808" s="68">
        <f t="shared" si="86"/>
        <v>0</v>
      </c>
      <c r="R808" s="68">
        <f t="shared" si="87"/>
        <v>0</v>
      </c>
      <c r="S808" s="71">
        <v>467740</v>
      </c>
      <c r="T808" s="340"/>
      <c r="U808" s="106" t="s">
        <v>41</v>
      </c>
      <c r="V808" s="37">
        <v>45871</v>
      </c>
      <c r="W808" s="37">
        <f>Table3[[#This Row],[Received Date]]+15</f>
        <v>45886</v>
      </c>
      <c r="X808" s="423" t="s">
        <v>96</v>
      </c>
      <c r="Y808" s="84" t="s">
        <v>103</v>
      </c>
      <c r="Z808" s="37">
        <v>45886</v>
      </c>
      <c r="AA808" s="73"/>
    </row>
    <row r="809" spans="1:27" ht="17.25" hidden="1" customHeight="1" x14ac:dyDescent="0.2">
      <c r="A809" s="35" t="s">
        <v>83</v>
      </c>
      <c r="B809" s="36" t="s">
        <v>82</v>
      </c>
      <c r="C809" s="15" t="s">
        <v>46</v>
      </c>
      <c r="D809" s="36" t="str">
        <f t="shared" si="80"/>
        <v>June</v>
      </c>
      <c r="E809" s="158">
        <v>2025</v>
      </c>
      <c r="F809" s="138">
        <v>336703.9</v>
      </c>
      <c r="G809" s="138">
        <v>232015.98</v>
      </c>
      <c r="H809" s="138">
        <v>33998.79</v>
      </c>
      <c r="I809" s="600">
        <f>Table3[[#This Row],[VAT Amount]]+Table3[[#This Row],[Billed Before VAT]]</f>
        <v>266014.77</v>
      </c>
      <c r="J809" s="68">
        <f>Table3[[#This Row],[Billing Amount]]-Table3[[#This Row],[Approved to pay]]</f>
        <v>70689.13</v>
      </c>
      <c r="K809" s="357">
        <f t="shared" si="89"/>
        <v>0.20994449425741726</v>
      </c>
      <c r="L809" s="137">
        <v>266093.78000000003</v>
      </c>
      <c r="M809" s="137">
        <v>39039.019999999997</v>
      </c>
      <c r="N809" s="137">
        <f>Table3[[#This Row],[VAT Amount Rework]]+Table3[[#This Row],[Billed Before VAT Rework]]</f>
        <v>305132.80000000005</v>
      </c>
      <c r="O809" s="729">
        <v>31571.099999999977</v>
      </c>
      <c r="P809" s="132">
        <f t="shared" si="85"/>
        <v>9.3765174683156247E-2</v>
      </c>
      <c r="Q809" s="68">
        <f t="shared" si="86"/>
        <v>39118.030000000028</v>
      </c>
      <c r="R809" s="68">
        <f t="shared" si="87"/>
        <v>39118.030000000028</v>
      </c>
      <c r="S809" s="71">
        <v>467739</v>
      </c>
      <c r="T809" s="340"/>
      <c r="U809" s="107" t="s">
        <v>40</v>
      </c>
      <c r="V809" s="37">
        <v>45872</v>
      </c>
      <c r="W809" s="37">
        <f>Table3[[#This Row],[Received Date]]+15</f>
        <v>45887</v>
      </c>
      <c r="X809" s="68" t="s">
        <v>224</v>
      </c>
      <c r="Y809" s="84" t="s">
        <v>103</v>
      </c>
      <c r="Z809" s="37">
        <v>45882</v>
      </c>
      <c r="AA809" s="73"/>
    </row>
    <row r="810" spans="1:27" ht="17.25" hidden="1" customHeight="1" x14ac:dyDescent="0.2">
      <c r="A810" s="35" t="s">
        <v>83</v>
      </c>
      <c r="B810" s="36" t="s">
        <v>57</v>
      </c>
      <c r="C810" s="678" t="s">
        <v>46</v>
      </c>
      <c r="D810" s="36" t="str">
        <f t="shared" si="80"/>
        <v>June</v>
      </c>
      <c r="E810" s="158">
        <v>2025</v>
      </c>
      <c r="F810" s="138">
        <v>10929.32</v>
      </c>
      <c r="G810" s="138">
        <v>7376.19</v>
      </c>
      <c r="H810" s="138">
        <v>752.58</v>
      </c>
      <c r="I810" s="600">
        <f>Table3[[#This Row],[VAT Amount]]+Table3[[#This Row],[Billed Before VAT]]</f>
        <v>8128.7699999999995</v>
      </c>
      <c r="J810" s="68">
        <f>Table3[[#This Row],[Billing Amount]]-Table3[[#This Row],[Approved to pay]]</f>
        <v>2800.55</v>
      </c>
      <c r="K810" s="357">
        <f t="shared" si="89"/>
        <v>0.25624192538968577</v>
      </c>
      <c r="L810" s="137"/>
      <c r="M810" s="137"/>
      <c r="N810" s="137">
        <f>Table3[[#This Row],[VAT Amount Rework]]+Table3[[#This Row],[Billed Before VAT Rework]]</f>
        <v>0</v>
      </c>
      <c r="O810" s="729">
        <v>2483.1499999999996</v>
      </c>
      <c r="P810" s="132">
        <f t="shared" si="85"/>
        <v>0.22720077735851815</v>
      </c>
      <c r="Q810" s="68">
        <f t="shared" si="86"/>
        <v>317.40000000000055</v>
      </c>
      <c r="R810" s="68">
        <f t="shared" si="87"/>
        <v>317.40000000000055</v>
      </c>
      <c r="S810" s="71">
        <v>467220</v>
      </c>
      <c r="T810" s="340"/>
      <c r="U810" s="25" t="s">
        <v>41</v>
      </c>
      <c r="V810" s="37">
        <v>45873</v>
      </c>
      <c r="W810" s="37">
        <f>Table3[[#This Row],[Received Date]]+15</f>
        <v>45888</v>
      </c>
      <c r="X810" s="423" t="s">
        <v>96</v>
      </c>
      <c r="Y810" s="84" t="s">
        <v>38</v>
      </c>
      <c r="Z810" s="37">
        <v>45880</v>
      </c>
      <c r="AA810" s="73"/>
    </row>
    <row r="811" spans="1:27" ht="17.25" hidden="1" customHeight="1" x14ac:dyDescent="0.2">
      <c r="A811" s="35" t="s">
        <v>83</v>
      </c>
      <c r="B811" s="718" t="s">
        <v>56</v>
      </c>
      <c r="C811" s="610" t="s">
        <v>46</v>
      </c>
      <c r="D811" s="36" t="str">
        <f t="shared" ref="D811:D836" si="90">TEXT($A811, "mmm")</f>
        <v>June</v>
      </c>
      <c r="E811" s="158">
        <v>2025</v>
      </c>
      <c r="F811" s="138">
        <v>58953.4</v>
      </c>
      <c r="G811" s="138">
        <v>33494.89</v>
      </c>
      <c r="H811" s="138">
        <v>5024.22</v>
      </c>
      <c r="I811" s="600">
        <f>Table3[[#This Row],[VAT Amount]]+Table3[[#This Row],[Billed Before VAT]]</f>
        <v>38519.11</v>
      </c>
      <c r="J811" s="68">
        <f>Table3[[#This Row],[Billing Amount]]-Table3[[#This Row],[Approved to pay]]</f>
        <v>20434.29</v>
      </c>
      <c r="K811" s="357">
        <f t="shared" si="89"/>
        <v>0.34661766751366335</v>
      </c>
      <c r="L811" s="56">
        <v>36191.65</v>
      </c>
      <c r="M811" s="56">
        <v>5428.74</v>
      </c>
      <c r="N811" s="137">
        <f>Table3[[#This Row],[VAT Amount Rework]]+Table3[[#This Row],[Billed Before VAT Rework]]</f>
        <v>41620.39</v>
      </c>
      <c r="O811" s="729">
        <v>17333.010000000002</v>
      </c>
      <c r="P811" s="132">
        <f t="shared" ref="P811:P816" si="91">IF(O811="-",K811,IFERROR(O811/F811,0))</f>
        <v>0.29401205019557825</v>
      </c>
      <c r="Q811" s="68">
        <f t="shared" si="86"/>
        <v>3101.2799999999988</v>
      </c>
      <c r="R811" s="68">
        <f t="shared" si="87"/>
        <v>3101.2799999999988</v>
      </c>
      <c r="S811" s="71">
        <v>467689</v>
      </c>
      <c r="T811" s="340"/>
      <c r="U811" s="106" t="s">
        <v>40</v>
      </c>
      <c r="V811" s="37">
        <v>45873</v>
      </c>
      <c r="W811" s="37">
        <f>Table3[[#This Row],[Received Date]]+15</f>
        <v>45888</v>
      </c>
      <c r="X811" s="68" t="s">
        <v>224</v>
      </c>
      <c r="Y811" s="84" t="s">
        <v>103</v>
      </c>
      <c r="Z811" s="37">
        <v>45886</v>
      </c>
      <c r="AA811" s="73"/>
    </row>
    <row r="812" spans="1:27" ht="17.25" hidden="1" customHeight="1" x14ac:dyDescent="0.2">
      <c r="A812" s="35" t="s">
        <v>83</v>
      </c>
      <c r="B812" s="36" t="s">
        <v>82</v>
      </c>
      <c r="C812" s="74" t="s">
        <v>46</v>
      </c>
      <c r="D812" s="36" t="str">
        <f t="shared" si="90"/>
        <v>June</v>
      </c>
      <c r="E812" s="158">
        <v>2025</v>
      </c>
      <c r="F812" s="138">
        <v>66239.77</v>
      </c>
      <c r="G812" s="138">
        <v>36381.58</v>
      </c>
      <c r="H812" s="138">
        <v>3479.61</v>
      </c>
      <c r="I812" s="600">
        <f>Table3[[#This Row],[VAT Amount]]+Table3[[#This Row],[Billed Before VAT]]</f>
        <v>39861.19</v>
      </c>
      <c r="J812" s="68">
        <f>Table3[[#This Row],[Billing Amount]]-Table3[[#This Row],[Approved to pay]]</f>
        <v>26378.58</v>
      </c>
      <c r="K812" s="357">
        <f t="shared" si="89"/>
        <v>0.39822873781113671</v>
      </c>
      <c r="L812" s="137">
        <v>38003.480000000003</v>
      </c>
      <c r="M812" s="137">
        <v>3722.89</v>
      </c>
      <c r="N812" s="137">
        <f>Table3[[#This Row],[VAT Amount Rework]]+Table3[[#This Row],[Billed Before VAT Rework]]</f>
        <v>41726.370000000003</v>
      </c>
      <c r="O812" s="729">
        <v>24513.4</v>
      </c>
      <c r="P812" s="132">
        <f t="shared" si="91"/>
        <v>0.37007072941225488</v>
      </c>
      <c r="Q812" s="68">
        <f t="shared" si="86"/>
        <v>1865.1800000000003</v>
      </c>
      <c r="R812" s="68">
        <f t="shared" si="87"/>
        <v>1865.1800000000003</v>
      </c>
      <c r="S812" s="71" t="s">
        <v>391</v>
      </c>
      <c r="T812" s="340"/>
      <c r="U812" s="106" t="s">
        <v>41</v>
      </c>
      <c r="V812" s="37">
        <v>45873</v>
      </c>
      <c r="W812" s="37">
        <f>Table3[[#This Row],[Received Date]]+15</f>
        <v>45888</v>
      </c>
      <c r="X812" s="68" t="s">
        <v>100</v>
      </c>
      <c r="Y812" s="84" t="s">
        <v>103</v>
      </c>
      <c r="Z812" s="130">
        <v>45887</v>
      </c>
      <c r="AA812" s="73"/>
    </row>
    <row r="813" spans="1:27" ht="17.25" hidden="1" customHeight="1" x14ac:dyDescent="0.2">
      <c r="A813" s="35" t="s">
        <v>91</v>
      </c>
      <c r="B813" s="36" t="s">
        <v>82</v>
      </c>
      <c r="C813" s="74" t="s">
        <v>46</v>
      </c>
      <c r="D813" s="36" t="str">
        <f t="shared" si="90"/>
        <v>APR</v>
      </c>
      <c r="E813" s="158">
        <v>2025</v>
      </c>
      <c r="F813" s="138">
        <v>503751.95</v>
      </c>
      <c r="G813" s="138">
        <v>339004.79</v>
      </c>
      <c r="H813" s="138">
        <v>34020.68</v>
      </c>
      <c r="I813" s="600">
        <f>Table3[[#This Row],[VAT Amount]]+Table3[[#This Row],[Billed Before VAT]]</f>
        <v>373025.47</v>
      </c>
      <c r="J813" s="68">
        <f>Table3[[#This Row],[Billing Amount]]-Table3[[#This Row],[Approved to pay]]</f>
        <v>130726.48000000004</v>
      </c>
      <c r="K813" s="357">
        <f t="shared" si="89"/>
        <v>0.25950565551160654</v>
      </c>
      <c r="L813" s="56">
        <v>340927.29</v>
      </c>
      <c r="M813" s="56">
        <v>34306.18</v>
      </c>
      <c r="N813" s="137">
        <f>Table3[[#This Row],[VAT Amount Rework]]+Table3[[#This Row],[Billed Before VAT Rework]]</f>
        <v>375233.47</v>
      </c>
      <c r="O813" s="729">
        <v>128518.48000000004</v>
      </c>
      <c r="P813" s="132">
        <f t="shared" si="91"/>
        <v>0.25512254592761385</v>
      </c>
      <c r="Q813" s="68">
        <f t="shared" ref="Q813:Q828" si="92">$J813-$O813</f>
        <v>2208</v>
      </c>
      <c r="R813" s="68">
        <f t="shared" ref="R813:R843" si="93">IFERROR(IF($Q813&lt;0,0,$Q813),"0")</f>
        <v>2208</v>
      </c>
      <c r="S813" s="71" t="s">
        <v>392</v>
      </c>
      <c r="T813" s="340"/>
      <c r="U813" s="106" t="s">
        <v>41</v>
      </c>
      <c r="V813" s="37">
        <v>45874</v>
      </c>
      <c r="W813" s="37">
        <f>Table3[[#This Row],[Received Date]]+15</f>
        <v>45889</v>
      </c>
      <c r="X813" s="423" t="s">
        <v>96</v>
      </c>
      <c r="Y813" s="84" t="s">
        <v>38</v>
      </c>
      <c r="Z813" s="130">
        <v>45889</v>
      </c>
      <c r="AA813" s="73"/>
    </row>
    <row r="814" spans="1:27" ht="17.25" hidden="1" customHeight="1" x14ac:dyDescent="0.2">
      <c r="A814" s="35" t="s">
        <v>83</v>
      </c>
      <c r="B814" s="36" t="s">
        <v>56</v>
      </c>
      <c r="C814" s="619" t="s">
        <v>46</v>
      </c>
      <c r="D814" s="36" t="str">
        <f t="shared" si="90"/>
        <v>June</v>
      </c>
      <c r="E814" s="158">
        <v>2025</v>
      </c>
      <c r="F814" s="138">
        <v>5065.04</v>
      </c>
      <c r="G814" s="138">
        <v>4688.79</v>
      </c>
      <c r="H814" s="138">
        <v>376.25</v>
      </c>
      <c r="I814" s="600">
        <v>2767.14</v>
      </c>
      <c r="J814" s="68">
        <v>2297.9</v>
      </c>
      <c r="K814" s="357">
        <f t="shared" si="89"/>
        <v>0.45367854942902724</v>
      </c>
      <c r="L814" s="56">
        <v>2994.85</v>
      </c>
      <c r="M814">
        <v>251.77</v>
      </c>
      <c r="N814" s="137">
        <f>Table3[[#This Row],[VAT Amount Rework]]+Table3[[#This Row],[Billed Before VAT Rework]]</f>
        <v>3246.62</v>
      </c>
      <c r="O814" s="137">
        <f>Table3[[#This Row],[Billing Amount]]-Table3[[#This Row],[Approved to pay Rework]]</f>
        <v>1818.42</v>
      </c>
      <c r="P814" s="132">
        <f t="shared" si="91"/>
        <v>0.3590139465828503</v>
      </c>
      <c r="Q814" s="68">
        <f t="shared" si="92"/>
        <v>479.48</v>
      </c>
      <c r="R814" s="68">
        <f t="shared" si="93"/>
        <v>479.48</v>
      </c>
      <c r="S814" s="32" t="s">
        <v>394</v>
      </c>
      <c r="T814" s="340"/>
      <c r="U814" s="25" t="s">
        <v>41</v>
      </c>
      <c r="V814" s="37">
        <v>45881</v>
      </c>
      <c r="W814" s="37">
        <f>V814+15</f>
        <v>45896</v>
      </c>
      <c r="X814" s="68" t="s">
        <v>114</v>
      </c>
      <c r="Y814" s="68" t="s">
        <v>103</v>
      </c>
      <c r="Z814" s="130">
        <v>45890</v>
      </c>
      <c r="AA814" s="73"/>
    </row>
    <row r="815" spans="1:27" ht="17.25" hidden="1" customHeight="1" x14ac:dyDescent="0.2">
      <c r="A815" s="35" t="s">
        <v>83</v>
      </c>
      <c r="B815" s="36" t="s">
        <v>56</v>
      </c>
      <c r="C815" s="74" t="s">
        <v>46</v>
      </c>
      <c r="D815" s="36" t="str">
        <f t="shared" si="90"/>
        <v>June</v>
      </c>
      <c r="E815" s="158">
        <v>2025</v>
      </c>
      <c r="F815" s="138">
        <v>267.64999999999998</v>
      </c>
      <c r="G815" s="138">
        <v>232.74</v>
      </c>
      <c r="H815" s="138">
        <v>34.909999999999997</v>
      </c>
      <c r="I815" s="600">
        <v>0</v>
      </c>
      <c r="J815" s="68">
        <v>267.64999999999998</v>
      </c>
      <c r="K815" s="357">
        <f t="shared" si="89"/>
        <v>1</v>
      </c>
      <c r="L815" s="137"/>
      <c r="M815" s="137"/>
      <c r="N815" s="137">
        <f>Table3[[#This Row],[VAT Amount Rework]]+Table3[[#This Row],[Billed Before VAT Rework]]</f>
        <v>0</v>
      </c>
      <c r="O815" s="142">
        <v>0</v>
      </c>
      <c r="P815" s="132">
        <f t="shared" si="91"/>
        <v>0</v>
      </c>
      <c r="Q815" s="68">
        <f t="shared" si="92"/>
        <v>267.64999999999998</v>
      </c>
      <c r="R815" s="68">
        <f t="shared" si="93"/>
        <v>267.64999999999998</v>
      </c>
      <c r="S815" s="71">
        <v>467687</v>
      </c>
      <c r="T815" s="340"/>
      <c r="U815" s="83" t="s">
        <v>41</v>
      </c>
      <c r="V815" s="37">
        <v>45883</v>
      </c>
      <c r="W815" s="719">
        <f>V815+15</f>
        <v>45898</v>
      </c>
      <c r="X815" s="68" t="s">
        <v>114</v>
      </c>
      <c r="Y815" s="68" t="s">
        <v>103</v>
      </c>
      <c r="Z815" s="130">
        <v>45890</v>
      </c>
      <c r="AA815" s="73"/>
    </row>
    <row r="816" spans="1:27" ht="17.25" hidden="1" customHeight="1" x14ac:dyDescent="0.2">
      <c r="A816" s="35" t="s">
        <v>83</v>
      </c>
      <c r="B816" s="36" t="s">
        <v>87</v>
      </c>
      <c r="C816" s="15" t="s">
        <v>46</v>
      </c>
      <c r="D816" s="36" t="str">
        <f t="shared" si="90"/>
        <v>June</v>
      </c>
      <c r="E816" s="158">
        <v>2025</v>
      </c>
      <c r="F816" s="138">
        <v>50642.65</v>
      </c>
      <c r="G816" s="138">
        <v>44127.839999999997</v>
      </c>
      <c r="H816" s="138" t="s">
        <v>393</v>
      </c>
      <c r="I816" s="600">
        <v>22413.39</v>
      </c>
      <c r="J816" s="68">
        <v>28229.260000000002</v>
      </c>
      <c r="K816" s="357">
        <f t="shared" si="89"/>
        <v>0.55742067210147972</v>
      </c>
      <c r="L816" s="56">
        <v>43346.46</v>
      </c>
      <c r="M816" s="56">
        <v>6429.03</v>
      </c>
      <c r="N816" s="137">
        <f>Table3[[#This Row],[VAT Amount Rework]]+Table3[[#This Row],[Billed Before VAT Rework]]</f>
        <v>49775.49</v>
      </c>
      <c r="O816" s="729">
        <v>867.16000000000349</v>
      </c>
      <c r="P816" s="132">
        <f t="shared" si="91"/>
        <v>1.7123116582564369E-2</v>
      </c>
      <c r="Q816" s="68">
        <f t="shared" si="92"/>
        <v>27362.1</v>
      </c>
      <c r="R816" s="68">
        <f t="shared" si="93"/>
        <v>27362.1</v>
      </c>
      <c r="S816" s="71">
        <v>467188</v>
      </c>
      <c r="T816" s="340"/>
      <c r="U816" s="106" t="s">
        <v>40</v>
      </c>
      <c r="V816" s="37">
        <v>45881</v>
      </c>
      <c r="W816" s="719">
        <f>V816+15</f>
        <v>45896</v>
      </c>
      <c r="X816" s="423" t="s">
        <v>96</v>
      </c>
      <c r="Y816" s="84" t="s">
        <v>38</v>
      </c>
      <c r="Z816" s="37">
        <v>45887</v>
      </c>
      <c r="AA816" s="73"/>
    </row>
    <row r="817" spans="1:27" ht="17.25" hidden="1" customHeight="1" x14ac:dyDescent="0.2">
      <c r="A817" s="721" t="s">
        <v>83</v>
      </c>
      <c r="B817" s="722" t="s">
        <v>56</v>
      </c>
      <c r="C817" s="723" t="s">
        <v>46</v>
      </c>
      <c r="D817" s="722" t="str">
        <f t="shared" si="90"/>
        <v>June</v>
      </c>
      <c r="E817" s="720">
        <v>2025</v>
      </c>
      <c r="F817" s="138">
        <v>286142.38</v>
      </c>
      <c r="G817" s="138">
        <v>262279.31</v>
      </c>
      <c r="H817" s="138">
        <v>23863.07</v>
      </c>
      <c r="I817" s="600">
        <v>200827.83000000002</v>
      </c>
      <c r="J817" s="68">
        <v>85314.549999999988</v>
      </c>
      <c r="K817" s="357">
        <f t="shared" si="89"/>
        <v>0.29815419163005491</v>
      </c>
      <c r="L817" s="56">
        <v>185442.3</v>
      </c>
      <c r="M817" s="56">
        <v>18545.39</v>
      </c>
      <c r="N817" s="137">
        <f>Table3[[#This Row],[VAT Amount Rework]]+Table3[[#This Row],[Billed Before VAT Rework]]</f>
        <v>203987.69</v>
      </c>
      <c r="O817" s="729">
        <v>82154.69</v>
      </c>
      <c r="P817" s="132">
        <v>0.29815419163005491</v>
      </c>
      <c r="Q817" s="724">
        <f t="shared" si="92"/>
        <v>3159.859999999986</v>
      </c>
      <c r="R817" s="724">
        <f t="shared" si="93"/>
        <v>3159.859999999986</v>
      </c>
      <c r="S817" s="32">
        <v>467685</v>
      </c>
      <c r="T817" s="725"/>
      <c r="U817" s="25" t="s">
        <v>41</v>
      </c>
      <c r="V817" s="106" t="s">
        <v>395</v>
      </c>
      <c r="W817" s="106" t="s">
        <v>396</v>
      </c>
      <c r="X817" s="68" t="s">
        <v>100</v>
      </c>
      <c r="Y817" s="84" t="s">
        <v>103</v>
      </c>
      <c r="Z817" s="758">
        <v>45895</v>
      </c>
      <c r="AA817" s="726"/>
    </row>
    <row r="818" spans="1:27" ht="17.25" hidden="1" customHeight="1" x14ac:dyDescent="0.2">
      <c r="A818" s="35" t="s">
        <v>83</v>
      </c>
      <c r="B818" s="36" t="s">
        <v>56</v>
      </c>
      <c r="C818" s="74" t="s">
        <v>46</v>
      </c>
      <c r="D818" s="36" t="str">
        <f t="shared" si="90"/>
        <v>June</v>
      </c>
      <c r="E818" s="158">
        <v>2025</v>
      </c>
      <c r="F818" s="138">
        <v>449190.13</v>
      </c>
      <c r="G818" s="138">
        <v>397973.14</v>
      </c>
      <c r="H818" s="138">
        <v>51216.99</v>
      </c>
      <c r="I818" s="600">
        <v>288570.61</v>
      </c>
      <c r="J818" s="68">
        <v>160619.52000000002</v>
      </c>
      <c r="K818" s="357">
        <f t="shared" si="89"/>
        <v>0.35757579980664317</v>
      </c>
      <c r="L818" s="56">
        <v>276736.34999999998</v>
      </c>
      <c r="M818" s="56">
        <v>40611.160000000003</v>
      </c>
      <c r="N818" s="137">
        <f>Table3[[#This Row],[VAT Amount Rework]]+Table3[[#This Row],[Billed Before VAT Rework]]</f>
        <v>317347.51</v>
      </c>
      <c r="O818" s="729">
        <f>Table3[[#This Row],[Billing Amount]]-Table3[[#This Row],[Approved to pay Rework]]</f>
        <v>131842.62</v>
      </c>
      <c r="P818" s="132">
        <f t="shared" ref="P818:P843" si="94">IF(O818="-",K818,IFERROR(O818/F818,0))</f>
        <v>0.29351183651341584</v>
      </c>
      <c r="Q818" s="68">
        <f t="shared" si="92"/>
        <v>28776.900000000023</v>
      </c>
      <c r="R818" s="68">
        <f t="shared" si="93"/>
        <v>28776.900000000023</v>
      </c>
      <c r="S818" s="32">
        <v>467688</v>
      </c>
      <c r="T818" s="340"/>
      <c r="U818" s="106" t="s">
        <v>40</v>
      </c>
      <c r="V818" s="37">
        <v>45886</v>
      </c>
      <c r="W818" s="106" t="s">
        <v>396</v>
      </c>
      <c r="X818" s="68" t="s">
        <v>100</v>
      </c>
      <c r="Y818" s="84" t="s">
        <v>38</v>
      </c>
      <c r="Z818" s="130">
        <v>45890</v>
      </c>
      <c r="AA818" s="73"/>
    </row>
    <row r="819" spans="1:27" ht="17.25" hidden="1" customHeight="1" x14ac:dyDescent="0.2">
      <c r="A819" s="35" t="s">
        <v>83</v>
      </c>
      <c r="B819" s="36" t="s">
        <v>87</v>
      </c>
      <c r="C819" s="15" t="s">
        <v>46</v>
      </c>
      <c r="D819" s="36" t="str">
        <f t="shared" si="90"/>
        <v>June</v>
      </c>
      <c r="E819" s="158">
        <v>2025</v>
      </c>
      <c r="F819" s="138">
        <v>558038.31999999995</v>
      </c>
      <c r="G819" s="138">
        <v>487028.2</v>
      </c>
      <c r="H819" s="138">
        <v>71010.12</v>
      </c>
      <c r="I819" s="600">
        <v>33665.24</v>
      </c>
      <c r="J819" s="68">
        <f>Table3[[#This Row],[Billing Amount]]-Table3[[#This Row],[Approved to pay]]</f>
        <v>524373.07999999996</v>
      </c>
      <c r="K819" s="357">
        <f t="shared" si="89"/>
        <v>0.93967217161717498</v>
      </c>
      <c r="L819" s="56">
        <v>279445.28999999998</v>
      </c>
      <c r="M819" s="56">
        <v>40532.269999999997</v>
      </c>
      <c r="N819" s="137">
        <f>Table3[[#This Row],[VAT Amount Rework]]+Table3[[#This Row],[Billed Before VAT Rework]]</f>
        <v>319977.56</v>
      </c>
      <c r="O819" s="729">
        <f>Table3[[#This Row],[Billing Amount]]-Table3[[#This Row],[Approved to pay Rework]]</f>
        <v>238060.75999999995</v>
      </c>
      <c r="P819" s="132">
        <f t="shared" si="94"/>
        <v>0.42660288992340162</v>
      </c>
      <c r="Q819" s="68">
        <f t="shared" si="92"/>
        <v>286312.32000000001</v>
      </c>
      <c r="R819" s="68">
        <f t="shared" si="93"/>
        <v>286312.32000000001</v>
      </c>
      <c r="S819" s="71">
        <v>467195</v>
      </c>
      <c r="T819" s="340"/>
      <c r="U819" s="106" t="s">
        <v>40</v>
      </c>
      <c r="V819" s="37">
        <v>45885</v>
      </c>
      <c r="W819" s="37">
        <v>45900</v>
      </c>
      <c r="X819" s="68" t="s">
        <v>114</v>
      </c>
      <c r="Y819" s="226" t="s">
        <v>103</v>
      </c>
      <c r="Z819" s="37">
        <v>45900</v>
      </c>
      <c r="AA819" s="73"/>
    </row>
    <row r="820" spans="1:27" ht="17.25" hidden="1" customHeight="1" x14ac:dyDescent="0.2">
      <c r="A820" s="69" t="s">
        <v>83</v>
      </c>
      <c r="B820" s="26" t="s">
        <v>87</v>
      </c>
      <c r="C820" s="15" t="s">
        <v>46</v>
      </c>
      <c r="D820" s="26" t="str">
        <f t="shared" si="90"/>
        <v>June</v>
      </c>
      <c r="E820" s="158">
        <v>2025</v>
      </c>
      <c r="F820" s="138">
        <v>542567.35</v>
      </c>
      <c r="G820" s="138">
        <v>494266.7</v>
      </c>
      <c r="H820" s="138">
        <v>48300.65</v>
      </c>
      <c r="I820" s="600">
        <v>359930.68999999994</v>
      </c>
      <c r="J820" s="68">
        <f>Table3[[#This Row],[Billing Amount]]-Table3[[#This Row],[Approved to pay]]</f>
        <v>182636.66000000003</v>
      </c>
      <c r="K820" s="357">
        <f t="shared" si="89"/>
        <v>0.33661564780851638</v>
      </c>
      <c r="L820" s="56">
        <v>327755.57</v>
      </c>
      <c r="M820" s="56">
        <v>37203.370000000003</v>
      </c>
      <c r="N820" s="137">
        <f>Table3[[#This Row],[VAT Amount Rework]]+Table3[[#This Row],[Billed Before VAT Rework]]</f>
        <v>364958.94</v>
      </c>
      <c r="O820" s="729">
        <v>177608.40999999997</v>
      </c>
      <c r="P820" s="132">
        <f t="shared" si="94"/>
        <v>0.32734813475230307</v>
      </c>
      <c r="Q820" s="66">
        <f t="shared" si="92"/>
        <v>5028.2500000000582</v>
      </c>
      <c r="R820" s="66">
        <f t="shared" si="93"/>
        <v>5028.2500000000582</v>
      </c>
      <c r="S820" s="32" t="s">
        <v>398</v>
      </c>
      <c r="T820" s="554"/>
      <c r="U820" s="106" t="s">
        <v>41</v>
      </c>
      <c r="V820" s="37">
        <v>45887</v>
      </c>
      <c r="W820" s="199">
        <v>45902</v>
      </c>
      <c r="X820" s="769" t="s">
        <v>114</v>
      </c>
      <c r="Y820" s="473" t="s">
        <v>103</v>
      </c>
      <c r="Z820" s="37">
        <v>45900</v>
      </c>
      <c r="AA820" s="70"/>
    </row>
    <row r="821" spans="1:27" ht="17.25" hidden="1" customHeight="1" x14ac:dyDescent="0.2">
      <c r="A821" s="35" t="s">
        <v>83</v>
      </c>
      <c r="B821" s="36" t="s">
        <v>87</v>
      </c>
      <c r="C821" s="15" t="s">
        <v>46</v>
      </c>
      <c r="D821" s="36" t="str">
        <f t="shared" si="90"/>
        <v>June</v>
      </c>
      <c r="E821" s="158">
        <v>2025</v>
      </c>
      <c r="F821" s="138">
        <v>86389.65</v>
      </c>
      <c r="G821" s="138">
        <v>78663.070000000007</v>
      </c>
      <c r="H821" s="138">
        <v>7726.58</v>
      </c>
      <c r="I821" s="600">
        <v>66590.66</v>
      </c>
      <c r="J821" s="68">
        <v>19798.989999999991</v>
      </c>
      <c r="K821" s="357">
        <f t="shared" si="89"/>
        <v>0.22918243099723162</v>
      </c>
      <c r="L821" s="56">
        <v>56040.07</v>
      </c>
      <c r="M821" s="56">
        <v>5605.44</v>
      </c>
      <c r="N821" s="761">
        <f>Table3[[#This Row],[VAT Amount Rework]]+Table3[[#This Row],[Billed Before VAT Rework]]</f>
        <v>61645.51</v>
      </c>
      <c r="O821" s="845">
        <v>24744.139999999992</v>
      </c>
      <c r="P821" s="763">
        <f t="shared" si="94"/>
        <v>0.28642482056588947</v>
      </c>
      <c r="Q821" s="750">
        <f t="shared" si="92"/>
        <v>-4945.1500000000015</v>
      </c>
      <c r="R821" s="750">
        <f t="shared" si="93"/>
        <v>0</v>
      </c>
      <c r="S821" s="751">
        <v>467189</v>
      </c>
      <c r="T821" s="752"/>
      <c r="U821" s="106" t="s">
        <v>41</v>
      </c>
      <c r="V821" s="753">
        <v>45889</v>
      </c>
      <c r="W821" s="756">
        <f>V821+15</f>
        <v>45904</v>
      </c>
      <c r="X821" s="68" t="s">
        <v>100</v>
      </c>
      <c r="Y821" s="84" t="s">
        <v>103</v>
      </c>
      <c r="Z821" s="813">
        <v>45903</v>
      </c>
      <c r="AA821" s="754"/>
    </row>
    <row r="822" spans="1:27" ht="17.25" hidden="1" customHeight="1" x14ac:dyDescent="0.2">
      <c r="A822" s="35" t="s">
        <v>83</v>
      </c>
      <c r="B822" s="36" t="s">
        <v>87</v>
      </c>
      <c r="C822" s="15" t="s">
        <v>46</v>
      </c>
      <c r="D822" s="36" t="str">
        <f t="shared" si="90"/>
        <v>June</v>
      </c>
      <c r="E822" s="158">
        <v>2025</v>
      </c>
      <c r="F822" s="138">
        <v>30808.05</v>
      </c>
      <c r="G822" s="138">
        <v>28379.34</v>
      </c>
      <c r="H822" s="138">
        <v>2428.71</v>
      </c>
      <c r="I822" s="600">
        <v>15383.46</v>
      </c>
      <c r="J822" s="68">
        <v>15424.59</v>
      </c>
      <c r="K822" s="357">
        <f t="shared" si="89"/>
        <v>0.50066752033965145</v>
      </c>
      <c r="L822" s="56">
        <v>17141.37</v>
      </c>
      <c r="M822" s="56">
        <v>1612.89</v>
      </c>
      <c r="N822" s="138">
        <f>Table3[[#This Row],[VAT Amount Rework]]+Table3[[#This Row],[Billed Before VAT Rework]]</f>
        <v>18754.259999999998</v>
      </c>
      <c r="O822" s="846">
        <v>12053.79</v>
      </c>
      <c r="P822" s="757">
        <f t="shared" si="94"/>
        <v>0.39125455846767326</v>
      </c>
      <c r="Q822" s="68">
        <f t="shared" si="92"/>
        <v>3370.7999999999993</v>
      </c>
      <c r="R822" s="68">
        <f t="shared" si="93"/>
        <v>3370.7999999999993</v>
      </c>
      <c r="S822" s="71">
        <v>467196</v>
      </c>
      <c r="T822" s="340"/>
      <c r="U822" s="106" t="s">
        <v>41</v>
      </c>
      <c r="V822" s="753">
        <v>45889</v>
      </c>
      <c r="W822" s="768">
        <f>V822+15</f>
        <v>45904</v>
      </c>
      <c r="X822" s="423" t="s">
        <v>96</v>
      </c>
      <c r="Y822" s="84" t="s">
        <v>38</v>
      </c>
      <c r="Z822" s="768">
        <v>45904</v>
      </c>
      <c r="AA822" s="73"/>
    </row>
    <row r="823" spans="1:27" ht="17.25" hidden="1" customHeight="1" x14ac:dyDescent="0.2">
      <c r="A823" s="759" t="s">
        <v>84</v>
      </c>
      <c r="B823" s="760" t="s">
        <v>85</v>
      </c>
      <c r="C823" s="727" t="s">
        <v>93</v>
      </c>
      <c r="D823" s="760" t="str">
        <f t="shared" si="90"/>
        <v>July</v>
      </c>
      <c r="E823" s="728">
        <v>2025</v>
      </c>
      <c r="F823" s="138">
        <v>1644018.87</v>
      </c>
      <c r="G823" s="138"/>
      <c r="H823" s="138"/>
      <c r="I823" s="600">
        <v>1291994.1499999999</v>
      </c>
      <c r="J823" s="68">
        <v>352024.7200000002</v>
      </c>
      <c r="K823" s="357">
        <f t="shared" si="89"/>
        <v>0.21412450089456708</v>
      </c>
      <c r="L823" s="138"/>
      <c r="M823" s="138"/>
      <c r="N823" s="138">
        <f>Table3[[#This Row],[VAT Amount Rework]]+Table3[[#This Row],[Billed Before VAT Rework]]</f>
        <v>0</v>
      </c>
      <c r="O823" s="762">
        <v>352024.7200000002</v>
      </c>
      <c r="P823" s="757">
        <f t="shared" si="94"/>
        <v>0.21412450089456708</v>
      </c>
      <c r="Q823" s="764">
        <f t="shared" si="92"/>
        <v>0</v>
      </c>
      <c r="R823" s="764">
        <f t="shared" si="93"/>
        <v>0</v>
      </c>
      <c r="S823" s="765"/>
      <c r="T823" s="766"/>
      <c r="U823" s="106" t="s">
        <v>48</v>
      </c>
      <c r="V823" s="37">
        <v>45890</v>
      </c>
      <c r="W823" s="767">
        <f>V823+15</f>
        <v>45905</v>
      </c>
      <c r="X823" s="423" t="s">
        <v>96</v>
      </c>
      <c r="Y823" s="84" t="s">
        <v>38</v>
      </c>
      <c r="Z823" s="768">
        <v>45904</v>
      </c>
      <c r="AA823" s="770"/>
    </row>
    <row r="824" spans="1:27" ht="17.25" hidden="1" customHeight="1" x14ac:dyDescent="0.2">
      <c r="A824" s="747" t="s">
        <v>402</v>
      </c>
      <c r="B824" s="784" t="s">
        <v>82</v>
      </c>
      <c r="C824" s="727" t="s">
        <v>93</v>
      </c>
      <c r="D824" s="784" t="str">
        <f t="shared" si="90"/>
        <v xml:space="preserve">July </v>
      </c>
      <c r="E824" s="746">
        <v>2025</v>
      </c>
      <c r="F824" s="138">
        <v>2137847.83</v>
      </c>
      <c r="G824" s="138"/>
      <c r="H824" s="138"/>
      <c r="I824" s="600">
        <v>1755754.67</v>
      </c>
      <c r="J824" s="68">
        <f>Table3[[#This Row],[Billing Amount]]-Table3[[#This Row],[Approved to pay]]</f>
        <v>382093.16000000015</v>
      </c>
      <c r="K824" s="357">
        <f t="shared" si="89"/>
        <v>0.17872794996826324</v>
      </c>
      <c r="L824" s="787"/>
      <c r="M824" s="787"/>
      <c r="N824" s="787">
        <f>Table3[[#This Row],[VAT Amount Rework]]+Table3[[#This Row],[Billed Before VAT Rework]]</f>
        <v>0</v>
      </c>
      <c r="O824" s="790">
        <f>Table3[[#This Row],[Billing Amount]]-Table3[[#This Row],[Approved to pay]]</f>
        <v>382093.16000000015</v>
      </c>
      <c r="P824" s="792">
        <f t="shared" si="94"/>
        <v>0.17872794996826324</v>
      </c>
      <c r="Q824" s="788">
        <f t="shared" si="92"/>
        <v>0</v>
      </c>
      <c r="R824" s="788">
        <f t="shared" si="93"/>
        <v>0</v>
      </c>
      <c r="S824" s="794"/>
      <c r="T824" s="795"/>
      <c r="U824" s="106" t="s">
        <v>48</v>
      </c>
      <c r="V824" s="753">
        <v>45893</v>
      </c>
      <c r="W824" s="767">
        <v>45907</v>
      </c>
      <c r="X824" s="68" t="s">
        <v>114</v>
      </c>
      <c r="Y824" s="226" t="s">
        <v>38</v>
      </c>
      <c r="Z824" s="767">
        <v>45907</v>
      </c>
      <c r="AA824" s="797"/>
    </row>
    <row r="825" spans="1:27" ht="17.25" hidden="1" customHeight="1" x14ac:dyDescent="0.2">
      <c r="A825" s="35" t="s">
        <v>91</v>
      </c>
      <c r="B825" s="36" t="s">
        <v>87</v>
      </c>
      <c r="C825" s="15" t="s">
        <v>46</v>
      </c>
      <c r="D825" s="36" t="str">
        <f t="shared" si="90"/>
        <v>APR</v>
      </c>
      <c r="E825" s="158">
        <v>2025</v>
      </c>
      <c r="F825" s="138">
        <v>27286.560000000001</v>
      </c>
      <c r="G825" s="138">
        <v>25036.73</v>
      </c>
      <c r="H825" s="138">
        <v>2249.83</v>
      </c>
      <c r="I825" s="600">
        <v>14751.83</v>
      </c>
      <c r="J825" s="68">
        <v>12534.730000000001</v>
      </c>
      <c r="K825" s="357">
        <f t="shared" si="89"/>
        <v>0.45937377228936155</v>
      </c>
      <c r="L825" s="56">
        <v>14205.34</v>
      </c>
      <c r="M825" s="56">
        <v>1318.23</v>
      </c>
      <c r="N825" s="138">
        <f>Table3[[#This Row],[VAT Amount Rework]]+Table3[[#This Row],[Billed Before VAT Rework]]</f>
        <v>15523.57</v>
      </c>
      <c r="O825" s="68">
        <v>11762.990000000002</v>
      </c>
      <c r="P825" s="757">
        <f t="shared" si="94"/>
        <v>0.43109098398625556</v>
      </c>
      <c r="Q825" s="68">
        <f t="shared" si="92"/>
        <v>771.73999999999978</v>
      </c>
      <c r="R825" s="68">
        <f t="shared" si="93"/>
        <v>771.73999999999978</v>
      </c>
      <c r="S825" s="71" t="s">
        <v>403</v>
      </c>
      <c r="T825" s="340"/>
      <c r="U825" s="106" t="s">
        <v>41</v>
      </c>
      <c r="V825" s="37">
        <v>45893</v>
      </c>
      <c r="W825" s="719">
        <f>V825+15</f>
        <v>45908</v>
      </c>
      <c r="X825" s="68" t="s">
        <v>224</v>
      </c>
      <c r="Y825" s="84" t="s">
        <v>103</v>
      </c>
      <c r="Z825" s="719">
        <v>45907</v>
      </c>
      <c r="AA825" s="73"/>
    </row>
    <row r="826" spans="1:27" ht="17.25" hidden="1" customHeight="1" x14ac:dyDescent="0.2">
      <c r="A826" s="825" t="s">
        <v>54</v>
      </c>
      <c r="B826" s="785" t="s">
        <v>165</v>
      </c>
      <c r="C826" s="727" t="s">
        <v>93</v>
      </c>
      <c r="D826" s="826" t="str">
        <f t="shared" si="90"/>
        <v>May</v>
      </c>
      <c r="E826" s="827">
        <v>2025</v>
      </c>
      <c r="F826" s="138">
        <v>62623.35</v>
      </c>
      <c r="G826" s="138"/>
      <c r="H826" s="138"/>
      <c r="I826" s="600"/>
      <c r="J826" s="68">
        <v>17214.71</v>
      </c>
      <c r="K826" s="357">
        <f t="shared" si="89"/>
        <v>0.2748928315077363</v>
      </c>
      <c r="L826" s="828"/>
      <c r="M826" s="828"/>
      <c r="N826" s="828">
        <f>Table3[[#This Row],[VAT Amount Rework]]+Table3[[#This Row],[Billed Before VAT Rework]]</f>
        <v>0</v>
      </c>
      <c r="O826" s="830">
        <v>17214.71</v>
      </c>
      <c r="P826" s="831">
        <f t="shared" si="94"/>
        <v>0.2748928315077363</v>
      </c>
      <c r="Q826" s="829">
        <f t="shared" si="92"/>
        <v>0</v>
      </c>
      <c r="R826" s="829">
        <f t="shared" si="93"/>
        <v>0</v>
      </c>
      <c r="S826" s="71" t="s">
        <v>408</v>
      </c>
      <c r="T826" s="832"/>
      <c r="U826" s="106" t="s">
        <v>48</v>
      </c>
      <c r="V826" s="753">
        <v>45852</v>
      </c>
      <c r="W826" s="767">
        <f>Table3[[#This Row],[Received Date]]+15</f>
        <v>45867</v>
      </c>
      <c r="X826" s="829"/>
      <c r="Y826" s="833" t="s">
        <v>95</v>
      </c>
      <c r="Z826" s="753">
        <v>45894</v>
      </c>
      <c r="AA826" s="834"/>
    </row>
    <row r="827" spans="1:27" ht="17.25" hidden="1" customHeight="1" x14ac:dyDescent="0.2">
      <c r="A827" s="825" t="s">
        <v>83</v>
      </c>
      <c r="B827" s="785" t="s">
        <v>165</v>
      </c>
      <c r="C827" s="727" t="s">
        <v>93</v>
      </c>
      <c r="D827" s="826" t="str">
        <f t="shared" si="90"/>
        <v>June</v>
      </c>
      <c r="E827" s="827">
        <v>2025</v>
      </c>
      <c r="F827" s="138">
        <v>160973.07</v>
      </c>
      <c r="G827" s="138"/>
      <c r="H827" s="138"/>
      <c r="I827" s="600"/>
      <c r="J827" s="68">
        <v>21101.119999999995</v>
      </c>
      <c r="K827" s="357">
        <f t="shared" si="89"/>
        <v>0.13108478331189183</v>
      </c>
      <c r="L827" s="828"/>
      <c r="M827" s="828"/>
      <c r="N827" s="828">
        <f>Table3[[#This Row],[VAT Amount Rework]]+Table3[[#This Row],[Billed Before VAT Rework]]</f>
        <v>0</v>
      </c>
      <c r="O827" s="830">
        <v>21101.119999999995</v>
      </c>
      <c r="P827" s="831">
        <f t="shared" si="94"/>
        <v>0.13108478331189183</v>
      </c>
      <c r="Q827" s="829">
        <f t="shared" si="92"/>
        <v>0</v>
      </c>
      <c r="R827" s="829">
        <f t="shared" si="93"/>
        <v>0</v>
      </c>
      <c r="S827" s="71" t="s">
        <v>409</v>
      </c>
      <c r="T827" s="832"/>
      <c r="U827" s="106" t="s">
        <v>48</v>
      </c>
      <c r="V827" s="753">
        <v>45868</v>
      </c>
      <c r="W827" s="767">
        <f>Table3[[#This Row],[Received Date]]+15</f>
        <v>45883</v>
      </c>
      <c r="X827" s="829"/>
      <c r="Y827" s="833" t="s">
        <v>95</v>
      </c>
      <c r="Z827" s="753">
        <v>45894</v>
      </c>
      <c r="AA827" s="834"/>
    </row>
    <row r="828" spans="1:27" ht="17.25" hidden="1" customHeight="1" x14ac:dyDescent="0.2">
      <c r="A828" s="759" t="s">
        <v>84</v>
      </c>
      <c r="B828" s="785" t="s">
        <v>165</v>
      </c>
      <c r="C828" s="727" t="s">
        <v>93</v>
      </c>
      <c r="D828" s="785" t="str">
        <f t="shared" si="90"/>
        <v>July</v>
      </c>
      <c r="E828" s="771">
        <v>2025</v>
      </c>
      <c r="F828" s="138">
        <v>361037.22</v>
      </c>
      <c r="G828" s="138"/>
      <c r="H828" s="138"/>
      <c r="I828" s="600"/>
      <c r="J828" s="68">
        <v>32819.5</v>
      </c>
      <c r="K828" s="357">
        <f t="shared" si="89"/>
        <v>9.0903370018193694E-2</v>
      </c>
      <c r="L828" s="786"/>
      <c r="M828" s="786"/>
      <c r="N828" s="786">
        <f>Table3[[#This Row],[VAT Amount Rework]]+Table3[[#This Row],[Billed Before VAT Rework]]</f>
        <v>0</v>
      </c>
      <c r="O828" s="791">
        <v>32819.5</v>
      </c>
      <c r="P828" s="793">
        <f t="shared" si="94"/>
        <v>9.0903370018193694E-2</v>
      </c>
      <c r="Q828" s="789">
        <f t="shared" si="92"/>
        <v>0</v>
      </c>
      <c r="R828" s="789">
        <f t="shared" si="93"/>
        <v>0</v>
      </c>
      <c r="S828" s="71"/>
      <c r="T828" s="796"/>
      <c r="U828" s="106" t="s">
        <v>48</v>
      </c>
      <c r="V828" s="753">
        <v>45894</v>
      </c>
      <c r="W828" s="756">
        <v>45909</v>
      </c>
      <c r="X828" s="423" t="s">
        <v>96</v>
      </c>
      <c r="Y828" s="84" t="s">
        <v>95</v>
      </c>
      <c r="Z828" s="37">
        <v>45910</v>
      </c>
      <c r="AA828" s="798"/>
    </row>
    <row r="829" spans="1:27" ht="17.25" hidden="1" customHeight="1" x14ac:dyDescent="0.2">
      <c r="A829" s="747" t="s">
        <v>84</v>
      </c>
      <c r="B829" s="748" t="s">
        <v>56</v>
      </c>
      <c r="C829" s="727" t="s">
        <v>93</v>
      </c>
      <c r="D829" s="748" t="str">
        <f t="shared" si="90"/>
        <v>July</v>
      </c>
      <c r="E829" s="746">
        <v>2025</v>
      </c>
      <c r="F829" s="138">
        <v>1025649.05</v>
      </c>
      <c r="G829" s="138"/>
      <c r="H829" s="138"/>
      <c r="I829" s="600">
        <v>858902.6</v>
      </c>
      <c r="J829" s="68">
        <v>166746.45000000001</v>
      </c>
      <c r="K829" s="357">
        <f t="shared" ref="K829:K843" si="95">IFERROR(J829/F829,0)</f>
        <v>0.16257651679197677</v>
      </c>
      <c r="L829" s="749"/>
      <c r="M829" s="749"/>
      <c r="N829" s="749">
        <f>Table3[[#This Row],[VAT Amount Rework]]+Table3[[#This Row],[Billed Before VAT Rework]]</f>
        <v>0</v>
      </c>
      <c r="O829" s="755">
        <v>166746.45000000001</v>
      </c>
      <c r="P829" s="132">
        <f t="shared" si="94"/>
        <v>0.16257651679197677</v>
      </c>
      <c r="Q829" s="750"/>
      <c r="R829" s="750">
        <f t="shared" si="93"/>
        <v>0</v>
      </c>
      <c r="S829" s="71"/>
      <c r="T829" s="752"/>
      <c r="U829" s="106" t="s">
        <v>48</v>
      </c>
      <c r="V829" s="753">
        <v>45894</v>
      </c>
      <c r="W829" s="756">
        <v>45909</v>
      </c>
      <c r="X829" s="68" t="s">
        <v>100</v>
      </c>
      <c r="Y829" s="84" t="s">
        <v>103</v>
      </c>
      <c r="Z829" s="813">
        <v>45903</v>
      </c>
      <c r="AA829" s="754"/>
    </row>
    <row r="830" spans="1:27" ht="17.25" hidden="1" customHeight="1" x14ac:dyDescent="0.2">
      <c r="A830" s="35" t="s">
        <v>84</v>
      </c>
      <c r="B830" s="74" t="s">
        <v>85</v>
      </c>
      <c r="C830" s="15" t="s">
        <v>46</v>
      </c>
      <c r="D830" s="36" t="str">
        <f t="shared" si="90"/>
        <v>July</v>
      </c>
      <c r="E830" s="158">
        <v>2025</v>
      </c>
      <c r="F830" s="138">
        <v>713386.25</v>
      </c>
      <c r="G830" s="138">
        <v>506357.66</v>
      </c>
      <c r="H830" s="138">
        <v>74850.070000000007</v>
      </c>
      <c r="I830" s="600">
        <f>Table3[[#This Row],[VAT Amount]]+Table3[[#This Row],[Billed Before VAT]]</f>
        <v>581207.73</v>
      </c>
      <c r="J830" s="68">
        <f>Table3[[#This Row],[Billing Amount]]-Table3[[#This Row],[Approved to pay]]</f>
        <v>132178.52000000002</v>
      </c>
      <c r="K830" s="357">
        <f t="shared" si="95"/>
        <v>0.18528324592743414</v>
      </c>
      <c r="L830" s="56">
        <v>549335.28</v>
      </c>
      <c r="M830" s="56">
        <v>81186.789999999994</v>
      </c>
      <c r="N830" s="138">
        <f>Table3[[#This Row],[VAT Amount Rework]]+Table3[[#This Row],[Billed Before VAT Rework]]</f>
        <v>630522.07000000007</v>
      </c>
      <c r="O830" s="68">
        <v>82864.179999999935</v>
      </c>
      <c r="P830" s="757">
        <f t="shared" si="94"/>
        <v>0.11615612159611982</v>
      </c>
      <c r="Q830" s="68">
        <f t="shared" ref="Q830:Q843" si="96">$J830-$O830</f>
        <v>49314.340000000084</v>
      </c>
      <c r="R830" s="68">
        <f t="shared" si="93"/>
        <v>49314.340000000084</v>
      </c>
      <c r="S830" s="71">
        <v>479493</v>
      </c>
      <c r="T830" s="340"/>
      <c r="U830" s="106" t="s">
        <v>40</v>
      </c>
      <c r="V830" s="37">
        <v>45894</v>
      </c>
      <c r="W830" s="767">
        <f>Table3[[#This Row],[Received Date]]+15</f>
        <v>45909</v>
      </c>
      <c r="X830" s="68" t="s">
        <v>224</v>
      </c>
      <c r="Y830" s="84" t="s">
        <v>103</v>
      </c>
      <c r="Z830" s="767">
        <v>45908</v>
      </c>
      <c r="AA830" s="73"/>
    </row>
    <row r="831" spans="1:27" ht="17.25" hidden="1" customHeight="1" x14ac:dyDescent="0.2">
      <c r="A831" s="35" t="s">
        <v>84</v>
      </c>
      <c r="B831" s="36" t="s">
        <v>82</v>
      </c>
      <c r="C831" s="15" t="s">
        <v>46</v>
      </c>
      <c r="D831" s="36" t="str">
        <f t="shared" si="90"/>
        <v>July</v>
      </c>
      <c r="E831" s="158">
        <v>2025</v>
      </c>
      <c r="F831" s="138">
        <v>107922.49</v>
      </c>
      <c r="G831" s="138">
        <v>3730.1</v>
      </c>
      <c r="H831" s="138">
        <v>549.9</v>
      </c>
      <c r="I831" s="600">
        <f>Table3[[#This Row],[VAT Amount]]+Table3[[#This Row],[Billed Before VAT]]</f>
        <v>4280</v>
      </c>
      <c r="J831" s="68">
        <f>Table3[[#This Row],[Billing Amount]]-Table3[[#This Row],[Approved to pay]]</f>
        <v>103642.49</v>
      </c>
      <c r="K831" s="357">
        <f t="shared" si="95"/>
        <v>0.96034190834551725</v>
      </c>
      <c r="L831" s="56">
        <v>92008.84</v>
      </c>
      <c r="M831" s="56">
        <v>13678.16</v>
      </c>
      <c r="N831" s="138">
        <f>Table3[[#This Row],[VAT Amount Rework]]+Table3[[#This Row],[Billed Before VAT Rework]]</f>
        <v>105687</v>
      </c>
      <c r="O831" s="68">
        <v>2235.4900000000052</v>
      </c>
      <c r="P831" s="757">
        <f t="shared" si="94"/>
        <v>2.0713847502962589E-2</v>
      </c>
      <c r="Q831" s="68">
        <f t="shared" si="96"/>
        <v>101407</v>
      </c>
      <c r="R831" s="68">
        <f t="shared" si="93"/>
        <v>101407</v>
      </c>
      <c r="S831" s="71">
        <v>475739</v>
      </c>
      <c r="T831" s="340"/>
      <c r="U831" s="106" t="s">
        <v>40</v>
      </c>
      <c r="V831" s="37">
        <v>45896</v>
      </c>
      <c r="W831" s="767">
        <f>Table3[[#This Row],[Received Date]]+15</f>
        <v>45911</v>
      </c>
      <c r="X831" s="68" t="s">
        <v>224</v>
      </c>
      <c r="Y831" s="84" t="s">
        <v>103</v>
      </c>
      <c r="Z831" s="767">
        <v>45910</v>
      </c>
      <c r="AA831" s="73"/>
    </row>
    <row r="832" spans="1:27" ht="17.25" hidden="1" customHeight="1" x14ac:dyDescent="0.2">
      <c r="A832" s="800" t="s">
        <v>50</v>
      </c>
      <c r="B832" s="801" t="s">
        <v>165</v>
      </c>
      <c r="C832" s="802" t="s">
        <v>62</v>
      </c>
      <c r="D832" s="801" t="str">
        <f t="shared" si="90"/>
        <v>Dec</v>
      </c>
      <c r="E832" s="775">
        <v>2024</v>
      </c>
      <c r="F832" s="138">
        <v>2700377.5299999984</v>
      </c>
      <c r="G832" s="138"/>
      <c r="H832" s="138"/>
      <c r="I832" s="600"/>
      <c r="J832" s="68">
        <v>95363.254220950883</v>
      </c>
      <c r="K832" s="357">
        <f t="shared" si="95"/>
        <v>3.5314785862905228E-2</v>
      </c>
      <c r="L832" s="803"/>
      <c r="M832" s="803"/>
      <c r="N832" s="803">
        <f>Table3[[#This Row],[VAT Amount Rework]]+Table3[[#This Row],[Billed Before VAT Rework]]</f>
        <v>0</v>
      </c>
      <c r="O832" s="805">
        <v>95363.254220950883</v>
      </c>
      <c r="P832" s="806">
        <f t="shared" si="94"/>
        <v>3.5314785862905228E-2</v>
      </c>
      <c r="Q832" s="804">
        <f t="shared" si="96"/>
        <v>0</v>
      </c>
      <c r="R832" s="804">
        <f t="shared" si="93"/>
        <v>0</v>
      </c>
      <c r="S832" s="71"/>
      <c r="T832" s="808"/>
      <c r="U832" s="106" t="s">
        <v>40</v>
      </c>
      <c r="V832" s="37">
        <v>45696</v>
      </c>
      <c r="W832" s="767">
        <f>Table3[[#This Row],[Received Date]]+15</f>
        <v>45711</v>
      </c>
      <c r="X832" s="804"/>
      <c r="Y832" s="809" t="s">
        <v>95</v>
      </c>
      <c r="Z832" s="37">
        <v>45711</v>
      </c>
      <c r="AA832" s="810"/>
    </row>
    <row r="833" spans="1:27" ht="17.25" hidden="1" customHeight="1" x14ac:dyDescent="0.2">
      <c r="A833" s="776" t="s">
        <v>84</v>
      </c>
      <c r="B833" s="777" t="s">
        <v>57</v>
      </c>
      <c r="C833" s="799" t="s">
        <v>93</v>
      </c>
      <c r="D833" s="777" t="str">
        <f t="shared" si="90"/>
        <v>July</v>
      </c>
      <c r="E833" s="775">
        <v>2025</v>
      </c>
      <c r="F833" s="138">
        <v>2627341.29</v>
      </c>
      <c r="G833" s="138"/>
      <c r="H833" s="138"/>
      <c r="I833" s="600">
        <v>2143672.0699999998</v>
      </c>
      <c r="J833" s="68">
        <f>Table3[[#This Row],[Billing Amount]]-Table3[[#This Row],[Approved to pay]]</f>
        <v>483669.2200000002</v>
      </c>
      <c r="K833" s="357">
        <f t="shared" si="95"/>
        <v>0.18409074673355444</v>
      </c>
      <c r="L833" s="778"/>
      <c r="M833" s="778"/>
      <c r="N833" s="778">
        <f>Table3[[#This Row],[VAT Amount Rework]]+Table3[[#This Row],[Billed Before VAT Rework]]</f>
        <v>0</v>
      </c>
      <c r="O833" s="755">
        <f>Table3[[#This Row],[Billing Amount]]-Table3[[#This Row],[Approved to pay]]</f>
        <v>483669.2200000002</v>
      </c>
      <c r="P833" s="780">
        <f t="shared" si="94"/>
        <v>0.18409074673355444</v>
      </c>
      <c r="Q833" s="779">
        <f t="shared" si="96"/>
        <v>0</v>
      </c>
      <c r="R833" s="779">
        <f t="shared" si="93"/>
        <v>0</v>
      </c>
      <c r="S833" s="71"/>
      <c r="T833" s="781"/>
      <c r="U833" s="106" t="s">
        <v>48</v>
      </c>
      <c r="V833" s="782">
        <v>45897</v>
      </c>
      <c r="W833" s="768">
        <v>45912</v>
      </c>
      <c r="X833" s="68" t="s">
        <v>224</v>
      </c>
      <c r="Y833" s="84" t="s">
        <v>103</v>
      </c>
      <c r="Z833" s="768">
        <v>45911</v>
      </c>
      <c r="AA833" s="783"/>
    </row>
    <row r="834" spans="1:27" ht="17.25" hidden="1" customHeight="1" x14ac:dyDescent="0.2">
      <c r="A834" s="35" t="s">
        <v>84</v>
      </c>
      <c r="B834" s="74" t="s">
        <v>85</v>
      </c>
      <c r="C834" s="74" t="s">
        <v>46</v>
      </c>
      <c r="D834" s="36" t="str">
        <f t="shared" si="90"/>
        <v>July</v>
      </c>
      <c r="E834" s="158">
        <v>2025</v>
      </c>
      <c r="F834" s="138">
        <v>152758.18</v>
      </c>
      <c r="G834" s="138">
        <v>93443.62</v>
      </c>
      <c r="H834" s="138">
        <v>13625.79</v>
      </c>
      <c r="I834" s="600">
        <f>Table3[[#This Row],[VAT Amount]]+Table3[[#This Row],[Billed Before VAT]]</f>
        <v>107069.41</v>
      </c>
      <c r="J834" s="68">
        <f>Table3[[#This Row],[Billing Amount]]-Table3[[#This Row],[Approved to pay]]</f>
        <v>45688.76999999999</v>
      </c>
      <c r="K834" s="357">
        <f t="shared" si="95"/>
        <v>0.29909213372403359</v>
      </c>
      <c r="L834" s="138"/>
      <c r="M834" s="138"/>
      <c r="N834" s="138">
        <f>Table3[[#This Row],[VAT Amount Rework]]+Table3[[#This Row],[Billed Before VAT Rework]]</f>
        <v>0</v>
      </c>
      <c r="O834" s="68">
        <v>43722.949999999983</v>
      </c>
      <c r="P834" s="757">
        <f t="shared" si="94"/>
        <v>0.28622329750197328</v>
      </c>
      <c r="Q834" s="68">
        <f t="shared" si="96"/>
        <v>1965.820000000007</v>
      </c>
      <c r="R834" s="68">
        <f t="shared" si="93"/>
        <v>1965.820000000007</v>
      </c>
      <c r="S834" s="71">
        <v>479491</v>
      </c>
      <c r="T834" s="340"/>
      <c r="U834" s="106" t="s">
        <v>40</v>
      </c>
      <c r="V834" s="37">
        <v>45898</v>
      </c>
      <c r="W834" s="37">
        <f>Table3[[#This Row],[Received Date]]+15</f>
        <v>45913</v>
      </c>
      <c r="X834" s="68" t="s">
        <v>100</v>
      </c>
      <c r="Y834" s="84" t="s">
        <v>103</v>
      </c>
      <c r="Z834" s="130">
        <v>45909</v>
      </c>
      <c r="AA834" s="73"/>
    </row>
    <row r="835" spans="1:27" ht="17.25" hidden="1" customHeight="1" x14ac:dyDescent="0.2">
      <c r="A835" s="35" t="s">
        <v>402</v>
      </c>
      <c r="B835" s="36" t="s">
        <v>87</v>
      </c>
      <c r="C835" s="727" t="s">
        <v>93</v>
      </c>
      <c r="D835" s="36" t="str">
        <f t="shared" si="90"/>
        <v xml:space="preserve">July </v>
      </c>
      <c r="E835" s="158">
        <v>2025</v>
      </c>
      <c r="F835" s="138">
        <v>1213786.05</v>
      </c>
      <c r="G835" s="138"/>
      <c r="H835" s="138"/>
      <c r="I835" s="600">
        <v>839858.2</v>
      </c>
      <c r="J835" s="68">
        <f>Table3[[#This Row],[Billing Amount]]-Table3[[#This Row],[Approved to pay]]</f>
        <v>373927.85000000009</v>
      </c>
      <c r="K835" s="357">
        <f t="shared" si="95"/>
        <v>0.30806734844250361</v>
      </c>
      <c r="L835" s="138"/>
      <c r="M835" s="138"/>
      <c r="N835" s="138">
        <f>Table3[[#This Row],[VAT Amount Rework]]+Table3[[#This Row],[Billed Before VAT Rework]]</f>
        <v>0</v>
      </c>
      <c r="O835" s="755">
        <f>Table3[[#This Row],[Billing Amount]]-Table3[[#This Row],[Approved to pay]]</f>
        <v>373927.85000000009</v>
      </c>
      <c r="P835" s="757">
        <f t="shared" si="94"/>
        <v>0.30806734844250361</v>
      </c>
      <c r="Q835" s="68">
        <f t="shared" si="96"/>
        <v>0</v>
      </c>
      <c r="R835" s="68">
        <f t="shared" si="93"/>
        <v>0</v>
      </c>
      <c r="S835" s="71"/>
      <c r="T835" s="340"/>
      <c r="U835" s="106" t="s">
        <v>48</v>
      </c>
      <c r="V835" s="37">
        <v>45899</v>
      </c>
      <c r="W835" s="768">
        <v>45914</v>
      </c>
      <c r="X835" s="68" t="s">
        <v>100</v>
      </c>
      <c r="Y835" s="84" t="s">
        <v>103</v>
      </c>
      <c r="Z835" s="130">
        <v>45911</v>
      </c>
      <c r="AA835" s="73"/>
    </row>
    <row r="836" spans="1:27" ht="17.25" hidden="1" customHeight="1" x14ac:dyDescent="0.2">
      <c r="A836" s="35" t="s">
        <v>84</v>
      </c>
      <c r="B836" s="36" t="s">
        <v>87</v>
      </c>
      <c r="C836" s="15" t="s">
        <v>46</v>
      </c>
      <c r="D836" s="36" t="str">
        <f t="shared" si="90"/>
        <v>July</v>
      </c>
      <c r="E836" s="158">
        <v>2025</v>
      </c>
      <c r="F836" s="138">
        <v>3154.18</v>
      </c>
      <c r="G836" s="138">
        <v>2758.18</v>
      </c>
      <c r="H836" s="138">
        <v>396</v>
      </c>
      <c r="I836" s="600">
        <f>Table3[[#This Row],[VAT Amount]]+Table3[[#This Row],[Billed Before VAT]]</f>
        <v>3154.18</v>
      </c>
      <c r="J836" s="68">
        <v>0</v>
      </c>
      <c r="K836" s="357">
        <f t="shared" si="95"/>
        <v>0</v>
      </c>
      <c r="L836" s="138"/>
      <c r="M836" s="138"/>
      <c r="N836" s="138">
        <f>Table3[[#This Row],[VAT Amount Rework]]+Table3[[#This Row],[Billed Before VAT Rework]]</f>
        <v>0</v>
      </c>
      <c r="O836" s="755">
        <v>0</v>
      </c>
      <c r="P836" s="757">
        <f t="shared" si="94"/>
        <v>0</v>
      </c>
      <c r="Q836" s="68">
        <f t="shared" si="96"/>
        <v>0</v>
      </c>
      <c r="R836" s="68">
        <f t="shared" si="93"/>
        <v>0</v>
      </c>
      <c r="S836" s="71">
        <v>483748</v>
      </c>
      <c r="T836" s="340"/>
      <c r="U836" s="106" t="s">
        <v>40</v>
      </c>
      <c r="V836" s="37">
        <v>45902</v>
      </c>
      <c r="W836" s="37">
        <f>Table3[[#This Row],[Received Date]]+15</f>
        <v>45917</v>
      </c>
      <c r="X836" s="68"/>
      <c r="Y836" s="84" t="s">
        <v>98</v>
      </c>
      <c r="Z836" s="72" t="s">
        <v>3</v>
      </c>
      <c r="AA836" s="73"/>
    </row>
    <row r="837" spans="1:27" ht="17.25" hidden="1" customHeight="1" x14ac:dyDescent="0.2">
      <c r="A837" s="815" t="s">
        <v>84</v>
      </c>
      <c r="B837" s="816" t="s">
        <v>85</v>
      </c>
      <c r="C837" s="816" t="s">
        <v>46</v>
      </c>
      <c r="D837" s="816" t="s">
        <v>84</v>
      </c>
      <c r="E837" s="814">
        <v>2025</v>
      </c>
      <c r="F837" s="138">
        <v>51254.400000000001</v>
      </c>
      <c r="G837" s="138">
        <v>32675.88</v>
      </c>
      <c r="H837" s="138">
        <v>4824.47</v>
      </c>
      <c r="I837" s="600">
        <f>Table3[[#This Row],[VAT Amount]]+Table3[[#This Row],[Billed Before VAT]]</f>
        <v>37500.35</v>
      </c>
      <c r="J837" s="68">
        <f>Table3[[#This Row],[Billing Amount]]-Table3[[#This Row],[Approved to pay]]</f>
        <v>13754.050000000003</v>
      </c>
      <c r="K837" s="357">
        <f t="shared" si="95"/>
        <v>0.26834866860211032</v>
      </c>
      <c r="L837" s="817"/>
      <c r="M837" s="817"/>
      <c r="N837" s="817">
        <f>Table3[[#This Row],[VAT Amount Rework]]+Table3[[#This Row],[Billed Before VAT Rework]]</f>
        <v>0</v>
      </c>
      <c r="O837" s="68">
        <v>1661.0600000000049</v>
      </c>
      <c r="P837" s="819">
        <f t="shared" si="94"/>
        <v>3.2408144471499131E-2</v>
      </c>
      <c r="Q837" s="818">
        <f t="shared" si="96"/>
        <v>12092.989999999998</v>
      </c>
      <c r="R837" s="818">
        <f t="shared" si="93"/>
        <v>12092.989999999998</v>
      </c>
      <c r="S837" s="71">
        <v>479496</v>
      </c>
      <c r="T837" s="820"/>
      <c r="U837" s="106" t="s">
        <v>40</v>
      </c>
      <c r="V837" s="821">
        <v>45899</v>
      </c>
      <c r="W837" s="821">
        <f>Table3[[#This Row],[Received Date]]+15</f>
        <v>45914</v>
      </c>
      <c r="X837" s="68" t="s">
        <v>114</v>
      </c>
      <c r="Y837" s="226" t="s">
        <v>103</v>
      </c>
      <c r="Z837" s="844">
        <v>45917</v>
      </c>
      <c r="AA837" s="823"/>
    </row>
    <row r="838" spans="1:27" ht="17.25" hidden="1" customHeight="1" x14ac:dyDescent="0.2">
      <c r="A838" s="35" t="s">
        <v>84</v>
      </c>
      <c r="B838" s="36" t="s">
        <v>82</v>
      </c>
      <c r="C838" s="74" t="s">
        <v>46</v>
      </c>
      <c r="D838" s="36" t="str">
        <f>TEXT($A838, "mmm")</f>
        <v>July</v>
      </c>
      <c r="E838" s="158">
        <v>2025</v>
      </c>
      <c r="F838" s="138">
        <v>42110.06</v>
      </c>
      <c r="G838" s="138">
        <v>12454.75</v>
      </c>
      <c r="H838" s="138">
        <v>1823.1</v>
      </c>
      <c r="I838" s="600">
        <f>Table3[[#This Row],[VAT Amount]]+Table3[[#This Row],[Billed Before VAT]]</f>
        <v>14277.85</v>
      </c>
      <c r="J838" s="68">
        <f>Table3[[#This Row],[Billing Amount]]-Table3[[#This Row],[Approved to pay]]</f>
        <v>27832.21</v>
      </c>
      <c r="K838" s="357">
        <f t="shared" si="95"/>
        <v>0.66093968994582297</v>
      </c>
      <c r="L838" s="138"/>
      <c r="M838" s="138"/>
      <c r="N838" s="138">
        <f>Table3[[#This Row],[VAT Amount Rework]]+Table3[[#This Row],[Billed Before VAT Rework]]</f>
        <v>0</v>
      </c>
      <c r="O838" s="68">
        <v>922.47999999999593</v>
      </c>
      <c r="P838" s="757">
        <f t="shared" si="94"/>
        <v>2.190640431288856E-2</v>
      </c>
      <c r="Q838" s="68">
        <f t="shared" si="96"/>
        <v>26909.730000000003</v>
      </c>
      <c r="R838" s="68">
        <f t="shared" si="93"/>
        <v>26909.730000000003</v>
      </c>
      <c r="S838" s="71">
        <v>475746</v>
      </c>
      <c r="T838" s="340"/>
      <c r="U838" s="106" t="s">
        <v>40</v>
      </c>
      <c r="V838" s="37">
        <v>45899</v>
      </c>
      <c r="W838" s="37">
        <f>Table3[[#This Row],[Received Date]]+15</f>
        <v>45914</v>
      </c>
      <c r="X838" s="68" t="s">
        <v>100</v>
      </c>
      <c r="Y838" s="84" t="s">
        <v>103</v>
      </c>
      <c r="Z838" s="130">
        <v>45914</v>
      </c>
      <c r="AA838" s="73"/>
    </row>
    <row r="839" spans="1:27" ht="17.25" hidden="1" customHeight="1" x14ac:dyDescent="0.2">
      <c r="A839" s="815" t="s">
        <v>84</v>
      </c>
      <c r="B839" s="663" t="s">
        <v>57</v>
      </c>
      <c r="C839" s="678" t="s">
        <v>46</v>
      </c>
      <c r="D839" s="816" t="str">
        <f>TEXT($A839, "mmm")</f>
        <v>July</v>
      </c>
      <c r="E839" s="814">
        <v>2025</v>
      </c>
      <c r="F839" s="138">
        <v>209044.77</v>
      </c>
      <c r="G839" s="138">
        <v>171185.92000000001</v>
      </c>
      <c r="H839" s="138">
        <v>24640.720000000001</v>
      </c>
      <c r="I839" s="600">
        <f>Table3[[#This Row],[VAT Amount]]+Table3[[#This Row],[Billed Before VAT]]</f>
        <v>195826.64</v>
      </c>
      <c r="J839" s="68">
        <f>Table3[[#This Row],[Billing Amount]]-Table3[[#This Row],[Approved to pay]]</f>
        <v>13218.129999999976</v>
      </c>
      <c r="K839" s="357">
        <f t="shared" si="95"/>
        <v>6.3231096381889756E-2</v>
      </c>
      <c r="L839" s="56">
        <v>178196.32</v>
      </c>
      <c r="M839" s="56">
        <v>25692.28</v>
      </c>
      <c r="N839" s="817">
        <f>Table3[[#This Row],[VAT Amount Rework]]+Table3[[#This Row],[Billed Before VAT Rework]]</f>
        <v>203888.6</v>
      </c>
      <c r="O839" s="68">
        <f>Table3[[#This Row],[Billing Amount]]-Table3[[#This Row],[Approved to pay Rework]]</f>
        <v>5156.1699999999837</v>
      </c>
      <c r="P839" s="819">
        <f t="shared" si="94"/>
        <v>2.4665386271084343E-2</v>
      </c>
      <c r="Q839" s="818">
        <f t="shared" si="96"/>
        <v>8061.9599999999919</v>
      </c>
      <c r="R839" s="818">
        <f t="shared" si="93"/>
        <v>8061.9599999999919</v>
      </c>
      <c r="S839" s="71">
        <v>475195</v>
      </c>
      <c r="T839" s="820"/>
      <c r="U839" s="106" t="s">
        <v>40</v>
      </c>
      <c r="V839" s="821">
        <v>45902</v>
      </c>
      <c r="W839" s="821">
        <f>Table3[[#This Row],[Received Date]]+15</f>
        <v>45917</v>
      </c>
      <c r="X839" s="68" t="s">
        <v>100</v>
      </c>
      <c r="Y839" s="84" t="s">
        <v>103</v>
      </c>
      <c r="Z839" s="844">
        <v>45910</v>
      </c>
      <c r="AA839" s="823"/>
    </row>
    <row r="840" spans="1:27" ht="17.25" hidden="1" customHeight="1" x14ac:dyDescent="0.2">
      <c r="A840" s="815" t="s">
        <v>84</v>
      </c>
      <c r="B840" s="816" t="s">
        <v>85</v>
      </c>
      <c r="C840" s="816" t="s">
        <v>46</v>
      </c>
      <c r="D840" s="816" t="s">
        <v>84</v>
      </c>
      <c r="E840" s="814">
        <v>2025</v>
      </c>
      <c r="F840" s="138">
        <v>536728.32999999996</v>
      </c>
      <c r="G840" s="138">
        <v>361567.95</v>
      </c>
      <c r="H840" s="138">
        <v>41901.839999999997</v>
      </c>
      <c r="I840" s="600">
        <f>Table3[[#This Row],[VAT Amount]]+Table3[[#This Row],[Billed Before VAT]]</f>
        <v>403469.79000000004</v>
      </c>
      <c r="J840" s="68">
        <f>Table3[[#This Row],[Billing Amount]]-Table3[[#This Row],[Approved to pay]]</f>
        <v>133258.53999999992</v>
      </c>
      <c r="K840" s="357">
        <f t="shared" si="95"/>
        <v>0.24827931106226483</v>
      </c>
      <c r="L840" s="817"/>
      <c r="M840" s="817"/>
      <c r="N840" s="817">
        <f>Table3[[#This Row],[VAT Amount Rework]]+Table3[[#This Row],[Billed Before VAT Rework]]</f>
        <v>0</v>
      </c>
      <c r="O840" s="68">
        <v>132325.86999999994</v>
      </c>
      <c r="P840" s="819">
        <f t="shared" si="94"/>
        <v>0.24654161631453281</v>
      </c>
      <c r="Q840" s="818">
        <f t="shared" si="96"/>
        <v>932.6699999999837</v>
      </c>
      <c r="R840" s="818">
        <f t="shared" si="93"/>
        <v>932.6699999999837</v>
      </c>
      <c r="S840" s="71" t="s">
        <v>407</v>
      </c>
      <c r="T840" s="820"/>
      <c r="U840" s="106" t="s">
        <v>41</v>
      </c>
      <c r="V840" s="821">
        <v>45903</v>
      </c>
      <c r="W840" s="821">
        <f>Table3[[#This Row],[Received Date]]+15</f>
        <v>45918</v>
      </c>
      <c r="X840" s="68" t="s">
        <v>114</v>
      </c>
      <c r="Y840" s="226" t="s">
        <v>103</v>
      </c>
      <c r="Z840" s="844">
        <v>45917</v>
      </c>
      <c r="AA840" s="823"/>
    </row>
    <row r="841" spans="1:27" ht="17.25" hidden="1" customHeight="1" x14ac:dyDescent="0.2">
      <c r="A841" s="815" t="s">
        <v>84</v>
      </c>
      <c r="B841" s="816" t="s">
        <v>85</v>
      </c>
      <c r="C841" s="816" t="s">
        <v>46</v>
      </c>
      <c r="D841" s="816" t="s">
        <v>84</v>
      </c>
      <c r="E841" s="814">
        <v>2025</v>
      </c>
      <c r="F841" s="138">
        <v>32853.589999999997</v>
      </c>
      <c r="G841" s="138">
        <v>17850.63</v>
      </c>
      <c r="H841" s="138">
        <v>2149.35</v>
      </c>
      <c r="I841" s="600">
        <f>Table3[[#This Row],[VAT Amount]]+Table3[[#This Row],[Billed Before VAT]]</f>
        <v>19999.98</v>
      </c>
      <c r="J841" s="68">
        <f>Table3[[#This Row],[Billing Amount]]-Table3[[#This Row],[Approved to pay]]</f>
        <v>12853.609999999997</v>
      </c>
      <c r="K841" s="357">
        <f t="shared" si="95"/>
        <v>0.39123913094428947</v>
      </c>
      <c r="L841" s="817"/>
      <c r="M841" s="817"/>
      <c r="N841" s="817">
        <f>Table3[[#This Row],[VAT Amount Rework]]+Table3[[#This Row],[Billed Before VAT Rework]]</f>
        <v>0</v>
      </c>
      <c r="O841" s="68">
        <v>11271.759999999995</v>
      </c>
      <c r="P841" s="819">
        <f t="shared" si="94"/>
        <v>0.34309066376003339</v>
      </c>
      <c r="Q841" s="818">
        <f t="shared" si="96"/>
        <v>1581.8500000000022</v>
      </c>
      <c r="R841" s="818">
        <f t="shared" si="93"/>
        <v>1581.8500000000022</v>
      </c>
      <c r="S841" s="71">
        <v>479497</v>
      </c>
      <c r="T841" s="820"/>
      <c r="U841" s="106" t="s">
        <v>41</v>
      </c>
      <c r="V841" s="821">
        <v>45903</v>
      </c>
      <c r="W841" s="821">
        <f>Table3[[#This Row],[Received Date]]+15</f>
        <v>45918</v>
      </c>
      <c r="X841" s="68" t="s">
        <v>114</v>
      </c>
      <c r="Y841" s="226" t="s">
        <v>103</v>
      </c>
      <c r="Z841" s="844">
        <v>45917</v>
      </c>
      <c r="AA841" s="823"/>
    </row>
    <row r="842" spans="1:27" ht="17.25" hidden="1" customHeight="1" x14ac:dyDescent="0.2">
      <c r="A842" s="35" t="s">
        <v>84</v>
      </c>
      <c r="B842" s="36" t="s">
        <v>82</v>
      </c>
      <c r="C842" s="15" t="s">
        <v>46</v>
      </c>
      <c r="D842" s="36" t="str">
        <f t="shared" ref="D842:D843" si="97">TEXT($A842, "mmm")</f>
        <v>July</v>
      </c>
      <c r="E842" s="158">
        <v>2025</v>
      </c>
      <c r="F842" s="138">
        <v>730839.95</v>
      </c>
      <c r="G842" s="138">
        <v>580336.19999999995</v>
      </c>
      <c r="H842" s="138">
        <v>85413.23</v>
      </c>
      <c r="I842" s="600">
        <f>Table3[[#This Row],[VAT Amount]]+Table3[[#This Row],[Billed Before VAT]]</f>
        <v>665749.42999999993</v>
      </c>
      <c r="J842" s="68">
        <f>Table3[[#This Row],[Billing Amount]]-Table3[[#This Row],[Approved to pay]]</f>
        <v>65090.520000000019</v>
      </c>
      <c r="K842" s="357">
        <f t="shared" si="95"/>
        <v>8.9062618976973026E-2</v>
      </c>
      <c r="L842" s="138"/>
      <c r="M842" s="138"/>
      <c r="N842" s="138">
        <f>Table3[[#This Row],[VAT Amount Rework]]+Table3[[#This Row],[Billed Before VAT Rework]]</f>
        <v>0</v>
      </c>
      <c r="O842" s="68">
        <v>14580.609999999986</v>
      </c>
      <c r="P842" s="757">
        <f t="shared" si="94"/>
        <v>1.9950483002468579E-2</v>
      </c>
      <c r="Q842" s="68">
        <f t="shared" si="96"/>
        <v>50509.910000000033</v>
      </c>
      <c r="R842" s="68">
        <f t="shared" si="93"/>
        <v>50509.910000000033</v>
      </c>
      <c r="S842" s="71">
        <v>475743</v>
      </c>
      <c r="T842" s="340"/>
      <c r="U842" s="106" t="s">
        <v>40</v>
      </c>
      <c r="V842" s="37">
        <v>45903</v>
      </c>
      <c r="W842" s="37">
        <f>Table3[[#This Row],[Received Date]]+15</f>
        <v>45918</v>
      </c>
      <c r="X842" s="423" t="s">
        <v>96</v>
      </c>
      <c r="Y842" s="84" t="s">
        <v>98</v>
      </c>
      <c r="Z842" s="37">
        <v>45917</v>
      </c>
      <c r="AA842" s="73"/>
    </row>
    <row r="843" spans="1:27" ht="17.25" hidden="1" customHeight="1" x14ac:dyDescent="0.2">
      <c r="A843" s="35" t="s">
        <v>84</v>
      </c>
      <c r="B843" s="36" t="s">
        <v>82</v>
      </c>
      <c r="C843" s="74" t="s">
        <v>46</v>
      </c>
      <c r="D843" s="36" t="str">
        <f t="shared" si="97"/>
        <v>July</v>
      </c>
      <c r="E843" s="158">
        <v>2025</v>
      </c>
      <c r="F843" s="138">
        <v>95217.02</v>
      </c>
      <c r="G843" s="138">
        <v>53981.66</v>
      </c>
      <c r="H843" s="138">
        <v>6166.03</v>
      </c>
      <c r="I843" s="600">
        <f>Table3[[#This Row],[VAT Amount]]+Table3[[#This Row],[Billed Before VAT]]</f>
        <v>60147.69</v>
      </c>
      <c r="J843" s="68">
        <f>Table3[[#This Row],[Billing Amount]]-Table3[[#This Row],[Approved to pay]]</f>
        <v>35069.33</v>
      </c>
      <c r="K843" s="357">
        <f t="shared" si="95"/>
        <v>0.36830946820221849</v>
      </c>
      <c r="L843" s="817"/>
      <c r="M843" s="817"/>
      <c r="N843" s="817">
        <f>Table3[[#This Row],[VAT Amount Rework]]+Table3[[#This Row],[Billed Before VAT Rework]]</f>
        <v>0</v>
      </c>
      <c r="O843" s="68">
        <v>30780.93</v>
      </c>
      <c r="P843" s="819">
        <f t="shared" si="94"/>
        <v>0.3232713017063546</v>
      </c>
      <c r="Q843" s="818">
        <f t="shared" si="96"/>
        <v>4288.4000000000015</v>
      </c>
      <c r="R843" s="818">
        <f t="shared" si="93"/>
        <v>4288.4000000000015</v>
      </c>
      <c r="S843" s="71">
        <v>475745</v>
      </c>
      <c r="T843" s="820"/>
      <c r="U843" s="106" t="s">
        <v>41</v>
      </c>
      <c r="V843" s="37">
        <v>45903</v>
      </c>
      <c r="W843" s="37">
        <f>Table3[[#This Row],[Received Date]]+15</f>
        <v>45918</v>
      </c>
      <c r="X843" s="423" t="s">
        <v>96</v>
      </c>
      <c r="Y843" s="84" t="s">
        <v>98</v>
      </c>
      <c r="Z843" s="37">
        <v>45918</v>
      </c>
      <c r="AA843" s="823"/>
    </row>
    <row r="844" spans="1:27" ht="17.25" hidden="1" customHeight="1" x14ac:dyDescent="0.2">
      <c r="A844" s="815" t="s">
        <v>84</v>
      </c>
      <c r="B844" s="816" t="s">
        <v>57</v>
      </c>
      <c r="C844" s="824" t="s">
        <v>46</v>
      </c>
      <c r="D844" s="816" t="str">
        <f t="shared" ref="D844:D849" si="98">TEXT($A844, "mmm")</f>
        <v>July</v>
      </c>
      <c r="E844" s="814">
        <v>2025</v>
      </c>
      <c r="F844" s="138">
        <v>85691.98</v>
      </c>
      <c r="G844" s="138">
        <v>64300.639999999999</v>
      </c>
      <c r="H844" s="138">
        <v>6375.34</v>
      </c>
      <c r="I844" s="600">
        <f>Table3[[#This Row],[VAT Amount]]+Table3[[#This Row],[Billed Before VAT]]</f>
        <v>70675.98</v>
      </c>
      <c r="J844" s="68">
        <f>Table3[[#This Row],[Billing Amount]]-Table3[[#This Row],[Approved to pay]]</f>
        <v>15016</v>
      </c>
      <c r="K844" s="357">
        <f t="shared" ref="K844:K850" si="99">IFERROR(J844/F844,0)</f>
        <v>0.17523226794386126</v>
      </c>
      <c r="L844" s="817"/>
      <c r="M844" s="817"/>
      <c r="N844" s="817">
        <f>Table3[[#This Row],[VAT Amount Rework]]+Table3[[#This Row],[Billed Before VAT Rework]]</f>
        <v>0</v>
      </c>
      <c r="O844" s="68">
        <v>14751.399999999994</v>
      </c>
      <c r="P844" s="819">
        <f t="shared" ref="P844:P850" si="100">IF(O844="-",K844,IFERROR(O844/F844,0))</f>
        <v>0.17214446439445086</v>
      </c>
      <c r="Q844" s="818">
        <f t="shared" ref="Q844:Q850" si="101">$J844-$O844</f>
        <v>264.60000000000582</v>
      </c>
      <c r="R844" s="818">
        <f t="shared" ref="R844:R850" si="102">IFERROR(IF($Q844&lt;0,0,$Q844),"0")</f>
        <v>264.60000000000582</v>
      </c>
      <c r="S844" s="71" t="s">
        <v>406</v>
      </c>
      <c r="T844" s="820"/>
      <c r="U844" s="106" t="s">
        <v>41</v>
      </c>
      <c r="V844" s="821">
        <v>45905</v>
      </c>
      <c r="W844" s="821">
        <f>Table3[[#This Row],[Received Date]]+15</f>
        <v>45920</v>
      </c>
      <c r="X844" s="423" t="s">
        <v>96</v>
      </c>
      <c r="Y844" s="84" t="s">
        <v>103</v>
      </c>
      <c r="Z844" s="821">
        <f>Table3[[#This Row],[Received Date]]+15</f>
        <v>45920</v>
      </c>
      <c r="AA844" s="823"/>
    </row>
    <row r="845" spans="1:27" ht="17.25" hidden="1" customHeight="1" x14ac:dyDescent="0.2">
      <c r="A845" s="35" t="s">
        <v>84</v>
      </c>
      <c r="B845" s="36" t="s">
        <v>82</v>
      </c>
      <c r="C845" s="74" t="s">
        <v>46</v>
      </c>
      <c r="D845" s="36" t="str">
        <f t="shared" si="98"/>
        <v>July</v>
      </c>
      <c r="E845" s="158">
        <v>2025</v>
      </c>
      <c r="F845" s="138">
        <v>593993.54</v>
      </c>
      <c r="G845" s="138">
        <v>422336.78</v>
      </c>
      <c r="H845" s="138">
        <v>43325.16</v>
      </c>
      <c r="I845" s="600">
        <f>Table3[[#This Row],[VAT Amount]]+Table3[[#This Row],[Billed Before VAT]]</f>
        <v>465661.94000000006</v>
      </c>
      <c r="J845" s="68">
        <f>Table3[[#This Row],[Billing Amount]]-Table3[[#This Row],[Approved to pay]]</f>
        <v>128331.59999999998</v>
      </c>
      <c r="K845" s="357">
        <f t="shared" si="99"/>
        <v>0.2160488142682494</v>
      </c>
      <c r="L845" s="817"/>
      <c r="M845" s="817"/>
      <c r="N845" s="817">
        <f>Table3[[#This Row],[VAT Amount Rework]]+Table3[[#This Row],[Billed Before VAT Rework]]</f>
        <v>0</v>
      </c>
      <c r="O845" s="68">
        <v>124186.81000000006</v>
      </c>
      <c r="P845" s="819">
        <f t="shared" si="100"/>
        <v>0.20907097743857628</v>
      </c>
      <c r="Q845" s="818">
        <f t="shared" si="101"/>
        <v>4144.7899999999208</v>
      </c>
      <c r="R845" s="818">
        <f t="shared" si="102"/>
        <v>4144.7899999999208</v>
      </c>
      <c r="S845" s="71">
        <v>475744</v>
      </c>
      <c r="T845" s="820"/>
      <c r="U845" s="106" t="s">
        <v>41</v>
      </c>
      <c r="V845" s="37">
        <v>45905</v>
      </c>
      <c r="W845" s="37">
        <f>Table3[[#This Row],[Received Date]]+15</f>
        <v>45920</v>
      </c>
      <c r="X845" s="423" t="s">
        <v>96</v>
      </c>
      <c r="Y845" s="84" t="s">
        <v>98</v>
      </c>
      <c r="Z845" s="37">
        <v>45917</v>
      </c>
      <c r="AA845" s="823"/>
    </row>
    <row r="846" spans="1:27" ht="17.25" hidden="1" customHeight="1" x14ac:dyDescent="0.2">
      <c r="A846" s="35" t="s">
        <v>84</v>
      </c>
      <c r="B846" s="36" t="s">
        <v>56</v>
      </c>
      <c r="C846" s="74" t="s">
        <v>46</v>
      </c>
      <c r="D846" s="36" t="str">
        <f t="shared" si="98"/>
        <v>July</v>
      </c>
      <c r="E846" s="158">
        <v>2025</v>
      </c>
      <c r="F846" s="138">
        <v>214436.28</v>
      </c>
      <c r="G846" s="138">
        <v>158009.45000000001</v>
      </c>
      <c r="H846" s="138">
        <v>21413.51</v>
      </c>
      <c r="I846" s="600">
        <f>Table3[[#This Row],[VAT Amount]]+Table3[[#This Row],[Billed Before VAT]]</f>
        <v>179422.96000000002</v>
      </c>
      <c r="J846" s="755">
        <f>Table3[[#This Row],[Billing Amount]]-Table3[[#This Row],[Approved to pay]]</f>
        <v>35013.319999999978</v>
      </c>
      <c r="K846" s="357">
        <f t="shared" si="99"/>
        <v>0.16328076573609643</v>
      </c>
      <c r="L846" s="138"/>
      <c r="M846" s="138"/>
      <c r="N846" s="138">
        <f>Table3[[#This Row],[VAT Amount Rework]]+Table3[[#This Row],[Billed Before VAT Rework]]</f>
        <v>0</v>
      </c>
      <c r="O846" s="68">
        <v>2151.4100000000035</v>
      </c>
      <c r="P846" s="757">
        <f t="shared" si="100"/>
        <v>1.003286384188349E-2</v>
      </c>
      <c r="Q846" s="68">
        <f t="shared" si="101"/>
        <v>32861.909999999974</v>
      </c>
      <c r="R846" s="68">
        <f t="shared" si="102"/>
        <v>32861.909999999974</v>
      </c>
      <c r="S846" s="71">
        <v>475485</v>
      </c>
      <c r="T846" s="83"/>
      <c r="U846" s="106" t="s">
        <v>40</v>
      </c>
      <c r="V846" s="37">
        <v>45905</v>
      </c>
      <c r="W846" s="37">
        <f>Table3[[#This Row],[Received Date]]+15</f>
        <v>45920</v>
      </c>
      <c r="X846" s="68" t="s">
        <v>224</v>
      </c>
      <c r="Y846" s="84" t="s">
        <v>103</v>
      </c>
      <c r="Z846" s="37">
        <v>45918</v>
      </c>
      <c r="AA846" s="73"/>
    </row>
    <row r="847" spans="1:27" ht="17.25" hidden="1" customHeight="1" x14ac:dyDescent="0.2">
      <c r="A847" s="815" t="s">
        <v>84</v>
      </c>
      <c r="B847" s="816" t="s">
        <v>57</v>
      </c>
      <c r="C847" s="824" t="s">
        <v>46</v>
      </c>
      <c r="D847" s="816" t="str">
        <f t="shared" si="98"/>
        <v>July</v>
      </c>
      <c r="E847" s="836">
        <v>2025</v>
      </c>
      <c r="F847" s="138">
        <v>5093</v>
      </c>
      <c r="G847" s="138">
        <v>3671.4</v>
      </c>
      <c r="H847" s="138">
        <v>375.45</v>
      </c>
      <c r="I847" s="600">
        <f>Table3[[#This Row],[VAT Amount]]+Table3[[#This Row],[Billed Before VAT]]</f>
        <v>4046.85</v>
      </c>
      <c r="J847" s="68">
        <f>Table3[[#This Row],[Billing Amount]]-Table3[[#This Row],[Approved to pay]]</f>
        <v>1046.1500000000001</v>
      </c>
      <c r="K847" s="357">
        <f t="shared" si="99"/>
        <v>0.20540938543098372</v>
      </c>
      <c r="L847" s="837"/>
      <c r="M847" s="837"/>
      <c r="N847" s="837">
        <f>Table3[[#This Row],[VAT Amount Rework]]+Table3[[#This Row],[Billed Before VAT Rework]]</f>
        <v>0</v>
      </c>
      <c r="O847" s="839">
        <v>1046.1500000000001</v>
      </c>
      <c r="P847" s="840">
        <f t="shared" si="100"/>
        <v>0.20540938543098372</v>
      </c>
      <c r="Q847" s="838">
        <f t="shared" si="101"/>
        <v>0</v>
      </c>
      <c r="R847" s="838">
        <f t="shared" si="102"/>
        <v>0</v>
      </c>
      <c r="S847" s="841">
        <v>475200</v>
      </c>
      <c r="T847" s="842"/>
      <c r="U847" s="106" t="s">
        <v>41</v>
      </c>
      <c r="V847" s="821">
        <v>45906</v>
      </c>
      <c r="W847" s="821">
        <f>Table3[[#This Row],[Received Date]]+15</f>
        <v>45921</v>
      </c>
      <c r="X847" s="68" t="s">
        <v>224</v>
      </c>
      <c r="Y847" s="822" t="s">
        <v>98</v>
      </c>
      <c r="Z847" s="821">
        <v>45918</v>
      </c>
      <c r="AA847" s="843"/>
    </row>
    <row r="848" spans="1:27" ht="17.25" hidden="1" customHeight="1" x14ac:dyDescent="0.2">
      <c r="A848" s="35" t="s">
        <v>84</v>
      </c>
      <c r="B848" s="26" t="s">
        <v>87</v>
      </c>
      <c r="C848" s="15" t="s">
        <v>46</v>
      </c>
      <c r="D848" s="36" t="str">
        <f t="shared" si="98"/>
        <v>July</v>
      </c>
      <c r="E848" s="158">
        <v>2025</v>
      </c>
      <c r="F848" s="138">
        <v>47638.87</v>
      </c>
      <c r="G848" s="138">
        <v>19182.18</v>
      </c>
      <c r="H848" s="138">
        <v>2763.24</v>
      </c>
      <c r="I848" s="600">
        <f>Table3[[#This Row],[VAT Amount]]+Table3[[#This Row],[Billed Before VAT]]</f>
        <v>21945.42</v>
      </c>
      <c r="J848" s="68">
        <f>Table3[[#This Row],[Billing Amount]]-Table3[[#This Row],[Approved to pay]]</f>
        <v>25693.450000000004</v>
      </c>
      <c r="K848" s="357">
        <f t="shared" si="99"/>
        <v>0.53933793979580125</v>
      </c>
      <c r="L848" s="138"/>
      <c r="M848" s="138"/>
      <c r="N848" s="138">
        <f>Table3[[#This Row],[VAT Amount Rework]]+Table3[[#This Row],[Billed Before VAT Rework]]</f>
        <v>0</v>
      </c>
      <c r="O848" s="68">
        <v>2164.4500000000044</v>
      </c>
      <c r="P848" s="757">
        <f t="shared" si="100"/>
        <v>4.5434536965297548E-2</v>
      </c>
      <c r="Q848" s="68">
        <f t="shared" si="101"/>
        <v>23529</v>
      </c>
      <c r="R848" s="68">
        <f t="shared" si="102"/>
        <v>23529</v>
      </c>
      <c r="S848" s="71">
        <v>475208</v>
      </c>
      <c r="T848" s="340"/>
      <c r="U848" s="106" t="s">
        <v>40</v>
      </c>
      <c r="V848" s="37">
        <v>45907</v>
      </c>
      <c r="W848" s="37">
        <f>Table3[[#This Row],[Received Date]]+15</f>
        <v>45922</v>
      </c>
      <c r="X848" s="68" t="s">
        <v>224</v>
      </c>
      <c r="Y848" s="84" t="s">
        <v>38</v>
      </c>
      <c r="Z848" s="37">
        <v>45922</v>
      </c>
      <c r="AA848" s="73"/>
    </row>
    <row r="849" spans="1:27" ht="17.25" hidden="1" customHeight="1" x14ac:dyDescent="0.2">
      <c r="A849" s="35" t="s">
        <v>84</v>
      </c>
      <c r="B849" s="26" t="s">
        <v>87</v>
      </c>
      <c r="C849" s="15" t="s">
        <v>46</v>
      </c>
      <c r="D849" s="36" t="str">
        <f t="shared" si="98"/>
        <v>July</v>
      </c>
      <c r="E849" s="158">
        <v>2025</v>
      </c>
      <c r="F849" s="138">
        <v>620931.92000000004</v>
      </c>
      <c r="G849" s="138">
        <v>248460.33</v>
      </c>
      <c r="H849" s="138">
        <v>35748.46</v>
      </c>
      <c r="I849" s="600">
        <f>Table3[[#This Row],[VAT Amount]]+Table3[[#This Row],[Billed Before VAT]]</f>
        <v>284208.78999999998</v>
      </c>
      <c r="J849" s="68">
        <f>Table3[[#This Row],[Billing Amount]]-Table3[[#This Row],[Approved to pay]]</f>
        <v>336723.13000000006</v>
      </c>
      <c r="K849" s="357">
        <f t="shared" si="99"/>
        <v>0.54228671317138932</v>
      </c>
      <c r="L849" s="138"/>
      <c r="M849" s="138"/>
      <c r="N849" s="138">
        <f>Table3[[#This Row],[VAT Amount Rework]]+Table3[[#This Row],[Billed Before VAT Rework]]</f>
        <v>0</v>
      </c>
      <c r="O849" s="68">
        <v>156834.76000000007</v>
      </c>
      <c r="P849" s="757">
        <f t="shared" si="100"/>
        <v>0.25257963868245015</v>
      </c>
      <c r="Q849" s="68">
        <f t="shared" si="101"/>
        <v>179888.37</v>
      </c>
      <c r="R849" s="68">
        <f t="shared" si="102"/>
        <v>179888.37</v>
      </c>
      <c r="S849" s="71">
        <v>475220</v>
      </c>
      <c r="T849" s="340"/>
      <c r="U849" s="106" t="s">
        <v>40</v>
      </c>
      <c r="V849" s="37">
        <v>45907</v>
      </c>
      <c r="W849" s="37">
        <f>Table3[[#This Row],[Received Date]]+15</f>
        <v>45922</v>
      </c>
      <c r="X849" s="68" t="s">
        <v>224</v>
      </c>
      <c r="Y849" s="84" t="s">
        <v>38</v>
      </c>
      <c r="Z849" s="37">
        <v>45922</v>
      </c>
      <c r="AA849" s="73"/>
    </row>
    <row r="850" spans="1:27" ht="17.25" hidden="1" customHeight="1" x14ac:dyDescent="0.2">
      <c r="A850" s="35" t="s">
        <v>84</v>
      </c>
      <c r="B850" s="36" t="s">
        <v>85</v>
      </c>
      <c r="C850" s="36" t="s">
        <v>46</v>
      </c>
      <c r="D850" s="36" t="s">
        <v>84</v>
      </c>
      <c r="E850" s="158">
        <v>2025</v>
      </c>
      <c r="F850" s="138">
        <v>152088.24</v>
      </c>
      <c r="G850" s="138">
        <v>135642.54</v>
      </c>
      <c r="H850" s="138">
        <v>16445.7</v>
      </c>
      <c r="I850" s="600">
        <v>105381.89</v>
      </c>
      <c r="J850" s="68">
        <v>46706.349999999991</v>
      </c>
      <c r="K850" s="357">
        <f t="shared" si="99"/>
        <v>0.30710033859291153</v>
      </c>
      <c r="L850" s="138"/>
      <c r="M850" s="138"/>
      <c r="N850" s="138">
        <f>Table3[[#This Row],[VAT Amount Rework]]+Table3[[#This Row],[Billed Before VAT Rework]]</f>
        <v>0</v>
      </c>
      <c r="O850" s="68">
        <v>38738.389999999985</v>
      </c>
      <c r="P850" s="757">
        <f t="shared" si="100"/>
        <v>0.25470996311088873</v>
      </c>
      <c r="Q850" s="68">
        <f t="shared" si="101"/>
        <v>7967.9600000000064</v>
      </c>
      <c r="R850" s="68">
        <f t="shared" si="102"/>
        <v>7967.9600000000064</v>
      </c>
      <c r="S850" s="71">
        <v>479492</v>
      </c>
      <c r="T850" s="340"/>
      <c r="U850" s="106" t="s">
        <v>41</v>
      </c>
      <c r="V850" s="37">
        <v>45909</v>
      </c>
      <c r="W850" s="821">
        <v>45924</v>
      </c>
      <c r="X850" s="68" t="s">
        <v>285</v>
      </c>
      <c r="Y850" s="84" t="s">
        <v>38</v>
      </c>
      <c r="Z850" s="130">
        <v>45918</v>
      </c>
      <c r="AA850" s="73"/>
    </row>
    <row r="851" spans="1:27" ht="17.25" hidden="1" customHeight="1" x14ac:dyDescent="0.2">
      <c r="A851" s="35" t="s">
        <v>84</v>
      </c>
      <c r="B851" s="36" t="s">
        <v>82</v>
      </c>
      <c r="C851" s="74" t="s">
        <v>46</v>
      </c>
      <c r="D851" s="36" t="str">
        <f t="shared" ref="D851:D872" si="103">TEXT($A851, "mmm")</f>
        <v>July</v>
      </c>
      <c r="E851" s="158">
        <v>2025</v>
      </c>
      <c r="F851" s="138">
        <v>98807.76</v>
      </c>
      <c r="G851" s="138">
        <v>88360.4</v>
      </c>
      <c r="H851" s="138">
        <v>10447.36</v>
      </c>
      <c r="I851" s="600">
        <v>70319.19</v>
      </c>
      <c r="J851" s="68">
        <f>Table3[[#This Row],[Billing Amount]]-Table3[[#This Row],[Approved to pay]]</f>
        <v>28488.569999999992</v>
      </c>
      <c r="K851" s="357">
        <f t="shared" ref="K851:K862" si="104">IFERROR(J851/F851,0)</f>
        <v>0.28832320457421556</v>
      </c>
      <c r="L851" s="138"/>
      <c r="M851" s="138"/>
      <c r="N851" s="138">
        <f>Table3[[#This Row],[VAT Amount Rework]]+Table3[[#This Row],[Billed Before VAT Rework]]</f>
        <v>0</v>
      </c>
      <c r="O851" s="755">
        <f>Table3[[#This Row],[Billing Amount]]-Table3[[#This Row],[Approved to pay]]</f>
        <v>28488.569999999992</v>
      </c>
      <c r="P851" s="757">
        <f t="shared" ref="P851:P862" si="105">IF(O851="-",K851,IFERROR(O851/F851,0))</f>
        <v>0.28832320457421556</v>
      </c>
      <c r="Q851" s="68">
        <f t="shared" ref="Q851:Q862" si="106">$J851-$O851</f>
        <v>0</v>
      </c>
      <c r="R851" s="68">
        <f t="shared" ref="R851:R862" si="107">IFERROR(IF($Q851&lt;0,0,$Q851),"0")</f>
        <v>0</v>
      </c>
      <c r="S851" s="71">
        <v>475740</v>
      </c>
      <c r="T851" s="340"/>
      <c r="U851" s="106" t="s">
        <v>41</v>
      </c>
      <c r="V851" s="37">
        <v>45909</v>
      </c>
      <c r="W851" s="37">
        <v>45924</v>
      </c>
      <c r="X851" s="68" t="s">
        <v>114</v>
      </c>
      <c r="Y851" s="904" t="s">
        <v>426</v>
      </c>
      <c r="Z851" s="72" t="s">
        <v>3</v>
      </c>
      <c r="AA851" s="905" t="s">
        <v>427</v>
      </c>
    </row>
    <row r="852" spans="1:27" ht="17.25" hidden="1" customHeight="1" x14ac:dyDescent="0.2">
      <c r="A852" s="849" t="s">
        <v>58</v>
      </c>
      <c r="B852" s="850" t="s">
        <v>57</v>
      </c>
      <c r="C852" s="198" t="s">
        <v>93</v>
      </c>
      <c r="D852" s="850" t="str">
        <f t="shared" si="103"/>
        <v>Aug</v>
      </c>
      <c r="E852" s="158">
        <v>2025</v>
      </c>
      <c r="F852" s="138">
        <v>2517829.9300000002</v>
      </c>
      <c r="G852" s="138"/>
      <c r="H852" s="138"/>
      <c r="I852" s="600">
        <v>2010300.01</v>
      </c>
      <c r="J852" s="68">
        <f>Table3[[#This Row],[Billing Amount]]-Table3[[#This Row],[Approved to pay]]</f>
        <v>507529.92000000016</v>
      </c>
      <c r="K852" s="357">
        <f t="shared" si="104"/>
        <v>0.20157434541259905</v>
      </c>
      <c r="L852" s="847"/>
      <c r="M852" s="847"/>
      <c r="N852" s="847">
        <f>Table3[[#This Row],[VAT Amount Rework]]+Table3[[#This Row],[Billed Before VAT Rework]]</f>
        <v>0</v>
      </c>
      <c r="O852" s="851">
        <f>Table3[[#This Row],[Billing Amount]]-Table3[[#This Row],[Approved to pay]]</f>
        <v>507529.92000000016</v>
      </c>
      <c r="P852" s="852">
        <f t="shared" si="105"/>
        <v>0.20157434541259905</v>
      </c>
      <c r="Q852" s="848">
        <f t="shared" si="106"/>
        <v>0</v>
      </c>
      <c r="R852" s="848">
        <f t="shared" si="107"/>
        <v>0</v>
      </c>
      <c r="S852" s="853" t="s">
        <v>410</v>
      </c>
      <c r="T852" s="854"/>
      <c r="U852" s="106" t="s">
        <v>48</v>
      </c>
      <c r="V852" s="37">
        <v>45916</v>
      </c>
      <c r="W852" s="37">
        <f>Table3[[#This Row],[Received Date]]+14</f>
        <v>45930</v>
      </c>
      <c r="X852" s="68" t="s">
        <v>285</v>
      </c>
      <c r="Y852" s="84" t="s">
        <v>103</v>
      </c>
      <c r="Z852" s="860">
        <v>45928</v>
      </c>
      <c r="AA852" s="855"/>
    </row>
    <row r="853" spans="1:27" ht="17.25" hidden="1" customHeight="1" x14ac:dyDescent="0.2">
      <c r="A853" s="35" t="s">
        <v>412</v>
      </c>
      <c r="B853" s="36" t="s">
        <v>87</v>
      </c>
      <c r="C853" s="15" t="s">
        <v>46</v>
      </c>
      <c r="D853" s="36" t="str">
        <f t="shared" si="103"/>
        <v>JULY</v>
      </c>
      <c r="E853" s="158">
        <v>2025</v>
      </c>
      <c r="F853" s="138">
        <v>15898.51</v>
      </c>
      <c r="G853" s="138">
        <v>10870.26</v>
      </c>
      <c r="H853" s="138">
        <v>741.8</v>
      </c>
      <c r="I853" s="600">
        <f>Table3[[#This Row],[VAT Amount]]+Table3[[#This Row],[Billed Before VAT]]</f>
        <v>11612.06</v>
      </c>
      <c r="J853" s="68">
        <f>Table3[[#This Row],[Billing Amount]]-Table3[[#This Row],[Approved to pay]]</f>
        <v>4286.4500000000007</v>
      </c>
      <c r="K853" s="357">
        <f t="shared" si="104"/>
        <v>0.26961331596482946</v>
      </c>
      <c r="L853" s="138"/>
      <c r="M853" s="138"/>
      <c r="N853" s="138">
        <f>Table3[[#This Row],[VAT Amount Rework]]+Table3[[#This Row],[Billed Before VAT Rework]]</f>
        <v>0</v>
      </c>
      <c r="O853" s="68">
        <v>4286.4500000000007</v>
      </c>
      <c r="P853" s="757">
        <f t="shared" si="105"/>
        <v>0.26961331596482946</v>
      </c>
      <c r="Q853" s="68">
        <f t="shared" si="106"/>
        <v>0</v>
      </c>
      <c r="R853" s="68">
        <f t="shared" si="107"/>
        <v>0</v>
      </c>
      <c r="S853" s="71" t="s">
        <v>413</v>
      </c>
      <c r="T853" s="340"/>
      <c r="U853" s="106" t="s">
        <v>41</v>
      </c>
      <c r="V853" s="37">
        <v>45917</v>
      </c>
      <c r="W853" s="37">
        <f>Table3[[#This Row],[Received Date]]+15</f>
        <v>45932</v>
      </c>
      <c r="X853" s="68" t="s">
        <v>99</v>
      </c>
      <c r="Y853" s="84" t="s">
        <v>103</v>
      </c>
      <c r="Z853" s="37">
        <v>45930</v>
      </c>
      <c r="AA853" s="73"/>
    </row>
    <row r="854" spans="1:27" ht="17.25" hidden="1" customHeight="1" x14ac:dyDescent="0.2">
      <c r="A854" s="35" t="s">
        <v>84</v>
      </c>
      <c r="B854" s="722" t="s">
        <v>56</v>
      </c>
      <c r="C854" s="859" t="s">
        <v>46</v>
      </c>
      <c r="D854" s="36" t="str">
        <f t="shared" si="103"/>
        <v>July</v>
      </c>
      <c r="E854" s="158">
        <v>2025</v>
      </c>
      <c r="F854" s="138">
        <v>285898.76</v>
      </c>
      <c r="G854" s="138">
        <v>193725.74</v>
      </c>
      <c r="H854" s="138">
        <v>20755.439999999999</v>
      </c>
      <c r="I854" s="600">
        <f>Table3[[#This Row],[VAT Amount]]+Table3[[#This Row],[Billed Before VAT]]</f>
        <v>214481.18</v>
      </c>
      <c r="J854" s="755">
        <f>Table3[[#This Row],[Billing Amount]]-Table3[[#This Row],[Approved to pay]]</f>
        <v>71417.580000000016</v>
      </c>
      <c r="K854" s="357">
        <f t="shared" si="104"/>
        <v>0.24980024397447548</v>
      </c>
      <c r="L854" s="138"/>
      <c r="M854" s="138"/>
      <c r="N854" s="138">
        <f>Table3[[#This Row],[VAT Amount Rework]]+Table3[[#This Row],[Billed Before VAT Rework]]</f>
        <v>0</v>
      </c>
      <c r="O854" s="68">
        <v>70270.180000000022</v>
      </c>
      <c r="P854" s="757">
        <f t="shared" si="105"/>
        <v>0.24578693520741404</v>
      </c>
      <c r="Q854" s="68">
        <f t="shared" si="106"/>
        <v>1147.3999999999942</v>
      </c>
      <c r="R854" s="68">
        <f t="shared" si="107"/>
        <v>1147.3999999999942</v>
      </c>
      <c r="S854" s="71">
        <v>475482</v>
      </c>
      <c r="T854" s="340"/>
      <c r="U854" s="25" t="s">
        <v>41</v>
      </c>
      <c r="V854" s="758">
        <v>45917</v>
      </c>
      <c r="W854" s="758">
        <f>Table3[[#This Row],[Received Date]]+15</f>
        <v>45932</v>
      </c>
      <c r="X854" s="68" t="s">
        <v>99</v>
      </c>
      <c r="Y854" s="84" t="s">
        <v>38</v>
      </c>
      <c r="Z854" s="758">
        <v>45930</v>
      </c>
      <c r="AA854" s="73"/>
    </row>
    <row r="855" spans="1:27" ht="17.25" hidden="1" customHeight="1" x14ac:dyDescent="0.2">
      <c r="A855" s="35" t="s">
        <v>412</v>
      </c>
      <c r="B855" s="36" t="s">
        <v>87</v>
      </c>
      <c r="C855" s="15" t="s">
        <v>46</v>
      </c>
      <c r="D855" s="36" t="str">
        <f t="shared" si="103"/>
        <v>JULY</v>
      </c>
      <c r="E855" s="158">
        <v>2025</v>
      </c>
      <c r="F855" s="138">
        <v>114655.86</v>
      </c>
      <c r="G855" s="138">
        <v>70241.600000000006</v>
      </c>
      <c r="H855" s="138">
        <v>7299.95</v>
      </c>
      <c r="I855" s="600">
        <f>Table3[[#This Row],[VAT Amount]]+Table3[[#This Row],[Billed Before VAT]]</f>
        <v>77541.55</v>
      </c>
      <c r="J855" s="68">
        <f>Table3[[#This Row],[Billing Amount]]-Table3[[#This Row],[Approved to pay]]</f>
        <v>37114.31</v>
      </c>
      <c r="K855" s="357">
        <f t="shared" si="104"/>
        <v>0.32370181515362578</v>
      </c>
      <c r="L855" s="138"/>
      <c r="M855" s="138"/>
      <c r="N855" s="138">
        <f>Table3[[#This Row],[VAT Amount Rework]]+Table3[[#This Row],[Billed Before VAT Rework]]</f>
        <v>0</v>
      </c>
      <c r="O855" s="68">
        <v>32913.849999999991</v>
      </c>
      <c r="P855" s="757">
        <f t="shared" si="105"/>
        <v>0.28706644387822822</v>
      </c>
      <c r="Q855" s="68">
        <f t="shared" si="106"/>
        <v>4200.4600000000064</v>
      </c>
      <c r="R855" s="68">
        <f t="shared" si="107"/>
        <v>4200.4600000000064</v>
      </c>
      <c r="S855" s="71">
        <v>475209</v>
      </c>
      <c r="T855" s="340"/>
      <c r="U855" s="106" t="s">
        <v>41</v>
      </c>
      <c r="V855" s="37">
        <v>45918</v>
      </c>
      <c r="W855" s="37">
        <f>Table3[[#This Row],[Received Date]]+15</f>
        <v>45933</v>
      </c>
      <c r="X855" s="68" t="s">
        <v>414</v>
      </c>
      <c r="Y855" s="84" t="s">
        <v>103</v>
      </c>
      <c r="Z855" s="37">
        <v>45933</v>
      </c>
      <c r="AA855" s="73"/>
    </row>
    <row r="856" spans="1:27" ht="17.25" hidden="1" customHeight="1" x14ac:dyDescent="0.2">
      <c r="A856" s="35" t="s">
        <v>412</v>
      </c>
      <c r="B856" s="36" t="s">
        <v>87</v>
      </c>
      <c r="C856" s="74" t="s">
        <v>46</v>
      </c>
      <c r="D856" s="36" t="str">
        <f t="shared" si="103"/>
        <v>JULY</v>
      </c>
      <c r="E856" s="158">
        <v>2025</v>
      </c>
      <c r="F856" s="138">
        <v>691654.91</v>
      </c>
      <c r="G856" s="138">
        <v>457830.16</v>
      </c>
      <c r="H856" s="138">
        <v>50611.54</v>
      </c>
      <c r="I856" s="600">
        <f>Table3[[#This Row],[Billed Before VAT]]+Table3[[#This Row],[VAT Amount]]</f>
        <v>508441.69999999995</v>
      </c>
      <c r="J856" s="68">
        <f>Table3[[#This Row],[Billing Amount]]-Table3[[#This Row],[Approved to pay]]</f>
        <v>183213.21000000008</v>
      </c>
      <c r="K856" s="357">
        <f t="shared" si="104"/>
        <v>0.2648910711846173</v>
      </c>
      <c r="L856" s="138"/>
      <c r="M856" s="138"/>
      <c r="N856" s="138">
        <f>Table3[[#This Row],[VAT Amount Rework]]+Table3[[#This Row],[Billed Before VAT Rework]]</f>
        <v>0</v>
      </c>
      <c r="O856" s="755">
        <v>183213.21000000008</v>
      </c>
      <c r="P856" s="757">
        <f t="shared" si="105"/>
        <v>0.2648910711846173</v>
      </c>
      <c r="Q856" s="68">
        <f t="shared" si="106"/>
        <v>0</v>
      </c>
      <c r="R856" s="68">
        <f t="shared" si="107"/>
        <v>0</v>
      </c>
      <c r="S856" s="71">
        <v>475222</v>
      </c>
      <c r="T856" s="340"/>
      <c r="U856" s="107" t="s">
        <v>41</v>
      </c>
      <c r="V856" s="37">
        <v>45918</v>
      </c>
      <c r="W856" s="37">
        <f>Table3[[#This Row],[Received Date]]+15</f>
        <v>45933</v>
      </c>
      <c r="X856" s="68" t="s">
        <v>414</v>
      </c>
      <c r="Y856" s="84" t="s">
        <v>103</v>
      </c>
      <c r="Z856" s="37">
        <v>45933</v>
      </c>
      <c r="AA856" s="73"/>
    </row>
    <row r="857" spans="1:27" ht="17.25" hidden="1" customHeight="1" x14ac:dyDescent="0.2">
      <c r="A857" s="35" t="s">
        <v>102</v>
      </c>
      <c r="B857" s="816" t="s">
        <v>57</v>
      </c>
      <c r="C857" s="824" t="s">
        <v>46</v>
      </c>
      <c r="D857" s="36" t="str">
        <f t="shared" si="103"/>
        <v>AUG</v>
      </c>
      <c r="E857" s="158">
        <v>2025</v>
      </c>
      <c r="F857" s="138">
        <v>184383.67</v>
      </c>
      <c r="G857" s="138">
        <v>151318</v>
      </c>
      <c r="H857" s="138">
        <v>21776.68</v>
      </c>
      <c r="I857" s="600">
        <f>Table3[[#This Row],[VAT Amount]]+Table3[[#This Row],[Billed Before VAT]]</f>
        <v>173094.68</v>
      </c>
      <c r="J857" s="68">
        <f>Table3[[#This Row],[Billing Amount]]-Table3[[#This Row],[Approved to pay]]</f>
        <v>11288.99000000002</v>
      </c>
      <c r="K857" s="357">
        <f t="shared" si="104"/>
        <v>6.1225541285733272E-2</v>
      </c>
      <c r="L857" s="138"/>
      <c r="M857" s="138"/>
      <c r="N857" s="138">
        <f>Table3[[#This Row],[VAT Amount Rework]]+Table3[[#This Row],[Billed Before VAT Rework]]</f>
        <v>0</v>
      </c>
      <c r="O857" s="68">
        <v>6730.6800000000221</v>
      </c>
      <c r="P857" s="757">
        <f t="shared" si="105"/>
        <v>3.6503666512332798E-2</v>
      </c>
      <c r="Q857" s="68">
        <f t="shared" si="106"/>
        <v>4558.3099999999977</v>
      </c>
      <c r="R857" s="68">
        <f t="shared" si="107"/>
        <v>4558.3099999999977</v>
      </c>
      <c r="S857" s="71">
        <v>483733</v>
      </c>
      <c r="T857" s="340"/>
      <c r="U857" s="106" t="s">
        <v>40</v>
      </c>
      <c r="V857" s="821">
        <v>45920</v>
      </c>
      <c r="W857" s="821">
        <f>Table3[[#This Row],[Received Date]]+15</f>
        <v>45935</v>
      </c>
      <c r="X857" s="68" t="s">
        <v>99</v>
      </c>
      <c r="Y857" s="84" t="s">
        <v>411</v>
      </c>
      <c r="Z857" s="821">
        <v>45932</v>
      </c>
      <c r="AA857" s="73"/>
    </row>
    <row r="858" spans="1:27" ht="17.25" hidden="1" customHeight="1" x14ac:dyDescent="0.2">
      <c r="A858" s="35" t="s">
        <v>102</v>
      </c>
      <c r="B858" s="816" t="s">
        <v>57</v>
      </c>
      <c r="C858" s="824" t="s">
        <v>46</v>
      </c>
      <c r="D858" s="36" t="str">
        <f t="shared" si="103"/>
        <v>AUG</v>
      </c>
      <c r="E858" s="158">
        <v>2025</v>
      </c>
      <c r="F858" s="138">
        <v>29046.26</v>
      </c>
      <c r="G858" s="138">
        <v>11891.06</v>
      </c>
      <c r="H858" s="138">
        <v>1706.1</v>
      </c>
      <c r="I858" s="600">
        <f>Table3[[#This Row],[VAT Amount]]+Table3[[#This Row],[Billed Before VAT]]</f>
        <v>13597.16</v>
      </c>
      <c r="J858" s="68">
        <f>Table3[[#This Row],[Billing Amount]]-Table3[[#This Row],[Approved to pay]]</f>
        <v>15449.099999999999</v>
      </c>
      <c r="K858" s="357">
        <f t="shared" si="104"/>
        <v>0.53187914726370966</v>
      </c>
      <c r="L858" s="138"/>
      <c r="M858" s="138"/>
      <c r="N858" s="138">
        <f>Table3[[#This Row],[VAT Amount Rework]]+Table3[[#This Row],[Billed Before VAT Rework]]</f>
        <v>0</v>
      </c>
      <c r="O858" s="755">
        <v>0</v>
      </c>
      <c r="P858" s="757">
        <f t="shared" si="105"/>
        <v>0</v>
      </c>
      <c r="Q858" s="68">
        <f t="shared" si="106"/>
        <v>15449.099999999999</v>
      </c>
      <c r="R858" s="68">
        <f t="shared" si="107"/>
        <v>15449.099999999999</v>
      </c>
      <c r="S858" s="71">
        <v>483734</v>
      </c>
      <c r="T858" s="340"/>
      <c r="U858" s="106" t="s">
        <v>40</v>
      </c>
      <c r="V858" s="37">
        <v>45921</v>
      </c>
      <c r="W858" s="37">
        <f>Table3[[#This Row],[Received Date]]+15</f>
        <v>45936</v>
      </c>
      <c r="X858" s="68" t="s">
        <v>99</v>
      </c>
      <c r="Y858" s="84" t="s">
        <v>38</v>
      </c>
      <c r="Z858" s="37">
        <v>45932</v>
      </c>
      <c r="AA858" s="73"/>
    </row>
    <row r="859" spans="1:27" ht="17.25" hidden="1" customHeight="1" x14ac:dyDescent="0.2">
      <c r="A859" s="35" t="s">
        <v>84</v>
      </c>
      <c r="B859" s="722" t="s">
        <v>56</v>
      </c>
      <c r="C859" s="859" t="s">
        <v>46</v>
      </c>
      <c r="D859" s="36" t="str">
        <f t="shared" si="103"/>
        <v>July</v>
      </c>
      <c r="E859" s="158">
        <v>2025</v>
      </c>
      <c r="F859" s="138">
        <v>15324.97</v>
      </c>
      <c r="G859" s="138">
        <v>6935.7</v>
      </c>
      <c r="H859" s="138">
        <v>577.73</v>
      </c>
      <c r="I859" s="600">
        <f>Table3[[#This Row],[VAT Amount]]+Table3[[#This Row],[Billed Before VAT]]</f>
        <v>7513.43</v>
      </c>
      <c r="J859" s="755">
        <f>Table3[[#This Row],[Billing Amount]]-Table3[[#This Row],[Approved to pay]]</f>
        <v>7811.5399999999991</v>
      </c>
      <c r="K859" s="357">
        <f t="shared" si="104"/>
        <v>0.50972628331409453</v>
      </c>
      <c r="L859" s="138"/>
      <c r="M859" s="138"/>
      <c r="N859" s="138">
        <f>Table3[[#This Row],[VAT Amount Rework]]+Table3[[#This Row],[Billed Before VAT Rework]]</f>
        <v>0</v>
      </c>
      <c r="O859" s="68">
        <v>4678.4799999999996</v>
      </c>
      <c r="P859" s="757">
        <f t="shared" si="105"/>
        <v>0.30528477380379865</v>
      </c>
      <c r="Q859" s="68">
        <f t="shared" si="106"/>
        <v>3133.0599999999995</v>
      </c>
      <c r="R859" s="68">
        <f t="shared" si="107"/>
        <v>3133.0599999999995</v>
      </c>
      <c r="S859" s="71">
        <v>475481</v>
      </c>
      <c r="T859" s="340"/>
      <c r="U859" s="25" t="s">
        <v>41</v>
      </c>
      <c r="V859" s="37">
        <v>45921</v>
      </c>
      <c r="W859" s="758">
        <f>Table3[[#This Row],[Received Date]]+15</f>
        <v>45936</v>
      </c>
      <c r="X859" s="68" t="s">
        <v>99</v>
      </c>
      <c r="Y859" s="84" t="s">
        <v>103</v>
      </c>
      <c r="Z859" s="758">
        <v>45932</v>
      </c>
      <c r="AA859" s="73"/>
    </row>
    <row r="860" spans="1:27" ht="17.25" hidden="1" customHeight="1" x14ac:dyDescent="0.2">
      <c r="A860" s="35" t="s">
        <v>102</v>
      </c>
      <c r="B860" s="74" t="s">
        <v>85</v>
      </c>
      <c r="C860" s="15" t="s">
        <v>46</v>
      </c>
      <c r="D860" s="36" t="str">
        <f t="shared" si="103"/>
        <v>AUG</v>
      </c>
      <c r="E860" s="158">
        <v>2025</v>
      </c>
      <c r="F860" s="138">
        <v>815473.4</v>
      </c>
      <c r="G860" s="138">
        <v>516782.08000000002</v>
      </c>
      <c r="H860" s="138">
        <v>75832.490000000005</v>
      </c>
      <c r="I860" s="600">
        <f>Table3[[#This Row],[VAT Amount]]+Table3[[#This Row],[Billed Before VAT]]</f>
        <v>592614.57000000007</v>
      </c>
      <c r="J860" s="68">
        <f>Table3[[#This Row],[Billing Amount]]-Table3[[#This Row],[Approved to pay]]</f>
        <v>222858.82999999996</v>
      </c>
      <c r="K860" s="357">
        <f t="shared" si="104"/>
        <v>0.27328767560045486</v>
      </c>
      <c r="L860" s="138"/>
      <c r="M860" s="138"/>
      <c r="N860" s="138">
        <f>Table3[[#This Row],[VAT Amount Rework]]+Table3[[#This Row],[Billed Before VAT Rework]]</f>
        <v>0</v>
      </c>
      <c r="O860" s="68">
        <v>120557.80999999994</v>
      </c>
      <c r="P860" s="757">
        <f t="shared" si="105"/>
        <v>0.14783782033846835</v>
      </c>
      <c r="Q860" s="68">
        <f t="shared" si="106"/>
        <v>102301.02000000002</v>
      </c>
      <c r="R860" s="68">
        <f t="shared" si="107"/>
        <v>102301.02000000002</v>
      </c>
      <c r="S860" s="71" t="s">
        <v>415</v>
      </c>
      <c r="T860" s="340"/>
      <c r="U860" s="106" t="s">
        <v>40</v>
      </c>
      <c r="V860" s="37">
        <v>45922</v>
      </c>
      <c r="W860" s="37">
        <f>Table3[[#This Row],[Received Date]]+15</f>
        <v>45937</v>
      </c>
      <c r="X860" s="68" t="s">
        <v>416</v>
      </c>
      <c r="Y860" s="84" t="s">
        <v>103</v>
      </c>
      <c r="Z860" s="37">
        <v>45937</v>
      </c>
      <c r="AA860" s="73"/>
    </row>
    <row r="861" spans="1:27" ht="17.25" hidden="1" customHeight="1" x14ac:dyDescent="0.2">
      <c r="A861" s="35" t="s">
        <v>58</v>
      </c>
      <c r="B861" s="36" t="s">
        <v>82</v>
      </c>
      <c r="C861" s="15" t="s">
        <v>46</v>
      </c>
      <c r="D861" s="36" t="str">
        <f t="shared" si="103"/>
        <v>Aug</v>
      </c>
      <c r="E861" s="158">
        <v>2025</v>
      </c>
      <c r="F861" s="138">
        <v>511283.95</v>
      </c>
      <c r="G861" s="138">
        <v>286861.01</v>
      </c>
      <c r="H861" s="138">
        <v>41779.5</v>
      </c>
      <c r="I861" s="600">
        <f>Table3[[#This Row],[VAT Amount]]+Table3[[#This Row],[Billed Before VAT]]</f>
        <v>328640.51</v>
      </c>
      <c r="J861" s="68">
        <f>Table3[[#This Row],[Billing Amount]]-Table3[[#This Row],[Approved to pay]]</f>
        <v>182643.44</v>
      </c>
      <c r="K861" s="357">
        <f t="shared" si="104"/>
        <v>0.35722506055588094</v>
      </c>
      <c r="L861" s="138"/>
      <c r="M861" s="138"/>
      <c r="N861" s="138">
        <f>Table3[[#This Row],[VAT Amount Rework]]+Table3[[#This Row],[Billed Before VAT Rework]]</f>
        <v>0</v>
      </c>
      <c r="O861" s="68">
        <v>25476.47000000003</v>
      </c>
      <c r="P861" s="757">
        <f t="shared" si="105"/>
        <v>4.9828417262071358E-2</v>
      </c>
      <c r="Q861" s="68">
        <f t="shared" si="106"/>
        <v>157166.96999999997</v>
      </c>
      <c r="R861" s="68">
        <f t="shared" si="107"/>
        <v>157166.96999999997</v>
      </c>
      <c r="S861" s="71">
        <v>484603</v>
      </c>
      <c r="T861" s="340"/>
      <c r="U861" s="106" t="s">
        <v>40</v>
      </c>
      <c r="V861" s="37">
        <v>45922</v>
      </c>
      <c r="W861" s="37">
        <f>Table3[[#This Row],[Received Date]]+15</f>
        <v>45937</v>
      </c>
      <c r="X861" s="68" t="s">
        <v>416</v>
      </c>
      <c r="Y861" s="84" t="s">
        <v>103</v>
      </c>
      <c r="Z861" s="37">
        <v>45937</v>
      </c>
      <c r="AA861" s="73"/>
    </row>
    <row r="862" spans="1:27" ht="17.25" hidden="1" customHeight="1" x14ac:dyDescent="0.2">
      <c r="A862" s="35" t="s">
        <v>58</v>
      </c>
      <c r="B862" s="36" t="s">
        <v>82</v>
      </c>
      <c r="C862" s="15" t="s">
        <v>46</v>
      </c>
      <c r="D862" s="36" t="str">
        <f t="shared" si="103"/>
        <v>Aug</v>
      </c>
      <c r="E862" s="158">
        <v>2025</v>
      </c>
      <c r="F862" s="138">
        <v>320684.32</v>
      </c>
      <c r="G862" s="138">
        <v>213500.91</v>
      </c>
      <c r="H862" s="138">
        <v>25369.119999999999</v>
      </c>
      <c r="I862" s="600">
        <f>Table3[[#This Row],[VAT Amount]]+Table3[[#This Row],[Billed Before VAT]]</f>
        <v>238870.03</v>
      </c>
      <c r="J862" s="68">
        <f>Table3[[#This Row],[Billing Amount]]-Table3[[#This Row],[Approved to pay]]</f>
        <v>81814.290000000008</v>
      </c>
      <c r="K862" s="357">
        <f t="shared" si="104"/>
        <v>0.25512407341899351</v>
      </c>
      <c r="L862" s="138"/>
      <c r="M862" s="138"/>
      <c r="N862" s="138">
        <f>Table3[[#This Row],[VAT Amount Rework]]+Table3[[#This Row],[Billed Before VAT Rework]]</f>
        <v>0</v>
      </c>
      <c r="O862" s="68">
        <v>79498.47000000003</v>
      </c>
      <c r="P862" s="757">
        <f t="shared" si="105"/>
        <v>0.24790257908462762</v>
      </c>
      <c r="Q862" s="68">
        <f t="shared" si="106"/>
        <v>2315.8199999999779</v>
      </c>
      <c r="R862" s="68">
        <f t="shared" si="107"/>
        <v>2315.8199999999779</v>
      </c>
      <c r="S862" s="71">
        <v>484599</v>
      </c>
      <c r="T862" s="340"/>
      <c r="U862" s="106" t="s">
        <v>40</v>
      </c>
      <c r="V862" s="37">
        <v>45923</v>
      </c>
      <c r="W862" s="37">
        <f>Table3[[#This Row],[Received Date]]+15</f>
        <v>45938</v>
      </c>
      <c r="X862" s="68" t="s">
        <v>416</v>
      </c>
      <c r="Y862" s="84" t="s">
        <v>103</v>
      </c>
      <c r="Z862" s="37">
        <f>Table3[[#This Row],[Received Date]]+15</f>
        <v>45938</v>
      </c>
      <c r="AA862" s="73"/>
    </row>
    <row r="863" spans="1:27" ht="17.25" customHeight="1" x14ac:dyDescent="0.2">
      <c r="A863" s="35" t="s">
        <v>58</v>
      </c>
      <c r="B863" s="816" t="s">
        <v>57</v>
      </c>
      <c r="C863" s="15" t="s">
        <v>123</v>
      </c>
      <c r="D863" s="26" t="str">
        <f t="shared" ref="D863:D868" si="108">TEXT($A863, "mmm")</f>
        <v>Aug</v>
      </c>
      <c r="E863" s="158">
        <v>2025</v>
      </c>
      <c r="F863" s="138">
        <v>398869.42</v>
      </c>
      <c r="G863" s="138"/>
      <c r="H863" s="138"/>
      <c r="I863" s="600"/>
      <c r="J863" s="68">
        <v>330823.56</v>
      </c>
      <c r="K863" s="357">
        <f t="shared" ref="K863:K868" si="109">IFERROR(J863/F863,0)</f>
        <v>0.82940316658018054</v>
      </c>
      <c r="L863" s="871"/>
      <c r="M863" s="871"/>
      <c r="N863" s="871">
        <f>Table3[[#This Row],[VAT Amount Rework]]+Table3[[#This Row],[Billed Before VAT Rework]]</f>
        <v>0</v>
      </c>
      <c r="O863" s="790">
        <v>330823.56</v>
      </c>
      <c r="P863" s="872">
        <f t="shared" ref="P863:P868" si="110">IF(O863="-",K863,IFERROR(O863/F863,0))</f>
        <v>0.82940316658018054</v>
      </c>
      <c r="Q863" s="66">
        <f t="shared" ref="Q863:Q868" si="111">$J863-$O863</f>
        <v>0</v>
      </c>
      <c r="R863" s="66">
        <f t="shared" ref="R863:R868" si="112">IFERROR(IF($Q863&lt;0,0,$Q863),"0")</f>
        <v>0</v>
      </c>
      <c r="S863" s="71" t="s">
        <v>418</v>
      </c>
      <c r="T863" s="554"/>
      <c r="U863" s="106" t="s">
        <v>40</v>
      </c>
      <c r="V863" s="37">
        <v>45930</v>
      </c>
      <c r="W863" s="37">
        <f>Table3[[#This Row],[Received Date]]+15</f>
        <v>45945</v>
      </c>
      <c r="X863" s="68" t="s">
        <v>416</v>
      </c>
      <c r="Y863" s="84" t="s">
        <v>411</v>
      </c>
      <c r="Z863" s="67"/>
      <c r="AA863" s="70"/>
    </row>
    <row r="864" spans="1:27" ht="17.25" customHeight="1" x14ac:dyDescent="0.2">
      <c r="A864" s="35" t="s">
        <v>58</v>
      </c>
      <c r="B864" s="816" t="s">
        <v>57</v>
      </c>
      <c r="C864" s="15" t="s">
        <v>123</v>
      </c>
      <c r="D864" s="26" t="str">
        <f t="shared" si="108"/>
        <v>Aug</v>
      </c>
      <c r="E864" s="158">
        <v>2025</v>
      </c>
      <c r="F864" s="891">
        <v>2826.74</v>
      </c>
      <c r="G864" s="138"/>
      <c r="H864" s="138"/>
      <c r="I864" s="600"/>
      <c r="J864" s="891">
        <v>1398.1</v>
      </c>
      <c r="K864" s="357">
        <f t="shared" si="109"/>
        <v>0.49459801750426285</v>
      </c>
      <c r="L864" s="871"/>
      <c r="M864" s="871"/>
      <c r="N864" s="871">
        <f>Table3[[#This Row],[VAT Amount Rework]]+Table3[[#This Row],[Billed Before VAT Rework]]</f>
        <v>0</v>
      </c>
      <c r="O864" s="790">
        <v>1398.1</v>
      </c>
      <c r="P864" s="872">
        <f t="shared" si="110"/>
        <v>0.49459801750426285</v>
      </c>
      <c r="Q864" s="66">
        <f t="shared" si="111"/>
        <v>0</v>
      </c>
      <c r="R864" s="66">
        <f t="shared" si="112"/>
        <v>0</v>
      </c>
      <c r="S864" s="71" t="s">
        <v>421</v>
      </c>
      <c r="T864" s="554"/>
      <c r="U864" s="106" t="s">
        <v>41</v>
      </c>
      <c r="V864" s="37">
        <v>45932</v>
      </c>
      <c r="W864" s="37">
        <f>Table3[[#This Row],[Received Date]]+15</f>
        <v>45947</v>
      </c>
      <c r="X864" s="68" t="s">
        <v>416</v>
      </c>
      <c r="Y864" s="84" t="s">
        <v>411</v>
      </c>
      <c r="Z864" s="67"/>
      <c r="AA864" s="70"/>
    </row>
    <row r="865" spans="1:27" ht="17.25" customHeight="1" x14ac:dyDescent="0.2">
      <c r="A865" s="35" t="s">
        <v>58</v>
      </c>
      <c r="B865" s="816" t="s">
        <v>57</v>
      </c>
      <c r="C865" s="15" t="s">
        <v>123</v>
      </c>
      <c r="D865" s="26" t="str">
        <f t="shared" si="108"/>
        <v>Aug</v>
      </c>
      <c r="E865" s="158">
        <v>2025</v>
      </c>
      <c r="F865" s="138">
        <v>47062.87</v>
      </c>
      <c r="G865" s="138"/>
      <c r="H865" s="138"/>
      <c r="I865" s="600"/>
      <c r="J865" s="68">
        <v>47062.87</v>
      </c>
      <c r="K865" s="357">
        <f t="shared" si="109"/>
        <v>1</v>
      </c>
      <c r="L865" s="871"/>
      <c r="M865" s="871"/>
      <c r="N865" s="871">
        <f>Table3[[#This Row],[VAT Amount Rework]]+Table3[[#This Row],[Billed Before VAT Rework]]</f>
        <v>0</v>
      </c>
      <c r="O865" s="790">
        <v>47062.87</v>
      </c>
      <c r="P865" s="872">
        <f t="shared" si="110"/>
        <v>1</v>
      </c>
      <c r="Q865" s="66">
        <f t="shared" si="111"/>
        <v>0</v>
      </c>
      <c r="R865" s="66">
        <f t="shared" si="112"/>
        <v>0</v>
      </c>
      <c r="S865" s="32" t="s">
        <v>419</v>
      </c>
      <c r="T865" s="554"/>
      <c r="U865" s="106" t="s">
        <v>40</v>
      </c>
      <c r="V865" s="37">
        <v>45930</v>
      </c>
      <c r="W865" s="37">
        <f>Table3[[#This Row],[Received Date]]+15</f>
        <v>45945</v>
      </c>
      <c r="X865" s="68" t="s">
        <v>416</v>
      </c>
      <c r="Y865" s="84" t="s">
        <v>411</v>
      </c>
      <c r="Z865" s="67"/>
      <c r="AA865" s="70"/>
    </row>
    <row r="866" spans="1:27" ht="17.25" customHeight="1" x14ac:dyDescent="0.2">
      <c r="A866" s="35" t="s">
        <v>58</v>
      </c>
      <c r="B866" s="816" t="s">
        <v>57</v>
      </c>
      <c r="C866" s="15" t="s">
        <v>123</v>
      </c>
      <c r="D866" s="26" t="str">
        <f t="shared" si="108"/>
        <v>Aug</v>
      </c>
      <c r="E866" s="158">
        <v>2025</v>
      </c>
      <c r="F866" s="138">
        <v>391903.63</v>
      </c>
      <c r="G866" s="138"/>
      <c r="H866" s="138"/>
      <c r="I866" s="600"/>
      <c r="J866" s="68">
        <v>137453.25</v>
      </c>
      <c r="K866" s="357">
        <f t="shared" si="109"/>
        <v>0.35073227058396983</v>
      </c>
      <c r="L866" s="871"/>
      <c r="M866" s="871"/>
      <c r="N866" s="871">
        <f>Table3[[#This Row],[VAT Amount Rework]]+Table3[[#This Row],[Billed Before VAT Rework]]</f>
        <v>0</v>
      </c>
      <c r="O866" s="790">
        <v>137453.25</v>
      </c>
      <c r="P866" s="872">
        <f t="shared" si="110"/>
        <v>0.35073227058396983</v>
      </c>
      <c r="Q866" s="66">
        <f t="shared" si="111"/>
        <v>0</v>
      </c>
      <c r="R866" s="66">
        <f t="shared" si="112"/>
        <v>0</v>
      </c>
      <c r="S866" s="71" t="s">
        <v>417</v>
      </c>
      <c r="T866" s="554"/>
      <c r="U866" s="106" t="s">
        <v>41</v>
      </c>
      <c r="V866" s="37">
        <v>45930</v>
      </c>
      <c r="W866" s="37">
        <f>Table3[[#This Row],[Received Date]]+15</f>
        <v>45945</v>
      </c>
      <c r="X866" s="68" t="s">
        <v>416</v>
      </c>
      <c r="Y866" s="84" t="s">
        <v>411</v>
      </c>
      <c r="Z866" s="67"/>
      <c r="AA866" s="70"/>
    </row>
    <row r="867" spans="1:27" ht="17.25" hidden="1" customHeight="1" x14ac:dyDescent="0.2">
      <c r="A867" s="35" t="s">
        <v>102</v>
      </c>
      <c r="B867" s="74" t="s">
        <v>85</v>
      </c>
      <c r="C867" s="15" t="s">
        <v>93</v>
      </c>
      <c r="D867" s="26" t="str">
        <f t="shared" si="108"/>
        <v>AUG</v>
      </c>
      <c r="E867" s="158">
        <v>2025</v>
      </c>
      <c r="F867" s="892">
        <v>1673415.38</v>
      </c>
      <c r="G867" s="893"/>
      <c r="H867" s="893"/>
      <c r="I867" s="894"/>
      <c r="J867" s="895">
        <v>464807.16999999993</v>
      </c>
      <c r="K867" s="896">
        <f t="shared" si="109"/>
        <v>0.27775959009053686</v>
      </c>
      <c r="L867" s="897"/>
      <c r="M867" s="897"/>
      <c r="N867" s="897">
        <f>Table3[[#This Row],[VAT Amount Rework]]+Table3[[#This Row],[Billed Before VAT Rework]]</f>
        <v>0</v>
      </c>
      <c r="O867" s="898">
        <v>464807.16999999993</v>
      </c>
      <c r="P867" s="899">
        <f t="shared" si="110"/>
        <v>0.27775959009053686</v>
      </c>
      <c r="Q867" s="900">
        <f t="shared" si="111"/>
        <v>0</v>
      </c>
      <c r="R867" s="900">
        <f t="shared" si="112"/>
        <v>0</v>
      </c>
      <c r="S867" s="901" t="s">
        <v>423</v>
      </c>
      <c r="T867" s="902"/>
      <c r="U867" s="106" t="s">
        <v>48</v>
      </c>
      <c r="V867" s="37">
        <v>45932</v>
      </c>
      <c r="W867" s="37">
        <f>Table3[[#This Row],[Received Date]]+15</f>
        <v>45947</v>
      </c>
      <c r="X867" s="68" t="s">
        <v>414</v>
      </c>
      <c r="Y867" s="84" t="s">
        <v>103</v>
      </c>
      <c r="Z867" s="67" t="s">
        <v>430</v>
      </c>
      <c r="AA867" s="903"/>
    </row>
    <row r="868" spans="1:27" ht="17.25" hidden="1" customHeight="1" x14ac:dyDescent="0.2">
      <c r="A868" s="35" t="s">
        <v>58</v>
      </c>
      <c r="B868" s="26" t="s">
        <v>56</v>
      </c>
      <c r="C868" s="15" t="s">
        <v>93</v>
      </c>
      <c r="D868" s="26" t="str">
        <f t="shared" si="108"/>
        <v>Aug</v>
      </c>
      <c r="E868" s="158">
        <v>2025</v>
      </c>
      <c r="F868" s="892">
        <v>1084648.6299999999</v>
      </c>
      <c r="G868" s="138"/>
      <c r="H868" s="138"/>
      <c r="I868" s="600"/>
      <c r="J868" s="68">
        <v>328776.33999999985</v>
      </c>
      <c r="K868" s="357">
        <f t="shared" si="109"/>
        <v>0.30311783088685584</v>
      </c>
      <c r="L868" s="871"/>
      <c r="M868" s="871"/>
      <c r="N868" s="871">
        <f>Table3[[#This Row],[VAT Amount Rework]]+Table3[[#This Row],[Billed Before VAT Rework]]</f>
        <v>0</v>
      </c>
      <c r="O868" s="790">
        <v>328776.33999999985</v>
      </c>
      <c r="P868" s="872">
        <f t="shared" si="110"/>
        <v>0.30311783088685584</v>
      </c>
      <c r="Q868" s="66">
        <f t="shared" si="111"/>
        <v>0</v>
      </c>
      <c r="R868" s="66">
        <f t="shared" si="112"/>
        <v>0</v>
      </c>
      <c r="S868" s="32" t="s">
        <v>422</v>
      </c>
      <c r="T868" s="554"/>
      <c r="U868" s="106" t="s">
        <v>48</v>
      </c>
      <c r="V868" s="37">
        <v>45935</v>
      </c>
      <c r="W868" s="37">
        <f>Table3[[#This Row],[Received Date]]+15</f>
        <v>45950</v>
      </c>
      <c r="X868" s="66" t="s">
        <v>99</v>
      </c>
      <c r="Y868" s="84" t="s">
        <v>103</v>
      </c>
      <c r="Z868" s="129">
        <v>45949</v>
      </c>
      <c r="AA868" s="70"/>
    </row>
    <row r="869" spans="1:27" ht="17.25" hidden="1" customHeight="1" x14ac:dyDescent="0.2">
      <c r="A869" s="35" t="s">
        <v>102</v>
      </c>
      <c r="B869" s="74" t="s">
        <v>85</v>
      </c>
      <c r="C869" s="15" t="s">
        <v>46</v>
      </c>
      <c r="D869" s="36" t="str">
        <f t="shared" si="103"/>
        <v>AUG</v>
      </c>
      <c r="E869" s="158">
        <v>2025</v>
      </c>
      <c r="F869" s="138">
        <v>213367.34</v>
      </c>
      <c r="G869" s="138">
        <v>161981.29</v>
      </c>
      <c r="H869" s="138">
        <v>22954.17</v>
      </c>
      <c r="I869" s="600">
        <f>Table3[[#This Row],[Billed Before VAT]]+Table3[[#This Row],[VAT Amount]]</f>
        <v>184935.46000000002</v>
      </c>
      <c r="J869" s="68">
        <f>Table3[[#This Row],[Billing Amount]]-Table3[[#This Row],[Approved to pay]]</f>
        <v>28431.879999999976</v>
      </c>
      <c r="K869" s="357">
        <f>Table3[[#This Row],[ Initial Rejected Amount]]/Table3[[#This Row],[Billing Amount]]</f>
        <v>0.13325319610770783</v>
      </c>
      <c r="L869" s="138"/>
      <c r="M869" s="138"/>
      <c r="N869" s="138"/>
      <c r="O869" s="755">
        <f>Table3[[#This Row],[Billing Amount]]-Table3[[#This Row],[Approved to pay]]</f>
        <v>28431.879999999976</v>
      </c>
      <c r="P869" s="357">
        <f>Table3[[#This Row],[ Initial Rejected Amount]]/Table3[[#This Row],[Billing Amount]]</f>
        <v>0.13325319610770783</v>
      </c>
      <c r="Q869" s="68"/>
      <c r="R869" s="68"/>
      <c r="S869" s="71">
        <v>488431</v>
      </c>
      <c r="T869" s="340"/>
      <c r="U869" s="106" t="s">
        <v>40</v>
      </c>
      <c r="V869" s="37">
        <v>45925</v>
      </c>
      <c r="W869" s="37">
        <f>Table3[[#This Row],[Received Date]]+15</f>
        <v>45940</v>
      </c>
      <c r="X869" s="68" t="s">
        <v>285</v>
      </c>
      <c r="Y869" s="84" t="s">
        <v>103</v>
      </c>
      <c r="Z869" s="130">
        <v>45942</v>
      </c>
      <c r="AA869" s="73"/>
    </row>
    <row r="870" spans="1:27" ht="17.25" hidden="1" customHeight="1" x14ac:dyDescent="0.2">
      <c r="A870" s="35" t="s">
        <v>58</v>
      </c>
      <c r="B870" s="36" t="s">
        <v>82</v>
      </c>
      <c r="C870" s="74" t="s">
        <v>46</v>
      </c>
      <c r="D870" s="36" t="str">
        <f t="shared" si="103"/>
        <v>Aug</v>
      </c>
      <c r="E870" s="158">
        <v>2025</v>
      </c>
      <c r="F870" s="56">
        <v>35997.21</v>
      </c>
      <c r="G870" s="56">
        <v>21056.05</v>
      </c>
      <c r="H870" s="56">
        <v>3074.25</v>
      </c>
      <c r="I870" s="600">
        <f>Table3[[#This Row],[Billed Before VAT]]+Table3[[#This Row],[VAT Amount]]</f>
        <v>24130.3</v>
      </c>
      <c r="J870" s="68">
        <f>Table3[[#This Row],[Billing Amount]]-Table3[[#This Row],[Approved to pay]]</f>
        <v>11866.91</v>
      </c>
      <c r="K870" s="357">
        <f t="shared" ref="K870:K886" si="113">IFERROR(J870/F870,0)</f>
        <v>0.32966193768905977</v>
      </c>
      <c r="L870" s="138"/>
      <c r="M870" s="138"/>
      <c r="N870" s="138">
        <f>Table3[[#This Row],[VAT Amount Rework]]+Table3[[#This Row],[Billed Before VAT Rework]]</f>
        <v>0</v>
      </c>
      <c r="O870" s="68">
        <v>7027.68</v>
      </c>
      <c r="P870" s="757">
        <f>Table3[[#This Row],[Final Rejection]]/Table3[[#This Row],[Billing Amount]]</f>
        <v>0.19522846353925763</v>
      </c>
      <c r="Q870" s="68">
        <f t="shared" ref="Q870:Q886" si="114">$J870-$O870</f>
        <v>4839.2299999999996</v>
      </c>
      <c r="R870" s="68">
        <f t="shared" ref="R870:R886" si="115">IFERROR(IF($Q870&lt;0,0,$Q870),"0")</f>
        <v>4839.2299999999996</v>
      </c>
      <c r="S870" s="71">
        <v>484606</v>
      </c>
      <c r="T870" s="340"/>
      <c r="U870" s="106" t="s">
        <v>40</v>
      </c>
      <c r="V870" s="37">
        <v>45924</v>
      </c>
      <c r="W870" s="37">
        <v>45939</v>
      </c>
      <c r="X870" s="68" t="s">
        <v>285</v>
      </c>
      <c r="Y870" s="84" t="s">
        <v>38</v>
      </c>
      <c r="Z870" s="130">
        <v>45931</v>
      </c>
      <c r="AA870" s="73"/>
    </row>
    <row r="871" spans="1:27" ht="17.25" hidden="1" customHeight="1" x14ac:dyDescent="0.2">
      <c r="A871" s="878" t="s">
        <v>102</v>
      </c>
      <c r="B871" s="879" t="s">
        <v>87</v>
      </c>
      <c r="C871" s="880" t="s">
        <v>46</v>
      </c>
      <c r="D871" s="879" t="str">
        <f t="shared" si="103"/>
        <v>AUG</v>
      </c>
      <c r="E871" s="873">
        <v>2025</v>
      </c>
      <c r="F871" s="874">
        <v>48373.97</v>
      </c>
      <c r="G871" s="56">
        <v>38323.81</v>
      </c>
      <c r="H871" s="56">
        <v>5650.84</v>
      </c>
      <c r="I871" s="875">
        <f>Table3[[#This Row],[VAT Amount]]+Table3[[#This Row],[Billed Before VAT]]</f>
        <v>43974.649999999994</v>
      </c>
      <c r="J871" s="876">
        <f>Table3[[#This Row],[Billing Amount]]-Table3[[#This Row],[Approved to pay]]</f>
        <v>4399.320000000007</v>
      </c>
      <c r="K871" s="877">
        <f t="shared" si="113"/>
        <v>9.0943951881559584E-2</v>
      </c>
      <c r="L871" s="874"/>
      <c r="M871" s="874"/>
      <c r="N871" s="874">
        <f>Table3[[#This Row],[VAT Amount Rework]]+Table3[[#This Row],[Billed Before VAT Rework]]</f>
        <v>0</v>
      </c>
      <c r="O871" s="881">
        <v>4399.320000000007</v>
      </c>
      <c r="P871" s="882">
        <f t="shared" ref="P871:P886" si="116">IF(O871="-",K871,IFERROR(O871/F871,0))</f>
        <v>9.0943951881559584E-2</v>
      </c>
      <c r="Q871" s="876">
        <f t="shared" si="114"/>
        <v>0</v>
      </c>
      <c r="R871" s="876">
        <f t="shared" si="115"/>
        <v>0</v>
      </c>
      <c r="S871" s="883" t="s">
        <v>420</v>
      </c>
      <c r="T871" s="884"/>
      <c r="U871" s="885" t="s">
        <v>40</v>
      </c>
      <c r="V871" s="886">
        <v>45930</v>
      </c>
      <c r="W871" s="886">
        <f>Table3[[#This Row],[Received Date]]+15</f>
        <v>45945</v>
      </c>
      <c r="X871" s="68" t="s">
        <v>285</v>
      </c>
      <c r="Y871" s="84" t="s">
        <v>103</v>
      </c>
      <c r="Z871" s="890">
        <v>45935</v>
      </c>
      <c r="AA871" s="889"/>
    </row>
    <row r="872" spans="1:27" ht="17.25" hidden="1" customHeight="1" x14ac:dyDescent="0.2">
      <c r="A872" s="35" t="s">
        <v>102</v>
      </c>
      <c r="B872" s="74" t="s">
        <v>85</v>
      </c>
      <c r="C872" s="15" t="s">
        <v>46</v>
      </c>
      <c r="D872" s="36" t="str">
        <f t="shared" si="103"/>
        <v>AUG</v>
      </c>
      <c r="E872" s="158">
        <v>2025</v>
      </c>
      <c r="F872" s="56">
        <v>13448.54</v>
      </c>
      <c r="G872" s="56">
        <v>11715.14</v>
      </c>
      <c r="H872" s="56">
        <v>1733.4</v>
      </c>
      <c r="I872" s="875">
        <f>Table3[[#This Row],[VAT Amount]]+Table3[[#This Row],[Billed Before VAT]]</f>
        <v>13448.539999999999</v>
      </c>
      <c r="J872" s="876" t="s">
        <v>3</v>
      </c>
      <c r="K872" s="877">
        <f t="shared" si="113"/>
        <v>0</v>
      </c>
      <c r="L872" s="874"/>
      <c r="M872" s="874"/>
      <c r="N872" s="874">
        <f>Table3[[#This Row],[VAT Amount Rework]]+Table3[[#This Row],[Billed Before VAT Rework]]</f>
        <v>0</v>
      </c>
      <c r="O872" s="881" t="s">
        <v>3</v>
      </c>
      <c r="P872" s="882">
        <f t="shared" si="116"/>
        <v>0</v>
      </c>
      <c r="Q872" s="876" t="e">
        <f t="shared" si="114"/>
        <v>#VALUE!</v>
      </c>
      <c r="R872" s="876" t="str">
        <f t="shared" si="115"/>
        <v>0</v>
      </c>
      <c r="S872" s="883">
        <v>488436</v>
      </c>
      <c r="T872" s="884"/>
      <c r="U872" s="106" t="s">
        <v>40</v>
      </c>
      <c r="V872" s="37">
        <v>45923</v>
      </c>
      <c r="W872" s="37">
        <f>Table3[[#This Row],[Received Date]]+15</f>
        <v>45938</v>
      </c>
      <c r="X872" s="876"/>
      <c r="Y872" s="887" t="s">
        <v>98</v>
      </c>
      <c r="Z872" s="888" t="s">
        <v>3</v>
      </c>
      <c r="AA872" s="889"/>
    </row>
    <row r="873" spans="1:27" ht="17.25" hidden="1" customHeight="1" x14ac:dyDescent="0.2">
      <c r="A873" s="35" t="s">
        <v>102</v>
      </c>
      <c r="B873" s="36" t="s">
        <v>82</v>
      </c>
      <c r="C873" s="15" t="s">
        <v>93</v>
      </c>
      <c r="D873" s="36" t="str">
        <f>TEXT($A873, "mmm")</f>
        <v>AUG</v>
      </c>
      <c r="E873" s="158">
        <v>2025</v>
      </c>
      <c r="F873" s="138">
        <v>1873562.92</v>
      </c>
      <c r="G873" s="138"/>
      <c r="H873" s="138"/>
      <c r="I873" s="600">
        <v>1430366.7</v>
      </c>
      <c r="J873" s="68">
        <f>Table3[[#This Row],[Billing Amount]]-Table3[[#This Row],[Approved to pay]]</f>
        <v>443196.22</v>
      </c>
      <c r="K873" s="357">
        <f t="shared" si="113"/>
        <v>0.23655262135525185</v>
      </c>
      <c r="L873" s="138"/>
      <c r="M873" s="138"/>
      <c r="N873" s="138">
        <f>Table3[[#This Row],[VAT Amount Rework]]+Table3[[#This Row],[Billed Before VAT Rework]]</f>
        <v>0</v>
      </c>
      <c r="O873" s="755">
        <v>443196.22</v>
      </c>
      <c r="P873" s="757">
        <f t="shared" si="116"/>
        <v>0.23655262135525185</v>
      </c>
      <c r="Q873" s="68">
        <f t="shared" si="114"/>
        <v>0</v>
      </c>
      <c r="R873" s="68">
        <f t="shared" si="115"/>
        <v>0</v>
      </c>
      <c r="S873" s="71" t="s">
        <v>424</v>
      </c>
      <c r="T873" s="340"/>
      <c r="U873" s="106" t="s">
        <v>48</v>
      </c>
      <c r="V873" s="37">
        <v>45922</v>
      </c>
      <c r="W873" s="37">
        <f>Table3[[#This Row],[Received Date]]+14</f>
        <v>45936</v>
      </c>
      <c r="X873" s="68"/>
      <c r="Y873" s="84" t="s">
        <v>98</v>
      </c>
      <c r="Z873" s="72" t="s">
        <v>3</v>
      </c>
      <c r="AA873" s="73"/>
    </row>
    <row r="874" spans="1:27" ht="17.25" hidden="1" customHeight="1" x14ac:dyDescent="0.2">
      <c r="A874" s="35" t="s">
        <v>102</v>
      </c>
      <c r="B874" s="36" t="s">
        <v>87</v>
      </c>
      <c r="C874" s="15" t="s">
        <v>93</v>
      </c>
      <c r="D874" s="36" t="str">
        <f>TEXT($A874, "mmm")</f>
        <v>AUG</v>
      </c>
      <c r="E874" s="158">
        <v>2025</v>
      </c>
      <c r="F874" s="138">
        <v>1140214.26</v>
      </c>
      <c r="G874" s="138"/>
      <c r="H874" s="138"/>
      <c r="I874" s="600">
        <v>791120.24</v>
      </c>
      <c r="J874" s="68">
        <f>Table3[[#This Row],[Billing Amount]]-Table3[[#This Row],[Approved to pay]]</f>
        <v>349094.02</v>
      </c>
      <c r="K874" s="357">
        <f t="shared" si="113"/>
        <v>0.30616528160242445</v>
      </c>
      <c r="L874" s="138"/>
      <c r="M874" s="138"/>
      <c r="N874" s="138">
        <f>Table3[[#This Row],[VAT Amount Rework]]+Table3[[#This Row],[Billed Before VAT Rework]]</f>
        <v>0</v>
      </c>
      <c r="O874" s="755">
        <v>349094.02</v>
      </c>
      <c r="P874" s="757">
        <f t="shared" si="116"/>
        <v>0.30616528160242445</v>
      </c>
      <c r="Q874" s="68">
        <f t="shared" si="114"/>
        <v>0</v>
      </c>
      <c r="R874" s="68">
        <f t="shared" si="115"/>
        <v>0</v>
      </c>
      <c r="S874" s="71" t="s">
        <v>425</v>
      </c>
      <c r="T874" s="340"/>
      <c r="U874" s="106" t="s">
        <v>48</v>
      </c>
      <c r="V874" s="37">
        <v>45937</v>
      </c>
      <c r="W874" s="37">
        <f>Table3[[#This Row],[Received Date]]+14</f>
        <v>45951</v>
      </c>
      <c r="X874" s="68" t="s">
        <v>285</v>
      </c>
      <c r="Y874" s="84" t="s">
        <v>38</v>
      </c>
      <c r="Z874" s="130">
        <v>45950</v>
      </c>
      <c r="AA874" s="73"/>
    </row>
    <row r="875" spans="1:27" ht="17.25" customHeight="1" x14ac:dyDescent="0.2">
      <c r="A875" s="911" t="s">
        <v>102</v>
      </c>
      <c r="B875" s="912" t="s">
        <v>57</v>
      </c>
      <c r="C875" s="913" t="s">
        <v>46</v>
      </c>
      <c r="D875" s="912" t="str">
        <f t="shared" ref="D875:D885" si="117">TEXT($A875, "mmm")</f>
        <v>AUG</v>
      </c>
      <c r="E875" s="906">
        <v>2025</v>
      </c>
      <c r="F875">
        <v>458.78</v>
      </c>
      <c r="G875">
        <v>449.03</v>
      </c>
      <c r="H875">
        <v>9.75</v>
      </c>
      <c r="I875" s="908">
        <v>412.18</v>
      </c>
      <c r="J875" s="909">
        <f>Table3[[#This Row],[Billing Amount]]-Table3[[#This Row],[Approved to pay]]</f>
        <v>46.599999999999966</v>
      </c>
      <c r="K875" s="910">
        <f t="shared" si="113"/>
        <v>0.10157373904703773</v>
      </c>
      <c r="L875" s="907"/>
      <c r="M875" s="907"/>
      <c r="N875" s="907">
        <f>Table3[[#This Row],[VAT Amount Rework]]+Table3[[#This Row],[Billed Before VAT Rework]]</f>
        <v>0</v>
      </c>
      <c r="O875" s="755">
        <f>Table3[[#This Row],[Billing Amount]]-Table3[[#This Row],[Approved to pay]]</f>
        <v>46.599999999999966</v>
      </c>
      <c r="P875" s="914">
        <f t="shared" si="116"/>
        <v>0.10157373904703773</v>
      </c>
      <c r="Q875" s="909">
        <f t="shared" si="114"/>
        <v>0</v>
      </c>
      <c r="R875" s="909">
        <f t="shared" si="115"/>
        <v>0</v>
      </c>
      <c r="S875" s="71">
        <v>483737</v>
      </c>
      <c r="T875" s="915"/>
      <c r="U875" s="919" t="s">
        <v>41</v>
      </c>
      <c r="V875" s="916">
        <v>45931</v>
      </c>
      <c r="W875" s="37">
        <v>45946</v>
      </c>
      <c r="X875" s="68" t="s">
        <v>285</v>
      </c>
      <c r="Y875" s="84" t="s">
        <v>98</v>
      </c>
      <c r="Z875" s="917"/>
      <c r="AA875" s="918"/>
    </row>
    <row r="876" spans="1:27" ht="17.25" customHeight="1" x14ac:dyDescent="0.2">
      <c r="A876" s="35" t="s">
        <v>102</v>
      </c>
      <c r="B876" s="36" t="s">
        <v>57</v>
      </c>
      <c r="C876" s="74" t="s">
        <v>46</v>
      </c>
      <c r="D876" s="36" t="str">
        <f t="shared" si="117"/>
        <v>AUG</v>
      </c>
      <c r="E876" s="158">
        <v>2025</v>
      </c>
      <c r="F876" s="56">
        <v>74424.63</v>
      </c>
      <c r="G876" s="56">
        <v>67712.28</v>
      </c>
      <c r="H876" s="56">
        <v>6712.35</v>
      </c>
      <c r="I876" s="600">
        <v>63508.439999999995</v>
      </c>
      <c r="J876" s="68">
        <f>Table3[[#This Row],[Billing Amount]]-Table3[[#This Row],[Approved to pay]]</f>
        <v>10916.19000000001</v>
      </c>
      <c r="K876" s="357">
        <f t="shared" si="113"/>
        <v>0.14667442753830295</v>
      </c>
      <c r="L876" s="138"/>
      <c r="M876" s="138"/>
      <c r="N876" s="138">
        <f>Table3[[#This Row],[VAT Amount Rework]]+Table3[[#This Row],[Billed Before VAT Rework]]</f>
        <v>0</v>
      </c>
      <c r="O876" s="755">
        <f>Table3[[#This Row],[Billing Amount]]-Table3[[#This Row],[Approved to pay]]</f>
        <v>10916.19000000001</v>
      </c>
      <c r="P876" s="757">
        <f t="shared" si="116"/>
        <v>0.14667442753830295</v>
      </c>
      <c r="Q876" s="68">
        <f t="shared" si="114"/>
        <v>0</v>
      </c>
      <c r="R876" s="68">
        <f t="shared" si="115"/>
        <v>0</v>
      </c>
      <c r="S876" s="71">
        <v>483735</v>
      </c>
      <c r="T876" s="340"/>
      <c r="U876" s="919" t="s">
        <v>41</v>
      </c>
      <c r="V876" s="37">
        <v>45936</v>
      </c>
      <c r="W876" s="37">
        <v>45951</v>
      </c>
      <c r="X876" s="68" t="s">
        <v>114</v>
      </c>
      <c r="Y876" s="84" t="s">
        <v>98</v>
      </c>
      <c r="Z876" s="72"/>
      <c r="AA876" s="73"/>
    </row>
    <row r="877" spans="1:27" ht="17.25" hidden="1" customHeight="1" x14ac:dyDescent="0.2">
      <c r="A877" s="35" t="s">
        <v>102</v>
      </c>
      <c r="B877" s="36" t="s">
        <v>57</v>
      </c>
      <c r="C877" s="74" t="s">
        <v>46</v>
      </c>
      <c r="D877" s="36" t="str">
        <f t="shared" si="117"/>
        <v>AUG</v>
      </c>
      <c r="E877" s="158">
        <v>2025</v>
      </c>
      <c r="F877" s="56">
        <v>15757.33</v>
      </c>
      <c r="G877" s="56">
        <v>14341.33</v>
      </c>
      <c r="H877" s="56">
        <v>1416</v>
      </c>
      <c r="I877" s="600">
        <v>12625.75</v>
      </c>
      <c r="J877" s="68">
        <f>Table3[[#This Row],[Billing Amount]]-Table3[[#This Row],[Approved to pay]]</f>
        <v>3131.58</v>
      </c>
      <c r="K877" s="357">
        <f t="shared" si="113"/>
        <v>0.1987379841635607</v>
      </c>
      <c r="L877" s="138"/>
      <c r="M877" s="138"/>
      <c r="N877" s="138">
        <f>Table3[[#This Row],[VAT Amount Rework]]+Table3[[#This Row],[Billed Before VAT Rework]]</f>
        <v>0</v>
      </c>
      <c r="O877" s="68">
        <v>2917.6800000000003</v>
      </c>
      <c r="P877" s="757">
        <f t="shared" si="116"/>
        <v>0.18516334937454507</v>
      </c>
      <c r="Q877" s="68">
        <f t="shared" si="114"/>
        <v>213.89999999999964</v>
      </c>
      <c r="R877" s="68">
        <f t="shared" si="115"/>
        <v>213.89999999999964</v>
      </c>
      <c r="S877" s="71">
        <v>483738</v>
      </c>
      <c r="T877" s="340"/>
      <c r="U877" s="71" t="s">
        <v>41</v>
      </c>
      <c r="V877" s="37">
        <v>45936</v>
      </c>
      <c r="W877" s="37">
        <v>45951</v>
      </c>
      <c r="X877" s="68" t="s">
        <v>285</v>
      </c>
      <c r="Y877" s="84" t="s">
        <v>103</v>
      </c>
      <c r="Z877" s="130">
        <v>45945</v>
      </c>
      <c r="AA877" s="73"/>
    </row>
    <row r="878" spans="1:27" ht="17.25" hidden="1" customHeight="1" x14ac:dyDescent="0.2">
      <c r="A878" s="35" t="s">
        <v>102</v>
      </c>
      <c r="B878" s="74" t="s">
        <v>85</v>
      </c>
      <c r="C878" s="74" t="s">
        <v>46</v>
      </c>
      <c r="D878" s="36" t="str">
        <f t="shared" si="117"/>
        <v>AUG</v>
      </c>
      <c r="E878" s="158">
        <v>2025</v>
      </c>
      <c r="F878" s="56">
        <v>13448.54</v>
      </c>
      <c r="G878" s="56">
        <v>11715.14</v>
      </c>
      <c r="H878" s="56">
        <v>1733.4</v>
      </c>
      <c r="I878" s="600">
        <f>Table3[[#This Row],[Billed Before VAT]]+Table3[[#This Row],[VAT Amount]]</f>
        <v>13448.539999999999</v>
      </c>
      <c r="J878" s="68">
        <f>Table3[[#This Row],[Billing Amount]]-Table3[[#This Row],[Approved to pay]]</f>
        <v>0</v>
      </c>
      <c r="K878" s="357">
        <f t="shared" si="113"/>
        <v>0</v>
      </c>
      <c r="L878" s="138"/>
      <c r="M878" s="138"/>
      <c r="N878" s="138">
        <f>Table3[[#This Row],[VAT Amount Rework]]+Table3[[#This Row],[Billed Before VAT Rework]]</f>
        <v>0</v>
      </c>
      <c r="O878" s="755"/>
      <c r="P878" s="757">
        <f t="shared" si="116"/>
        <v>0</v>
      </c>
      <c r="Q878" s="68">
        <f t="shared" si="114"/>
        <v>0</v>
      </c>
      <c r="R878" s="68">
        <f t="shared" si="115"/>
        <v>0</v>
      </c>
      <c r="S878" s="71">
        <v>488436</v>
      </c>
      <c r="T878" s="340"/>
      <c r="U878" s="106" t="s">
        <v>40</v>
      </c>
      <c r="V878" s="37">
        <v>45923</v>
      </c>
      <c r="W878" s="37">
        <v>45938</v>
      </c>
      <c r="X878" s="68"/>
      <c r="Y878" s="84" t="s">
        <v>103</v>
      </c>
      <c r="Z878" s="130">
        <v>45945</v>
      </c>
      <c r="AA878" s="73"/>
    </row>
    <row r="879" spans="1:27" ht="17.25" hidden="1" customHeight="1" x14ac:dyDescent="0.2">
      <c r="A879" s="35" t="s">
        <v>102</v>
      </c>
      <c r="B879" s="74" t="s">
        <v>85</v>
      </c>
      <c r="C879" s="74" t="s">
        <v>46</v>
      </c>
      <c r="D879" s="36" t="str">
        <f t="shared" si="117"/>
        <v>AUG</v>
      </c>
      <c r="E879" s="158">
        <v>2025</v>
      </c>
      <c r="F879" s="56">
        <v>27033.29</v>
      </c>
      <c r="G879" s="56">
        <v>14571.23</v>
      </c>
      <c r="H879" s="56">
        <v>1386.9</v>
      </c>
      <c r="I879" s="600">
        <f>Table3[[#This Row],[Billed Before VAT]]+Table3[[#This Row],[VAT Amount]]</f>
        <v>15958.13</v>
      </c>
      <c r="J879" s="68">
        <f>Table3[[#This Row],[Billing Amount]]-Table3[[#This Row],[Approved to pay]]</f>
        <v>11075.160000000002</v>
      </c>
      <c r="K879" s="357">
        <f t="shared" si="113"/>
        <v>0.40968598346705121</v>
      </c>
      <c r="L879" s="138"/>
      <c r="M879" s="138"/>
      <c r="N879" s="138">
        <f>Table3[[#This Row],[VAT Amount Rework]]+Table3[[#This Row],[Billed Before VAT Rework]]</f>
        <v>0</v>
      </c>
      <c r="O879" s="755">
        <f>Table3[[#This Row],[Billing Amount]]-Table3[[#This Row],[Approved to pay]]</f>
        <v>11075.160000000002</v>
      </c>
      <c r="P879" s="757">
        <f t="shared" si="116"/>
        <v>0.40968598346705121</v>
      </c>
      <c r="Q879" s="68">
        <f t="shared" si="114"/>
        <v>0</v>
      </c>
      <c r="R879" s="68">
        <f t="shared" si="115"/>
        <v>0</v>
      </c>
      <c r="S879" s="71">
        <v>488437</v>
      </c>
      <c r="T879" s="340"/>
      <c r="U879" s="71" t="s">
        <v>41</v>
      </c>
      <c r="V879" s="37">
        <v>45935</v>
      </c>
      <c r="W879" s="37">
        <f>Table3[[#This Row],[Received Date]]+15</f>
        <v>45950</v>
      </c>
      <c r="X879" s="68" t="s">
        <v>285</v>
      </c>
      <c r="Y879" s="84" t="s">
        <v>103</v>
      </c>
      <c r="Z879" s="130">
        <v>45950</v>
      </c>
      <c r="AA879" s="73"/>
    </row>
    <row r="880" spans="1:27" ht="17.25" customHeight="1" x14ac:dyDescent="0.2">
      <c r="A880" s="35" t="s">
        <v>102</v>
      </c>
      <c r="B880" s="74" t="s">
        <v>85</v>
      </c>
      <c r="C880" s="74" t="s">
        <v>46</v>
      </c>
      <c r="D880" s="36" t="str">
        <f t="shared" si="117"/>
        <v>AUG</v>
      </c>
      <c r="E880" s="158">
        <v>2025</v>
      </c>
      <c r="F880" s="56">
        <v>647353.93999999994</v>
      </c>
      <c r="G880" s="56">
        <v>437384.49</v>
      </c>
      <c r="H880" s="56">
        <v>48584.03</v>
      </c>
      <c r="I880" s="600">
        <f>Table3[[#This Row],[VAT Amount]]+Table3[[#This Row],[Billed Before VAT]]</f>
        <v>485968.52</v>
      </c>
      <c r="J880" s="68">
        <f>Table3[[#This Row],[Billing Amount]]-Table3[[#This Row],[Approved to pay]]</f>
        <v>161385.41999999993</v>
      </c>
      <c r="K880" s="357">
        <f t="shared" si="113"/>
        <v>0.24930012784042055</v>
      </c>
      <c r="L880" s="138"/>
      <c r="M880" s="138"/>
      <c r="N880" s="138">
        <f>Table3[[#This Row],[VAT Amount Rework]]+Table3[[#This Row],[Billed Before VAT Rework]]</f>
        <v>0</v>
      </c>
      <c r="O880" s="755">
        <f>Table3[[#This Row],[Billing Amount]]-Table3[[#This Row],[Approved to pay]]</f>
        <v>161385.41999999993</v>
      </c>
      <c r="P880" s="757">
        <f t="shared" si="116"/>
        <v>0.24930012784042055</v>
      </c>
      <c r="Q880" s="68">
        <f t="shared" si="114"/>
        <v>0</v>
      </c>
      <c r="R880" s="68">
        <f t="shared" si="115"/>
        <v>0</v>
      </c>
      <c r="S880" s="71">
        <v>488434</v>
      </c>
      <c r="T880" s="340"/>
      <c r="U880" s="71" t="s">
        <v>41</v>
      </c>
      <c r="V880" s="37">
        <v>45939</v>
      </c>
      <c r="W880" s="37">
        <v>45954</v>
      </c>
      <c r="X880" s="68" t="s">
        <v>114</v>
      </c>
      <c r="Y880" s="84" t="s">
        <v>411</v>
      </c>
      <c r="Z880" s="72"/>
      <c r="AA880" s="73"/>
    </row>
    <row r="881" spans="1:27" ht="17.25" hidden="1" customHeight="1" x14ac:dyDescent="0.2">
      <c r="A881" s="35" t="s">
        <v>102</v>
      </c>
      <c r="B881" s="74" t="s">
        <v>85</v>
      </c>
      <c r="C881" s="74" t="s">
        <v>46</v>
      </c>
      <c r="D881" s="36" t="str">
        <f t="shared" si="117"/>
        <v>AUG</v>
      </c>
      <c r="E881" s="158">
        <v>2025</v>
      </c>
      <c r="F881" s="56">
        <v>270729.36</v>
      </c>
      <c r="G881" s="56">
        <v>170722.04</v>
      </c>
      <c r="H881" s="56">
        <v>19341.97</v>
      </c>
      <c r="I881" s="600">
        <f>Table3[[#This Row],[Billed Before VAT]]+Table3[[#This Row],[VAT Amount]]</f>
        <v>190064.01</v>
      </c>
      <c r="J881" s="68">
        <f>Table3[[#This Row],[Billing Amount]]-Table3[[#This Row],[Approved to pay]]</f>
        <v>80665.349999999977</v>
      </c>
      <c r="K881" s="357">
        <f t="shared" si="113"/>
        <v>0.29795567795085093</v>
      </c>
      <c r="L881" s="138"/>
      <c r="M881" s="138"/>
      <c r="N881" s="138">
        <f>Table3[[#This Row],[VAT Amount Rework]]+Table3[[#This Row],[Billed Before VAT Rework]]</f>
        <v>0</v>
      </c>
      <c r="O881" s="755">
        <f>Table3[[#This Row],[Billing Amount]]-Table3[[#This Row],[Approved to pay]]</f>
        <v>80665.349999999977</v>
      </c>
      <c r="P881" s="757">
        <f t="shared" si="116"/>
        <v>0.29795567795085093</v>
      </c>
      <c r="Q881" s="68">
        <f t="shared" si="114"/>
        <v>0</v>
      </c>
      <c r="R881" s="68">
        <f t="shared" si="115"/>
        <v>0</v>
      </c>
      <c r="S881" s="71">
        <v>488432</v>
      </c>
      <c r="T881" s="340"/>
      <c r="U881" s="71" t="s">
        <v>41</v>
      </c>
      <c r="V881" s="37">
        <v>45943</v>
      </c>
      <c r="W881" s="37">
        <v>45958</v>
      </c>
      <c r="X881" s="68" t="s">
        <v>285</v>
      </c>
      <c r="Y881" s="84" t="s">
        <v>103</v>
      </c>
      <c r="Z881" s="130">
        <v>45950</v>
      </c>
      <c r="AA881" s="73"/>
    </row>
    <row r="882" spans="1:27" ht="17.25" customHeight="1" x14ac:dyDescent="0.2">
      <c r="A882" s="35" t="s">
        <v>58</v>
      </c>
      <c r="B882" s="36" t="s">
        <v>82</v>
      </c>
      <c r="C882" s="74" t="s">
        <v>46</v>
      </c>
      <c r="D882" s="36" t="str">
        <f t="shared" si="117"/>
        <v>Aug</v>
      </c>
      <c r="E882" s="158">
        <v>2025</v>
      </c>
      <c r="F882" s="56">
        <v>107891.36</v>
      </c>
      <c r="G882" s="56">
        <v>67981.56</v>
      </c>
      <c r="H882" s="56">
        <v>7351.65</v>
      </c>
      <c r="I882" s="600">
        <f>Table3[[#This Row],[Billed Before VAT]]+Table3[[#This Row],[VAT Amount]]</f>
        <v>75333.209999999992</v>
      </c>
      <c r="J882" s="68">
        <f>Table3[[#This Row],[Billing Amount]]-Table3[[#This Row],[Approved to pay]]</f>
        <v>32558.150000000009</v>
      </c>
      <c r="K882" s="357">
        <f t="shared" si="113"/>
        <v>0.30176790801413578</v>
      </c>
      <c r="L882" s="138"/>
      <c r="M882" s="138"/>
      <c r="N882" s="138">
        <f>Table3[[#This Row],[VAT Amount Rework]]+Table3[[#This Row],[Billed Before VAT Rework]]</f>
        <v>0</v>
      </c>
      <c r="O882" s="755">
        <f>Table3[[#This Row],[Billing Amount]]-Table3[[#This Row],[Approved to pay]]</f>
        <v>32558.150000000009</v>
      </c>
      <c r="P882" s="757">
        <f t="shared" si="116"/>
        <v>0.30176790801413578</v>
      </c>
      <c r="Q882" s="68">
        <f t="shared" si="114"/>
        <v>0</v>
      </c>
      <c r="R882" s="68">
        <f t="shared" si="115"/>
        <v>0</v>
      </c>
      <c r="S882" s="71">
        <v>484600</v>
      </c>
      <c r="T882" s="83"/>
      <c r="U882" s="72" t="s">
        <v>41</v>
      </c>
      <c r="V882" s="37">
        <v>45943</v>
      </c>
      <c r="W882" s="37">
        <f>Table3[[#This Row],[Received Date]]+15</f>
        <v>45958</v>
      </c>
      <c r="X882" s="68" t="s">
        <v>114</v>
      </c>
      <c r="Y882" s="84" t="s">
        <v>411</v>
      </c>
      <c r="Z882" s="72"/>
      <c r="AA882" s="73"/>
    </row>
    <row r="883" spans="1:27" ht="17.25" hidden="1" customHeight="1" x14ac:dyDescent="0.2">
      <c r="A883" s="35" t="s">
        <v>58</v>
      </c>
      <c r="B883" s="36" t="s">
        <v>82</v>
      </c>
      <c r="C883" s="74" t="s">
        <v>46</v>
      </c>
      <c r="D883" s="36" t="str">
        <f t="shared" si="117"/>
        <v>Aug</v>
      </c>
      <c r="E883" s="158">
        <v>2025</v>
      </c>
      <c r="F883" s="56">
        <v>655042.47</v>
      </c>
      <c r="G883" s="56">
        <v>531455.67000000004</v>
      </c>
      <c r="H883" s="56">
        <v>60441.05</v>
      </c>
      <c r="I883" s="600">
        <f>Table3[[#This Row],[Billed Before VAT]]+Table3[[#This Row],[VAT Amount]]</f>
        <v>591896.72000000009</v>
      </c>
      <c r="J883" s="68">
        <f>Table3[[#This Row],[Billing Amount]]-Table3[[#This Row],[Approved to pay]]</f>
        <v>63145.749999999884</v>
      </c>
      <c r="K883" s="357">
        <f t="shared" si="113"/>
        <v>9.639947467833633E-2</v>
      </c>
      <c r="L883" s="138"/>
      <c r="M883" s="138"/>
      <c r="N883" s="138">
        <f>Table3[[#This Row],[VAT Amount Rework]]+Table3[[#This Row],[Billed Before VAT Rework]]</f>
        <v>0</v>
      </c>
      <c r="O883" s="755">
        <f>Table3[[#This Row],[Billing Amount]]-Table3[[#This Row],[Approved to pay]]</f>
        <v>63145.749999999884</v>
      </c>
      <c r="P883" s="757">
        <f t="shared" si="116"/>
        <v>9.639947467833633E-2</v>
      </c>
      <c r="Q883" s="68">
        <f t="shared" si="114"/>
        <v>0</v>
      </c>
      <c r="R883" s="68">
        <f t="shared" si="115"/>
        <v>0</v>
      </c>
      <c r="S883" s="71">
        <v>484604</v>
      </c>
      <c r="T883" s="340"/>
      <c r="U883" s="72" t="s">
        <v>41</v>
      </c>
      <c r="V883" s="37">
        <v>45943</v>
      </c>
      <c r="W883" s="37">
        <f>Table3[[#This Row],[Received Date]]+15</f>
        <v>45958</v>
      </c>
      <c r="X883" s="68" t="s">
        <v>285</v>
      </c>
      <c r="Y883" s="84" t="s">
        <v>38</v>
      </c>
      <c r="Z883" s="130">
        <v>45952</v>
      </c>
      <c r="AA883" s="73"/>
    </row>
    <row r="884" spans="1:27" ht="17.25" customHeight="1" x14ac:dyDescent="0.2">
      <c r="A884" s="35" t="s">
        <v>58</v>
      </c>
      <c r="B884" s="36" t="s">
        <v>82</v>
      </c>
      <c r="C884" s="74" t="s">
        <v>46</v>
      </c>
      <c r="D884" s="36" t="str">
        <f t="shared" si="117"/>
        <v>Aug</v>
      </c>
      <c r="E884" s="158">
        <v>2025</v>
      </c>
      <c r="F884" s="56">
        <v>112060.51</v>
      </c>
      <c r="G884" s="56">
        <v>62581.11</v>
      </c>
      <c r="H884" s="56">
        <v>6430.19</v>
      </c>
      <c r="I884" s="600">
        <f>Table3[[#This Row],[Billed Before VAT]]+Table3[[#This Row],[VAT Amount]]</f>
        <v>69011.3</v>
      </c>
      <c r="J884" s="68">
        <f>Table3[[#This Row],[Billing Amount]]-Table3[[#This Row],[Approved to pay]]</f>
        <v>43049.209999999992</v>
      </c>
      <c r="K884" s="357">
        <f t="shared" si="113"/>
        <v>0.38416039691413145</v>
      </c>
      <c r="L884" s="138"/>
      <c r="M884" s="138"/>
      <c r="N884" s="138">
        <f>Table3[[#This Row],[VAT Amount Rework]]+Table3[[#This Row],[Billed Before VAT Rework]]</f>
        <v>0</v>
      </c>
      <c r="O884" s="755">
        <f>Table3[[#This Row],[Billing Amount]]-Table3[[#This Row],[Approved to pay]]</f>
        <v>43049.209999999992</v>
      </c>
      <c r="P884" s="757">
        <f t="shared" si="116"/>
        <v>0.38416039691413145</v>
      </c>
      <c r="Q884" s="68">
        <f t="shared" si="114"/>
        <v>0</v>
      </c>
      <c r="R884" s="68">
        <f t="shared" si="115"/>
        <v>0</v>
      </c>
      <c r="S884" s="71">
        <v>484605</v>
      </c>
      <c r="T884" s="340"/>
      <c r="U884" s="72" t="s">
        <v>41</v>
      </c>
      <c r="V884" s="37">
        <v>45943</v>
      </c>
      <c r="W884" s="37">
        <f>Table3[[#This Row],[Received Date]]+15</f>
        <v>45958</v>
      </c>
      <c r="X884" s="68" t="s">
        <v>114</v>
      </c>
      <c r="Y884" s="84" t="s">
        <v>411</v>
      </c>
      <c r="Z884" s="72"/>
      <c r="AA884" s="73"/>
    </row>
    <row r="885" spans="1:27" ht="17.25" hidden="1" customHeight="1" x14ac:dyDescent="0.2">
      <c r="A885" s="35" t="s">
        <v>102</v>
      </c>
      <c r="B885" s="36" t="s">
        <v>87</v>
      </c>
      <c r="C885" s="74" t="s">
        <v>46</v>
      </c>
      <c r="D885" s="36" t="str">
        <f t="shared" si="117"/>
        <v>AUG</v>
      </c>
      <c r="E885" s="158">
        <v>2025</v>
      </c>
      <c r="F885" s="56">
        <v>7747.92</v>
      </c>
      <c r="G885" s="56">
        <v>2363.36</v>
      </c>
      <c r="H885">
        <v>283.88</v>
      </c>
      <c r="I885" s="600">
        <f>Table3[[#This Row],[Billed Before VAT]]+Table3[[#This Row],[VAT Amount]]</f>
        <v>2647.2400000000002</v>
      </c>
      <c r="J885" s="68">
        <f>Table3[[#This Row],[Billing Amount]]-Table3[[#This Row],[Approved to pay]]</f>
        <v>5100.68</v>
      </c>
      <c r="K885" s="357">
        <f t="shared" si="113"/>
        <v>0.65832894505880291</v>
      </c>
      <c r="L885" s="138"/>
      <c r="M885" s="138"/>
      <c r="N885" s="138">
        <f>Table3[[#This Row],[VAT Amount Rework]]+Table3[[#This Row],[Billed Before VAT Rework]]</f>
        <v>0</v>
      </c>
      <c r="O885" s="755">
        <f>Table3[[#This Row],[Billing Amount]]-Table3[[#This Row],[Approved to pay]]</f>
        <v>5100.68</v>
      </c>
      <c r="P885" s="757">
        <f t="shared" si="116"/>
        <v>0.65832894505880291</v>
      </c>
      <c r="Q885" s="68">
        <f t="shared" si="114"/>
        <v>0</v>
      </c>
      <c r="R885" s="68">
        <f t="shared" si="115"/>
        <v>0</v>
      </c>
      <c r="S885" s="883">
        <v>487280</v>
      </c>
      <c r="T885" s="340"/>
      <c r="U885" s="106" t="s">
        <v>40</v>
      </c>
      <c r="V885" s="37">
        <v>45935</v>
      </c>
      <c r="W885" s="886">
        <f>Table3[[#This Row],[Received Date]]+15</f>
        <v>45950</v>
      </c>
      <c r="X885" s="68" t="s">
        <v>114</v>
      </c>
      <c r="Y885" s="84" t="s">
        <v>103</v>
      </c>
      <c r="Z885" s="130">
        <v>45952</v>
      </c>
      <c r="AA885" s="73"/>
    </row>
    <row r="886" spans="1:27" ht="17.25" hidden="1" customHeight="1" x14ac:dyDescent="0.2">
      <c r="A886" s="35" t="s">
        <v>102</v>
      </c>
      <c r="B886" s="722" t="s">
        <v>56</v>
      </c>
      <c r="C886" s="859" t="s">
        <v>46</v>
      </c>
      <c r="D886" s="36" t="str">
        <f t="shared" ref="D886:D899" si="118">TEXT($A886, "mmm")</f>
        <v>AUG</v>
      </c>
      <c r="E886" s="158">
        <v>2025</v>
      </c>
      <c r="F886" s="56">
        <v>363514.3</v>
      </c>
      <c r="G886" s="56">
        <v>258070.35</v>
      </c>
      <c r="H886" s="56">
        <v>35551.68</v>
      </c>
      <c r="I886" s="600">
        <f>Table3[[#This Row],[Billed Before VAT]]+Table3[[#This Row],[VAT Amount]]</f>
        <v>293622.03000000003</v>
      </c>
      <c r="J886" s="68">
        <f>Table3[[#This Row],[Billing Amount]]-Table3[[#This Row],[Approved to pay]]</f>
        <v>69892.26999999996</v>
      </c>
      <c r="K886" s="357">
        <f t="shared" si="113"/>
        <v>0.19226828215561248</v>
      </c>
      <c r="L886" s="138"/>
      <c r="M886" s="138"/>
      <c r="N886" s="138">
        <f>Table3[[#This Row],[VAT Amount Rework]]+Table3[[#This Row],[Billed Before VAT Rework]]</f>
        <v>0</v>
      </c>
      <c r="O886" s="755">
        <f>Table3[[#This Row],[Billing Amount]]-Table3[[#This Row],[Approved to pay]]</f>
        <v>69892.26999999996</v>
      </c>
      <c r="P886" s="757">
        <f t="shared" si="116"/>
        <v>0.19226828215561248</v>
      </c>
      <c r="Q886" s="68">
        <f t="shared" si="114"/>
        <v>0</v>
      </c>
      <c r="R886" s="68">
        <f t="shared" si="115"/>
        <v>0</v>
      </c>
      <c r="S886" s="71" t="s">
        <v>428</v>
      </c>
      <c r="T886" s="340"/>
      <c r="U886" s="25" t="s">
        <v>40</v>
      </c>
      <c r="V886" s="37">
        <v>45937</v>
      </c>
      <c r="W886" s="758">
        <f>Table3[[#This Row],[Received Date]]+15</f>
        <v>45952</v>
      </c>
      <c r="X886" s="68" t="s">
        <v>285</v>
      </c>
      <c r="Y886" s="84" t="s">
        <v>103</v>
      </c>
      <c r="Z886" s="130">
        <v>45952</v>
      </c>
      <c r="AA886" s="73"/>
    </row>
    <row r="887" spans="1:27" ht="17.25" hidden="1" customHeight="1" x14ac:dyDescent="0.2">
      <c r="A887" s="925" t="s">
        <v>429</v>
      </c>
      <c r="B887" s="36" t="s">
        <v>87</v>
      </c>
      <c r="C887" s="802" t="s">
        <v>62</v>
      </c>
      <c r="D887" s="926" t="str">
        <f t="shared" si="118"/>
        <v>April</v>
      </c>
      <c r="E887" s="158">
        <v>2025</v>
      </c>
      <c r="F887" s="920">
        <v>5946886.9800000004</v>
      </c>
      <c r="G887" s="921"/>
      <c r="H887" s="921"/>
      <c r="I887" s="922"/>
      <c r="J887" s="920">
        <v>531757.49</v>
      </c>
      <c r="K887" s="924">
        <f t="shared" ref="K887:K893" si="119">IFERROR(J887/F887,0)</f>
        <v>8.9417789809753526E-2</v>
      </c>
      <c r="L887" s="921"/>
      <c r="M887" s="921"/>
      <c r="N887" s="921">
        <f>Table3[[#This Row],[VAT Amount Rework]]+Table3[[#This Row],[Billed Before VAT Rework]]</f>
        <v>0</v>
      </c>
      <c r="O887" s="927">
        <v>531757.49</v>
      </c>
      <c r="P887" s="928">
        <f t="shared" ref="P887:P893" si="120">IF(O887="-",K887,IFERROR(O887/F887,0))</f>
        <v>8.9417789809753526E-2</v>
      </c>
      <c r="Q887" s="923">
        <f t="shared" ref="Q887:Q893" si="121">$J887-$O887</f>
        <v>0</v>
      </c>
      <c r="R887" s="923">
        <f t="shared" ref="R887:R893" si="122">IFERROR(IF($Q887&lt;0,0,$Q887),"0")</f>
        <v>0</v>
      </c>
      <c r="S887" s="929"/>
      <c r="T887" s="930"/>
      <c r="U887" s="106" t="s">
        <v>40</v>
      </c>
      <c r="V887" s="931" t="s">
        <v>3</v>
      </c>
      <c r="W887" s="932" t="s">
        <v>3</v>
      </c>
      <c r="X887" s="923"/>
      <c r="Y887" s="933" t="s">
        <v>38</v>
      </c>
      <c r="Z887" s="37">
        <v>45944</v>
      </c>
      <c r="AA887" s="935"/>
    </row>
    <row r="888" spans="1:27" ht="17.25" hidden="1" customHeight="1" x14ac:dyDescent="0.2">
      <c r="A888" s="925" t="s">
        <v>429</v>
      </c>
      <c r="B888" s="716" t="s">
        <v>56</v>
      </c>
      <c r="C888" s="802" t="s">
        <v>62</v>
      </c>
      <c r="D888" s="926" t="str">
        <f t="shared" si="118"/>
        <v>April</v>
      </c>
      <c r="E888" s="158">
        <v>2025</v>
      </c>
      <c r="F888" s="920">
        <v>7371080.3099999996</v>
      </c>
      <c r="G888" s="921"/>
      <c r="H888" s="921"/>
      <c r="I888" s="922"/>
      <c r="J888" s="19">
        <v>661500.15</v>
      </c>
      <c r="K888" s="924">
        <f t="shared" si="119"/>
        <v>8.9742632311653664E-2</v>
      </c>
      <c r="L888" s="921"/>
      <c r="M888" s="921"/>
      <c r="N888" s="921">
        <f>Table3[[#This Row],[VAT Amount Rework]]+Table3[[#This Row],[Billed Before VAT Rework]]</f>
        <v>0</v>
      </c>
      <c r="O888" s="927">
        <v>661500.15</v>
      </c>
      <c r="P888" s="928">
        <f t="shared" si="120"/>
        <v>8.9742632311653664E-2</v>
      </c>
      <c r="Q888" s="923">
        <f t="shared" si="121"/>
        <v>0</v>
      </c>
      <c r="R888" s="923">
        <f t="shared" si="122"/>
        <v>0</v>
      </c>
      <c r="S888" s="929"/>
      <c r="T888" s="930"/>
      <c r="U888" s="106" t="s">
        <v>40</v>
      </c>
      <c r="V888" s="931" t="s">
        <v>3</v>
      </c>
      <c r="W888" s="932" t="s">
        <v>3</v>
      </c>
      <c r="X888" s="923"/>
      <c r="Y888" s="933" t="s">
        <v>38</v>
      </c>
      <c r="Z888" s="37">
        <v>45944</v>
      </c>
      <c r="AA888" s="935"/>
    </row>
    <row r="889" spans="1:27" ht="17.25" customHeight="1" x14ac:dyDescent="0.2">
      <c r="A889" s="925" t="s">
        <v>429</v>
      </c>
      <c r="B889" s="683" t="s">
        <v>85</v>
      </c>
      <c r="C889" s="802" t="s">
        <v>62</v>
      </c>
      <c r="D889" s="926" t="str">
        <f t="shared" si="118"/>
        <v>April</v>
      </c>
      <c r="E889" s="158">
        <v>2025</v>
      </c>
      <c r="F889" s="920">
        <v>13320319.319999782</v>
      </c>
      <c r="G889" s="921"/>
      <c r="H889" s="921"/>
      <c r="I889" s="922"/>
      <c r="J889" s="19">
        <v>405033.52999999997</v>
      </c>
      <c r="K889" s="924">
        <f t="shared" si="119"/>
        <v>3.0407193721839889E-2</v>
      </c>
      <c r="L889" s="921"/>
      <c r="M889" s="921"/>
      <c r="N889" s="921">
        <f>Table3[[#This Row],[VAT Amount Rework]]+Table3[[#This Row],[Billed Before VAT Rework]]</f>
        <v>0</v>
      </c>
      <c r="O889" s="927">
        <v>405033.52999999997</v>
      </c>
      <c r="P889" s="928">
        <f t="shared" si="120"/>
        <v>3.0407193721839889E-2</v>
      </c>
      <c r="Q889" s="923">
        <f t="shared" si="121"/>
        <v>0</v>
      </c>
      <c r="R889" s="923">
        <f t="shared" si="122"/>
        <v>0</v>
      </c>
      <c r="S889" s="929"/>
      <c r="T889" s="930"/>
      <c r="U889" s="106" t="s">
        <v>40</v>
      </c>
      <c r="V889" s="931" t="s">
        <v>3</v>
      </c>
      <c r="W889" s="932" t="s">
        <v>3</v>
      </c>
      <c r="X889" s="923"/>
      <c r="Y889" s="933" t="s">
        <v>411</v>
      </c>
      <c r="Z889" s="934"/>
      <c r="AA889" s="935"/>
    </row>
    <row r="890" spans="1:27" ht="17.25" customHeight="1" x14ac:dyDescent="0.2">
      <c r="A890" s="925" t="s">
        <v>429</v>
      </c>
      <c r="B890" s="926" t="s">
        <v>165</v>
      </c>
      <c r="C890" s="802" t="s">
        <v>62</v>
      </c>
      <c r="D890" s="926" t="str">
        <f t="shared" si="118"/>
        <v>April</v>
      </c>
      <c r="E890" s="158">
        <v>2025</v>
      </c>
      <c r="F890" s="920">
        <v>5056516.9499999564</v>
      </c>
      <c r="G890" s="921"/>
      <c r="H890" s="921"/>
      <c r="I890" s="922"/>
      <c r="J890" s="923">
        <v>373769.45</v>
      </c>
      <c r="K890" s="924">
        <f t="shared" si="119"/>
        <v>7.3918361926978857E-2</v>
      </c>
      <c r="L890" s="921"/>
      <c r="M890" s="921"/>
      <c r="N890" s="921">
        <f>Table3[[#This Row],[VAT Amount Rework]]+Table3[[#This Row],[Billed Before VAT Rework]]</f>
        <v>0</v>
      </c>
      <c r="O890" s="927">
        <v>373769.45</v>
      </c>
      <c r="P890" s="928">
        <f t="shared" si="120"/>
        <v>7.3918361926978857E-2</v>
      </c>
      <c r="Q890" s="923">
        <f t="shared" si="121"/>
        <v>0</v>
      </c>
      <c r="R890" s="923">
        <f t="shared" si="122"/>
        <v>0</v>
      </c>
      <c r="S890" s="929"/>
      <c r="T890" s="930"/>
      <c r="U890" s="106" t="s">
        <v>40</v>
      </c>
      <c r="V890" s="931" t="s">
        <v>3</v>
      </c>
      <c r="W890" s="932" t="s">
        <v>3</v>
      </c>
      <c r="X890" s="923"/>
      <c r="Y890" s="933" t="s">
        <v>411</v>
      </c>
      <c r="Z890" s="934"/>
      <c r="AA890" s="935"/>
    </row>
    <row r="891" spans="1:27" ht="17.25" customHeight="1" x14ac:dyDescent="0.2">
      <c r="A891" s="925" t="s">
        <v>54</v>
      </c>
      <c r="B891" s="926" t="s">
        <v>87</v>
      </c>
      <c r="C891" s="802" t="s">
        <v>62</v>
      </c>
      <c r="D891" s="926" t="str">
        <f t="shared" si="118"/>
        <v>May</v>
      </c>
      <c r="E891" s="158">
        <v>2025</v>
      </c>
      <c r="F891" s="920">
        <v>6257467.7900000121</v>
      </c>
      <c r="G891" s="921"/>
      <c r="H891" s="921"/>
      <c r="I891" s="922"/>
      <c r="J891" s="923">
        <v>139006.59000000005</v>
      </c>
      <c r="K891" s="924">
        <f t="shared" si="119"/>
        <v>2.2214511470941153E-2</v>
      </c>
      <c r="L891" s="921"/>
      <c r="M891" s="921"/>
      <c r="N891" s="921">
        <f>Table3[[#This Row],[VAT Amount Rework]]+Table3[[#This Row],[Billed Before VAT Rework]]</f>
        <v>0</v>
      </c>
      <c r="O891" s="927">
        <v>139006.59000000005</v>
      </c>
      <c r="P891" s="928">
        <f t="shared" si="120"/>
        <v>2.2214511470941153E-2</v>
      </c>
      <c r="Q891" s="923">
        <f t="shared" si="121"/>
        <v>0</v>
      </c>
      <c r="R891" s="923">
        <f t="shared" si="122"/>
        <v>0</v>
      </c>
      <c r="S891" s="929"/>
      <c r="T891" s="930"/>
      <c r="U891" s="106" t="s">
        <v>40</v>
      </c>
      <c r="V891" s="931" t="s">
        <v>3</v>
      </c>
      <c r="W891" s="932" t="s">
        <v>3</v>
      </c>
      <c r="X891" s="923"/>
      <c r="Y891" s="933" t="s">
        <v>411</v>
      </c>
      <c r="Z891" s="934"/>
      <c r="AA891" s="935"/>
    </row>
    <row r="892" spans="1:27" ht="17.25" customHeight="1" x14ac:dyDescent="0.2">
      <c r="A892" s="925" t="s">
        <v>54</v>
      </c>
      <c r="B892" s="683" t="s">
        <v>85</v>
      </c>
      <c r="C892" s="802" t="s">
        <v>62</v>
      </c>
      <c r="D892" s="926" t="str">
        <f t="shared" si="118"/>
        <v>May</v>
      </c>
      <c r="E892" s="158">
        <v>2025</v>
      </c>
      <c r="F892" s="920">
        <v>14832217.640000371</v>
      </c>
      <c r="G892" s="921"/>
      <c r="H892" s="921"/>
      <c r="I892" s="922"/>
      <c r="J892" s="923">
        <v>365008.27</v>
      </c>
      <c r="K892" s="924">
        <f t="shared" si="119"/>
        <v>2.4609150085259327E-2</v>
      </c>
      <c r="L892" s="921"/>
      <c r="M892" s="921"/>
      <c r="N892" s="921">
        <f>Table3[[#This Row],[VAT Amount Rework]]+Table3[[#This Row],[Billed Before VAT Rework]]</f>
        <v>0</v>
      </c>
      <c r="O892" s="927">
        <v>365008.27</v>
      </c>
      <c r="P892" s="928">
        <f t="shared" si="120"/>
        <v>2.4609150085259327E-2</v>
      </c>
      <c r="Q892" s="923">
        <f t="shared" si="121"/>
        <v>0</v>
      </c>
      <c r="R892" s="923">
        <f t="shared" si="122"/>
        <v>0</v>
      </c>
      <c r="S892" s="929"/>
      <c r="T892" s="930"/>
      <c r="U892" s="106" t="s">
        <v>40</v>
      </c>
      <c r="V892" s="931" t="s">
        <v>3</v>
      </c>
      <c r="W892" s="932" t="s">
        <v>3</v>
      </c>
      <c r="X892" s="923"/>
      <c r="Y892" s="933" t="s">
        <v>411</v>
      </c>
      <c r="Z892" s="934"/>
      <c r="AA892" s="935"/>
    </row>
    <row r="893" spans="1:27" ht="17.25" customHeight="1" x14ac:dyDescent="0.2">
      <c r="A893" s="925" t="s">
        <v>54</v>
      </c>
      <c r="B893" s="926" t="s">
        <v>165</v>
      </c>
      <c r="C893" s="802" t="s">
        <v>62</v>
      </c>
      <c r="D893" s="926" t="str">
        <f t="shared" si="118"/>
        <v>May</v>
      </c>
      <c r="E893" s="158">
        <v>2025</v>
      </c>
      <c r="F893" s="921">
        <v>6550673.6600000001</v>
      </c>
      <c r="G893" s="921"/>
      <c r="H893" s="921"/>
      <c r="I893" s="922"/>
      <c r="J893" s="923">
        <v>264345.71000000002</v>
      </c>
      <c r="K893" s="924">
        <f t="shared" si="119"/>
        <v>4.0353973304174645E-2</v>
      </c>
      <c r="L893" s="921"/>
      <c r="M893" s="921"/>
      <c r="N893" s="921">
        <f>Table3[[#This Row],[VAT Amount Rework]]+Table3[[#This Row],[Billed Before VAT Rework]]</f>
        <v>0</v>
      </c>
      <c r="O893" s="927">
        <v>264345.71000000002</v>
      </c>
      <c r="P893" s="928">
        <f t="shared" si="120"/>
        <v>4.0353973304174645E-2</v>
      </c>
      <c r="Q893" s="923">
        <f t="shared" si="121"/>
        <v>0</v>
      </c>
      <c r="R893" s="923">
        <f t="shared" si="122"/>
        <v>0</v>
      </c>
      <c r="S893" s="929"/>
      <c r="T893" s="930"/>
      <c r="U893" s="106" t="s">
        <v>40</v>
      </c>
      <c r="V893" s="931" t="s">
        <v>3</v>
      </c>
      <c r="W893" s="932" t="s">
        <v>3</v>
      </c>
      <c r="X893" s="923"/>
      <c r="Y893" s="933" t="s">
        <v>411</v>
      </c>
      <c r="Z893" s="934"/>
      <c r="AA893" s="935"/>
    </row>
    <row r="894" spans="1:27" ht="17.25" customHeight="1" x14ac:dyDescent="0.2">
      <c r="A894" s="941" t="s">
        <v>102</v>
      </c>
      <c r="B894" s="942" t="s">
        <v>56</v>
      </c>
      <c r="C894" s="943" t="s">
        <v>46</v>
      </c>
      <c r="D894" s="942" t="str">
        <f t="shared" si="118"/>
        <v>AUG</v>
      </c>
      <c r="E894" s="936">
        <v>2025</v>
      </c>
      <c r="F894" s="56">
        <v>9332.14</v>
      </c>
      <c r="G894" s="56">
        <v>7905.87</v>
      </c>
      <c r="H894">
        <v>879.1</v>
      </c>
      <c r="I894" s="938">
        <f>Table3[[#This Row],[VAT Amount]]+Table3[[#This Row],[Billed Before VAT]]</f>
        <v>8784.9699999999993</v>
      </c>
      <c r="J894" s="939">
        <f>Table3[[#This Row],[Billing Amount]]-Table3[[#This Row],[Approved to pay]]</f>
        <v>547.17000000000007</v>
      </c>
      <c r="K894" s="940">
        <f>IFERROR(J894/F894,0)</f>
        <v>5.8632853772018004E-2</v>
      </c>
      <c r="L894" s="937"/>
      <c r="M894" s="937"/>
      <c r="N894" s="937">
        <f>Table3[[#This Row],[VAT Amount Rework]]+Table3[[#This Row],[Billed Before VAT Rework]]</f>
        <v>0</v>
      </c>
      <c r="O894" s="755">
        <f>Table3[[#This Row],[Billing Amount]]-Table3[[#This Row],[Approved to pay]]</f>
        <v>547.17000000000007</v>
      </c>
      <c r="P894" s="944">
        <f>IF(O894="-",K894,IFERROR(O894/F894,0))</f>
        <v>5.8632853772018004E-2</v>
      </c>
      <c r="Q894" s="939">
        <f>$J894-$O894</f>
        <v>0</v>
      </c>
      <c r="R894" s="939">
        <f>IFERROR(IF($Q894&lt;0,0,$Q894),"0")</f>
        <v>0</v>
      </c>
      <c r="S894" s="71">
        <v>484257</v>
      </c>
      <c r="T894" s="945"/>
      <c r="U894" s="25" t="s">
        <v>41</v>
      </c>
      <c r="V894" s="946">
        <v>45944</v>
      </c>
      <c r="W894" s="758">
        <v>45959</v>
      </c>
      <c r="X894" s="66" t="s">
        <v>285</v>
      </c>
      <c r="Y894" s="84" t="s">
        <v>98</v>
      </c>
      <c r="Z894" s="947"/>
      <c r="AA894" s="948"/>
    </row>
    <row r="895" spans="1:27" ht="17.25" customHeight="1" x14ac:dyDescent="0.2">
      <c r="A895" s="941" t="s">
        <v>102</v>
      </c>
      <c r="B895" s="942" t="s">
        <v>56</v>
      </c>
      <c r="C895" s="943" t="s">
        <v>46</v>
      </c>
      <c r="D895" s="942" t="str">
        <f t="shared" si="118"/>
        <v>AUG</v>
      </c>
      <c r="E895" s="936">
        <v>2025</v>
      </c>
      <c r="F895" s="56">
        <v>317643.19</v>
      </c>
      <c r="G895" s="56">
        <v>215395.55</v>
      </c>
      <c r="H895" s="56">
        <v>23038.59</v>
      </c>
      <c r="I895" s="938">
        <f>Table3[[#This Row],[VAT Amount]]+Table3[[#This Row],[Billed Before VAT]]</f>
        <v>238434.13999999998</v>
      </c>
      <c r="J895" s="939">
        <f>Table3[[#This Row],[Billing Amount]]-Table3[[#This Row],[Approved to pay]]</f>
        <v>79209.050000000017</v>
      </c>
      <c r="K895" s="940">
        <f>IFERROR(J895/F895,0)</f>
        <v>0.24936486124572674</v>
      </c>
      <c r="L895" s="937"/>
      <c r="M895" s="937"/>
      <c r="N895" s="937">
        <f>Table3[[#This Row],[VAT Amount Rework]]+Table3[[#This Row],[Billed Before VAT Rework]]</f>
        <v>0</v>
      </c>
      <c r="O895" s="755">
        <f>Table3[[#This Row],[Billing Amount]]-Table3[[#This Row],[Approved to pay]]</f>
        <v>79209.050000000017</v>
      </c>
      <c r="P895" s="944">
        <f>IF(O895="-",K895,IFERROR(O895/F895,0))</f>
        <v>0.24936486124572674</v>
      </c>
      <c r="Q895" s="939">
        <f>$J895-$O895</f>
        <v>0</v>
      </c>
      <c r="R895" s="939">
        <f>IFERROR(IF($Q895&lt;0,0,$Q895),"0")</f>
        <v>0</v>
      </c>
      <c r="S895" s="647">
        <v>484258</v>
      </c>
      <c r="T895" s="945"/>
      <c r="U895" s="25" t="s">
        <v>41</v>
      </c>
      <c r="V895" s="946">
        <v>45945</v>
      </c>
      <c r="W895" s="758">
        <v>45958</v>
      </c>
      <c r="X895" s="68" t="s">
        <v>114</v>
      </c>
      <c r="Y895" s="84" t="s">
        <v>98</v>
      </c>
      <c r="Z895" s="947"/>
      <c r="AA895" s="948"/>
    </row>
    <row r="896" spans="1:27" ht="17.25" customHeight="1" x14ac:dyDescent="0.2">
      <c r="A896" s="69" t="s">
        <v>102</v>
      </c>
      <c r="B896" s="26" t="s">
        <v>87</v>
      </c>
      <c r="C896" s="15" t="s">
        <v>46</v>
      </c>
      <c r="D896" s="26" t="str">
        <f t="shared" si="118"/>
        <v>AUG</v>
      </c>
      <c r="E896" s="158">
        <v>2025</v>
      </c>
      <c r="F896" s="56">
        <v>98443.41</v>
      </c>
      <c r="G896" s="56">
        <v>66802.33</v>
      </c>
      <c r="H896" s="56">
        <v>6605.03</v>
      </c>
      <c r="I896" s="600">
        <f>Table3[[#This Row],[VAT Amount]]+Table3[[#This Row],[Billed Before VAT]]</f>
        <v>73407.360000000001</v>
      </c>
      <c r="J896" s="68">
        <f>Table3[[#This Row],[Billing Amount]]-Table3[[#This Row],[Approved to pay]]</f>
        <v>25036.050000000003</v>
      </c>
      <c r="K896" s="357">
        <f t="shared" ref="K896:K899" si="123">IFERROR(J896/F896,0)</f>
        <v>0.2543192073496845</v>
      </c>
      <c r="L896" s="871"/>
      <c r="M896" s="871"/>
      <c r="N896" s="871">
        <f>Table3[[#This Row],[VAT Amount Rework]]+Table3[[#This Row],[Billed Before VAT Rework]]</f>
        <v>0</v>
      </c>
      <c r="O896" s="755">
        <f>Table3[[#This Row],[Billing Amount]]-Table3[[#This Row],[Approved to pay]]</f>
        <v>25036.050000000003</v>
      </c>
      <c r="P896" s="872">
        <f t="shared" ref="P896:P899" si="124">IF(O896="-",K896,IFERROR(O896/F896,0))</f>
        <v>0.2543192073496845</v>
      </c>
      <c r="Q896" s="66">
        <f t="shared" ref="Q896:Q899" si="125">$J896-$O896</f>
        <v>0</v>
      </c>
      <c r="R896" s="66">
        <f t="shared" ref="R896:R899" si="126">IFERROR(IF($Q896&lt;0,0,$Q896),"0")</f>
        <v>0</v>
      </c>
      <c r="S896" s="883">
        <v>487053</v>
      </c>
      <c r="T896" s="554"/>
      <c r="U896" s="71" t="s">
        <v>41</v>
      </c>
      <c r="V896" s="29">
        <v>45949</v>
      </c>
      <c r="W896" s="886">
        <f>Table3[[#This Row],[Received Date]]+15</f>
        <v>45964</v>
      </c>
      <c r="X896" s="66" t="s">
        <v>285</v>
      </c>
      <c r="Y896" s="12" t="s">
        <v>98</v>
      </c>
      <c r="Z896" s="67"/>
      <c r="AA896" s="70"/>
    </row>
    <row r="897" spans="1:27" ht="17.25" customHeight="1" x14ac:dyDescent="0.2">
      <c r="A897" s="69" t="s">
        <v>102</v>
      </c>
      <c r="B897" s="26" t="s">
        <v>87</v>
      </c>
      <c r="C897" s="15" t="s">
        <v>46</v>
      </c>
      <c r="D897" s="26" t="str">
        <f t="shared" si="118"/>
        <v>AUG</v>
      </c>
      <c r="E897" s="158">
        <v>2025</v>
      </c>
      <c r="F897" s="56">
        <v>661721.84</v>
      </c>
      <c r="G897" s="56">
        <v>444385.06</v>
      </c>
      <c r="H897" s="56">
        <v>64294.31</v>
      </c>
      <c r="I897" s="949">
        <f>Table3[[#This Row],[VAT Amount]]+Table3[[#This Row],[Billed Before VAT]]</f>
        <v>508679.37</v>
      </c>
      <c r="J897" s="950">
        <f>Table3[[#This Row],[Billing Amount]]-Table3[[#This Row],[Approved to pay]]</f>
        <v>153042.46999999997</v>
      </c>
      <c r="K897" s="951">
        <f t="shared" si="123"/>
        <v>0.23127915802204743</v>
      </c>
      <c r="L897" s="871"/>
      <c r="M897" s="871"/>
      <c r="N897" s="871">
        <f>Table3[[#This Row],[VAT Amount Rework]]+Table3[[#This Row],[Billed Before VAT Rework]]</f>
        <v>0</v>
      </c>
      <c r="O897" s="952">
        <f>Table3[[#This Row],[Billing Amount]]-Table3[[#This Row],[Approved to pay]]</f>
        <v>153042.46999999997</v>
      </c>
      <c r="P897" s="872">
        <f t="shared" si="124"/>
        <v>0.23127915802204743</v>
      </c>
      <c r="Q897" s="66">
        <f t="shared" si="125"/>
        <v>0</v>
      </c>
      <c r="R897" s="66">
        <f t="shared" si="126"/>
        <v>0</v>
      </c>
      <c r="S897" s="883">
        <v>487192</v>
      </c>
      <c r="T897" s="554"/>
      <c r="U897" s="106" t="s">
        <v>40</v>
      </c>
      <c r="V897" s="29">
        <v>45949</v>
      </c>
      <c r="W897" s="886">
        <f>Table3[[#This Row],[Received Date]]+15</f>
        <v>45964</v>
      </c>
      <c r="X897" s="66" t="s">
        <v>285</v>
      </c>
      <c r="Y897" s="12" t="s">
        <v>98</v>
      </c>
      <c r="Z897" s="67"/>
      <c r="AA897" s="70"/>
    </row>
    <row r="898" spans="1:27" ht="17.25" customHeight="1" x14ac:dyDescent="0.2">
      <c r="A898" s="69" t="s">
        <v>102</v>
      </c>
      <c r="B898" s="26" t="s">
        <v>87</v>
      </c>
      <c r="C898" s="15" t="s">
        <v>46</v>
      </c>
      <c r="D898" s="26" t="str">
        <f t="shared" si="118"/>
        <v>AUG</v>
      </c>
      <c r="E898" s="158">
        <v>2025</v>
      </c>
      <c r="F898" s="56">
        <v>21540.67</v>
      </c>
      <c r="G898" s="56">
        <v>14529.54</v>
      </c>
      <c r="H898">
        <v>949.23</v>
      </c>
      <c r="I898" s="949">
        <f>Table3[[#This Row],[VAT Amount]]+Table3[[#This Row],[Billed Before VAT]]</f>
        <v>15478.77</v>
      </c>
      <c r="J898" s="950">
        <f>Table3[[#This Row],[Billing Amount]]-Table3[[#This Row],[Approved to pay]]</f>
        <v>6061.8999999999978</v>
      </c>
      <c r="K898" s="951">
        <f t="shared" si="123"/>
        <v>0.2814165019008229</v>
      </c>
      <c r="L898" s="871"/>
      <c r="M898" s="871"/>
      <c r="N898" s="871">
        <f>Table3[[#This Row],[VAT Amount Rework]]+Table3[[#This Row],[Billed Before VAT Rework]]</f>
        <v>0</v>
      </c>
      <c r="O898" s="952">
        <f>Table3[[#This Row],[Billing Amount]]-Table3[[#This Row],[Approved to pay]]</f>
        <v>6061.8999999999978</v>
      </c>
      <c r="P898" s="872">
        <f t="shared" si="124"/>
        <v>0.2814165019008229</v>
      </c>
      <c r="Q898" s="66">
        <f t="shared" si="125"/>
        <v>0</v>
      </c>
      <c r="R898" s="66">
        <f t="shared" si="126"/>
        <v>0</v>
      </c>
      <c r="S898" s="883">
        <v>487281</v>
      </c>
      <c r="T898" s="554"/>
      <c r="U898" s="71" t="s">
        <v>41</v>
      </c>
      <c r="V898" s="29">
        <v>45949</v>
      </c>
      <c r="W898" s="886">
        <f>Table3[[#This Row],[Received Date]]+15</f>
        <v>45964</v>
      </c>
      <c r="X898" s="68" t="s">
        <v>114</v>
      </c>
      <c r="Y898" s="12" t="s">
        <v>98</v>
      </c>
      <c r="Z898" s="67"/>
      <c r="AA898" s="70"/>
    </row>
    <row r="899" spans="1:27" ht="17.25" customHeight="1" x14ac:dyDescent="0.2">
      <c r="A899" s="35" t="s">
        <v>102</v>
      </c>
      <c r="B899" s="36" t="s">
        <v>87</v>
      </c>
      <c r="C899" s="74" t="s">
        <v>46</v>
      </c>
      <c r="D899" s="36" t="str">
        <f t="shared" si="118"/>
        <v>AUG</v>
      </c>
      <c r="E899" s="158">
        <v>2025</v>
      </c>
      <c r="F899" s="56">
        <v>594054.96</v>
      </c>
      <c r="G899" s="56">
        <v>395259.34</v>
      </c>
      <c r="H899" s="56">
        <v>44924.27</v>
      </c>
      <c r="I899" s="949">
        <f>Table3[[#This Row],[VAT Amount]]+Table3[[#This Row],[Billed Before VAT]]</f>
        <v>440183.61000000004</v>
      </c>
      <c r="J899" s="950">
        <f>Table3[[#This Row],[Billing Amount]]-Table3[[#This Row],[Approved to pay]]</f>
        <v>153871.34999999992</v>
      </c>
      <c r="K899" s="951">
        <f t="shared" si="123"/>
        <v>0.25901871099603296</v>
      </c>
      <c r="L899" s="138"/>
      <c r="M899" s="138"/>
      <c r="N899" s="138">
        <f>Table3[[#This Row],[VAT Amount Rework]]+Table3[[#This Row],[Billed Before VAT Rework]]</f>
        <v>0</v>
      </c>
      <c r="O899" s="952">
        <f>Table3[[#This Row],[Billing Amount]]-Table3[[#This Row],[Approved to pay]]</f>
        <v>153871.34999999992</v>
      </c>
      <c r="P899" s="757">
        <f t="shared" si="124"/>
        <v>0.25901871099603296</v>
      </c>
      <c r="Q899" s="68">
        <f t="shared" si="125"/>
        <v>0</v>
      </c>
      <c r="R899" s="68">
        <f t="shared" si="126"/>
        <v>0</v>
      </c>
      <c r="S899" s="883">
        <v>487282</v>
      </c>
      <c r="T899" s="340"/>
      <c r="U899" s="71" t="s">
        <v>41</v>
      </c>
      <c r="V899" s="29">
        <v>45949</v>
      </c>
      <c r="W899" s="886">
        <f>Table3[[#This Row],[Received Date]]+15</f>
        <v>45964</v>
      </c>
      <c r="X899" s="68" t="s">
        <v>114</v>
      </c>
      <c r="Y899" s="84" t="s">
        <v>98</v>
      </c>
      <c r="Z899" s="72"/>
      <c r="AA899" s="73"/>
    </row>
  </sheetData>
  <phoneticPr fontId="3" type="noConversion"/>
  <conditionalFormatting sqref="A1 C1:E1 G1:X1 Z1:AA2 L2:V2 Q2:S7 R3:V3 O3:Q5 AA3:AA252 R4:U4 R5:V234 Q9:S10 Q12:S197 Q12:Q252 D125 D132:E132 D139:D148 W139:W206 D154 D165 D176:D182 D190:D197 D207 D217:D252 S235 V235 E235:E252 T236:V252 R240:R252 Z241:AA252 Z254:AA255 T254:V264 AA254:AA289 D254:E291 Q254:R291 S265:V267 S268:U271 V269:V271 S272:V291 S295:V301 D295:E302 Q295:R302 T302:V302 Z256:Z258 Z260:Z261 Z264:Z270 Z272:Z285 AA291:AA302 Z294 Z302 AA304 Z3:Z5 Z7:Z8 Z12:Z18 Z21:Z25 Z30:Z32 Z36:Z39 Z41:Z48 Z50:Z54 Z56:Z59 Z61:Z67 Z69 Z72:Z74 Z76:Z80 Z83:Z92 Z94:Z103 Z106:Z108 Z111 Z113:Z128 Z130:Z132 Z134:Z136 Z138:Z148 Z152:Z155 Z158:Z171 Z173:Z180 Z182:Z185 Z189 Z195 Z198 Z201:Z225 Z227:Z240">
    <cfRule type="expression" dxfId="363" priority="2780">
      <formula>#REF!="Alarm"</formula>
    </cfRule>
  </conditionalFormatting>
  <conditionalFormatting sqref="E645">
    <cfRule type="expression" dxfId="362" priority="93">
      <formula>#REF!="Alarm"</formula>
    </cfRule>
    <cfRule type="expression" dxfId="361" priority="92">
      <formula>#REF!="Due date exceeded"</formula>
    </cfRule>
  </conditionalFormatting>
  <conditionalFormatting sqref="L3:N810 N811 L812:N812 N813:N814 L815:N815 N816:N821">
    <cfRule type="expression" dxfId="360" priority="85">
      <formula>#REF!="Alarm"</formula>
    </cfRule>
    <cfRule type="expression" dxfId="359" priority="10">
      <formula>#REF!="Due date exceeded"</formula>
    </cfRule>
  </conditionalFormatting>
  <conditionalFormatting sqref="O773">
    <cfRule type="expression" dxfId="358" priority="3">
      <formula>#REF!="Due date exceeded"</formula>
    </cfRule>
    <cfRule type="expression" dxfId="357" priority="4">
      <formula>#REF!="Alarm"</formula>
    </cfRule>
  </conditionalFormatting>
  <conditionalFormatting sqref="O800">
    <cfRule type="expression" dxfId="356" priority="7">
      <formula>#REF!="Due date exceeded"</formula>
    </cfRule>
    <cfRule type="expression" dxfId="355" priority="8">
      <formula>#REF!="Alarm"</formula>
    </cfRule>
  </conditionalFormatting>
  <conditionalFormatting sqref="O810">
    <cfRule type="expression" dxfId="354" priority="5">
      <formula>#REF!="Due date exceeded"</formula>
    </cfRule>
    <cfRule type="expression" dxfId="353" priority="6">
      <formula>#REF!="Alarm"</formula>
    </cfRule>
  </conditionalFormatting>
  <conditionalFormatting sqref="O814">
    <cfRule type="expression" dxfId="352" priority="2">
      <formula>#REF!="Alarm"</formula>
    </cfRule>
    <cfRule type="expression" dxfId="351" priority="1">
      <formula>#REF!="Due date exceeded"</formula>
    </cfRule>
  </conditionalFormatting>
  <conditionalFormatting sqref="O6:P772 P773 O774:P799 P800 O801:P806 P807 O808:P809 P810 O811:P813 P814 O815:P821 P829">
    <cfRule type="expression" dxfId="350" priority="11">
      <formula>#REF!="Due date exceeded"</formula>
    </cfRule>
    <cfRule type="expression" dxfId="349" priority="12">
      <formula>#REF!="Alarm"</formula>
    </cfRule>
  </conditionalFormatting>
  <conditionalFormatting sqref="R5:V234 E235:E252 A1 C1:E1 G1:X1 Z1:AA2 L2:V2 S2:S197 R3:V3 O3:Q5 AA3:AA252 R4:U4 Q6:Q7 Q9:Q10 Q12:Q252 D125 D132:E132 D139:D148 W139:W206 D154 D165 D176:D182 D190:D197 D207 D217:D252 S235 V235 T236:V252 R240:R252 Z241:AA252 Z254:AA255 T254:V264 D254:E291 Q254:R291 S265:V267 S268:U271 V269:V271 S272:V291 S295:V301 D295:E302 Q295:R302 T302:V302">
    <cfRule type="expression" dxfId="348" priority="2779">
      <formula>#REF!="Due date exceeded"</formula>
    </cfRule>
  </conditionalFormatting>
  <conditionalFormatting sqref="S308">
    <cfRule type="duplicateValues" dxfId="347" priority="2033"/>
  </conditionalFormatting>
  <conditionalFormatting sqref="S309">
    <cfRule type="duplicateValues" dxfId="346" priority="2022"/>
  </conditionalFormatting>
  <conditionalFormatting sqref="S308:U309 W2:W3 W5:W69 W72:W138 D126:D131 D133:E138 E139:E235 D149:D153 D155:D164 D166:D175 D183:D189 D198:D206 W207:W252 D208:D216 W254:W291 Z271 A292:E294 Q292:W294 W295:W305 E304:E305 E420">
    <cfRule type="expression" dxfId="345" priority="2469">
      <formula>#REF!="Due date exceeded"</formula>
    </cfRule>
  </conditionalFormatting>
  <conditionalFormatting sqref="T175">
    <cfRule type="duplicateValues" dxfId="344" priority="2707"/>
  </conditionalFormatting>
  <conditionalFormatting sqref="T540:T544">
    <cfRule type="expression" dxfId="343" priority="769">
      <formula>#REF!="Due date exceeded"</formula>
    </cfRule>
    <cfRule type="expression" dxfId="342" priority="770">
      <formula>#REF!="Alarm"</formula>
    </cfRule>
  </conditionalFormatting>
  <conditionalFormatting sqref="T545">
    <cfRule type="expression" dxfId="341" priority="764">
      <formula>#REF!="Alarm"</formula>
    </cfRule>
    <cfRule type="expression" dxfId="340" priority="763">
      <formula>#REF!="Due date exceeded"</formula>
    </cfRule>
  </conditionalFormatting>
  <conditionalFormatting sqref="T547:T561">
    <cfRule type="expression" dxfId="339" priority="612">
      <formula>#REF!="Due date exceeded"</formula>
    </cfRule>
    <cfRule type="expression" dxfId="338" priority="613">
      <formula>#REF!="Alarm"</formula>
    </cfRule>
  </conditionalFormatting>
  <conditionalFormatting sqref="T565:T597">
    <cfRule type="expression" dxfId="337" priority="396">
      <formula>#REF!="Due date exceeded"</formula>
    </cfRule>
    <cfRule type="expression" dxfId="336" priority="397">
      <formula>#REF!="Alarm"</formula>
    </cfRule>
  </conditionalFormatting>
  <conditionalFormatting sqref="T599:T696">
    <cfRule type="expression" dxfId="335" priority="109">
      <formula>#REF!="Alarm"</formula>
    </cfRule>
    <cfRule type="expression" dxfId="334" priority="108">
      <formula>#REF!="Due date exceeded"</formula>
    </cfRule>
  </conditionalFormatting>
  <conditionalFormatting sqref="U466 V495:X495 X506:X508 Y507:Z507 X510:X513 X516 T517:T518 V517:W518 U517:U520 T520:T534 U523:U525 E532:E533 T536:T538">
    <cfRule type="expression" dxfId="333" priority="921">
      <formula>#REF!="Due date exceeded"</formula>
    </cfRule>
    <cfRule type="expression" dxfId="332" priority="922">
      <formula>#REF!="Alarm"</formula>
    </cfRule>
  </conditionalFormatting>
  <conditionalFormatting sqref="U493">
    <cfRule type="duplicateValues" dxfId="331" priority="1173"/>
  </conditionalFormatting>
  <conditionalFormatting sqref="U494">
    <cfRule type="duplicateValues" dxfId="330" priority="1164"/>
  </conditionalFormatting>
  <conditionalFormatting sqref="U495">
    <cfRule type="duplicateValues" dxfId="329" priority="923"/>
  </conditionalFormatting>
  <conditionalFormatting sqref="U496">
    <cfRule type="duplicateValues" dxfId="328" priority="1157"/>
  </conditionalFormatting>
  <conditionalFormatting sqref="U497">
    <cfRule type="duplicateValues" dxfId="327" priority="1150"/>
  </conditionalFormatting>
  <conditionalFormatting sqref="U498">
    <cfRule type="duplicateValues" dxfId="326" priority="1143"/>
  </conditionalFormatting>
  <conditionalFormatting sqref="U503">
    <cfRule type="duplicateValues" dxfId="325" priority="1064"/>
  </conditionalFormatting>
  <conditionalFormatting sqref="U505">
    <cfRule type="duplicateValues" dxfId="324" priority="1053"/>
  </conditionalFormatting>
  <conditionalFormatting sqref="U508">
    <cfRule type="duplicateValues" dxfId="323" priority="1030"/>
  </conditionalFormatting>
  <conditionalFormatting sqref="U534">
    <cfRule type="duplicateValues" dxfId="322" priority="828"/>
  </conditionalFormatting>
  <conditionalFormatting sqref="U543">
    <cfRule type="duplicateValues" dxfId="321" priority="800"/>
  </conditionalFormatting>
  <conditionalFormatting sqref="U546">
    <cfRule type="expression" dxfId="320" priority="723">
      <formula>#REF!="Due date exceeded"</formula>
    </cfRule>
    <cfRule type="expression" dxfId="319" priority="724">
      <formula>#REF!="Alarm"</formula>
    </cfRule>
  </conditionalFormatting>
  <conditionalFormatting sqref="U554:U556">
    <cfRule type="expression" dxfId="318" priority="662">
      <formula>#REF!="Due date exceeded"</formula>
    </cfRule>
    <cfRule type="expression" dxfId="317" priority="663">
      <formula>#REF!="Alarm"</formula>
    </cfRule>
  </conditionalFormatting>
  <conditionalFormatting sqref="U560:U564">
    <cfRule type="expression" dxfId="316" priority="605">
      <formula>#REF!="Alarm"</formula>
    </cfRule>
    <cfRule type="expression" dxfId="315" priority="604">
      <formula>#REF!="Due date exceeded"</formula>
    </cfRule>
  </conditionalFormatting>
  <conditionalFormatting sqref="U567:U570">
    <cfRule type="expression" dxfId="314" priority="558">
      <formula>#REF!="Due date exceeded"</formula>
    </cfRule>
    <cfRule type="expression" dxfId="313" priority="559">
      <formula>#REF!="Alarm"</formula>
    </cfRule>
  </conditionalFormatting>
  <conditionalFormatting sqref="U571">
    <cfRule type="duplicateValues" dxfId="312" priority="551"/>
  </conditionalFormatting>
  <conditionalFormatting sqref="U572">
    <cfRule type="duplicateValues" dxfId="311" priority="544"/>
  </conditionalFormatting>
  <conditionalFormatting sqref="U598">
    <cfRule type="expression" dxfId="310" priority="210">
      <formula>#REF!="Due date exceeded"</formula>
    </cfRule>
    <cfRule type="expression" dxfId="309" priority="211">
      <formula>#REF!="Alarm"</formula>
    </cfRule>
  </conditionalFormatting>
  <conditionalFormatting sqref="U757">
    <cfRule type="duplicateValues" dxfId="308" priority="19"/>
  </conditionalFormatting>
  <conditionalFormatting sqref="U871 U856 U789 U744 U697 U603 U640 U600:U601 U412:U420 S307 S253 S303 S1:S235 S265:S291 S295:S301 S305 U545:U546 U727 U754:U756 U760 U764 U769:U773 U794:U796 U799 U803 U805:U806 U809 U900:U1048576">
    <cfRule type="duplicateValues" dxfId="307" priority="2849"/>
  </conditionalFormatting>
  <conditionalFormatting sqref="V544">
    <cfRule type="expression" dxfId="306" priority="768">
      <formula>#REF!="Alarm"</formula>
    </cfRule>
  </conditionalFormatting>
  <conditionalFormatting sqref="V544:V545">
    <cfRule type="expression" dxfId="305" priority="761">
      <formula>#REF!="Due date exceeded"</formula>
    </cfRule>
  </conditionalFormatting>
  <conditionalFormatting sqref="V545">
    <cfRule type="expression" dxfId="304" priority="762">
      <formula>#REF!="Alarm"</formula>
    </cfRule>
  </conditionalFormatting>
  <conditionalFormatting sqref="V547:V553">
    <cfRule type="expression" dxfId="303" priority="684">
      <formula>#REF!="Alarm"</formula>
    </cfRule>
    <cfRule type="expression" dxfId="302" priority="683">
      <formula>#REF!="Due date exceeded"</formula>
    </cfRule>
  </conditionalFormatting>
  <conditionalFormatting sqref="V566:V572">
    <cfRule type="expression" dxfId="301" priority="542">
      <formula>#REF!="Due date exceeded"</formula>
    </cfRule>
    <cfRule type="expression" dxfId="300" priority="543">
      <formula>#REF!="Alarm"</formula>
    </cfRule>
  </conditionalFormatting>
  <conditionalFormatting sqref="V583">
    <cfRule type="expression" dxfId="299" priority="510">
      <formula>#REF!="Due date exceeded"</formula>
    </cfRule>
    <cfRule type="expression" dxfId="298" priority="511">
      <formula>#REF!="Alarm"</formula>
    </cfRule>
  </conditionalFormatting>
  <conditionalFormatting sqref="V587:V591">
    <cfRule type="expression" dxfId="297" priority="439">
      <formula>#REF!="Alarm"</formula>
    </cfRule>
    <cfRule type="expression" dxfId="296" priority="438">
      <formula>#REF!="Due date exceeded"</formula>
    </cfRule>
  </conditionalFormatting>
  <conditionalFormatting sqref="V596:V597">
    <cfRule type="expression" dxfId="295" priority="413">
      <formula>#REF!="Alarm"</formula>
    </cfRule>
    <cfRule type="expression" dxfId="294" priority="412">
      <formula>#REF!="Due date exceeded"</formula>
    </cfRule>
  </conditionalFormatting>
  <conditionalFormatting sqref="V600:V601">
    <cfRule type="expression" dxfId="293" priority="386">
      <formula>#REF!="Due date exceeded"</formula>
    </cfRule>
    <cfRule type="expression" dxfId="292" priority="387">
      <formula>#REF!="Alarm"</formula>
    </cfRule>
  </conditionalFormatting>
  <conditionalFormatting sqref="V604:V606">
    <cfRule type="expression" dxfId="291" priority="341">
      <formula>#REF!="Alarm"</formula>
    </cfRule>
    <cfRule type="expression" dxfId="290" priority="340">
      <formula>#REF!="Due date exceeded"</formula>
    </cfRule>
  </conditionalFormatting>
  <conditionalFormatting sqref="V617">
    <cfRule type="expression" dxfId="289" priority="297">
      <formula>#REF!="Alarm"</formula>
    </cfRule>
    <cfRule type="expression" dxfId="288" priority="296">
      <formula>#REF!="Due date exceeded"</formula>
    </cfRule>
  </conditionalFormatting>
  <conditionalFormatting sqref="V628:V630">
    <cfRule type="expression" dxfId="287" priority="258">
      <formula>#REF!="Due date exceeded"</formula>
    </cfRule>
    <cfRule type="expression" dxfId="286" priority="259">
      <formula>#REF!="Alarm"</formula>
    </cfRule>
  </conditionalFormatting>
  <conditionalFormatting sqref="V488:W494">
    <cfRule type="expression" dxfId="285" priority="1163">
      <formula>#REF!="Alarm"</formula>
    </cfRule>
    <cfRule type="expression" dxfId="284" priority="1162">
      <formula>#REF!="Due date exceeded"</formula>
    </cfRule>
  </conditionalFormatting>
  <conditionalFormatting sqref="V503:W503 U504">
    <cfRule type="expression" dxfId="283" priority="1063">
      <formula>#REF!="Alarm"</formula>
    </cfRule>
    <cfRule type="expression" dxfId="282" priority="1062">
      <formula>#REF!="Due date exceeded"</formula>
    </cfRule>
  </conditionalFormatting>
  <conditionalFormatting sqref="V505:W505 U506:W507">
    <cfRule type="expression" dxfId="281" priority="1052">
      <formula>#REF!="Alarm"</formula>
    </cfRule>
    <cfRule type="expression" dxfId="280" priority="1051">
      <formula>#REF!="Due date exceeded"</formula>
    </cfRule>
  </conditionalFormatting>
  <conditionalFormatting sqref="V538:W538">
    <cfRule type="expression" dxfId="279" priority="765">
      <formula>#REF!="Due date exceeded"</formula>
    </cfRule>
    <cfRule type="expression" dxfId="278" priority="766">
      <formula>#REF!="Alarm"</formula>
    </cfRule>
  </conditionalFormatting>
  <conditionalFormatting sqref="W2:W3 W5:W69 W72:W138 D126:D131 D133:E138 E139:E235 D149:D153 D155:D164 D166:D175 D183:D189 D198:D206 W207:W252 D208:D216 W254:W291 Z271 A292:E294 Q292:W294 W295:W305 E304:E305 S308:U309 E420">
    <cfRule type="expression" dxfId="277" priority="2470">
      <formula>#REF!="Alarm"</formula>
    </cfRule>
  </conditionalFormatting>
  <conditionalFormatting sqref="W307:W309">
    <cfRule type="expression" dxfId="276" priority="2027">
      <formula>#REF!="Alarm"</formula>
    </cfRule>
    <cfRule type="expression" dxfId="275" priority="2026">
      <formula>#REF!="Due date exceeded"</formula>
    </cfRule>
  </conditionalFormatting>
  <conditionalFormatting sqref="W348 W350:X350 W419:Y419 Z463 X496:X504 Z497:Z499 Z501 T509:W516">
    <cfRule type="expression" dxfId="274" priority="1028">
      <formula>#REF!="Due date exceeded"</formula>
    </cfRule>
    <cfRule type="expression" dxfId="273" priority="1029">
      <formula>#REF!="Alarm"</formula>
    </cfRule>
  </conditionalFormatting>
  <conditionalFormatting sqref="W452">
    <cfRule type="expression" dxfId="272" priority="634">
      <formula>#REF!="Due date exceeded"</formula>
    </cfRule>
    <cfRule type="expression" dxfId="271" priority="635">
      <formula>#REF!="Alarm"</formula>
    </cfRule>
  </conditionalFormatting>
  <conditionalFormatting sqref="W536">
    <cfRule type="expression" dxfId="270" priority="640">
      <formula>#REF!="Due date exceeded"</formula>
    </cfRule>
    <cfRule type="expression" dxfId="269" priority="641">
      <formula>#REF!="Alarm"</formula>
    </cfRule>
  </conditionalFormatting>
  <conditionalFormatting sqref="W545">
    <cfRule type="expression" dxfId="268" priority="757">
      <formula>#REF!="Due date exceeded"</formula>
    </cfRule>
    <cfRule type="expression" dxfId="267" priority="758">
      <formula>#REF!="Alarm"</formula>
    </cfRule>
  </conditionalFormatting>
  <conditionalFormatting sqref="W547:W553">
    <cfRule type="expression" dxfId="266" priority="682">
      <formula>#REF!="Alarm"</formula>
    </cfRule>
    <cfRule type="expression" dxfId="265" priority="681">
      <formula>#REF!="Due date exceeded"</formula>
    </cfRule>
  </conditionalFormatting>
  <conditionalFormatting sqref="W566:W572">
    <cfRule type="expression" dxfId="264" priority="540">
      <formula>#REF!="Due date exceeded"</formula>
    </cfRule>
    <cfRule type="expression" dxfId="263" priority="541">
      <formula>#REF!="Alarm"</formula>
    </cfRule>
  </conditionalFormatting>
  <conditionalFormatting sqref="W583">
    <cfRule type="expression" dxfId="262" priority="509">
      <formula>#REF!="Alarm"</formula>
    </cfRule>
    <cfRule type="expression" dxfId="261" priority="508">
      <formula>#REF!="Due date exceeded"</formula>
    </cfRule>
  </conditionalFormatting>
  <conditionalFormatting sqref="W587:W591">
    <cfRule type="expression" dxfId="260" priority="437">
      <formula>#REF!="Alarm"</formula>
    </cfRule>
    <cfRule type="expression" dxfId="259" priority="436">
      <formula>#REF!="Due date exceeded"</formula>
    </cfRule>
  </conditionalFormatting>
  <conditionalFormatting sqref="W596:W597">
    <cfRule type="expression" dxfId="258" priority="410">
      <formula>#REF!="Due date exceeded"</formula>
    </cfRule>
    <cfRule type="expression" dxfId="257" priority="411">
      <formula>#REF!="Alarm"</formula>
    </cfRule>
  </conditionalFormatting>
  <conditionalFormatting sqref="W600:W601">
    <cfRule type="expression" dxfId="256" priority="385">
      <formula>#REF!="Alarm"</formula>
    </cfRule>
    <cfRule type="expression" dxfId="255" priority="384">
      <formula>#REF!="Due date exceeded"</formula>
    </cfRule>
  </conditionalFormatting>
  <conditionalFormatting sqref="W604:W606">
    <cfRule type="expression" dxfId="254" priority="338">
      <formula>#REF!="Due date exceeded"</formula>
    </cfRule>
    <cfRule type="expression" dxfId="253" priority="339">
      <formula>#REF!="Alarm"</formula>
    </cfRule>
  </conditionalFormatting>
  <conditionalFormatting sqref="W617">
    <cfRule type="expression" dxfId="252" priority="294">
      <formula>#REF!="Due date exceeded"</formula>
    </cfRule>
    <cfRule type="expression" dxfId="251" priority="295">
      <formula>#REF!="Alarm"</formula>
    </cfRule>
  </conditionalFormatting>
  <conditionalFormatting sqref="W628">
    <cfRule type="expression" dxfId="250" priority="269">
      <formula>#REF!="Alarm"</formula>
    </cfRule>
    <cfRule type="expression" dxfId="249" priority="268">
      <formula>#REF!="Due date exceeded"</formula>
    </cfRule>
  </conditionalFormatting>
  <conditionalFormatting sqref="X126">
    <cfRule type="expression" dxfId="248" priority="42">
      <formula>#REF!="Due date exceeded"</formula>
    </cfRule>
    <cfRule type="expression" dxfId="247" priority="43">
      <formula>#REF!="Alarm"</formula>
    </cfRule>
  </conditionalFormatting>
  <conditionalFormatting sqref="X132">
    <cfRule type="expression" dxfId="246" priority="40">
      <formula>#REF!="Due date exceeded"</formula>
    </cfRule>
    <cfRule type="expression" dxfId="245" priority="41">
      <formula>#REF!="Alarm"</formula>
    </cfRule>
  </conditionalFormatting>
  <conditionalFormatting sqref="X145 X150 X153 X155:X156">
    <cfRule type="expression" dxfId="244" priority="38">
      <formula>#REF!="Due date exceeded"</formula>
    </cfRule>
    <cfRule type="expression" dxfId="243" priority="39">
      <formula>#REF!="Alarm"</formula>
    </cfRule>
  </conditionalFormatting>
  <conditionalFormatting sqref="X188">
    <cfRule type="expression" dxfId="242" priority="37">
      <formula>#REF!="Alarm"</formula>
    </cfRule>
    <cfRule type="expression" dxfId="241" priority="36">
      <formula>#REF!="Due date exceeded"</formula>
    </cfRule>
  </conditionalFormatting>
  <conditionalFormatting sqref="X196 X198:X199">
    <cfRule type="expression" dxfId="240" priority="34">
      <formula>#REF!="Due date exceeded"</formula>
    </cfRule>
    <cfRule type="expression" dxfId="239" priority="35">
      <formula>#REF!="Alarm"</formula>
    </cfRule>
  </conditionalFormatting>
  <conditionalFormatting sqref="X201">
    <cfRule type="expression" dxfId="238" priority="33">
      <formula>#REF!="Alarm"</formula>
    </cfRule>
    <cfRule type="expression" dxfId="237" priority="32">
      <formula>#REF!="Due date exceeded"</formula>
    </cfRule>
  </conditionalFormatting>
  <conditionalFormatting sqref="X209">
    <cfRule type="expression" dxfId="236" priority="30">
      <formula>#REF!="Due date exceeded"</formula>
    </cfRule>
    <cfRule type="expression" dxfId="235" priority="31">
      <formula>#REF!="Alarm"</formula>
    </cfRule>
  </conditionalFormatting>
  <conditionalFormatting sqref="X212:X213">
    <cfRule type="expression" dxfId="234" priority="28">
      <formula>#REF!="Due date exceeded"</formula>
    </cfRule>
    <cfRule type="expression" dxfId="233" priority="29">
      <formula>#REF!="Alarm"</formula>
    </cfRule>
  </conditionalFormatting>
  <conditionalFormatting sqref="X222 X226:X252">
    <cfRule type="expression" dxfId="232" priority="26">
      <formula>#REF!="Due date exceeded"</formula>
    </cfRule>
    <cfRule type="expression" dxfId="231" priority="27">
      <formula>#REF!="Alarm"</formula>
    </cfRule>
  </conditionalFormatting>
  <conditionalFormatting sqref="X342:X343 X383 X396 X408:X409 X425 X429 X442 X445 X450 X461:X463 X465 Z466 X467:X468 V496:W498 U499:W499">
    <cfRule type="expression" dxfId="230" priority="1142">
      <formula>#REF!="Alarm"</formula>
    </cfRule>
    <cfRule type="expression" dxfId="229" priority="1141">
      <formula>#REF!="Due date exceeded"</formula>
    </cfRule>
  </conditionalFormatting>
  <conditionalFormatting sqref="X423 X490:X494">
    <cfRule type="expression" dxfId="228" priority="24">
      <formula>#REF!="Due date exceeded"</formula>
    </cfRule>
    <cfRule type="expression" dxfId="227" priority="25">
      <formula>#REF!="Alarm"</formula>
    </cfRule>
  </conditionalFormatting>
  <conditionalFormatting sqref="X475:X480 X482:X483">
    <cfRule type="expression" dxfId="226" priority="741">
      <formula>#REF!="Due date exceeded"</formula>
    </cfRule>
    <cfRule type="expression" dxfId="225" priority="742">
      <formula>#REF!="Alarm"</formula>
    </cfRule>
  </conditionalFormatting>
  <conditionalFormatting sqref="X485">
    <cfRule type="expression" dxfId="224" priority="746">
      <formula>#REF!="Alarm"</formula>
    </cfRule>
    <cfRule type="expression" dxfId="223" priority="745">
      <formula>#REF!="Due date exceeded"</formula>
    </cfRule>
  </conditionalFormatting>
  <conditionalFormatting sqref="X487:X488">
    <cfRule type="expression" dxfId="222" priority="739">
      <formula>#REF!="Due date exceeded"</formula>
    </cfRule>
    <cfRule type="expression" dxfId="221" priority="740">
      <formula>#REF!="Alarm"</formula>
    </cfRule>
  </conditionalFormatting>
  <conditionalFormatting sqref="X534:X536">
    <cfRule type="expression" dxfId="220" priority="737">
      <formula>#REF!="Due date exceeded"</formula>
    </cfRule>
    <cfRule type="expression" dxfId="219" priority="738">
      <formula>#REF!="Alarm"</formula>
    </cfRule>
  </conditionalFormatting>
  <conditionalFormatting sqref="X538:X539">
    <cfRule type="expression" dxfId="218" priority="731">
      <formula>#REF!="Due date exceeded"</formula>
    </cfRule>
    <cfRule type="expression" dxfId="217" priority="732">
      <formula>#REF!="Alarm"</formula>
    </cfRule>
  </conditionalFormatting>
  <conditionalFormatting sqref="X541:X542">
    <cfRule type="expression" dxfId="216" priority="727">
      <formula>#REF!="Due date exceeded"</formula>
    </cfRule>
    <cfRule type="expression" dxfId="215" priority="728">
      <formula>#REF!="Alarm"</formula>
    </cfRule>
  </conditionalFormatting>
  <conditionalFormatting sqref="X544:X547 X550:X552">
    <cfRule type="expression" dxfId="214" priority="23">
      <formula>#REF!="Alarm"</formula>
    </cfRule>
    <cfRule type="expression" dxfId="213" priority="22">
      <formula>#REF!="Due date exceeded"</formula>
    </cfRule>
  </conditionalFormatting>
  <conditionalFormatting sqref="X554:X557">
    <cfRule type="expression" dxfId="212" priority="20">
      <formula>#REF!="Due date exceeded"</formula>
    </cfRule>
    <cfRule type="expression" dxfId="211" priority="21">
      <formula>#REF!="Alarm"</formula>
    </cfRule>
  </conditionalFormatting>
  <conditionalFormatting sqref="X560">
    <cfRule type="expression" dxfId="210" priority="504">
      <formula>#REF!="Due date exceeded"</formula>
    </cfRule>
    <cfRule type="expression" dxfId="209" priority="505">
      <formula>#REF!="Alarm"</formula>
    </cfRule>
  </conditionalFormatting>
  <conditionalFormatting sqref="X561:X563">
    <cfRule type="expression" dxfId="208" priority="514">
      <formula>#REF!="Due date exceeded"</formula>
    </cfRule>
    <cfRule type="expression" dxfId="207" priority="515">
      <formula>#REF!="Alarm"</formula>
    </cfRule>
  </conditionalFormatting>
  <conditionalFormatting sqref="X562 X570 X574">
    <cfRule type="expression" dxfId="206" priority="478">
      <formula>#REF!="Due date exceeded"</formula>
    </cfRule>
    <cfRule type="expression" dxfId="205" priority="479">
      <formula>#REF!="Alarm"</formula>
    </cfRule>
  </conditionalFormatting>
  <conditionalFormatting sqref="X562">
    <cfRule type="expression" dxfId="204" priority="507">
      <formula>#REF!="Alarm"</formula>
    </cfRule>
    <cfRule type="expression" dxfId="203" priority="506">
      <formula>#REF!="Due date exceeded"</formula>
    </cfRule>
  </conditionalFormatting>
  <conditionalFormatting sqref="X564:X566">
    <cfRule type="expression" dxfId="202" priority="486">
      <formula>#REF!="Due date exceeded"</formula>
    </cfRule>
    <cfRule type="expression" dxfId="201" priority="487">
      <formula>#REF!="Alarm"</formula>
    </cfRule>
  </conditionalFormatting>
  <conditionalFormatting sqref="X570">
    <cfRule type="expression" dxfId="200" priority="499">
      <formula>#REF!="Alarm"</formula>
    </cfRule>
    <cfRule type="expression" dxfId="199" priority="498">
      <formula>#REF!="Due date exceeded"</formula>
    </cfRule>
  </conditionalFormatting>
  <conditionalFormatting sqref="X570:X571">
    <cfRule type="expression" dxfId="198" priority="485">
      <formula>#REF!="Alarm"</formula>
    </cfRule>
    <cfRule type="expression" dxfId="197" priority="484">
      <formula>#REF!="Due date exceeded"</formula>
    </cfRule>
  </conditionalFormatting>
  <conditionalFormatting sqref="X574">
    <cfRule type="expression" dxfId="196" priority="494">
      <formula>#REF!="Due date exceeded"</formula>
    </cfRule>
    <cfRule type="expression" dxfId="195" priority="495">
      <formula>#REF!="Alarm"</formula>
    </cfRule>
  </conditionalFormatting>
  <conditionalFormatting sqref="X574:X575">
    <cfRule type="expression" dxfId="194" priority="482">
      <formula>#REF!="Due date exceeded"</formula>
    </cfRule>
    <cfRule type="expression" dxfId="193" priority="483">
      <formula>#REF!="Alarm"</formula>
    </cfRule>
  </conditionalFormatting>
  <conditionalFormatting sqref="X577">
    <cfRule type="expression" dxfId="192" priority="477">
      <formula>#REF!="Alarm"</formula>
    </cfRule>
    <cfRule type="expression" dxfId="191" priority="475">
      <formula>#REF!="Alarm"</formula>
    </cfRule>
    <cfRule type="expression" dxfId="190" priority="474">
      <formula>#REF!="Due date exceeded"</formula>
    </cfRule>
    <cfRule type="expression" dxfId="189" priority="473">
      <formula>#REF!="Alarm"</formula>
    </cfRule>
    <cfRule type="expression" dxfId="188" priority="472">
      <formula>#REF!="Due date exceeded"</formula>
    </cfRule>
    <cfRule type="expression" dxfId="187" priority="476">
      <formula>#REF!="Due date exceeded"</formula>
    </cfRule>
  </conditionalFormatting>
  <conditionalFormatting sqref="X580:X581">
    <cfRule type="expression" dxfId="186" priority="404">
      <formula>#REF!="Due date exceeded"</formula>
    </cfRule>
    <cfRule type="expression" dxfId="185" priority="405">
      <formula>#REF!="Alarm"</formula>
    </cfRule>
  </conditionalFormatting>
  <conditionalFormatting sqref="X581">
    <cfRule type="expression" dxfId="184" priority="403">
      <formula>#REF!="Alarm"</formula>
    </cfRule>
    <cfRule type="expression" dxfId="183" priority="400">
      <formula>#REF!="Due date exceeded"</formula>
    </cfRule>
    <cfRule type="expression" dxfId="182" priority="401">
      <formula>#REF!="Alarm"</formula>
    </cfRule>
    <cfRule type="expression" dxfId="181" priority="402">
      <formula>#REF!="Due date exceeded"</formula>
    </cfRule>
  </conditionalFormatting>
  <conditionalFormatting sqref="X671">
    <cfRule type="expression" dxfId="180" priority="165">
      <formula>#REF!="Alarm"</formula>
    </cfRule>
    <cfRule type="expression" dxfId="179" priority="164">
      <formula>#REF!="Due date exceeded"</formula>
    </cfRule>
  </conditionalFormatting>
  <conditionalFormatting sqref="X673">
    <cfRule type="expression" dxfId="178" priority="161">
      <formula>#REF!="Alarm"</formula>
    </cfRule>
    <cfRule type="expression" dxfId="177" priority="160">
      <formula>#REF!="Due date exceeded"</formula>
    </cfRule>
  </conditionalFormatting>
  <conditionalFormatting sqref="X684:X686">
    <cfRule type="expression" dxfId="176" priority="117">
      <formula>#REF!="Alarm"</formula>
    </cfRule>
    <cfRule type="expression" dxfId="175" priority="116">
      <formula>#REF!="Due date exceeded"</formula>
    </cfRule>
  </conditionalFormatting>
  <conditionalFormatting sqref="X688:X689">
    <cfRule type="expression" dxfId="174" priority="114">
      <formula>#REF!="Due date exceeded"</formula>
    </cfRule>
    <cfRule type="expression" dxfId="173" priority="115">
      <formula>#REF!="Alarm"</formula>
    </cfRule>
  </conditionalFormatting>
  <conditionalFormatting sqref="X691">
    <cfRule type="expression" dxfId="172" priority="118">
      <formula>#REF!="Due date exceeded"</formula>
    </cfRule>
    <cfRule type="expression" dxfId="171" priority="119">
      <formula>#REF!="Alarm"</formula>
    </cfRule>
  </conditionalFormatting>
  <conditionalFormatting sqref="X693:X695">
    <cfRule type="expression" dxfId="170" priority="102">
      <formula>#REF!="Due date exceeded"</formula>
    </cfRule>
    <cfRule type="expression" dxfId="169" priority="103">
      <formula>#REF!="Alarm"</formula>
    </cfRule>
  </conditionalFormatting>
  <conditionalFormatting sqref="X698:X699">
    <cfRule type="expression" dxfId="168" priority="96">
      <formula>#REF!="Due date exceeded"</formula>
    </cfRule>
    <cfRule type="expression" dxfId="167" priority="97">
      <formula>#REF!="Alarm"</formula>
    </cfRule>
  </conditionalFormatting>
  <conditionalFormatting sqref="X777">
    <cfRule type="expression" dxfId="166" priority="16">
      <formula>#REF!="Alarm"</formula>
    </cfRule>
    <cfRule type="expression" dxfId="165" priority="15">
      <formula>#REF!="Due date exceeded"</formula>
    </cfRule>
  </conditionalFormatting>
  <conditionalFormatting sqref="X780:X783">
    <cfRule type="expression" dxfId="164" priority="14">
      <formula>#REF!="Alarm"</formula>
    </cfRule>
    <cfRule type="expression" dxfId="163" priority="13">
      <formula>#REF!="Due date exceeded"</formula>
    </cfRule>
  </conditionalFormatting>
  <conditionalFormatting sqref="X74:Y77">
    <cfRule type="expression" dxfId="162" priority="80">
      <formula>#REF!="Due date exceeded"</formula>
    </cfRule>
    <cfRule type="expression" dxfId="161" priority="81">
      <formula>#REF!="Alarm"</formula>
    </cfRule>
  </conditionalFormatting>
  <conditionalFormatting sqref="X92:Y125">
    <cfRule type="expression" dxfId="160" priority="73">
      <formula>#REF!="Alarm"</formula>
    </cfRule>
    <cfRule type="expression" dxfId="159" priority="72">
      <formula>#REF!="Due date exceeded"</formula>
    </cfRule>
  </conditionalFormatting>
  <conditionalFormatting sqref="Y1:Y5 X2:X73 Y7:Y69 Y72:Y73 X78:X85 Y78:Y91 X87:X91 Y126 X127:Y131 X133:Y144 X146:Y149 X151:Y152 Y153 X154:Y154 X157:Y187 X189:Y195 X197:Y197 Y198:Y199 X200:Y200 Y201 X202:Y208 X210:Y211 X214:Y221 X223:Y225 T235:U235 T253 X254:X283 Y254:Y305 Z259 Z262:Z263 Z286:Z293 X286:X305 AA290 Z295:Z301 T303:U307 Z304:Z305 AA305:AA309 X306:Y306 Y307:Y309 X307:X311 E307:E315 Z308 T310:T321 X313 X317 X320 T322:U322 X322:Z322 X323:X324 T323:T343 X334 Z335:Z336 X336 X338:X340 E344 X345:Y347 AA345:AA351 T345:U354 E346:E352 X348 X349:Y349 Y350 W351 X351:Y354 B352:C352 T355 X355:X360 E356 T356:U356 W356 Y356 T357:T398 E358:E369 X362 X364:X365 X367 X370 X372:X374 X378:X379 U384 X384:Y384 E384:E388 X385 X386:Y386 U386:U388 X387 X388:Y388 X392:X393 Y394 Y396 E399:E409 T399:U420 X412:X413 W413 Z413 W416 X416:X418 Z416:Z419 E417:E418 X420 T421:T438 E432:E434 U432:U434 T439:U441 X440 T442:W442 Z442 E442:E443 T443:U443 E446:E447 U446:U447 E451 U451 U453:U457 E453:E458 X457 X459 U461:U463 V463:W467 U469 E472:E476 U473 U482 U486:U490 W528 V543 Z19:Z20 Z26:Z29 Z33:Z35 Z40 Z49 Z55 Z60 Z68 Z75 Z81:Z82 Z93 Z104:Z105 Z109:Z110 Z112 Z129 Z133 Z137 Z172 Z181 Z190:Z194 Z196:Z197 Z199:Z200 Z226">
    <cfRule type="expression" dxfId="158" priority="2014">
      <formula>#REF!="Alarm"</formula>
    </cfRule>
  </conditionalFormatting>
  <conditionalFormatting sqref="Y1:Y5 X2:X73 Y7:Y69 Y72:Y73 X78:X85 Y78:Y91 X87:X91 Y126 X127:Y131 X133:Y144 X146:Y149 X151:Y152 Y153 X154:Y154 X157:Y187 X189:Y195 X197:Y197 Y198:Y199 X200:Y200 Y201 X202:Y208 X210:Y211 X214:Y221 X223:Y225 T235:U235 T253 X254:X283 AA254:AA302 Y254:Y305 Z256:Z270 Z272:Z302 X286:X305 T303:U307 Z304:Z305 AA304:AA309 X306:Y306 Y307:Y309 X307:X311 E307:E315 Z308 T310:T321 X313 X317 X320 T322:U322 X322:Z322 X323:X324 T323:T343 X334 Z335:Z336 X336 X338:X340 E344 X345:Y347 AA345:AA351 T345:U354 E346:E352 X348 X349:Y349 Y350 W351 X351:Y354 B352:C352 T355 X355:X360 E356 T356:U356 W356 Y356 T357:T398 E358:E369 X362 X364:X365 X367 X370 X372:X374 X378:X379 U384 X384:Y384 E384:E388 X385 X386:Y386 U386:U388 X387 X388:Y388 X392:X393 Y394 Y396 E399:E409 T399:U420 X412:X413 W413 Z413 W416 X416:X418 Z416:Z419 E417:E418 X420 T421:T438 E432:E434 U432:U434 T439:U441 X440 T442:W442 Z442 E442:E443 T443:U443 E446:E447 U446:U447 E451 U451 U453:U457 E453:E458 X457 X459 U461:U463 V463:W467 U469 E472:E476 U473 U482 U486:U490 W528 V543">
    <cfRule type="expression" dxfId="157" priority="2013">
      <formula>#REF!="Due date exceeded"</formula>
    </cfRule>
  </conditionalFormatting>
  <conditionalFormatting sqref="Y132">
    <cfRule type="expression" dxfId="156" priority="70">
      <formula>#REF!="Due date exceeded"</formula>
    </cfRule>
    <cfRule type="expression" dxfId="155" priority="71">
      <formula>#REF!="Alarm"</formula>
    </cfRule>
  </conditionalFormatting>
  <conditionalFormatting sqref="Y145">
    <cfRule type="expression" dxfId="154" priority="69">
      <formula>#REF!="Alarm"</formula>
    </cfRule>
    <cfRule type="expression" dxfId="153" priority="68">
      <formula>#REF!="Due date exceeded"</formula>
    </cfRule>
  </conditionalFormatting>
  <conditionalFormatting sqref="Y150">
    <cfRule type="expression" dxfId="152" priority="64">
      <formula>#REF!="Due date exceeded"</formula>
    </cfRule>
    <cfRule type="expression" dxfId="151" priority="65">
      <formula>#REF!="Alarm"</formula>
    </cfRule>
  </conditionalFormatting>
  <conditionalFormatting sqref="Y155:Y156">
    <cfRule type="expression" dxfId="150" priority="58">
      <formula>#REF!="Due date exceeded"</formula>
    </cfRule>
    <cfRule type="expression" dxfId="149" priority="59">
      <formula>#REF!="Alarm"</formula>
    </cfRule>
  </conditionalFormatting>
  <conditionalFormatting sqref="Y188">
    <cfRule type="expression" dxfId="148" priority="55">
      <formula>#REF!="Alarm"</formula>
    </cfRule>
    <cfRule type="expression" dxfId="147" priority="54">
      <formula>#REF!="Due date exceeded"</formula>
    </cfRule>
  </conditionalFormatting>
  <conditionalFormatting sqref="Y196">
    <cfRule type="expression" dxfId="146" priority="53">
      <formula>#REF!="Alarm"</formula>
    </cfRule>
    <cfRule type="expression" dxfId="145" priority="52">
      <formula>#REF!="Due date exceeded"</formula>
    </cfRule>
  </conditionalFormatting>
  <conditionalFormatting sqref="Y209">
    <cfRule type="expression" dxfId="144" priority="50">
      <formula>#REF!="Due date exceeded"</formula>
    </cfRule>
    <cfRule type="expression" dxfId="143" priority="51">
      <formula>#REF!="Alarm"</formula>
    </cfRule>
  </conditionalFormatting>
  <conditionalFormatting sqref="Y212:Y213">
    <cfRule type="expression" dxfId="142" priority="49">
      <formula>#REF!="Alarm"</formula>
    </cfRule>
    <cfRule type="expression" dxfId="141" priority="48">
      <formula>#REF!="Due date exceeded"</formula>
    </cfRule>
  </conditionalFormatting>
  <conditionalFormatting sqref="Y222">
    <cfRule type="expression" dxfId="140" priority="46">
      <formula>#REF!="Due date exceeded"</formula>
    </cfRule>
    <cfRule type="expression" dxfId="139" priority="47">
      <formula>#REF!="Alarm"</formula>
    </cfRule>
  </conditionalFormatting>
  <conditionalFormatting sqref="Y226:Y251">
    <cfRule type="expression" dxfId="138" priority="44">
      <formula>#REF!="Due date exceeded"</formula>
    </cfRule>
    <cfRule type="expression" dxfId="137" priority="45">
      <formula>#REF!="Alarm"</formula>
    </cfRule>
  </conditionalFormatting>
  <conditionalFormatting sqref="Z3:Z69 Z409 T444:T508 X472 U535">
    <cfRule type="expression" dxfId="136" priority="826">
      <formula>#REF!="Due date exceeded"</formula>
    </cfRule>
  </conditionalFormatting>
  <conditionalFormatting sqref="Z6 Z9:Z11 Z409 T444:T508 X472 U535">
    <cfRule type="expression" dxfId="135" priority="827">
      <formula>#REF!="Alarm"</formula>
    </cfRule>
  </conditionalFormatting>
  <conditionalFormatting sqref="Z72:Z240">
    <cfRule type="expression" dxfId="134" priority="56">
      <formula>#REF!="Due date exceeded"</formula>
    </cfRule>
  </conditionalFormatting>
  <conditionalFormatting sqref="Z149:Z151">
    <cfRule type="expression" dxfId="133" priority="67">
      <formula>#REF!="Alarm"</formula>
    </cfRule>
  </conditionalFormatting>
  <conditionalFormatting sqref="Z156:Z157">
    <cfRule type="expression" dxfId="132" priority="61">
      <formula>#REF!="Alarm"</formula>
    </cfRule>
  </conditionalFormatting>
  <conditionalFormatting sqref="Z186:Z188">
    <cfRule type="expression" dxfId="131" priority="57">
      <formula>#REF!="Alarm"</formula>
    </cfRule>
  </conditionalFormatting>
  <conditionalFormatting sqref="Z489:Z491">
    <cfRule type="expression" dxfId="130" priority="645">
      <formula>#REF!="Alarm"</formula>
    </cfRule>
    <cfRule type="expression" dxfId="129" priority="644">
      <formula>#REF!="Due date exceeded"</formula>
    </cfRule>
  </conditionalFormatting>
  <conditionalFormatting sqref="Z536:Z537">
    <cfRule type="expression" dxfId="128" priority="638">
      <formula>#REF!="Due date exceeded"</formula>
    </cfRule>
    <cfRule type="expression" dxfId="127" priority="639">
      <formula>#REF!="Alarm"</formula>
    </cfRule>
  </conditionalFormatting>
  <conditionalFormatting sqref="Z541">
    <cfRule type="expression" dxfId="126" priority="619">
      <formula>#REF!="Alarm"</formula>
    </cfRule>
    <cfRule type="expression" dxfId="125" priority="618">
      <formula>#REF!="Due date exceeded"</formula>
    </cfRule>
  </conditionalFormatting>
  <conditionalFormatting sqref="Z543">
    <cfRule type="expression" dxfId="124" priority="595">
      <formula>#REF!="Alarm"</formula>
    </cfRule>
    <cfRule type="expression" dxfId="123" priority="594">
      <formula>#REF!="Due date exceeded"</formula>
    </cfRule>
  </conditionalFormatting>
  <conditionalFormatting sqref="Z549:Z550">
    <cfRule type="expression" dxfId="122" priority="408">
      <formula>#REF!="Due date exceeded"</formula>
    </cfRule>
    <cfRule type="expression" dxfId="121" priority="409">
      <formula>#REF!="Alarm"</formula>
    </cfRule>
  </conditionalFormatting>
  <conditionalFormatting sqref="Z553">
    <cfRule type="expression" dxfId="120" priority="395">
      <formula>#REF!="Alarm"</formula>
    </cfRule>
    <cfRule type="expression" dxfId="119" priority="394">
      <formula>#REF!="Due date exceeded"</formula>
    </cfRule>
  </conditionalFormatting>
  <conditionalFormatting sqref="Z556:Z557">
    <cfRule type="expression" dxfId="118" priority="406">
      <formula>#REF!="Due date exceeded"</formula>
    </cfRule>
    <cfRule type="expression" dxfId="117" priority="407">
      <formula>#REF!="Alarm"</formula>
    </cfRule>
  </conditionalFormatting>
  <conditionalFormatting sqref="Z559">
    <cfRule type="expression" dxfId="116" priority="325">
      <formula>#REF!="Alarm"</formula>
    </cfRule>
    <cfRule type="expression" dxfId="115" priority="324">
      <formula>#REF!="Due date exceeded"</formula>
    </cfRule>
  </conditionalFormatting>
  <conditionalFormatting sqref="Z568">
    <cfRule type="expression" dxfId="114" priority="336">
      <formula>#REF!="Due date exceeded"</formula>
    </cfRule>
    <cfRule type="expression" dxfId="113" priority="337">
      <formula>#REF!="Alarm"</formula>
    </cfRule>
  </conditionalFormatting>
  <conditionalFormatting sqref="Z572">
    <cfRule type="expression" dxfId="112" priority="331">
      <formula>#REF!="Alarm"</formula>
    </cfRule>
    <cfRule type="expression" dxfId="111" priority="330">
      <formula>#REF!="Due date exceeded"</formula>
    </cfRule>
  </conditionalFormatting>
  <conditionalFormatting sqref="Z580">
    <cfRule type="expression" dxfId="110" priority="323">
      <formula>#REF!="Alarm"</formula>
    </cfRule>
    <cfRule type="expression" dxfId="109" priority="322">
      <formula>#REF!="Due date exceeded"</formula>
    </cfRule>
  </conditionalFormatting>
  <conditionalFormatting sqref="Z582:Z583">
    <cfRule type="expression" dxfId="108" priority="321">
      <formula>#REF!="Alarm"</formula>
    </cfRule>
    <cfRule type="expression" dxfId="107" priority="320">
      <formula>#REF!="Due date exceeded"</formula>
    </cfRule>
  </conditionalFormatting>
  <conditionalFormatting sqref="Z588">
    <cfRule type="expression" dxfId="106" priority="333">
      <formula>#REF!="Alarm"</formula>
    </cfRule>
    <cfRule type="expression" dxfId="105" priority="332">
      <formula>#REF!="Due date exceeded"</formula>
    </cfRule>
  </conditionalFormatting>
  <conditionalFormatting sqref="Z591">
    <cfRule type="expression" dxfId="104" priority="307">
      <formula>#REF!="Alarm"</formula>
    </cfRule>
    <cfRule type="expression" dxfId="103" priority="306">
      <formula>#REF!="Due date exceeded"</formula>
    </cfRule>
  </conditionalFormatting>
  <conditionalFormatting sqref="Z596:Z597">
    <cfRule type="expression" dxfId="102" priority="302">
      <formula>#REF!="Due date exceeded"</formula>
    </cfRule>
    <cfRule type="expression" dxfId="101" priority="303">
      <formula>#REF!="Alarm"</formula>
    </cfRule>
  </conditionalFormatting>
  <conditionalFormatting sqref="Z601">
    <cfRule type="expression" dxfId="100" priority="382">
      <formula>#REF!="Due date exceeded"</formula>
    </cfRule>
    <cfRule type="expression" dxfId="99" priority="383">
      <formula>#REF!="Alarm"</formula>
    </cfRule>
  </conditionalFormatting>
  <conditionalFormatting sqref="Z604:Z606">
    <cfRule type="expression" dxfId="98" priority="274">
      <formula>#REF!="Due date exceeded"</formula>
    </cfRule>
    <cfRule type="expression" dxfId="97" priority="275">
      <formula>#REF!="Alarm"</formula>
    </cfRule>
  </conditionalFormatting>
  <conditionalFormatting sqref="Z617">
    <cfRule type="expression" dxfId="96" priority="212">
      <formula>#REF!="Due date exceeded"</formula>
    </cfRule>
    <cfRule type="expression" dxfId="95" priority="213">
      <formula>#REF!="Alarm"</formula>
    </cfRule>
  </conditionalFormatting>
  <conditionalFormatting sqref="Z706">
    <cfRule type="expression" dxfId="94" priority="86">
      <formula>#REF!="Due date exceeded"</formula>
    </cfRule>
    <cfRule type="expression" dxfId="93" priority="87">
      <formula>#REF!="Alarm"</formula>
    </cfRule>
  </conditionalFormatting>
  <dataValidations count="1">
    <dataValidation type="list" allowBlank="1" showInputMessage="1" showErrorMessage="1" sqref="C389:C409 U535 C1:C234 C537 C520:C533 U523:U525 C448:C462 C478:C486 U509:U520 U506:U507 C504 U504 C500:C502 U499 U399:U420 C414:C419 U482 U473 U469 U461:U463 C444:C445 C421:C441 U439:U441 U432:U434 U345:U351 U353:U354 C411 C355 C357:D383 D304:D356 U322 C302 U1 D1:D302 C323:C343 U254:U263 C253 U306 U3:U252 U302 U466 C310:C321 U486:U490 C542 C545 U546 U554:U556 U453:U457 U451 U560:U564 U567:U570 C464:C476 C584 C599 C554:C557 C605:D605 C607 D384:D604 C615:C616 C618:C620 A631 A633:A635 C637 C626 C642 C650:C651 U598 C661 C697 C700:C701 C706 C717 C644:C646 C732 C738 C741:C743 C745 C734 C751:C752 C757:C758 C763 C765 C769:C773 C779:C780 C789:C791 C800 C809 C835 C839:C841 C850 C852 C900:C1048576 D606:D1048576">
      <formula1>#REF!</formula1>
    </dataValidation>
  </dataValidations>
  <hyperlinks>
    <hyperlink ref="AA851" r:id="rId1"/>
  </hyperlinks>
  <pageMargins left="0.7" right="0.7" top="0.75" bottom="0.75" header="0.3" footer="0.3"/>
  <pageSetup orientation="portrait" r:id="rId2"/>
  <ignoredErrors>
    <ignoredError sqref="C1" listDataValidation="1"/>
    <ignoredError sqref="K869 P869" calculatedColumn="1"/>
  </ignoredErrors>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1583"/>
  <sheetViews>
    <sheetView showGridLines="0" topLeftCell="A19" zoomScale="98" zoomScaleNormal="98" workbookViewId="0">
      <selection activeCell="C49" sqref="C49:G49"/>
    </sheetView>
  </sheetViews>
  <sheetFormatPr defaultRowHeight="14.25" x14ac:dyDescent="0.2"/>
  <cols>
    <col min="1" max="1" width="19.75" style="1" customWidth="1"/>
    <col min="2" max="2" width="14" style="1" bestFit="1" customWidth="1"/>
    <col min="3" max="3" width="13.375" style="6" bestFit="1" customWidth="1"/>
    <col min="4" max="4" width="9.625" style="1" hidden="1" customWidth="1"/>
    <col min="5" max="5" width="18.875" style="1" bestFit="1" customWidth="1"/>
    <col min="6" max="6" width="26.125" style="2" bestFit="1" customWidth="1"/>
    <col min="7" max="7" width="21.625" style="13" bestFit="1" customWidth="1"/>
    <col min="8" max="8" width="18.625" style="4" bestFit="1" customWidth="1"/>
    <col min="9" max="9" width="21.25" style="7" bestFit="1" customWidth="1"/>
    <col min="10" max="10" width="20.375" bestFit="1" customWidth="1"/>
    <col min="11" max="12" width="14.125" bestFit="1" customWidth="1"/>
    <col min="13" max="13" width="22.125" bestFit="1" customWidth="1"/>
  </cols>
  <sheetData>
    <row r="1" spans="2:9" x14ac:dyDescent="0.2">
      <c r="B1" s="861"/>
      <c r="C1" s="862"/>
      <c r="D1" s="863"/>
      <c r="E1" s="862"/>
      <c r="F1" s="862"/>
      <c r="G1" s="864"/>
      <c r="H1"/>
      <c r="I1"/>
    </row>
    <row r="2" spans="2:9" x14ac:dyDescent="0.2">
      <c r="B2" s="865"/>
      <c r="C2" s="8"/>
      <c r="D2" s="9"/>
      <c r="E2" s="8"/>
      <c r="F2" s="8"/>
      <c r="G2" s="866"/>
      <c r="H2"/>
      <c r="I2"/>
    </row>
    <row r="3" spans="2:9" x14ac:dyDescent="0.2">
      <c r="B3" s="865"/>
      <c r="C3" s="8"/>
      <c r="D3" s="9"/>
      <c r="E3" s="8"/>
      <c r="F3" s="8"/>
      <c r="G3" s="866"/>
      <c r="H3"/>
      <c r="I3"/>
    </row>
    <row r="4" spans="2:9" x14ac:dyDescent="0.2">
      <c r="B4" s="865"/>
      <c r="C4" s="8"/>
      <c r="D4" s="9"/>
      <c r="E4" s="8"/>
      <c r="F4" s="8"/>
      <c r="G4" s="866"/>
      <c r="H4"/>
      <c r="I4"/>
    </row>
    <row r="5" spans="2:9" x14ac:dyDescent="0.2">
      <c r="B5" s="865"/>
      <c r="C5" s="8"/>
      <c r="D5" s="9"/>
      <c r="E5" s="8"/>
      <c r="F5" s="8"/>
      <c r="G5" s="866"/>
      <c r="H5"/>
      <c r="I5"/>
    </row>
    <row r="6" spans="2:9" x14ac:dyDescent="0.2">
      <c r="B6" s="865"/>
      <c r="C6" s="8"/>
      <c r="D6" s="9"/>
      <c r="E6" s="8"/>
      <c r="F6" s="8"/>
      <c r="G6" s="866"/>
      <c r="H6"/>
      <c r="I6"/>
    </row>
    <row r="7" spans="2:9" x14ac:dyDescent="0.2">
      <c r="B7" s="865"/>
      <c r="C7" s="8"/>
      <c r="D7" s="9"/>
      <c r="E7" s="8"/>
      <c r="F7" s="8"/>
      <c r="G7" s="866"/>
      <c r="H7"/>
      <c r="I7"/>
    </row>
    <row r="8" spans="2:9" x14ac:dyDescent="0.2">
      <c r="B8" s="865"/>
      <c r="C8" s="8"/>
      <c r="D8" s="9"/>
      <c r="E8" s="8"/>
      <c r="F8" s="8"/>
      <c r="G8" s="866"/>
      <c r="H8"/>
      <c r="I8"/>
    </row>
    <row r="9" spans="2:9" x14ac:dyDescent="0.2">
      <c r="B9" s="865"/>
      <c r="C9" s="8"/>
      <c r="D9" s="9"/>
      <c r="E9" s="8"/>
      <c r="F9" s="8"/>
      <c r="G9" s="866"/>
      <c r="H9"/>
      <c r="I9"/>
    </row>
    <row r="10" spans="2:9" ht="15" thickBot="1" x14ac:dyDescent="0.25">
      <c r="B10" s="867"/>
      <c r="C10" s="868"/>
      <c r="D10" s="869"/>
      <c r="E10" s="868"/>
      <c r="F10" s="868"/>
      <c r="G10" s="870"/>
      <c r="H10"/>
      <c r="I10"/>
    </row>
    <row r="11" spans="2:9" ht="15.75" customHeight="1" x14ac:dyDescent="0.2"/>
    <row r="19" spans="1:13" x14ac:dyDescent="0.2">
      <c r="I19" s="7" t="s">
        <v>79</v>
      </c>
    </row>
    <row r="20" spans="1:13" x14ac:dyDescent="0.2">
      <c r="I20" s="7" t="s">
        <v>80</v>
      </c>
    </row>
    <row r="29" spans="1:13" x14ac:dyDescent="0.2">
      <c r="C29" s="1"/>
      <c r="E29" s="447" t="s">
        <v>274</v>
      </c>
      <c r="F29" s="1"/>
      <c r="G29" s="1"/>
      <c r="H29" s="1"/>
      <c r="I29" s="1"/>
      <c r="J29" s="1"/>
      <c r="K29" s="1"/>
    </row>
    <row r="30" spans="1:13" x14ac:dyDescent="0.2">
      <c r="A30" s="447" t="s">
        <v>5</v>
      </c>
      <c r="B30" s="447" t="s">
        <v>6</v>
      </c>
      <c r="C30" s="448" t="s">
        <v>7</v>
      </c>
      <c r="D30" s="447" t="s">
        <v>8</v>
      </c>
      <c r="E30" s="1" t="s">
        <v>275</v>
      </c>
      <c r="F30" s="1" t="s">
        <v>276</v>
      </c>
      <c r="G30" s="2" t="s">
        <v>277</v>
      </c>
      <c r="H30" s="1" t="s">
        <v>278</v>
      </c>
      <c r="I30" s="1" t="s">
        <v>78</v>
      </c>
      <c r="J30" s="1" t="s">
        <v>279</v>
      </c>
      <c r="K30" s="1" t="s">
        <v>280</v>
      </c>
      <c r="M30" s="19"/>
    </row>
    <row r="31" spans="1:13" x14ac:dyDescent="0.2">
      <c r="A31" s="1" t="s">
        <v>87</v>
      </c>
      <c r="B31" s="1" t="s">
        <v>46</v>
      </c>
      <c r="C31" s="1" t="s">
        <v>47</v>
      </c>
      <c r="D31" s="1">
        <v>2025</v>
      </c>
      <c r="E31" s="4">
        <v>1485842.56</v>
      </c>
      <c r="F31" s="4">
        <v>659641.52000000014</v>
      </c>
      <c r="G31" s="835">
        <v>0.44395115455570211</v>
      </c>
      <c r="H31" s="4">
        <v>642694.73</v>
      </c>
      <c r="I31" s="4">
        <v>16946.790000000052</v>
      </c>
      <c r="J31" s="835">
        <v>0.43254564602053125</v>
      </c>
      <c r="K31" s="4">
        <v>16946.790000000052</v>
      </c>
      <c r="M31" s="19"/>
    </row>
    <row r="32" spans="1:13" x14ac:dyDescent="0.2">
      <c r="C32" s="1" t="s">
        <v>86</v>
      </c>
      <c r="D32" s="1">
        <v>2025</v>
      </c>
      <c r="E32" s="4">
        <v>1417865.39</v>
      </c>
      <c r="F32" s="4">
        <v>337025.30000000005</v>
      </c>
      <c r="G32" s="835">
        <v>0.23769908086972916</v>
      </c>
      <c r="H32" s="4">
        <v>352703.20999999996</v>
      </c>
      <c r="I32" s="4">
        <v>2945.4500000000899</v>
      </c>
      <c r="J32" s="835">
        <v>0.24875648456303739</v>
      </c>
      <c r="K32" s="4">
        <v>-15677.909999999909</v>
      </c>
      <c r="M32" s="19"/>
    </row>
    <row r="33" spans="2:13" x14ac:dyDescent="0.2">
      <c r="C33" s="1" t="s">
        <v>37</v>
      </c>
      <c r="D33" s="1">
        <v>2025</v>
      </c>
      <c r="E33" s="4">
        <v>1236016.7</v>
      </c>
      <c r="F33" s="4">
        <v>352169.12999999995</v>
      </c>
      <c r="G33" s="835">
        <v>0.28492263089972808</v>
      </c>
      <c r="H33" s="4">
        <v>287922.12</v>
      </c>
      <c r="I33" s="4">
        <v>64247.009999999937</v>
      </c>
      <c r="J33" s="835">
        <v>0.2329435516526597</v>
      </c>
      <c r="K33" s="4">
        <v>64247.009999999937</v>
      </c>
      <c r="M33" s="19"/>
    </row>
    <row r="34" spans="2:13" x14ac:dyDescent="0.2">
      <c r="C34" s="1" t="s">
        <v>53</v>
      </c>
      <c r="D34" s="1">
        <v>2025</v>
      </c>
      <c r="E34" s="4">
        <v>1482067.6</v>
      </c>
      <c r="F34" s="4">
        <v>414047.49999999988</v>
      </c>
      <c r="G34" s="835">
        <v>0.27937153473971083</v>
      </c>
      <c r="H34" s="4">
        <v>360780.18</v>
      </c>
      <c r="I34" s="4">
        <v>53267.319999999898</v>
      </c>
      <c r="J34" s="835">
        <v>0.24343031316520244</v>
      </c>
      <c r="K34" s="4">
        <v>53267.319999999898</v>
      </c>
      <c r="M34" s="19"/>
    </row>
    <row r="35" spans="2:13" x14ac:dyDescent="0.2">
      <c r="C35" s="1" t="s">
        <v>92</v>
      </c>
      <c r="D35" s="1">
        <v>2025</v>
      </c>
      <c r="E35" s="4">
        <v>1554437.29</v>
      </c>
      <c r="F35" s="4">
        <v>826620.17000000016</v>
      </c>
      <c r="G35" s="835">
        <v>0.53178097007695957</v>
      </c>
      <c r="H35" s="4">
        <v>830368.17999999993</v>
      </c>
      <c r="I35" s="4">
        <v>5693.3500000000649</v>
      </c>
      <c r="J35" s="835">
        <v>0.53419213842972069</v>
      </c>
      <c r="K35" s="4">
        <v>-3748.0099999999211</v>
      </c>
      <c r="M35" s="20"/>
    </row>
    <row r="36" spans="2:13" x14ac:dyDescent="0.2">
      <c r="C36" s="1" t="s">
        <v>83</v>
      </c>
      <c r="D36" s="1">
        <v>2025</v>
      </c>
      <c r="E36" s="4">
        <v>1268446.0199999998</v>
      </c>
      <c r="F36" s="4">
        <v>770462.58</v>
      </c>
      <c r="G36" s="835">
        <v>0.60740667545316596</v>
      </c>
      <c r="H36" s="4">
        <v>453334.25999999989</v>
      </c>
      <c r="I36" s="4">
        <v>322073.47000000003</v>
      </c>
      <c r="J36" s="835">
        <v>0.35739341907509786</v>
      </c>
      <c r="K36" s="4">
        <v>317128.32000000007</v>
      </c>
    </row>
    <row r="37" spans="2:13" x14ac:dyDescent="0.2">
      <c r="C37" s="1" t="s">
        <v>84</v>
      </c>
      <c r="D37" s="1">
        <v>2025</v>
      </c>
      <c r="E37" s="4">
        <v>1493934.2500000002</v>
      </c>
      <c r="F37" s="4">
        <v>587030.55000000005</v>
      </c>
      <c r="G37" s="835">
        <v>0.39294269476718935</v>
      </c>
      <c r="H37" s="4">
        <v>379412.72000000015</v>
      </c>
      <c r="I37" s="4">
        <v>207617.83000000002</v>
      </c>
      <c r="J37" s="835">
        <v>0.25396882091698486</v>
      </c>
      <c r="K37" s="4">
        <v>207617.83000000002</v>
      </c>
    </row>
    <row r="38" spans="2:13" x14ac:dyDescent="0.2">
      <c r="C38" s="1" t="s">
        <v>102</v>
      </c>
      <c r="D38" s="1">
        <v>2025</v>
      </c>
      <c r="E38" s="4">
        <v>56121.89</v>
      </c>
      <c r="F38" s="4">
        <v>9500.0000000000073</v>
      </c>
      <c r="G38" s="835">
        <v>0.16927441324588333</v>
      </c>
      <c r="H38" s="4">
        <v>9500.0000000000073</v>
      </c>
      <c r="I38" s="4">
        <v>0</v>
      </c>
      <c r="J38" s="835">
        <v>0.16927441324588333</v>
      </c>
      <c r="K38" s="4">
        <v>0</v>
      </c>
    </row>
    <row r="39" spans="2:13" x14ac:dyDescent="0.2">
      <c r="B39" s="1" t="s">
        <v>62</v>
      </c>
      <c r="C39" s="1" t="s">
        <v>47</v>
      </c>
      <c r="D39" s="1">
        <v>2025</v>
      </c>
      <c r="E39" s="4">
        <v>14681043.470000084</v>
      </c>
      <c r="F39" s="4">
        <v>514573.85720488802</v>
      </c>
      <c r="G39" s="835">
        <v>3.5050223661307986E-2</v>
      </c>
      <c r="H39" s="4">
        <v>483113.18</v>
      </c>
      <c r="I39" s="4">
        <v>31460.677204888023</v>
      </c>
      <c r="J39" s="835">
        <v>3.2907278081916694E-2</v>
      </c>
      <c r="K39" s="4">
        <v>31460.677204888023</v>
      </c>
    </row>
    <row r="40" spans="2:13" x14ac:dyDescent="0.2">
      <c r="C40" s="1" t="s">
        <v>86</v>
      </c>
      <c r="D40" s="1">
        <v>2025</v>
      </c>
      <c r="E40" s="4">
        <v>8678175.4899999965</v>
      </c>
      <c r="F40" s="4">
        <v>146809.3173582349</v>
      </c>
      <c r="G40" s="835">
        <v>1.6917071742488462E-2</v>
      </c>
      <c r="H40" s="4">
        <v>142512.82</v>
      </c>
      <c r="I40" s="4">
        <v>4296.4973582348903</v>
      </c>
      <c r="J40" s="835">
        <v>1.6421979500670373E-2</v>
      </c>
      <c r="K40" s="4">
        <v>4296.4973582348903</v>
      </c>
    </row>
    <row r="41" spans="2:13" x14ac:dyDescent="0.2">
      <c r="C41" s="1" t="s">
        <v>37</v>
      </c>
      <c r="D41" s="1">
        <v>2025</v>
      </c>
      <c r="E41" s="4">
        <v>7279199.7000000011</v>
      </c>
      <c r="F41" s="4">
        <v>188206.78926924895</v>
      </c>
      <c r="G41" s="835">
        <v>2.5855423264352664E-2</v>
      </c>
      <c r="H41" s="4">
        <v>185968.93926924933</v>
      </c>
      <c r="I41" s="4">
        <v>2237.8499999996275</v>
      </c>
      <c r="J41" s="835">
        <v>2.5547992490060314E-2</v>
      </c>
      <c r="K41" s="4">
        <v>2237.8499999996275</v>
      </c>
    </row>
    <row r="42" spans="2:13" x14ac:dyDescent="0.2">
      <c r="C42" s="1" t="s">
        <v>92</v>
      </c>
      <c r="D42" s="1">
        <v>2025</v>
      </c>
      <c r="E42" s="4">
        <v>6257467.7900000121</v>
      </c>
      <c r="F42" s="4">
        <v>139006.59000000005</v>
      </c>
      <c r="G42" s="835">
        <v>2.2214511470941153E-2</v>
      </c>
      <c r="H42" s="4">
        <v>139006.59000000005</v>
      </c>
      <c r="I42" s="4">
        <v>0</v>
      </c>
      <c r="J42" s="835">
        <v>2.2214511470941153E-2</v>
      </c>
      <c r="K42" s="4">
        <v>0</v>
      </c>
    </row>
    <row r="43" spans="2:13" x14ac:dyDescent="0.2">
      <c r="C43" s="1" t="s">
        <v>429</v>
      </c>
      <c r="D43" s="1">
        <v>2025</v>
      </c>
      <c r="E43" s="4">
        <v>5946886.9800000004</v>
      </c>
      <c r="F43" s="4">
        <v>531757.49</v>
      </c>
      <c r="G43" s="835">
        <v>8.9417789809753526E-2</v>
      </c>
      <c r="H43" s="4">
        <v>531757.49</v>
      </c>
      <c r="I43" s="4">
        <v>0</v>
      </c>
      <c r="J43" s="835">
        <v>8.9417789809753526E-2</v>
      </c>
      <c r="K43" s="4">
        <v>0</v>
      </c>
    </row>
    <row r="44" spans="2:13" x14ac:dyDescent="0.2">
      <c r="B44" s="1" t="s">
        <v>93</v>
      </c>
      <c r="C44" s="1" t="s">
        <v>47</v>
      </c>
      <c r="D44" s="1">
        <v>2025</v>
      </c>
      <c r="E44" s="4">
        <v>947828.82</v>
      </c>
      <c r="F44" s="4">
        <v>272207.27</v>
      </c>
      <c r="G44" s="835">
        <v>0.28719032831265884</v>
      </c>
      <c r="H44" s="4">
        <v>272207.27</v>
      </c>
      <c r="I44" s="4">
        <v>0</v>
      </c>
      <c r="J44" s="835">
        <v>0.28719032831265884</v>
      </c>
      <c r="K44" s="4">
        <v>0</v>
      </c>
    </row>
    <row r="45" spans="2:13" x14ac:dyDescent="0.2">
      <c r="C45" s="1" t="s">
        <v>86</v>
      </c>
      <c r="D45" s="1">
        <v>2025</v>
      </c>
      <c r="E45" s="4">
        <v>942932.25</v>
      </c>
      <c r="F45" s="4">
        <v>220941.41000000003</v>
      </c>
      <c r="G45" s="835">
        <v>0.23431313331366069</v>
      </c>
      <c r="H45" s="4">
        <v>220941.41000000003</v>
      </c>
      <c r="I45" s="4">
        <v>0</v>
      </c>
      <c r="J45" s="835">
        <v>0.23431313331366069</v>
      </c>
      <c r="K45" s="4"/>
    </row>
    <row r="46" spans="2:13" x14ac:dyDescent="0.2">
      <c r="C46" s="1" t="s">
        <v>37</v>
      </c>
      <c r="D46" s="1">
        <v>2025</v>
      </c>
      <c r="E46" s="4">
        <v>1090974.26</v>
      </c>
      <c r="F46" s="4">
        <v>217752.81000000006</v>
      </c>
      <c r="G46" s="835">
        <v>0.19959481903816875</v>
      </c>
      <c r="H46" s="4">
        <v>217752.81000000006</v>
      </c>
      <c r="I46" s="4">
        <v>0</v>
      </c>
      <c r="J46" s="835">
        <v>0.19959481903816875</v>
      </c>
      <c r="K46" s="4">
        <v>0</v>
      </c>
    </row>
    <row r="47" spans="2:13" x14ac:dyDescent="0.2">
      <c r="C47" s="1" t="s">
        <v>53</v>
      </c>
      <c r="D47" s="1">
        <v>2025</v>
      </c>
      <c r="E47" s="4">
        <v>1095578.7</v>
      </c>
      <c r="F47" s="4">
        <v>259730.72999999998</v>
      </c>
      <c r="G47" s="835">
        <v>0.2370717229168475</v>
      </c>
      <c r="H47" s="4">
        <v>259730.72999999998</v>
      </c>
      <c r="I47" s="4">
        <v>0</v>
      </c>
      <c r="J47" s="835">
        <v>0.2370717229168475</v>
      </c>
      <c r="K47" s="4">
        <v>0</v>
      </c>
    </row>
    <row r="48" spans="2:13" x14ac:dyDescent="0.2">
      <c r="C48" s="1" t="s">
        <v>92</v>
      </c>
      <c r="D48" s="1">
        <v>2025</v>
      </c>
      <c r="E48" s="4">
        <v>1341753.28</v>
      </c>
      <c r="F48" s="4">
        <v>282372.28000000003</v>
      </c>
      <c r="G48" s="835">
        <v>0.21045022524558316</v>
      </c>
      <c r="H48" s="4">
        <v>282372.28000000003</v>
      </c>
      <c r="I48" s="4">
        <v>0</v>
      </c>
      <c r="J48" s="835">
        <v>0.21045022524558316</v>
      </c>
      <c r="K48" s="4">
        <v>0</v>
      </c>
    </row>
    <row r="49" spans="1:11" x14ac:dyDescent="0.2">
      <c r="C49" s="1" t="s">
        <v>83</v>
      </c>
      <c r="D49" s="1">
        <v>2025</v>
      </c>
      <c r="E49" s="4">
        <v>1181583.6100000001</v>
      </c>
      <c r="F49" s="4">
        <v>223518.02000000014</v>
      </c>
      <c r="G49" s="835">
        <v>0.18916817913545714</v>
      </c>
      <c r="H49" s="4">
        <v>223518.02000000014</v>
      </c>
      <c r="I49" s="4">
        <v>0</v>
      </c>
      <c r="J49" s="835">
        <v>0.18916817913545714</v>
      </c>
      <c r="K49" s="4">
        <v>0</v>
      </c>
    </row>
    <row r="50" spans="1:11" x14ac:dyDescent="0.2">
      <c r="C50" s="1" t="s">
        <v>102</v>
      </c>
      <c r="D50" s="1">
        <v>2025</v>
      </c>
      <c r="E50" s="4">
        <v>1140214.26</v>
      </c>
      <c r="F50" s="4">
        <v>349094.02</v>
      </c>
      <c r="G50" s="835">
        <v>0.30616528160242445</v>
      </c>
      <c r="H50" s="4">
        <v>349094.02</v>
      </c>
      <c r="I50" s="4">
        <v>0</v>
      </c>
      <c r="J50" s="835">
        <v>0.30616528160242445</v>
      </c>
      <c r="K50" s="4">
        <v>0</v>
      </c>
    </row>
    <row r="51" spans="1:11" x14ac:dyDescent="0.2">
      <c r="C51" s="1" t="s">
        <v>402</v>
      </c>
      <c r="D51" s="1">
        <v>2025</v>
      </c>
      <c r="E51" s="4">
        <v>1213786.05</v>
      </c>
      <c r="F51" s="4">
        <v>373927.85000000009</v>
      </c>
      <c r="G51" s="835">
        <v>0.30806734844250361</v>
      </c>
      <c r="H51" s="4">
        <v>373927.85000000009</v>
      </c>
      <c r="I51" s="4">
        <v>0</v>
      </c>
      <c r="J51" s="835">
        <v>0.30806734844250361</v>
      </c>
      <c r="K51" s="4">
        <v>0</v>
      </c>
    </row>
    <row r="52" spans="1:11" x14ac:dyDescent="0.2">
      <c r="A52" s="1" t="s">
        <v>81</v>
      </c>
      <c r="C52" s="1"/>
      <c r="E52" s="4">
        <v>61792156.360000096</v>
      </c>
      <c r="F52" s="4">
        <v>7676395.1838323735</v>
      </c>
      <c r="G52" s="835">
        <v>0.12422928144973321</v>
      </c>
      <c r="H52" s="4">
        <v>6998618.8092692513</v>
      </c>
      <c r="I52" s="4">
        <v>710786.24456312251</v>
      </c>
      <c r="J52" s="835">
        <v>0.11326063406001584</v>
      </c>
      <c r="K52" s="4">
        <v>677776.37456312263</v>
      </c>
    </row>
    <row r="53" spans="1:11" x14ac:dyDescent="0.2">
      <c r="A53"/>
      <c r="B53"/>
      <c r="C53"/>
      <c r="D53"/>
      <c r="E53"/>
      <c r="F53"/>
      <c r="G53"/>
      <c r="H53"/>
      <c r="I53"/>
    </row>
    <row r="54" spans="1:11" x14ac:dyDescent="0.2">
      <c r="A54"/>
      <c r="B54"/>
      <c r="C54"/>
      <c r="D54"/>
      <c r="E54"/>
      <c r="F54"/>
      <c r="G54"/>
      <c r="H54"/>
      <c r="I54"/>
    </row>
    <row r="55" spans="1:11" x14ac:dyDescent="0.2">
      <c r="A55"/>
      <c r="B55"/>
      <c r="C55"/>
      <c r="D55"/>
      <c r="E55"/>
      <c r="F55"/>
      <c r="G55"/>
      <c r="H55"/>
      <c r="I55"/>
    </row>
    <row r="56" spans="1:11" x14ac:dyDescent="0.2">
      <c r="A56"/>
      <c r="B56"/>
      <c r="C56"/>
      <c r="D56"/>
      <c r="E56"/>
      <c r="F56"/>
      <c r="G56"/>
      <c r="H56"/>
      <c r="I56"/>
    </row>
    <row r="57" spans="1:11" x14ac:dyDescent="0.2">
      <c r="A57"/>
      <c r="B57"/>
      <c r="C57"/>
      <c r="D57"/>
      <c r="E57"/>
      <c r="F57"/>
      <c r="G57"/>
      <c r="H57"/>
      <c r="I57"/>
    </row>
    <row r="58" spans="1:11" x14ac:dyDescent="0.2">
      <c r="A58"/>
      <c r="B58"/>
      <c r="C58"/>
      <c r="D58"/>
      <c r="E58"/>
      <c r="F58"/>
      <c r="G58"/>
      <c r="H58"/>
      <c r="I58"/>
    </row>
    <row r="59" spans="1:11" x14ac:dyDescent="0.2">
      <c r="A59"/>
      <c r="B59"/>
      <c r="C59"/>
      <c r="D59"/>
      <c r="E59"/>
      <c r="F59"/>
      <c r="G59"/>
      <c r="H59"/>
      <c r="I59"/>
    </row>
    <row r="60" spans="1:11" x14ac:dyDescent="0.2">
      <c r="A60"/>
      <c r="B60"/>
      <c r="C60"/>
      <c r="D60"/>
      <c r="E60"/>
      <c r="F60"/>
      <c r="G60"/>
      <c r="H60"/>
      <c r="I60"/>
    </row>
    <row r="61" spans="1:11" x14ac:dyDescent="0.2">
      <c r="A61"/>
      <c r="B61"/>
      <c r="C61"/>
      <c r="D61"/>
      <c r="E61"/>
      <c r="F61"/>
      <c r="G61"/>
      <c r="H61"/>
      <c r="I61"/>
    </row>
    <row r="62" spans="1:11" x14ac:dyDescent="0.2">
      <c r="A62"/>
      <c r="B62"/>
      <c r="C62"/>
      <c r="D62"/>
      <c r="E62"/>
      <c r="F62"/>
      <c r="G62"/>
      <c r="H62"/>
      <c r="I62"/>
    </row>
    <row r="63" spans="1:11" x14ac:dyDescent="0.2">
      <c r="A63"/>
      <c r="B63"/>
      <c r="C63"/>
      <c r="D63"/>
      <c r="E63"/>
      <c r="F63"/>
      <c r="G63"/>
      <c r="H63"/>
      <c r="I63"/>
    </row>
    <row r="64" spans="1:11" x14ac:dyDescent="0.2">
      <c r="A64"/>
      <c r="B64"/>
      <c r="C64"/>
      <c r="D64"/>
      <c r="E64"/>
      <c r="F64"/>
      <c r="G64"/>
      <c r="H64"/>
      <c r="I64"/>
    </row>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spans="7:7" customFormat="1" x14ac:dyDescent="0.2"/>
    <row r="1202" spans="7:7" customFormat="1" x14ac:dyDescent="0.2"/>
    <row r="1203" spans="7:7" customFormat="1" x14ac:dyDescent="0.2"/>
    <row r="1204" spans="7:7" customFormat="1" x14ac:dyDescent="0.2">
      <c r="G1204" s="5"/>
    </row>
    <row r="1205" spans="7:7" customFormat="1" x14ac:dyDescent="0.2">
      <c r="G1205" s="5"/>
    </row>
    <row r="1206" spans="7:7" customFormat="1" x14ac:dyDescent="0.2">
      <c r="G1206" s="5"/>
    </row>
    <row r="1207" spans="7:7" customFormat="1" x14ac:dyDescent="0.2">
      <c r="G1207" s="5"/>
    </row>
    <row r="1208" spans="7:7" customFormat="1" x14ac:dyDescent="0.2">
      <c r="G1208" s="5"/>
    </row>
    <row r="1209" spans="7:7" customFormat="1" x14ac:dyDescent="0.2">
      <c r="G1209" s="5"/>
    </row>
    <row r="1210" spans="7:7" customFormat="1" x14ac:dyDescent="0.2">
      <c r="G1210" s="5"/>
    </row>
    <row r="1211" spans="7:7" customFormat="1" x14ac:dyDescent="0.2">
      <c r="G1211" s="5"/>
    </row>
    <row r="1212" spans="7:7" customFormat="1" x14ac:dyDescent="0.2">
      <c r="G1212" s="5"/>
    </row>
    <row r="1213" spans="7:7" customFormat="1" x14ac:dyDescent="0.2">
      <c r="G1213" s="5"/>
    </row>
    <row r="1214" spans="7:7" customFormat="1" x14ac:dyDescent="0.2">
      <c r="G1214" s="5"/>
    </row>
    <row r="1215" spans="7:7" customFormat="1" x14ac:dyDescent="0.2">
      <c r="G1215" s="5"/>
    </row>
    <row r="1216" spans="7:7" customFormat="1" x14ac:dyDescent="0.2">
      <c r="G1216" s="5"/>
    </row>
    <row r="1217" spans="7:7" customFormat="1" x14ac:dyDescent="0.2">
      <c r="G1217" s="5"/>
    </row>
    <row r="1218" spans="7:7" customFormat="1" x14ac:dyDescent="0.2">
      <c r="G1218" s="5"/>
    </row>
    <row r="1219" spans="7:7" customFormat="1" x14ac:dyDescent="0.2">
      <c r="G1219" s="5"/>
    </row>
    <row r="1220" spans="7:7" customFormat="1" x14ac:dyDescent="0.2">
      <c r="G1220" s="5"/>
    </row>
    <row r="1221" spans="7:7" customFormat="1" x14ac:dyDescent="0.2">
      <c r="G1221" s="5"/>
    </row>
    <row r="1222" spans="7:7" customFormat="1" x14ac:dyDescent="0.2">
      <c r="G1222" s="5"/>
    </row>
    <row r="1223" spans="7:7" customFormat="1" x14ac:dyDescent="0.2">
      <c r="G1223" s="5"/>
    </row>
    <row r="1224" spans="7:7" customFormat="1" x14ac:dyDescent="0.2">
      <c r="G1224" s="5"/>
    </row>
    <row r="1225" spans="7:7" customFormat="1" x14ac:dyDescent="0.2">
      <c r="G1225" s="5"/>
    </row>
    <row r="1226" spans="7:7" customFormat="1" x14ac:dyDescent="0.2">
      <c r="G1226" s="5"/>
    </row>
    <row r="1227" spans="7:7" customFormat="1" x14ac:dyDescent="0.2">
      <c r="G1227" s="5"/>
    </row>
    <row r="1228" spans="7:7" customFormat="1" x14ac:dyDescent="0.2">
      <c r="G1228" s="5"/>
    </row>
    <row r="1229" spans="7:7" customFormat="1" x14ac:dyDescent="0.2">
      <c r="G1229" s="5"/>
    </row>
    <row r="1230" spans="7:7" customFormat="1" x14ac:dyDescent="0.2">
      <c r="G1230" s="5"/>
    </row>
    <row r="1231" spans="7:7" customFormat="1" x14ac:dyDescent="0.2">
      <c r="G1231" s="5"/>
    </row>
    <row r="1232" spans="7:7" customFormat="1" x14ac:dyDescent="0.2">
      <c r="G1232" s="5"/>
    </row>
    <row r="1233" spans="7:7" customFormat="1" x14ac:dyDescent="0.2">
      <c r="G1233" s="5"/>
    </row>
    <row r="1234" spans="7:7" customFormat="1" x14ac:dyDescent="0.2">
      <c r="G1234" s="5"/>
    </row>
    <row r="1235" spans="7:7" customFormat="1" x14ac:dyDescent="0.2">
      <c r="G1235" s="5"/>
    </row>
    <row r="1236" spans="7:7" customFormat="1" x14ac:dyDescent="0.2">
      <c r="G1236" s="5"/>
    </row>
    <row r="1237" spans="7:7" customFormat="1" x14ac:dyDescent="0.2">
      <c r="G1237" s="5"/>
    </row>
    <row r="1238" spans="7:7" customFormat="1" x14ac:dyDescent="0.2">
      <c r="G1238" s="5"/>
    </row>
    <row r="1239" spans="7:7" customFormat="1" x14ac:dyDescent="0.2">
      <c r="G1239" s="5"/>
    </row>
    <row r="1240" spans="7:7" customFormat="1" x14ac:dyDescent="0.2">
      <c r="G1240" s="5"/>
    </row>
    <row r="1241" spans="7:7" customFormat="1" x14ac:dyDescent="0.2">
      <c r="G1241" s="5"/>
    </row>
    <row r="1242" spans="7:7" customFormat="1" x14ac:dyDescent="0.2">
      <c r="G1242" s="5"/>
    </row>
    <row r="1243" spans="7:7" customFormat="1" x14ac:dyDescent="0.2">
      <c r="G1243" s="5"/>
    </row>
    <row r="1244" spans="7:7" customFormat="1" x14ac:dyDescent="0.2">
      <c r="G1244" s="5"/>
    </row>
    <row r="1245" spans="7:7" customFormat="1" x14ac:dyDescent="0.2">
      <c r="G1245" s="5"/>
    </row>
    <row r="1246" spans="7:7" customFormat="1" x14ac:dyDescent="0.2">
      <c r="G1246" s="5"/>
    </row>
    <row r="1247" spans="7:7" customFormat="1" x14ac:dyDescent="0.2">
      <c r="G1247" s="5"/>
    </row>
    <row r="1248" spans="7:7" customFormat="1" x14ac:dyDescent="0.2">
      <c r="G1248" s="5"/>
    </row>
    <row r="1249" spans="7:7" customFormat="1" x14ac:dyDescent="0.2">
      <c r="G1249" s="5"/>
    </row>
    <row r="1250" spans="7:7" customFormat="1" x14ac:dyDescent="0.2">
      <c r="G1250" s="5"/>
    </row>
    <row r="1251" spans="7:7" customFormat="1" x14ac:dyDescent="0.2">
      <c r="G1251" s="5"/>
    </row>
    <row r="1252" spans="7:7" customFormat="1" x14ac:dyDescent="0.2">
      <c r="G1252" s="5"/>
    </row>
    <row r="1253" spans="7:7" customFormat="1" x14ac:dyDescent="0.2">
      <c r="G1253" s="5"/>
    </row>
    <row r="1254" spans="7:7" customFormat="1" x14ac:dyDescent="0.2">
      <c r="G1254" s="5"/>
    </row>
    <row r="1255" spans="7:7" customFormat="1" x14ac:dyDescent="0.2">
      <c r="G1255" s="5"/>
    </row>
    <row r="1256" spans="7:7" customFormat="1" x14ac:dyDescent="0.2">
      <c r="G1256" s="5"/>
    </row>
    <row r="1257" spans="7:7" customFormat="1" x14ac:dyDescent="0.2">
      <c r="G1257" s="5"/>
    </row>
    <row r="1258" spans="7:7" customFormat="1" x14ac:dyDescent="0.2">
      <c r="G1258" s="5"/>
    </row>
    <row r="1259" spans="7:7" customFormat="1" x14ac:dyDescent="0.2">
      <c r="G1259" s="5"/>
    </row>
    <row r="1260" spans="7:7" customFormat="1" x14ac:dyDescent="0.2">
      <c r="G1260" s="5"/>
    </row>
    <row r="1261" spans="7:7" customFormat="1" x14ac:dyDescent="0.2">
      <c r="G1261" s="5"/>
    </row>
    <row r="1262" spans="7:7" customFormat="1" x14ac:dyDescent="0.2">
      <c r="G1262" s="5"/>
    </row>
    <row r="1263" spans="7:7" customFormat="1" x14ac:dyDescent="0.2">
      <c r="G1263" s="5"/>
    </row>
    <row r="1264" spans="7:7" customFormat="1" x14ac:dyDescent="0.2">
      <c r="G1264" s="5"/>
    </row>
    <row r="1265" spans="7:7" customFormat="1" x14ac:dyDescent="0.2">
      <c r="G1265" s="5"/>
    </row>
    <row r="1266" spans="7:7" customFormat="1" x14ac:dyDescent="0.2">
      <c r="G1266" s="5"/>
    </row>
    <row r="1267" spans="7:7" customFormat="1" x14ac:dyDescent="0.2">
      <c r="G1267" s="5"/>
    </row>
    <row r="1268" spans="7:7" customFormat="1" x14ac:dyDescent="0.2">
      <c r="G1268" s="5"/>
    </row>
    <row r="1269" spans="7:7" customFormat="1" x14ac:dyDescent="0.2">
      <c r="G1269" s="5"/>
    </row>
    <row r="1270" spans="7:7" customFormat="1" x14ac:dyDescent="0.2">
      <c r="G1270" s="5"/>
    </row>
    <row r="1271" spans="7:7" customFormat="1" x14ac:dyDescent="0.2">
      <c r="G1271" s="5"/>
    </row>
    <row r="1272" spans="7:7" customFormat="1" x14ac:dyDescent="0.2">
      <c r="G1272" s="5"/>
    </row>
    <row r="1273" spans="7:7" customFormat="1" x14ac:dyDescent="0.2">
      <c r="G1273" s="5"/>
    </row>
    <row r="1274" spans="7:7" customFormat="1" x14ac:dyDescent="0.2">
      <c r="G1274" s="5"/>
    </row>
    <row r="1275" spans="7:7" customFormat="1" x14ac:dyDescent="0.2">
      <c r="G1275" s="5"/>
    </row>
    <row r="1276" spans="7:7" customFormat="1" x14ac:dyDescent="0.2">
      <c r="G1276" s="5"/>
    </row>
    <row r="1277" spans="7:7" customFormat="1" x14ac:dyDescent="0.2">
      <c r="G1277" s="5"/>
    </row>
    <row r="1278" spans="7:7" customFormat="1" x14ac:dyDescent="0.2">
      <c r="G1278" s="5"/>
    </row>
    <row r="1279" spans="7:7" customFormat="1" x14ac:dyDescent="0.2">
      <c r="G1279" s="5"/>
    </row>
    <row r="1280" spans="7:7" customFormat="1" x14ac:dyDescent="0.2">
      <c r="G1280" s="5"/>
    </row>
    <row r="1281" spans="7:7" customFormat="1" x14ac:dyDescent="0.2">
      <c r="G1281" s="5"/>
    </row>
    <row r="1282" spans="7:7" customFormat="1" x14ac:dyDescent="0.2">
      <c r="G1282" s="5"/>
    </row>
    <row r="1283" spans="7:7" customFormat="1" x14ac:dyDescent="0.2">
      <c r="G1283" s="5"/>
    </row>
    <row r="1284" spans="7:7" customFormat="1" x14ac:dyDescent="0.2">
      <c r="G1284" s="5"/>
    </row>
    <row r="1285" spans="7:7" customFormat="1" x14ac:dyDescent="0.2">
      <c r="G1285" s="5"/>
    </row>
    <row r="1286" spans="7:7" customFormat="1" x14ac:dyDescent="0.2">
      <c r="G1286" s="5"/>
    </row>
    <row r="1287" spans="7:7" customFormat="1" x14ac:dyDescent="0.2">
      <c r="G1287" s="5"/>
    </row>
    <row r="1288" spans="7:7" customFormat="1" x14ac:dyDescent="0.2">
      <c r="G1288" s="5"/>
    </row>
    <row r="1289" spans="7:7" customFormat="1" x14ac:dyDescent="0.2">
      <c r="G1289" s="5"/>
    </row>
    <row r="1290" spans="7:7" customFormat="1" x14ac:dyDescent="0.2">
      <c r="G1290" s="5"/>
    </row>
    <row r="1291" spans="7:7" customFormat="1" x14ac:dyDescent="0.2">
      <c r="G1291" s="5"/>
    </row>
    <row r="1292" spans="7:7" customFormat="1" x14ac:dyDescent="0.2">
      <c r="G1292" s="5"/>
    </row>
    <row r="1293" spans="7:7" customFormat="1" x14ac:dyDescent="0.2">
      <c r="G1293" s="5"/>
    </row>
    <row r="1294" spans="7:7" customFormat="1" x14ac:dyDescent="0.2">
      <c r="G1294" s="5"/>
    </row>
    <row r="1295" spans="7:7" customFormat="1" x14ac:dyDescent="0.2">
      <c r="G1295" s="5"/>
    </row>
    <row r="1296" spans="7:7" customFormat="1" x14ac:dyDescent="0.2">
      <c r="G1296" s="5"/>
    </row>
    <row r="1297" spans="7:7" customFormat="1" x14ac:dyDescent="0.2">
      <c r="G1297" s="5"/>
    </row>
    <row r="1298" spans="7:7" customFormat="1" x14ac:dyDescent="0.2">
      <c r="G1298" s="5"/>
    </row>
    <row r="1299" spans="7:7" customFormat="1" x14ac:dyDescent="0.2">
      <c r="G1299" s="5"/>
    </row>
    <row r="1300" spans="7:7" customFormat="1" x14ac:dyDescent="0.2">
      <c r="G1300" s="5"/>
    </row>
    <row r="1301" spans="7:7" customFormat="1" x14ac:dyDescent="0.2">
      <c r="G1301" s="5"/>
    </row>
    <row r="1302" spans="7:7" customFormat="1" x14ac:dyDescent="0.2">
      <c r="G1302" s="5"/>
    </row>
    <row r="1303" spans="7:7" customFormat="1" x14ac:dyDescent="0.2">
      <c r="G1303" s="5"/>
    </row>
    <row r="1304" spans="7:7" customFormat="1" x14ac:dyDescent="0.2">
      <c r="G1304" s="5"/>
    </row>
    <row r="1305" spans="7:7" customFormat="1" x14ac:dyDescent="0.2">
      <c r="G1305" s="5"/>
    </row>
    <row r="1306" spans="7:7" customFormat="1" x14ac:dyDescent="0.2">
      <c r="G1306" s="5"/>
    </row>
    <row r="1307" spans="7:7" customFormat="1" x14ac:dyDescent="0.2">
      <c r="G1307" s="5"/>
    </row>
    <row r="1308" spans="7:7" customFormat="1" x14ac:dyDescent="0.2">
      <c r="G1308" s="5"/>
    </row>
    <row r="1309" spans="7:7" customFormat="1" x14ac:dyDescent="0.2">
      <c r="G1309" s="5"/>
    </row>
    <row r="1310" spans="7:7" customFormat="1" x14ac:dyDescent="0.2">
      <c r="G1310" s="5"/>
    </row>
    <row r="1311" spans="7:7" customFormat="1" x14ac:dyDescent="0.2">
      <c r="G1311" s="5"/>
    </row>
    <row r="1312" spans="7:7" customFormat="1" x14ac:dyDescent="0.2">
      <c r="G1312" s="5"/>
    </row>
    <row r="1313" spans="7:7" customFormat="1" x14ac:dyDescent="0.2">
      <c r="G1313" s="5"/>
    </row>
    <row r="1314" spans="7:7" customFormat="1" x14ac:dyDescent="0.2">
      <c r="G1314" s="5"/>
    </row>
    <row r="1315" spans="7:7" customFormat="1" x14ac:dyDescent="0.2">
      <c r="G1315" s="5"/>
    </row>
    <row r="1316" spans="7:7" customFormat="1" x14ac:dyDescent="0.2">
      <c r="G1316" s="5"/>
    </row>
    <row r="1317" spans="7:7" customFormat="1" x14ac:dyDescent="0.2">
      <c r="G1317" s="5"/>
    </row>
    <row r="1318" spans="7:7" customFormat="1" x14ac:dyDescent="0.2">
      <c r="G1318" s="5"/>
    </row>
    <row r="1319" spans="7:7" customFormat="1" x14ac:dyDescent="0.2">
      <c r="G1319" s="5"/>
    </row>
    <row r="1320" spans="7:7" customFormat="1" x14ac:dyDescent="0.2">
      <c r="G1320" s="5"/>
    </row>
    <row r="1321" spans="7:7" customFormat="1" x14ac:dyDescent="0.2">
      <c r="G1321" s="5"/>
    </row>
    <row r="1322" spans="7:7" customFormat="1" x14ac:dyDescent="0.2">
      <c r="G1322" s="5"/>
    </row>
    <row r="1323" spans="7:7" customFormat="1" x14ac:dyDescent="0.2">
      <c r="G1323" s="5"/>
    </row>
    <row r="1324" spans="7:7" customFormat="1" x14ac:dyDescent="0.2">
      <c r="G1324" s="5"/>
    </row>
    <row r="1325" spans="7:7" customFormat="1" x14ac:dyDescent="0.2">
      <c r="G1325" s="5"/>
    </row>
    <row r="1326" spans="7:7" customFormat="1" x14ac:dyDescent="0.2">
      <c r="G1326" s="5"/>
    </row>
    <row r="1327" spans="7:7" customFormat="1" x14ac:dyDescent="0.2">
      <c r="G1327" s="5"/>
    </row>
    <row r="1328" spans="7:7" customFormat="1" x14ac:dyDescent="0.2">
      <c r="G1328" s="5"/>
    </row>
    <row r="1329" spans="7:7" customFormat="1" x14ac:dyDescent="0.2">
      <c r="G1329" s="5"/>
    </row>
    <row r="1330" spans="7:7" customFormat="1" x14ac:dyDescent="0.2">
      <c r="G1330" s="5"/>
    </row>
    <row r="1331" spans="7:7" customFormat="1" x14ac:dyDescent="0.2">
      <c r="G1331" s="5"/>
    </row>
    <row r="1332" spans="7:7" customFormat="1" x14ac:dyDescent="0.2">
      <c r="G1332" s="5"/>
    </row>
    <row r="1333" spans="7:7" customFormat="1" x14ac:dyDescent="0.2">
      <c r="G1333" s="5"/>
    </row>
    <row r="1334" spans="7:7" customFormat="1" x14ac:dyDescent="0.2">
      <c r="G1334" s="5"/>
    </row>
    <row r="1335" spans="7:7" customFormat="1" x14ac:dyDescent="0.2">
      <c r="G1335" s="5"/>
    </row>
    <row r="1336" spans="7:7" customFormat="1" x14ac:dyDescent="0.2">
      <c r="G1336" s="5"/>
    </row>
    <row r="1337" spans="7:7" customFormat="1" x14ac:dyDescent="0.2">
      <c r="G1337" s="5"/>
    </row>
    <row r="1338" spans="7:7" customFormat="1" x14ac:dyDescent="0.2">
      <c r="G1338" s="5"/>
    </row>
    <row r="1339" spans="7:7" customFormat="1" x14ac:dyDescent="0.2">
      <c r="G1339" s="5"/>
    </row>
    <row r="1340" spans="7:7" customFormat="1" x14ac:dyDescent="0.2">
      <c r="G1340" s="5"/>
    </row>
    <row r="1341" spans="7:7" customFormat="1" x14ac:dyDescent="0.2">
      <c r="G1341" s="5"/>
    </row>
    <row r="1342" spans="7:7" customFormat="1" x14ac:dyDescent="0.2">
      <c r="G1342" s="5"/>
    </row>
    <row r="1343" spans="7:7" customFormat="1" x14ac:dyDescent="0.2">
      <c r="G1343" s="5"/>
    </row>
    <row r="1344" spans="7:7" customFormat="1" x14ac:dyDescent="0.2">
      <c r="G1344" s="5"/>
    </row>
    <row r="1345" spans="7:7" customFormat="1" x14ac:dyDescent="0.2">
      <c r="G1345" s="5"/>
    </row>
    <row r="1346" spans="7:7" customFormat="1" x14ac:dyDescent="0.2">
      <c r="G1346" s="5"/>
    </row>
    <row r="1347" spans="7:7" customFormat="1" x14ac:dyDescent="0.2">
      <c r="G1347" s="5"/>
    </row>
    <row r="1348" spans="7:7" customFormat="1" x14ac:dyDescent="0.2">
      <c r="G1348" s="5"/>
    </row>
    <row r="1349" spans="7:7" customFormat="1" x14ac:dyDescent="0.2">
      <c r="G1349" s="5"/>
    </row>
    <row r="1350" spans="7:7" customFormat="1" x14ac:dyDescent="0.2">
      <c r="G1350" s="5"/>
    </row>
    <row r="1351" spans="7:7" customFormat="1" x14ac:dyDescent="0.2">
      <c r="G1351" s="5"/>
    </row>
    <row r="1352" spans="7:7" customFormat="1" x14ac:dyDescent="0.2">
      <c r="G1352" s="5"/>
    </row>
    <row r="1353" spans="7:7" customFormat="1" x14ac:dyDescent="0.2">
      <c r="G1353" s="5"/>
    </row>
    <row r="1354" spans="7:7" customFormat="1" x14ac:dyDescent="0.2">
      <c r="G1354" s="5"/>
    </row>
    <row r="1355" spans="7:7" customFormat="1" x14ac:dyDescent="0.2">
      <c r="G1355" s="5"/>
    </row>
    <row r="1356" spans="7:7" customFormat="1" x14ac:dyDescent="0.2">
      <c r="G1356" s="5"/>
    </row>
    <row r="1357" spans="7:7" customFormat="1" x14ac:dyDescent="0.2">
      <c r="G1357" s="5"/>
    </row>
    <row r="1358" spans="7:7" customFormat="1" x14ac:dyDescent="0.2">
      <c r="G1358" s="5"/>
    </row>
    <row r="1359" spans="7:7" customFormat="1" x14ac:dyDescent="0.2">
      <c r="G1359" s="5"/>
    </row>
    <row r="1360" spans="7:7" customFormat="1" x14ac:dyDescent="0.2">
      <c r="G1360" s="5"/>
    </row>
    <row r="1361" spans="7:7" customFormat="1" x14ac:dyDescent="0.2">
      <c r="G1361" s="5"/>
    </row>
    <row r="1362" spans="7:7" customFormat="1" x14ac:dyDescent="0.2">
      <c r="G1362" s="5"/>
    </row>
    <row r="1363" spans="7:7" customFormat="1" x14ac:dyDescent="0.2">
      <c r="G1363" s="5"/>
    </row>
    <row r="1364" spans="7:7" customFormat="1" x14ac:dyDescent="0.2">
      <c r="G1364" s="5"/>
    </row>
    <row r="1365" spans="7:7" customFormat="1" x14ac:dyDescent="0.2">
      <c r="G1365" s="5"/>
    </row>
    <row r="1366" spans="7:7" customFormat="1" x14ac:dyDescent="0.2">
      <c r="G1366" s="5"/>
    </row>
    <row r="1367" spans="7:7" customFormat="1" x14ac:dyDescent="0.2">
      <c r="G1367" s="5"/>
    </row>
    <row r="1368" spans="7:7" customFormat="1" x14ac:dyDescent="0.2">
      <c r="G1368" s="5"/>
    </row>
    <row r="1369" spans="7:7" customFormat="1" x14ac:dyDescent="0.2">
      <c r="G1369" s="5"/>
    </row>
    <row r="1370" spans="7:7" customFormat="1" x14ac:dyDescent="0.2">
      <c r="G1370" s="5"/>
    </row>
    <row r="1371" spans="7:7" customFormat="1" x14ac:dyDescent="0.2">
      <c r="G1371" s="5"/>
    </row>
    <row r="1372" spans="7:7" customFormat="1" x14ac:dyDescent="0.2">
      <c r="G1372" s="5"/>
    </row>
    <row r="1373" spans="7:7" customFormat="1" x14ac:dyDescent="0.2">
      <c r="G1373" s="5"/>
    </row>
    <row r="1374" spans="7:7" customFormat="1" x14ac:dyDescent="0.2">
      <c r="G1374" s="5"/>
    </row>
    <row r="1375" spans="7:7" customFormat="1" x14ac:dyDescent="0.2">
      <c r="G1375" s="5"/>
    </row>
    <row r="1376" spans="7:7" customFormat="1" x14ac:dyDescent="0.2">
      <c r="G1376" s="5"/>
    </row>
    <row r="1377" spans="7:7" customFormat="1" x14ac:dyDescent="0.2">
      <c r="G1377" s="5"/>
    </row>
    <row r="1378" spans="7:7" customFormat="1" x14ac:dyDescent="0.2">
      <c r="G1378" s="5"/>
    </row>
    <row r="1379" spans="7:7" customFormat="1" x14ac:dyDescent="0.2">
      <c r="G1379" s="5"/>
    </row>
    <row r="1380" spans="7:7" customFormat="1" x14ac:dyDescent="0.2">
      <c r="G1380" s="5"/>
    </row>
    <row r="1381" spans="7:7" customFormat="1" x14ac:dyDescent="0.2">
      <c r="G1381" s="5"/>
    </row>
    <row r="1382" spans="7:7" customFormat="1" x14ac:dyDescent="0.2">
      <c r="G1382" s="5"/>
    </row>
    <row r="1383" spans="7:7" customFormat="1" x14ac:dyDescent="0.2">
      <c r="G1383" s="5"/>
    </row>
    <row r="1384" spans="7:7" customFormat="1" x14ac:dyDescent="0.2">
      <c r="G1384" s="5"/>
    </row>
    <row r="1385" spans="7:7" customFormat="1" x14ac:dyDescent="0.2">
      <c r="G1385" s="5"/>
    </row>
    <row r="1386" spans="7:7" customFormat="1" x14ac:dyDescent="0.2">
      <c r="G1386" s="5"/>
    </row>
    <row r="1387" spans="7:7" customFormat="1" x14ac:dyDescent="0.2">
      <c r="G1387" s="5"/>
    </row>
    <row r="1388" spans="7:7" customFormat="1" x14ac:dyDescent="0.2">
      <c r="G1388" s="5"/>
    </row>
    <row r="1389" spans="7:7" customFormat="1" x14ac:dyDescent="0.2">
      <c r="G1389" s="5"/>
    </row>
    <row r="1390" spans="7:7" customFormat="1" x14ac:dyDescent="0.2">
      <c r="G1390" s="5"/>
    </row>
    <row r="1391" spans="7:7" customFormat="1" x14ac:dyDescent="0.2">
      <c r="G1391" s="5"/>
    </row>
    <row r="1392" spans="7:7" customFormat="1" x14ac:dyDescent="0.2">
      <c r="G1392" s="5"/>
    </row>
    <row r="1393" spans="7:7" customFormat="1" x14ac:dyDescent="0.2">
      <c r="G1393" s="5"/>
    </row>
    <row r="1394" spans="7:7" customFormat="1" x14ac:dyDescent="0.2">
      <c r="G1394" s="5"/>
    </row>
    <row r="1395" spans="7:7" customFormat="1" x14ac:dyDescent="0.2">
      <c r="G1395" s="5"/>
    </row>
    <row r="1396" spans="7:7" customFormat="1" x14ac:dyDescent="0.2">
      <c r="G1396" s="5"/>
    </row>
    <row r="1397" spans="7:7" customFormat="1" x14ac:dyDescent="0.2">
      <c r="G1397" s="5"/>
    </row>
    <row r="1398" spans="7:7" customFormat="1" x14ac:dyDescent="0.2">
      <c r="G1398" s="5"/>
    </row>
    <row r="1399" spans="7:7" customFormat="1" x14ac:dyDescent="0.2">
      <c r="G1399" s="5"/>
    </row>
    <row r="1400" spans="7:7" customFormat="1" x14ac:dyDescent="0.2">
      <c r="G1400" s="5"/>
    </row>
    <row r="1401" spans="7:7" customFormat="1" x14ac:dyDescent="0.2">
      <c r="G1401" s="5"/>
    </row>
    <row r="1402" spans="7:7" customFormat="1" x14ac:dyDescent="0.2">
      <c r="G1402" s="5"/>
    </row>
    <row r="1403" spans="7:7" customFormat="1" x14ac:dyDescent="0.2">
      <c r="G1403" s="5"/>
    </row>
    <row r="1404" spans="7:7" customFormat="1" x14ac:dyDescent="0.2">
      <c r="G1404" s="5"/>
    </row>
    <row r="1405" spans="7:7" customFormat="1" x14ac:dyDescent="0.2">
      <c r="G1405" s="5"/>
    </row>
    <row r="1406" spans="7:7" customFormat="1" x14ac:dyDescent="0.2">
      <c r="G1406" s="5"/>
    </row>
    <row r="1407" spans="7:7" customFormat="1" x14ac:dyDescent="0.2">
      <c r="G1407" s="5"/>
    </row>
    <row r="1408" spans="7:7" customFormat="1" x14ac:dyDescent="0.2">
      <c r="G1408" s="5"/>
    </row>
    <row r="1409" spans="7:7" customFormat="1" x14ac:dyDescent="0.2">
      <c r="G1409" s="5"/>
    </row>
    <row r="1410" spans="7:7" customFormat="1" x14ac:dyDescent="0.2">
      <c r="G1410" s="5"/>
    </row>
    <row r="1411" spans="7:7" customFormat="1" x14ac:dyDescent="0.2">
      <c r="G1411" s="5"/>
    </row>
    <row r="1412" spans="7:7" customFormat="1" x14ac:dyDescent="0.2">
      <c r="G1412" s="5"/>
    </row>
    <row r="1413" spans="7:7" customFormat="1" x14ac:dyDescent="0.2">
      <c r="G1413" s="5"/>
    </row>
    <row r="1414" spans="7:7" customFormat="1" x14ac:dyDescent="0.2">
      <c r="G1414" s="5"/>
    </row>
    <row r="1415" spans="7:7" customFormat="1" x14ac:dyDescent="0.2">
      <c r="G1415" s="5"/>
    </row>
    <row r="1416" spans="7:7" customFormat="1" x14ac:dyDescent="0.2">
      <c r="G1416" s="5"/>
    </row>
    <row r="1417" spans="7:7" customFormat="1" x14ac:dyDescent="0.2">
      <c r="G1417" s="5"/>
    </row>
    <row r="1418" spans="7:7" customFormat="1" x14ac:dyDescent="0.2">
      <c r="G1418" s="5"/>
    </row>
    <row r="1419" spans="7:7" customFormat="1" x14ac:dyDescent="0.2">
      <c r="G1419" s="5"/>
    </row>
    <row r="1420" spans="7:7" customFormat="1" x14ac:dyDescent="0.2">
      <c r="G1420" s="5"/>
    </row>
    <row r="1421" spans="7:7" customFormat="1" x14ac:dyDescent="0.2">
      <c r="G1421" s="5"/>
    </row>
    <row r="1422" spans="7:7" customFormat="1" x14ac:dyDescent="0.2">
      <c r="G1422" s="5"/>
    </row>
    <row r="1423" spans="7:7" customFormat="1" x14ac:dyDescent="0.2">
      <c r="G1423" s="5"/>
    </row>
    <row r="1424" spans="7:7" customFormat="1" x14ac:dyDescent="0.2">
      <c r="G1424" s="5"/>
    </row>
    <row r="1425" spans="7:7" customFormat="1" x14ac:dyDescent="0.2">
      <c r="G1425" s="5"/>
    </row>
    <row r="1426" spans="7:7" customFormat="1" x14ac:dyDescent="0.2">
      <c r="G1426" s="5"/>
    </row>
    <row r="1427" spans="7:7" customFormat="1" x14ac:dyDescent="0.2">
      <c r="G1427" s="5"/>
    </row>
    <row r="1428" spans="7:7" customFormat="1" x14ac:dyDescent="0.2">
      <c r="G1428" s="5"/>
    </row>
    <row r="1429" spans="7:7" customFormat="1" x14ac:dyDescent="0.2">
      <c r="G1429" s="5"/>
    </row>
    <row r="1430" spans="7:7" customFormat="1" x14ac:dyDescent="0.2">
      <c r="G1430" s="5"/>
    </row>
    <row r="1431" spans="7:7" customFormat="1" x14ac:dyDescent="0.2">
      <c r="G1431" s="5"/>
    </row>
    <row r="1432" spans="7:7" customFormat="1" x14ac:dyDescent="0.2">
      <c r="G1432" s="5"/>
    </row>
    <row r="1433" spans="7:7" customFormat="1" x14ac:dyDescent="0.2">
      <c r="G1433" s="5"/>
    </row>
    <row r="1434" spans="7:7" customFormat="1" x14ac:dyDescent="0.2">
      <c r="G1434" s="5"/>
    </row>
    <row r="1435" spans="7:7" customFormat="1" x14ac:dyDescent="0.2">
      <c r="G1435" s="5"/>
    </row>
    <row r="1436" spans="7:7" customFormat="1" x14ac:dyDescent="0.2">
      <c r="G1436" s="5"/>
    </row>
    <row r="1437" spans="7:7" customFormat="1" x14ac:dyDescent="0.2">
      <c r="G1437" s="5"/>
    </row>
    <row r="1438" spans="7:7" customFormat="1" x14ac:dyDescent="0.2">
      <c r="G1438" s="5"/>
    </row>
    <row r="1439" spans="7:7" customFormat="1" x14ac:dyDescent="0.2">
      <c r="G1439" s="5"/>
    </row>
    <row r="1440" spans="7:7" customFormat="1" x14ac:dyDescent="0.2">
      <c r="G1440" s="5"/>
    </row>
    <row r="1441" spans="7:7" customFormat="1" x14ac:dyDescent="0.2">
      <c r="G1441" s="5"/>
    </row>
    <row r="1442" spans="7:7" customFormat="1" x14ac:dyDescent="0.2">
      <c r="G1442" s="5"/>
    </row>
    <row r="1443" spans="7:7" customFormat="1" x14ac:dyDescent="0.2">
      <c r="G1443" s="5"/>
    </row>
    <row r="1444" spans="7:7" customFormat="1" x14ac:dyDescent="0.2">
      <c r="G1444" s="5"/>
    </row>
    <row r="1445" spans="7:7" customFormat="1" x14ac:dyDescent="0.2">
      <c r="G1445" s="5"/>
    </row>
    <row r="1446" spans="7:7" customFormat="1" x14ac:dyDescent="0.2">
      <c r="G1446" s="5"/>
    </row>
    <row r="1447" spans="7:7" customFormat="1" x14ac:dyDescent="0.2">
      <c r="G1447" s="5"/>
    </row>
    <row r="1448" spans="7:7" customFormat="1" x14ac:dyDescent="0.2">
      <c r="G1448" s="5"/>
    </row>
    <row r="1449" spans="7:7" customFormat="1" x14ac:dyDescent="0.2">
      <c r="G1449" s="5"/>
    </row>
    <row r="1450" spans="7:7" customFormat="1" x14ac:dyDescent="0.2">
      <c r="G1450" s="5"/>
    </row>
    <row r="1451" spans="7:7" customFormat="1" x14ac:dyDescent="0.2">
      <c r="G1451" s="5"/>
    </row>
    <row r="1452" spans="7:7" customFormat="1" x14ac:dyDescent="0.2">
      <c r="G1452" s="5"/>
    </row>
    <row r="1453" spans="7:7" customFormat="1" x14ac:dyDescent="0.2">
      <c r="G1453" s="5"/>
    </row>
    <row r="1454" spans="7:7" customFormat="1" x14ac:dyDescent="0.2">
      <c r="G1454" s="5"/>
    </row>
    <row r="1455" spans="7:7" customFormat="1" x14ac:dyDescent="0.2">
      <c r="G1455" s="5"/>
    </row>
    <row r="1456" spans="7:7" customFormat="1" x14ac:dyDescent="0.2">
      <c r="G1456" s="5"/>
    </row>
    <row r="1457" spans="7:7" customFormat="1" x14ac:dyDescent="0.2">
      <c r="G1457" s="5"/>
    </row>
    <row r="1458" spans="7:7" customFormat="1" x14ac:dyDescent="0.2">
      <c r="G1458" s="5"/>
    </row>
    <row r="1459" spans="7:7" customFormat="1" x14ac:dyDescent="0.2">
      <c r="G1459" s="5"/>
    </row>
    <row r="1460" spans="7:7" customFormat="1" x14ac:dyDescent="0.2">
      <c r="G1460" s="5"/>
    </row>
    <row r="1461" spans="7:7" customFormat="1" x14ac:dyDescent="0.2">
      <c r="G1461" s="5"/>
    </row>
    <row r="1462" spans="7:7" customFormat="1" x14ac:dyDescent="0.2">
      <c r="G1462" s="5"/>
    </row>
    <row r="1463" spans="7:7" customFormat="1" x14ac:dyDescent="0.2">
      <c r="G1463" s="5"/>
    </row>
    <row r="1464" spans="7:7" customFormat="1" x14ac:dyDescent="0.2">
      <c r="G1464" s="5"/>
    </row>
    <row r="1465" spans="7:7" customFormat="1" x14ac:dyDescent="0.2">
      <c r="G1465" s="5"/>
    </row>
    <row r="1466" spans="7:7" customFormat="1" x14ac:dyDescent="0.2">
      <c r="G1466" s="5"/>
    </row>
    <row r="1467" spans="7:7" customFormat="1" x14ac:dyDescent="0.2">
      <c r="G1467" s="5"/>
    </row>
    <row r="1468" spans="7:7" customFormat="1" x14ac:dyDescent="0.2">
      <c r="G1468" s="5"/>
    </row>
    <row r="1469" spans="7:7" customFormat="1" x14ac:dyDescent="0.2">
      <c r="G1469" s="5"/>
    </row>
    <row r="1470" spans="7:7" customFormat="1" x14ac:dyDescent="0.2">
      <c r="G1470" s="5"/>
    </row>
    <row r="1471" spans="7:7" customFormat="1" x14ac:dyDescent="0.2">
      <c r="G1471" s="5"/>
    </row>
    <row r="1472" spans="7:7" customFormat="1" x14ac:dyDescent="0.2">
      <c r="G1472" s="5"/>
    </row>
    <row r="1473" spans="7:7" customFormat="1" x14ac:dyDescent="0.2">
      <c r="G1473" s="5"/>
    </row>
    <row r="1474" spans="7:7" customFormat="1" x14ac:dyDescent="0.2">
      <c r="G1474" s="5"/>
    </row>
    <row r="1475" spans="7:7" customFormat="1" x14ac:dyDescent="0.2">
      <c r="G1475" s="5"/>
    </row>
    <row r="1476" spans="7:7" customFormat="1" x14ac:dyDescent="0.2">
      <c r="G1476" s="5"/>
    </row>
    <row r="1477" spans="7:7" customFormat="1" x14ac:dyDescent="0.2">
      <c r="G1477" s="5"/>
    </row>
    <row r="1478" spans="7:7" customFormat="1" x14ac:dyDescent="0.2">
      <c r="G1478" s="5"/>
    </row>
    <row r="1479" spans="7:7" customFormat="1" x14ac:dyDescent="0.2">
      <c r="G1479" s="5"/>
    </row>
    <row r="1480" spans="7:7" customFormat="1" x14ac:dyDescent="0.2">
      <c r="G1480" s="5"/>
    </row>
    <row r="1481" spans="7:7" customFormat="1" x14ac:dyDescent="0.2">
      <c r="G1481" s="5"/>
    </row>
    <row r="1482" spans="7:7" customFormat="1" x14ac:dyDescent="0.2">
      <c r="G1482" s="5"/>
    </row>
    <row r="1483" spans="7:7" customFormat="1" x14ac:dyDescent="0.2">
      <c r="G1483" s="5"/>
    </row>
    <row r="1484" spans="7:7" customFormat="1" x14ac:dyDescent="0.2">
      <c r="G1484" s="5"/>
    </row>
    <row r="1485" spans="7:7" customFormat="1" x14ac:dyDescent="0.2">
      <c r="G1485" s="5"/>
    </row>
    <row r="1486" spans="7:7" customFormat="1" x14ac:dyDescent="0.2">
      <c r="G1486" s="5"/>
    </row>
    <row r="1487" spans="7:7" customFormat="1" x14ac:dyDescent="0.2">
      <c r="G1487" s="5"/>
    </row>
    <row r="1488" spans="7:7" customFormat="1" x14ac:dyDescent="0.2">
      <c r="G1488" s="5"/>
    </row>
    <row r="1489" spans="7:7" customFormat="1" x14ac:dyDescent="0.2">
      <c r="G1489" s="5"/>
    </row>
    <row r="1490" spans="7:7" customFormat="1" x14ac:dyDescent="0.2">
      <c r="G1490" s="5"/>
    </row>
    <row r="1491" spans="7:7" customFormat="1" x14ac:dyDescent="0.2">
      <c r="G1491" s="5"/>
    </row>
    <row r="1492" spans="7:7" customFormat="1" x14ac:dyDescent="0.2">
      <c r="G1492" s="5"/>
    </row>
    <row r="1493" spans="7:7" customFormat="1" x14ac:dyDescent="0.2">
      <c r="G1493" s="5"/>
    </row>
    <row r="1494" spans="7:7" customFormat="1" x14ac:dyDescent="0.2">
      <c r="G1494" s="5"/>
    </row>
    <row r="1495" spans="7:7" customFormat="1" x14ac:dyDescent="0.2">
      <c r="G1495" s="5"/>
    </row>
    <row r="1496" spans="7:7" customFormat="1" x14ac:dyDescent="0.2">
      <c r="G1496" s="5"/>
    </row>
    <row r="1497" spans="7:7" customFormat="1" x14ac:dyDescent="0.2">
      <c r="G1497" s="5"/>
    </row>
    <row r="1498" spans="7:7" customFormat="1" x14ac:dyDescent="0.2">
      <c r="G1498" s="5"/>
    </row>
    <row r="1499" spans="7:7" customFormat="1" x14ac:dyDescent="0.2">
      <c r="G1499" s="5"/>
    </row>
    <row r="1500" spans="7:7" customFormat="1" x14ac:dyDescent="0.2">
      <c r="G1500" s="5"/>
    </row>
    <row r="1501" spans="7:7" customFormat="1" x14ac:dyDescent="0.2">
      <c r="G1501" s="5"/>
    </row>
    <row r="1502" spans="7:7" customFormat="1" x14ac:dyDescent="0.2">
      <c r="G1502" s="5"/>
    </row>
    <row r="1503" spans="7:7" customFormat="1" x14ac:dyDescent="0.2">
      <c r="G1503" s="5"/>
    </row>
    <row r="1504" spans="7:7" customFormat="1" x14ac:dyDescent="0.2">
      <c r="G1504" s="5"/>
    </row>
    <row r="1505" spans="7:7" customFormat="1" x14ac:dyDescent="0.2">
      <c r="G1505" s="5"/>
    </row>
    <row r="1506" spans="7:7" customFormat="1" x14ac:dyDescent="0.2">
      <c r="G1506" s="5"/>
    </row>
    <row r="1507" spans="7:7" customFormat="1" x14ac:dyDescent="0.2">
      <c r="G1507" s="5"/>
    </row>
    <row r="1508" spans="7:7" customFormat="1" x14ac:dyDescent="0.2">
      <c r="G1508" s="5"/>
    </row>
    <row r="1509" spans="7:7" customFormat="1" x14ac:dyDescent="0.2">
      <c r="G1509" s="5"/>
    </row>
    <row r="1510" spans="7:7" customFormat="1" x14ac:dyDescent="0.2">
      <c r="G1510" s="5"/>
    </row>
    <row r="1511" spans="7:7" customFormat="1" x14ac:dyDescent="0.2">
      <c r="G1511" s="5"/>
    </row>
    <row r="1512" spans="7:7" customFormat="1" x14ac:dyDescent="0.2">
      <c r="G1512" s="5"/>
    </row>
    <row r="1513" spans="7:7" customFormat="1" x14ac:dyDescent="0.2">
      <c r="G1513" s="5"/>
    </row>
    <row r="1514" spans="7:7" customFormat="1" x14ac:dyDescent="0.2">
      <c r="G1514" s="5"/>
    </row>
    <row r="1515" spans="7:7" customFormat="1" x14ac:dyDescent="0.2">
      <c r="G1515" s="5"/>
    </row>
    <row r="1516" spans="7:7" customFormat="1" x14ac:dyDescent="0.2">
      <c r="G1516" s="5"/>
    </row>
    <row r="1517" spans="7:7" customFormat="1" x14ac:dyDescent="0.2">
      <c r="G1517" s="5"/>
    </row>
    <row r="1518" spans="7:7" customFormat="1" x14ac:dyDescent="0.2">
      <c r="G1518" s="5"/>
    </row>
    <row r="1519" spans="7:7" customFormat="1" x14ac:dyDescent="0.2">
      <c r="G1519" s="5"/>
    </row>
    <row r="1520" spans="7:7" customFormat="1" x14ac:dyDescent="0.2">
      <c r="G1520" s="5"/>
    </row>
    <row r="1521" spans="7:7" customFormat="1" x14ac:dyDescent="0.2">
      <c r="G1521" s="5"/>
    </row>
    <row r="1522" spans="7:7" customFormat="1" x14ac:dyDescent="0.2">
      <c r="G1522" s="5"/>
    </row>
    <row r="1523" spans="7:7" customFormat="1" x14ac:dyDescent="0.2">
      <c r="G1523" s="5"/>
    </row>
    <row r="1524" spans="7:7" customFormat="1" x14ac:dyDescent="0.2">
      <c r="G1524" s="5"/>
    </row>
    <row r="1525" spans="7:7" customFormat="1" x14ac:dyDescent="0.2">
      <c r="G1525" s="5"/>
    </row>
    <row r="1526" spans="7:7" customFormat="1" x14ac:dyDescent="0.2">
      <c r="G1526" s="5"/>
    </row>
    <row r="1527" spans="7:7" customFormat="1" x14ac:dyDescent="0.2">
      <c r="G1527" s="5"/>
    </row>
    <row r="1528" spans="7:7" customFormat="1" x14ac:dyDescent="0.2">
      <c r="G1528" s="5"/>
    </row>
    <row r="1529" spans="7:7" customFormat="1" x14ac:dyDescent="0.2">
      <c r="G1529" s="5"/>
    </row>
    <row r="1530" spans="7:7" customFormat="1" x14ac:dyDescent="0.2">
      <c r="G1530" s="5"/>
    </row>
    <row r="1531" spans="7:7" customFormat="1" x14ac:dyDescent="0.2">
      <c r="G1531" s="5"/>
    </row>
    <row r="1532" spans="7:7" customFormat="1" x14ac:dyDescent="0.2">
      <c r="G1532" s="5"/>
    </row>
    <row r="1533" spans="7:7" customFormat="1" x14ac:dyDescent="0.2">
      <c r="G1533" s="5"/>
    </row>
    <row r="1534" spans="7:7" customFormat="1" x14ac:dyDescent="0.2">
      <c r="G1534" s="5"/>
    </row>
    <row r="1535" spans="7:7" customFormat="1" x14ac:dyDescent="0.2">
      <c r="G1535" s="5"/>
    </row>
    <row r="1536" spans="7:7" customFormat="1" x14ac:dyDescent="0.2">
      <c r="G1536" s="5"/>
    </row>
    <row r="1537" spans="7:7" customFormat="1" x14ac:dyDescent="0.2">
      <c r="G1537" s="5"/>
    </row>
    <row r="1538" spans="7:7" customFormat="1" x14ac:dyDescent="0.2">
      <c r="G1538" s="5"/>
    </row>
    <row r="1539" spans="7:7" customFormat="1" x14ac:dyDescent="0.2">
      <c r="G1539" s="5"/>
    </row>
    <row r="1540" spans="7:7" customFormat="1" x14ac:dyDescent="0.2">
      <c r="G1540" s="5"/>
    </row>
    <row r="1541" spans="7:7" customFormat="1" x14ac:dyDescent="0.2">
      <c r="G1541" s="5"/>
    </row>
    <row r="1542" spans="7:7" customFormat="1" x14ac:dyDescent="0.2">
      <c r="G1542" s="5"/>
    </row>
    <row r="1543" spans="7:7" customFormat="1" x14ac:dyDescent="0.2">
      <c r="G1543" s="5"/>
    </row>
    <row r="1544" spans="7:7" customFormat="1" x14ac:dyDescent="0.2">
      <c r="G1544" s="5"/>
    </row>
    <row r="1545" spans="7:7" customFormat="1" x14ac:dyDescent="0.2">
      <c r="G1545" s="5"/>
    </row>
    <row r="1546" spans="7:7" customFormat="1" x14ac:dyDescent="0.2">
      <c r="G1546" s="5"/>
    </row>
    <row r="1547" spans="7:7" customFormat="1" x14ac:dyDescent="0.2">
      <c r="G1547" s="5"/>
    </row>
    <row r="1548" spans="7:7" customFormat="1" x14ac:dyDescent="0.2">
      <c r="G1548" s="5"/>
    </row>
    <row r="1549" spans="7:7" customFormat="1" x14ac:dyDescent="0.2">
      <c r="G1549" s="5"/>
    </row>
    <row r="1550" spans="7:7" customFormat="1" x14ac:dyDescent="0.2">
      <c r="G1550" s="5"/>
    </row>
    <row r="1551" spans="7:7" customFormat="1" x14ac:dyDescent="0.2">
      <c r="G1551" s="5"/>
    </row>
    <row r="1552" spans="7:7" customFormat="1" x14ac:dyDescent="0.2">
      <c r="G1552" s="5"/>
    </row>
    <row r="1553" spans="7:7" customFormat="1" x14ac:dyDescent="0.2">
      <c r="G1553" s="5"/>
    </row>
    <row r="1554" spans="7:7" customFormat="1" x14ac:dyDescent="0.2">
      <c r="G1554" s="5"/>
    </row>
    <row r="1555" spans="7:7" customFormat="1" x14ac:dyDescent="0.2">
      <c r="G1555" s="5"/>
    </row>
    <row r="1556" spans="7:7" customFormat="1" x14ac:dyDescent="0.2">
      <c r="G1556" s="5"/>
    </row>
    <row r="1557" spans="7:7" customFormat="1" x14ac:dyDescent="0.2">
      <c r="G1557" s="5"/>
    </row>
    <row r="1558" spans="7:7" customFormat="1" x14ac:dyDescent="0.2">
      <c r="G1558" s="5"/>
    </row>
    <row r="1559" spans="7:7" customFormat="1" x14ac:dyDescent="0.2">
      <c r="G1559" s="5"/>
    </row>
    <row r="1560" spans="7:7" customFormat="1" x14ac:dyDescent="0.2">
      <c r="G1560" s="5"/>
    </row>
    <row r="1561" spans="7:7" customFormat="1" x14ac:dyDescent="0.2">
      <c r="G1561" s="5"/>
    </row>
    <row r="1562" spans="7:7" customFormat="1" x14ac:dyDescent="0.2">
      <c r="G1562" s="5"/>
    </row>
    <row r="1563" spans="7:7" customFormat="1" x14ac:dyDescent="0.2">
      <c r="G1563" s="5"/>
    </row>
    <row r="1564" spans="7:7" customFormat="1" x14ac:dyDescent="0.2">
      <c r="G1564" s="5"/>
    </row>
    <row r="1565" spans="7:7" customFormat="1" x14ac:dyDescent="0.2">
      <c r="G1565" s="5"/>
    </row>
    <row r="1566" spans="7:7" customFormat="1" x14ac:dyDescent="0.2">
      <c r="G1566" s="5"/>
    </row>
    <row r="1567" spans="7:7" customFormat="1" x14ac:dyDescent="0.2">
      <c r="G1567" s="5"/>
    </row>
    <row r="1568" spans="7:7" customFormat="1" x14ac:dyDescent="0.2">
      <c r="G1568" s="5"/>
    </row>
    <row r="1569" spans="7:7" customFormat="1" x14ac:dyDescent="0.2">
      <c r="G1569" s="5"/>
    </row>
    <row r="1570" spans="7:7" customFormat="1" x14ac:dyDescent="0.2">
      <c r="G1570" s="5"/>
    </row>
    <row r="1571" spans="7:7" customFormat="1" x14ac:dyDescent="0.2">
      <c r="G1571" s="5"/>
    </row>
    <row r="1572" spans="7:7" customFormat="1" x14ac:dyDescent="0.2">
      <c r="G1572" s="5"/>
    </row>
    <row r="1573" spans="7:7" customFormat="1" x14ac:dyDescent="0.2">
      <c r="G1573" s="5"/>
    </row>
    <row r="1574" spans="7:7" customFormat="1" x14ac:dyDescent="0.2">
      <c r="G1574" s="5"/>
    </row>
    <row r="1575" spans="7:7" customFormat="1" x14ac:dyDescent="0.2">
      <c r="G1575" s="5"/>
    </row>
    <row r="1576" spans="7:7" customFormat="1" x14ac:dyDescent="0.2">
      <c r="G1576" s="5"/>
    </row>
    <row r="1577" spans="7:7" customFormat="1" x14ac:dyDescent="0.2">
      <c r="G1577" s="5"/>
    </row>
    <row r="1578" spans="7:7" customFormat="1" x14ac:dyDescent="0.2">
      <c r="G1578" s="5"/>
    </row>
    <row r="1579" spans="7:7" customFormat="1" x14ac:dyDescent="0.2">
      <c r="G1579" s="5"/>
    </row>
    <row r="1580" spans="7:7" customFormat="1" x14ac:dyDescent="0.2">
      <c r="G1580" s="5"/>
    </row>
    <row r="1581" spans="7:7" customFormat="1" x14ac:dyDescent="0.2">
      <c r="G1581" s="5"/>
    </row>
    <row r="1582" spans="7:7" customFormat="1" x14ac:dyDescent="0.2">
      <c r="G1582" s="5"/>
    </row>
    <row r="1583" spans="7:7" customFormat="1" x14ac:dyDescent="0.2">
      <c r="G1583" s="5"/>
    </row>
  </sheetData>
  <pageMargins left="0.7" right="0.7" top="0.75" bottom="0.75" header="0.3" footer="0.3"/>
  <pageSetup scale="62" orientation="landscape" horizontalDpi="200" verticalDpi="2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o P 3 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K D 9 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g / d a K I p H u A 4 A A A A R A A A A E w A c A E Z v c m 1 1 b G F z L 1 N l Y 3 R p b 2 4 x L m 0 g o h g A K K A U A A A A A A A A A A A A A A A A A A A A A A A A A A A A K 0 5 N L s n M z 1 M I h t C G 1 g B Q S w E C L Q A U A A I A C A A C g / d a Q x 5 w m 6 U A A A D 3 A A A A E g A A A A A A A A A A A A A A A A A A A A A A Q 2 9 u Z m l n L 1 B h Y 2 t h Z 2 U u e G 1 s U E s B A i 0 A F A A C A A g A A o P 3 W g / K 6 a u k A A A A 6 Q A A A B M A A A A A A A A A A A A A A A A A 8 Q A A A F t D b 2 5 0 Z W 5 0 X 1 R 5 c G V z X S 5 4 b W x Q S w E C L Q A U A A I A C A A C g / d 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j B D e f x Z c x E y c 6 7 h B x Q d 1 h Q A A A A A C A A A A A A A D Z g A A w A A A A B A A A A A M U f m c Y Z w a M o J I o u r i u d I g A A A A A A S A A A C g A A A A E A A A A J w 2 t k L x J 2 U i G y P C 3 j Z Z 8 X 1 Q A A A A 8 s m y n D 5 6 8 Z 5 b U b x s H f G R + 4 V f V e 3 s V 7 N G K G H 6 0 T l b p F x Z P v m Z 1 O 2 h Q C t w Z p 5 d Y V i a a r Q m c n B t c E t u W O G + k 0 D L R i w D X a e g o k P Z k a K H e 8 R N g z E U A A A A m u S 0 j f o g h 9 L l 0 A L 0 / 3 x d p N 9 J O 8 k = < / D a t a M a s h u p > 
</file>

<file path=customXml/itemProps1.xml><?xml version="1.0" encoding="utf-8"?>
<ds:datastoreItem xmlns:ds="http://schemas.openxmlformats.org/officeDocument/2006/customXml" ds:itemID="{CB2CC700-89E6-47E4-B859-B25965659C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Detail1</vt:lpstr>
      <vt:lpstr>Detail2</vt:lpstr>
      <vt:lpstr>Pivot</vt:lpstr>
      <vt:lpstr>Sheet4</vt:lpstr>
      <vt:lpstr>Follow up</vt:lpstr>
      <vt:lpstr>Anaylsis</vt:lpstr>
    </vt:vector>
  </TitlesOfParts>
  <Manager>Rcm</Manager>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 RCM Rejection - Dr Mutasim</dc:creator>
  <cp:lastModifiedBy>CDISUP</cp:lastModifiedBy>
  <cp:revision/>
  <dcterms:created xsi:type="dcterms:W3CDTF">2022-02-28T08:12:59Z</dcterms:created>
  <dcterms:modified xsi:type="dcterms:W3CDTF">2025-10-22T09:13:42Z</dcterms:modified>
</cp:coreProperties>
</file>