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  <sheet state="visible" name="Hoja 3" sheetId="3" r:id="rId6"/>
    <sheet state="visible" name="Hoja 4" sheetId="4" r:id="rId7"/>
    <sheet state="visible" name="Hoja 5" sheetId="5" r:id="rId8"/>
    <sheet state="visible" name="Hoja 6" sheetId="6" r:id="rId9"/>
  </sheets>
  <definedNames/>
  <calcPr/>
</workbook>
</file>

<file path=xl/sharedStrings.xml><?xml version="1.0" encoding="utf-8"?>
<sst xmlns="http://schemas.openxmlformats.org/spreadsheetml/2006/main" count="508" uniqueCount="289">
  <si>
    <t>Sede</t>
  </si>
  <si>
    <t>Hosts</t>
  </si>
  <si>
    <t>Administración</t>
  </si>
  <si>
    <t>Logística</t>
  </si>
  <si>
    <t>Ventas</t>
  </si>
  <si>
    <t>Finanzas</t>
  </si>
  <si>
    <t>Marketing</t>
  </si>
  <si>
    <t>Clientes</t>
  </si>
  <si>
    <t>Ejecutivos</t>
  </si>
  <si>
    <t>Servidores</t>
  </si>
  <si>
    <t>Administrativa</t>
  </si>
  <si>
    <t>Lima</t>
  </si>
  <si>
    <t>Piura</t>
  </si>
  <si>
    <t>Arequipa</t>
  </si>
  <si>
    <t>Cajamarca</t>
  </si>
  <si>
    <t>Cuzco</t>
  </si>
  <si>
    <t>Hosts x1.25</t>
  </si>
  <si>
    <t>LIMA 172.25.16.0/20</t>
  </si>
  <si>
    <t>UNIDAD ORGANIZACIONAL</t>
  </si>
  <si>
    <t>EQUIPOS</t>
  </si>
  <si>
    <t>Requisitos de hosts actuales</t>
  </si>
  <si>
    <t>Requisitos de hosts Crecimiento 25%</t>
  </si>
  <si>
    <t>Hosts que usaremos</t>
  </si>
  <si>
    <t>NUMERO DE VLAN</t>
  </si>
  <si>
    <t>Nombre de la VLAN</t>
  </si>
  <si>
    <t>Longitud del prefijo (LP)</t>
  </si>
  <si>
    <t>Máscara de Subred</t>
  </si>
  <si>
    <t>Dirección de Red</t>
  </si>
  <si>
    <t>Gateway</t>
  </si>
  <si>
    <t>Primera Dir. de Host Utilizable (PCs)</t>
  </si>
  <si>
    <t>Último Dir de Host Utilizable</t>
  </si>
  <si>
    <t>Dirección de Broadcast</t>
  </si>
  <si>
    <t>/25</t>
  </si>
  <si>
    <t>255.255.255.128</t>
  </si>
  <si>
    <t>172.25.16.0</t>
  </si>
  <si>
    <t>172.25.16.1</t>
  </si>
  <si>
    <t>172.25.16.2</t>
  </si>
  <si>
    <t>172.25.26.126</t>
  </si>
  <si>
    <t>172.25.26.127</t>
  </si>
  <si>
    <t>/26</t>
  </si>
  <si>
    <t>255.255.255.192</t>
  </si>
  <si>
    <t>172.25.16.128</t>
  </si>
  <si>
    <t>172.25.26.129</t>
  </si>
  <si>
    <t>172.25.26.130</t>
  </si>
  <si>
    <t>172.25.26.190</t>
  </si>
  <si>
    <t>172.25.26.191</t>
  </si>
  <si>
    <t>/27</t>
  </si>
  <si>
    <t>255.255.255.224</t>
  </si>
  <si>
    <t>172.25.16.192</t>
  </si>
  <si>
    <t>172.25.16.193</t>
  </si>
  <si>
    <t>172.25.16.194</t>
  </si>
  <si>
    <t>172.25.16.222</t>
  </si>
  <si>
    <t>172.25.16.223</t>
  </si>
  <si>
    <t>172.25.16.224</t>
  </si>
  <si>
    <t>172.25.16.225</t>
  </si>
  <si>
    <t>172.25.16.226</t>
  </si>
  <si>
    <t>172.25.16.254</t>
  </si>
  <si>
    <t>172.25.16.255</t>
  </si>
  <si>
    <t>172.25.17.0</t>
  </si>
  <si>
    <t>172.25.17.1</t>
  </si>
  <si>
    <t>172.25.17.2</t>
  </si>
  <si>
    <t>172.25.17.30</t>
  </si>
  <si>
    <t>172.25.17.31</t>
  </si>
  <si>
    <t>Wifi-Clientes</t>
  </si>
  <si>
    <t>172.25.17.32</t>
  </si>
  <si>
    <t>172.25.17.33</t>
  </si>
  <si>
    <t>172.25.17.34</t>
  </si>
  <si>
    <t>172.25.17.62</t>
  </si>
  <si>
    <t>172.25.17.63</t>
  </si>
  <si>
    <t>Wifi-Ejecutivos</t>
  </si>
  <si>
    <t>172.25.17.64</t>
  </si>
  <si>
    <t>172.25.17.65</t>
  </si>
  <si>
    <t>172.25.17.66</t>
  </si>
  <si>
    <t>172.25.17.94</t>
  </si>
  <si>
    <t>172.25.17.95</t>
  </si>
  <si>
    <t>/28</t>
  </si>
  <si>
    <t>255.255.255.240</t>
  </si>
  <si>
    <t>172.25.17.96</t>
  </si>
  <si>
    <t>172.25.17.97</t>
  </si>
  <si>
    <t>172.25.17.98</t>
  </si>
  <si>
    <t>172.25.17.110</t>
  </si>
  <si>
    <t>172.25.17.111</t>
  </si>
  <si>
    <t>Administiva</t>
  </si>
  <si>
    <t>VLAN_SWITCHES</t>
  </si>
  <si>
    <t>ADMINISTRATIVA</t>
  </si>
  <si>
    <t>172.25.99.0/24</t>
  </si>
  <si>
    <t>172.25.16.0/20</t>
  </si>
  <si>
    <t>2(potencia 7) = 128</t>
  </si>
  <si>
    <t>32 - 7 = 25</t>
  </si>
  <si>
    <t>2(potencia 6) = 64</t>
  </si>
  <si>
    <t>32 - 6 = 26</t>
  </si>
  <si>
    <t>2'n -2 &gt; #Host</t>
  </si>
  <si>
    <t>2´n &gt;= 79+2</t>
  </si>
  <si>
    <t>32-</t>
  </si>
  <si>
    <t>PIURA 172.25.32.0/20</t>
  </si>
  <si>
    <t>ADMINISTRACION</t>
  </si>
  <si>
    <t>172.25.32.0</t>
  </si>
  <si>
    <t>172.25.32.1</t>
  </si>
  <si>
    <t>172.25.32.2</t>
  </si>
  <si>
    <t>172.25.32.126</t>
  </si>
  <si>
    <t>172.25.32.127</t>
  </si>
  <si>
    <t>LOGISTICA</t>
  </si>
  <si>
    <t>172.25.32.128</t>
  </si>
  <si>
    <t>172.25.32.129</t>
  </si>
  <si>
    <t>172.25.32.130</t>
  </si>
  <si>
    <t>172.25.32.190</t>
  </si>
  <si>
    <t>172.25.32.191</t>
  </si>
  <si>
    <t>VENTAS</t>
  </si>
  <si>
    <t>172.25.32.192</t>
  </si>
  <si>
    <t>172.25.32.193</t>
  </si>
  <si>
    <t>172.25.32.194</t>
  </si>
  <si>
    <t>172.25.32.222</t>
  </si>
  <si>
    <t>172.25.32.223</t>
  </si>
  <si>
    <t>FINANZAS</t>
  </si>
  <si>
    <t>172.25.32.224</t>
  </si>
  <si>
    <t>172.25.32.225</t>
  </si>
  <si>
    <t>172.25.32.226</t>
  </si>
  <si>
    <t>172.25.32.254</t>
  </si>
  <si>
    <t>172.25.32.255</t>
  </si>
  <si>
    <t>MARKETING</t>
  </si>
  <si>
    <t>172.25.33.0</t>
  </si>
  <si>
    <t>172.25.33.1</t>
  </si>
  <si>
    <t>172.25.33.2</t>
  </si>
  <si>
    <t>172.25.33.30</t>
  </si>
  <si>
    <t>172.25.33.31</t>
  </si>
  <si>
    <t>WIFI-CLIENTES</t>
  </si>
  <si>
    <t>172.25.33.32</t>
  </si>
  <si>
    <t>172.25.33.33</t>
  </si>
  <si>
    <t>172.25.33.34</t>
  </si>
  <si>
    <t>172.25.33.62</t>
  </si>
  <si>
    <t>172.25.33.63</t>
  </si>
  <si>
    <t>WIFI-EJECUTIVOS</t>
  </si>
  <si>
    <t>172.25.33.64</t>
  </si>
  <si>
    <t>172.25.33.65</t>
  </si>
  <si>
    <t>172.25.33.66</t>
  </si>
  <si>
    <t>172.25.33.94</t>
  </si>
  <si>
    <t>172.25.33.95</t>
  </si>
  <si>
    <t>SERVIDORES</t>
  </si>
  <si>
    <t>172.25.33.96</t>
  </si>
  <si>
    <t>172.25.33.97</t>
  </si>
  <si>
    <t>172.25.33.98</t>
  </si>
  <si>
    <t>172.25.33.110</t>
  </si>
  <si>
    <t>172.25.33.111</t>
  </si>
  <si>
    <t>AREQUIPA 172.25.48.0/20</t>
  </si>
  <si>
    <t>Host que usaremos</t>
  </si>
  <si>
    <t>172.25.48.0</t>
  </si>
  <si>
    <t>172.25.48.1</t>
  </si>
  <si>
    <t>172.25.48.2</t>
  </si>
  <si>
    <t>172.25.48.62</t>
  </si>
  <si>
    <t>172.25.48.63</t>
  </si>
  <si>
    <t>172.25.48.64</t>
  </si>
  <si>
    <t>172.25.48.65</t>
  </si>
  <si>
    <t>172.25.48.66</t>
  </si>
  <si>
    <t>172.25.48.94</t>
  </si>
  <si>
    <t>172.25.48.95</t>
  </si>
  <si>
    <t>172.25.48.96</t>
  </si>
  <si>
    <t>172.25.48.97</t>
  </si>
  <si>
    <t>172.25.48.98</t>
  </si>
  <si>
    <t>172.25.48.126</t>
  </si>
  <si>
    <t>172.25.48.127</t>
  </si>
  <si>
    <t>172.25.48.128</t>
  </si>
  <si>
    <t>172.25.48.129</t>
  </si>
  <si>
    <t>172.25.48.130</t>
  </si>
  <si>
    <t>172.25.48.142</t>
  </si>
  <si>
    <t>172.25.48.143</t>
  </si>
  <si>
    <t>172.25.48.144</t>
  </si>
  <si>
    <t>172.25.48.145</t>
  </si>
  <si>
    <t>172.25.48.146</t>
  </si>
  <si>
    <t>172.25.48.158</t>
  </si>
  <si>
    <t>172.25.48.159</t>
  </si>
  <si>
    <t>172.25.48.160</t>
  </si>
  <si>
    <t>172.25.48.162</t>
  </si>
  <si>
    <t>172.25.48.163</t>
  </si>
  <si>
    <t>172.25.48.174</t>
  </si>
  <si>
    <t>172.25.48.175</t>
  </si>
  <si>
    <t>172.25.48.176</t>
  </si>
  <si>
    <t>172.25.48.177</t>
  </si>
  <si>
    <t>172.25.48.178</t>
  </si>
  <si>
    <t>172.25.48.190</t>
  </si>
  <si>
    <t>172.25.48.191</t>
  </si>
  <si>
    <t>172.25.48.192</t>
  </si>
  <si>
    <t>172.25.48.193</t>
  </si>
  <si>
    <t>172.25.48.194</t>
  </si>
  <si>
    <t>172.25.48.206</t>
  </si>
  <si>
    <t>172.25.48.207</t>
  </si>
  <si>
    <t xml:space="preserve">2*n -2&gt;=#numero de host </t>
  </si>
  <si>
    <t>n=6</t>
  </si>
  <si>
    <t>2*6=64</t>
  </si>
  <si>
    <t>64-2=62</t>
  </si>
  <si>
    <t>n=5</t>
  </si>
  <si>
    <t>2*5=32</t>
  </si>
  <si>
    <t>32-2=30</t>
  </si>
  <si>
    <t>n=4</t>
  </si>
  <si>
    <t>Cajamarca 172.25.64.0/20</t>
  </si>
  <si>
    <t>N° de VLAN</t>
  </si>
  <si>
    <t>172.25.64.0</t>
  </si>
  <si>
    <t>172.25.64.1</t>
  </si>
  <si>
    <t>172.25.64.2</t>
  </si>
  <si>
    <t>172.25.64.62</t>
  </si>
  <si>
    <t>172.25.64.63</t>
  </si>
  <si>
    <r>
      <rPr>
        <rFont val="Arial"/>
        <b/>
        <color rgb="FF000000"/>
        <sz val="9.0"/>
      </rPr>
      <t>255.255.255.224</t>
    </r>
  </si>
  <si>
    <t>172.25.64.64</t>
  </si>
  <si>
    <t>172.25.64.65</t>
  </si>
  <si>
    <t>172.25.64.66</t>
  </si>
  <si>
    <t>172.25.64.94</t>
  </si>
  <si>
    <t>172.25.64.95</t>
  </si>
  <si>
    <r>
      <rPr>
        <rFont val="Arial"/>
        <b/>
        <color rgb="FF000000"/>
        <sz val="9.0"/>
      </rPr>
      <t>255.255.255.224</t>
    </r>
  </si>
  <si>
    <t>172.25.64.96</t>
  </si>
  <si>
    <t>172.25.64.97</t>
  </si>
  <si>
    <t>172.25.64.98</t>
  </si>
  <si>
    <t>172.25.64.126</t>
  </si>
  <si>
    <t>172.25.64.127</t>
  </si>
  <si>
    <t>172.25.64.128</t>
  </si>
  <si>
    <t>172.25.64.129</t>
  </si>
  <si>
    <t>172.25.64.130</t>
  </si>
  <si>
    <t>172.25.64.142</t>
  </si>
  <si>
    <t>172.25.64.143</t>
  </si>
  <si>
    <t>172.25.64.144</t>
  </si>
  <si>
    <t>172.25.64.145</t>
  </si>
  <si>
    <t>172.25.64.146</t>
  </si>
  <si>
    <t>172.25.64.158</t>
  </si>
  <si>
    <t>172.25.64.159</t>
  </si>
  <si>
    <t>172.25.64.160</t>
  </si>
  <si>
    <t>172.25.64.161</t>
  </si>
  <si>
    <t>172.25.64.162</t>
  </si>
  <si>
    <t>172.25.64.174</t>
  </si>
  <si>
    <t>172.25.64.175</t>
  </si>
  <si>
    <t>172.25.64.176</t>
  </si>
  <si>
    <t>172.25.64.177</t>
  </si>
  <si>
    <t>172.25.64.178</t>
  </si>
  <si>
    <t>172.25.64.190</t>
  </si>
  <si>
    <t>172.25.64.191</t>
  </si>
  <si>
    <t>172.25.64.192</t>
  </si>
  <si>
    <t>172.25.64.193</t>
  </si>
  <si>
    <t>172.25.64.194</t>
  </si>
  <si>
    <t>172.25.64.206</t>
  </si>
  <si>
    <t>172.25.64.207</t>
  </si>
  <si>
    <t>172.25.64.208</t>
  </si>
  <si>
    <t>Cusco 172.25.80.0/20</t>
  </si>
  <si>
    <t>SCus1_SCus2_SCus3</t>
  </si>
  <si>
    <r>
      <rPr>
        <rFont val="Calibri"/>
        <b/>
        <color rgb="FF002060"/>
        <sz val="9.0"/>
      </rPr>
      <t>172.25.80.0</t>
    </r>
  </si>
  <si>
    <t>172.25.80.1</t>
  </si>
  <si>
    <t>172.25.80.2</t>
  </si>
  <si>
    <t>172.25.80.62</t>
  </si>
  <si>
    <t>172.25.80.63</t>
  </si>
  <si>
    <t>SCus4</t>
  </si>
  <si>
    <t>172.25.80.64</t>
  </si>
  <si>
    <t>172.25.80.65</t>
  </si>
  <si>
    <t>172.25.80.66</t>
  </si>
  <si>
    <t>172.25.80.94</t>
  </si>
  <si>
    <t>172.25.80.95</t>
  </si>
  <si>
    <t>SCus5_SCus6</t>
  </si>
  <si>
    <t>172.25.80.96</t>
  </si>
  <si>
    <t>172.25.80.97</t>
  </si>
  <si>
    <t>172.25.80.98</t>
  </si>
  <si>
    <t>172.25.80.126</t>
  </si>
  <si>
    <t>172.25.80.127</t>
  </si>
  <si>
    <t>SCus7</t>
  </si>
  <si>
    <t>172.25.80.128</t>
  </si>
  <si>
    <t>172.25.80.129</t>
  </si>
  <si>
    <t>172.25.80.130</t>
  </si>
  <si>
    <t>172.25.80.142</t>
  </si>
  <si>
    <t>172.25.80.143</t>
  </si>
  <si>
    <t>SCus8</t>
  </si>
  <si>
    <t>172.25.80.144</t>
  </si>
  <si>
    <t>172.25.80.145</t>
  </si>
  <si>
    <t>172.25.80.146</t>
  </si>
  <si>
    <t>172.25.80.158</t>
  </si>
  <si>
    <t>172.25.80.159</t>
  </si>
  <si>
    <t>SCus11</t>
  </si>
  <si>
    <t>172.25.80.160</t>
  </si>
  <si>
    <t>172.25.80.161</t>
  </si>
  <si>
    <t>172.25.80.162</t>
  </si>
  <si>
    <t>172.25.80.174</t>
  </si>
  <si>
    <t>172.25.80.175</t>
  </si>
  <si>
    <t>172.25.80.176</t>
  </si>
  <si>
    <t>172.25.80.177</t>
  </si>
  <si>
    <t>172.25.80.178</t>
  </si>
  <si>
    <t>172.25.80.190</t>
  </si>
  <si>
    <t>172.25.80.191</t>
  </si>
  <si>
    <t>SCus10</t>
  </si>
  <si>
    <t>172.25.80.192</t>
  </si>
  <si>
    <t>172.25.80.193</t>
  </si>
  <si>
    <t>172.25.80.194</t>
  </si>
  <si>
    <t>172.25.80.206</t>
  </si>
  <si>
    <t>172.25.80.207</t>
  </si>
  <si>
    <t>...</t>
  </si>
  <si>
    <t>172.25.80.208</t>
  </si>
  <si>
    <t>Host pa el modelado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</si>
</sst>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2060"/>
      <name val="Calibri"/>
    </font>
    <font/>
    <font>
      <b/>
      <sz val="9.0"/>
      <color rgb="FF000000"/>
      <name val="Calibri"/>
    </font>
    <font>
      <b/>
      <sz val="9.0"/>
      <color rgb="FF0008FF"/>
      <name val="Calibri"/>
    </font>
    <font>
      <sz val="9.0"/>
      <color rgb="FF000000"/>
      <name val="Calibri"/>
    </font>
    <font>
      <color rgb="FF000000"/>
      <name val="Calibri"/>
    </font>
    <font>
      <color theme="1"/>
      <name val="Arial"/>
    </font>
    <font>
      <b/>
      <sz val="9.0"/>
      <color theme="1"/>
      <name val="Calibri"/>
    </font>
    <font>
      <b/>
      <color theme="1"/>
      <name val="Arial"/>
    </font>
    <font>
      <b/>
      <color rgb="FF0000FF"/>
      <name val="Arial"/>
    </font>
    <font>
      <b/>
      <sz val="9.0"/>
      <color rgb="FF0000FF"/>
      <name val="Calibri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C5E0B3"/>
        <bgColor rgb="FFC5E0B3"/>
      </patternFill>
    </fill>
    <fill>
      <patternFill patternType="solid">
        <fgColor rgb="FFD9D9D9"/>
        <bgColor rgb="FFD9D9D9"/>
      </patternFill>
    </fill>
    <fill>
      <patternFill patternType="solid">
        <fgColor rgb="FFDADADA"/>
        <bgColor rgb="FFDADADA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1" numFmtId="0" xfId="0" applyFont="1"/>
    <xf borderId="0" fillId="3" fontId="1" numFmtId="0" xfId="0" applyAlignment="1" applyFill="1" applyFont="1">
      <alignment horizontal="center" readingOrder="0"/>
    </xf>
    <xf borderId="0" fillId="0" fontId="1" numFmtId="1" xfId="0" applyAlignment="1" applyFont="1" applyNumberFormat="1">
      <alignment readingOrder="0"/>
    </xf>
    <xf borderId="1" fillId="4" fontId="2" numFmtId="0" xfId="0" applyAlignment="1" applyBorder="1" applyFill="1" applyFont="1">
      <alignment horizontal="center" readingOrder="0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5" fontId="4" numFmtId="0" xfId="0" applyAlignment="1" applyBorder="1" applyFill="1" applyFont="1">
      <alignment horizontal="center" readingOrder="0" shrinkToFit="0" wrapText="0"/>
    </xf>
    <xf borderId="5" fillId="5" fontId="4" numFmtId="0" xfId="0" applyAlignment="1" applyBorder="1" applyFont="1">
      <alignment horizontal="center" readingOrder="0" shrinkToFit="0" wrapText="0"/>
    </xf>
    <xf borderId="5" fillId="6" fontId="4" numFmtId="0" xfId="0" applyAlignment="1" applyBorder="1" applyFill="1" applyFont="1">
      <alignment horizontal="center" readingOrder="0"/>
    </xf>
    <xf borderId="6" fillId="6" fontId="4" numFmtId="0" xfId="0" applyAlignment="1" applyBorder="1" applyFont="1">
      <alignment horizontal="center" readingOrder="0" shrinkToFit="0" wrapText="0"/>
    </xf>
    <xf borderId="6" fillId="6" fontId="4" numFmtId="0" xfId="0" applyAlignment="1" applyBorder="1" applyFont="1">
      <alignment horizontal="center" readingOrder="0"/>
    </xf>
    <xf borderId="4" fillId="6" fontId="4" numFmtId="0" xfId="0" applyAlignment="1" applyBorder="1" applyFont="1">
      <alignment horizontal="center" readingOrder="0"/>
    </xf>
    <xf borderId="4" fillId="6" fontId="4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readingOrder="0" shrinkToFit="0" wrapText="0"/>
    </xf>
    <xf borderId="7" fillId="0" fontId="4" numFmtId="0" xfId="0" applyAlignment="1" applyBorder="1" applyFont="1">
      <alignment horizontal="center" readingOrder="0"/>
    </xf>
    <xf borderId="7" fillId="0" fontId="5" numFmtId="1" xfId="0" applyAlignment="1" applyBorder="1" applyFont="1" applyNumberFormat="1">
      <alignment horizontal="center" readingOrder="0"/>
    </xf>
    <xf borderId="7" fillId="0" fontId="5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 shrinkToFit="0" wrapText="0"/>
    </xf>
    <xf borderId="7" fillId="0" fontId="6" numFmtId="0" xfId="0" applyAlignment="1" applyBorder="1" applyFont="1">
      <alignment horizontal="center" readingOrder="0"/>
    </xf>
    <xf borderId="7" fillId="0" fontId="7" numFmtId="0" xfId="0" applyAlignment="1" applyBorder="1" applyFont="1">
      <alignment readingOrder="0" shrinkToFit="0" vertical="bottom" wrapText="0"/>
    </xf>
    <xf borderId="7" fillId="0" fontId="7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horizontal="center" readingOrder="0" shrinkToFit="0" wrapText="0"/>
    </xf>
    <xf borderId="3" fillId="0" fontId="6" numFmtId="0" xfId="0" applyAlignment="1" applyBorder="1" applyFont="1">
      <alignment horizontal="center" readingOrder="0" shrinkToFit="0" wrapText="0"/>
    </xf>
    <xf borderId="4" fillId="0" fontId="6" numFmtId="0" xfId="0" applyAlignment="1" applyBorder="1" applyFont="1">
      <alignment horizontal="center" readingOrder="0" shrinkToFit="0" wrapText="0"/>
    </xf>
    <xf borderId="6" fillId="0" fontId="6" numFmtId="0" xfId="0" applyAlignment="1" applyBorder="1" applyFont="1">
      <alignment horizontal="center" readingOrder="0" shrinkToFit="0" wrapText="0"/>
    </xf>
    <xf borderId="1" fillId="0" fontId="4" numFmtId="0" xfId="0" applyAlignment="1" applyBorder="1" applyFont="1">
      <alignment horizontal="center" shrinkToFit="0" wrapText="0"/>
    </xf>
    <xf borderId="7" fillId="0" fontId="4" numFmtId="0" xfId="0" applyAlignment="1" applyBorder="1" applyFont="1">
      <alignment horizontal="center" shrinkToFit="0" wrapText="0"/>
    </xf>
    <xf borderId="7" fillId="0" fontId="7" numFmtId="0" xfId="0" applyAlignment="1" applyBorder="1" applyFont="1">
      <alignment horizontal="center" readingOrder="0" shrinkToFit="0" wrapText="0"/>
    </xf>
    <xf borderId="8" fillId="0" fontId="4" numFmtId="0" xfId="0" applyAlignment="1" applyBorder="1" applyFont="1">
      <alignment horizontal="center" readingOrder="0" shrinkToFit="0" wrapText="0"/>
    </xf>
    <xf borderId="3" fillId="0" fontId="4" numFmtId="0" xfId="0" applyAlignment="1" applyBorder="1" applyFont="1">
      <alignment horizontal="center" readingOrder="0" shrinkToFit="0" wrapText="0"/>
    </xf>
    <xf borderId="4" fillId="0" fontId="4" numFmtId="0" xfId="0" applyAlignment="1" applyBorder="1" applyFont="1">
      <alignment horizontal="center" readingOrder="0" shrinkToFit="0" wrapText="0"/>
    </xf>
    <xf borderId="1" fillId="0" fontId="8" numFmtId="0" xfId="0" applyAlignment="1" applyBorder="1" applyFont="1">
      <alignment vertical="bottom"/>
    </xf>
    <xf borderId="8" fillId="0" fontId="4" numFmtId="0" xfId="0" applyAlignment="1" applyBorder="1" applyFont="1">
      <alignment horizontal="center" readingOrder="0"/>
    </xf>
    <xf borderId="8" fillId="0" fontId="5" numFmtId="1" xfId="0" applyAlignment="1" applyBorder="1" applyFont="1" applyNumberFormat="1">
      <alignment horizontal="center" readingOrder="0"/>
    </xf>
    <xf borderId="8" fillId="0" fontId="4" numFmtId="0" xfId="0" applyAlignment="1" applyBorder="1" applyFont="1">
      <alignment horizontal="center" shrinkToFit="0" wrapText="0"/>
    </xf>
    <xf borderId="7" fillId="0" fontId="4" numFmtId="0" xfId="0" applyAlignment="1" applyBorder="1" applyFont="1">
      <alignment horizontal="center" readingOrder="0" shrinkToFit="0" wrapText="0"/>
    </xf>
    <xf borderId="7" fillId="0" fontId="4" numFmtId="0" xfId="0" applyAlignment="1" applyBorder="1" applyFont="1">
      <alignment horizontal="center" shrinkToFit="0" wrapText="0"/>
    </xf>
    <xf borderId="7" fillId="0" fontId="5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9" fillId="0" fontId="4" numFmtId="0" xfId="0" applyAlignment="1" applyBorder="1" applyFont="1">
      <alignment horizontal="center" shrinkToFit="0" wrapText="0"/>
    </xf>
    <xf borderId="3" fillId="0" fontId="4" numFmtId="0" xfId="0" applyAlignment="1" applyBorder="1" applyFont="1">
      <alignment horizontal="center" shrinkToFit="0" wrapText="0"/>
    </xf>
    <xf borderId="4" fillId="0" fontId="4" numFmtId="0" xfId="0" applyAlignment="1" applyBorder="1" applyFont="1">
      <alignment horizontal="center" shrinkToFit="0" wrapText="0"/>
    </xf>
    <xf borderId="9" fillId="0" fontId="4" numFmtId="0" xfId="0" applyAlignment="1" applyBorder="1" applyFont="1">
      <alignment horizontal="center" readingOrder="0" shrinkToFit="0" wrapText="0"/>
    </xf>
    <xf borderId="0" fillId="0" fontId="1" numFmtId="0" xfId="0" applyAlignment="1" applyFont="1">
      <alignment horizontal="center" readingOrder="0"/>
    </xf>
    <xf borderId="1" fillId="4" fontId="2" numFmtId="0" xfId="0" applyAlignment="1" applyBorder="1" applyFont="1">
      <alignment horizontal="center" readingOrder="0" vertical="bottom"/>
    </xf>
    <xf borderId="4" fillId="5" fontId="9" numFmtId="0" xfId="0" applyAlignment="1" applyBorder="1" applyFont="1">
      <alignment horizontal="center" vertical="bottom"/>
    </xf>
    <xf borderId="7" fillId="5" fontId="9" numFmtId="0" xfId="0" applyAlignment="1" applyBorder="1" applyFont="1">
      <alignment horizontal="center" vertical="bottom"/>
    </xf>
    <xf borderId="7" fillId="6" fontId="9" numFmtId="0" xfId="0" applyAlignment="1" applyBorder="1" applyFont="1">
      <alignment horizontal="center" vertical="bottom"/>
    </xf>
    <xf borderId="7" fillId="6" fontId="4" numFmtId="0" xfId="0" applyAlignment="1" applyBorder="1" applyFont="1">
      <alignment horizontal="center" readingOrder="0"/>
    </xf>
    <xf borderId="4" fillId="6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7" fillId="0" fontId="10" numFmtId="1" xfId="0" applyAlignment="1" applyBorder="1" applyFont="1" applyNumberFormat="1">
      <alignment readingOrder="0" vertical="bottom"/>
    </xf>
    <xf borderId="7" fillId="0" fontId="11" numFmtId="0" xfId="0" applyAlignment="1" applyBorder="1" applyFont="1">
      <alignment readingOrder="0" vertical="bottom"/>
    </xf>
    <xf borderId="7" fillId="0" fontId="8" numFmtId="0" xfId="0" applyAlignment="1" applyBorder="1" applyFont="1">
      <alignment readingOrder="0" vertical="bottom"/>
    </xf>
    <xf borderId="7" fillId="0" fontId="10" numFmtId="0" xfId="0" applyAlignment="1" applyBorder="1" applyFont="1">
      <alignment readingOrder="0" vertical="bottom"/>
    </xf>
    <xf borderId="7" fillId="0" fontId="1" numFmtId="0" xfId="0" applyAlignment="1" applyBorder="1" applyFont="1">
      <alignment readingOrder="0"/>
    </xf>
    <xf borderId="8" fillId="0" fontId="10" numFmtId="0" xfId="0" applyAlignment="1" applyBorder="1" applyFont="1">
      <alignment readingOrder="0" vertical="bottom"/>
    </xf>
    <xf borderId="8" fillId="0" fontId="11" numFmtId="0" xfId="0" applyAlignment="1" applyBorder="1" applyFont="1">
      <alignment readingOrder="0" vertical="bottom"/>
    </xf>
    <xf borderId="8" fillId="0" fontId="8" numFmtId="0" xfId="0" applyAlignment="1" applyBorder="1" applyFont="1">
      <alignment readingOrder="0" vertical="bottom"/>
    </xf>
    <xf borderId="7" fillId="0" fontId="9" numFmtId="0" xfId="0" applyAlignment="1" applyBorder="1" applyFont="1">
      <alignment horizontal="center" vertical="bottom"/>
    </xf>
    <xf borderId="7" fillId="0" fontId="8" numFmtId="0" xfId="0" applyAlignment="1" applyBorder="1" applyFont="1">
      <alignment vertical="bottom"/>
    </xf>
    <xf borderId="7" fillId="0" fontId="10" numFmtId="0" xfId="0" applyAlignment="1" applyBorder="1" applyFont="1">
      <alignment vertical="bottom"/>
    </xf>
    <xf borderId="7" fillId="0" fontId="11" numFmtId="0" xfId="0" applyAlignment="1" applyBorder="1" applyFont="1">
      <alignment vertical="bottom"/>
    </xf>
    <xf borderId="3" fillId="0" fontId="10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4" fillId="0" fontId="8" numFmtId="0" xfId="0" applyAlignment="1" applyBorder="1" applyFont="1">
      <alignment vertical="bottom"/>
    </xf>
    <xf borderId="7" fillId="0" fontId="9" numFmtId="0" xfId="0" applyAlignment="1" applyBorder="1" applyFont="1">
      <alignment horizontal="center" readingOrder="0" vertical="bottom"/>
    </xf>
    <xf borderId="9" fillId="0" fontId="9" numFmtId="0" xfId="0" applyAlignment="1" applyBorder="1" applyFont="1">
      <alignment horizontal="center" vertical="bottom"/>
    </xf>
    <xf borderId="0" fillId="0" fontId="1" numFmtId="0" xfId="0" applyAlignment="1" applyFont="1">
      <alignment horizontal="left" readingOrder="0"/>
    </xf>
    <xf borderId="0" fillId="0" fontId="8" numFmtId="0" xfId="0" applyAlignment="1" applyFont="1">
      <alignment vertical="bottom"/>
    </xf>
    <xf borderId="5" fillId="5" fontId="9" numFmtId="0" xfId="0" applyAlignment="1" applyBorder="1" applyFont="1">
      <alignment horizontal="center" vertical="bottom"/>
    </xf>
    <xf borderId="5" fillId="6" fontId="9" numFmtId="0" xfId="0" applyAlignment="1" applyBorder="1" applyFont="1">
      <alignment horizontal="center" vertical="bottom"/>
    </xf>
    <xf borderId="5" fillId="6" fontId="9" numFmtId="0" xfId="0" applyAlignment="1" applyBorder="1" applyFont="1">
      <alignment horizontal="center" readingOrder="0" vertical="bottom"/>
    </xf>
    <xf borderId="6" fillId="6" fontId="9" numFmtId="0" xfId="0" applyAlignment="1" applyBorder="1" applyFont="1">
      <alignment horizontal="center" vertical="bottom"/>
    </xf>
    <xf borderId="6" fillId="6" fontId="9" numFmtId="0" xfId="0" applyAlignment="1" applyBorder="1" applyFont="1">
      <alignment horizontal="center" shrinkToFit="0" vertical="bottom" wrapText="1"/>
    </xf>
    <xf borderId="4" fillId="6" fontId="9" numFmtId="0" xfId="0" applyAlignment="1" applyBorder="1" applyFont="1">
      <alignment horizontal="center" shrinkToFit="0" vertical="bottom" wrapText="1"/>
    </xf>
    <xf borderId="7" fillId="0" fontId="9" numFmtId="1" xfId="0" applyAlignment="1" applyBorder="1" applyFont="1" applyNumberFormat="1">
      <alignment horizontal="center" readingOrder="0" vertical="bottom"/>
    </xf>
    <xf borderId="7" fillId="0" fontId="12" numFmtId="1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horizontal="center" readingOrder="0"/>
    </xf>
    <xf borderId="2" fillId="0" fontId="8" numFmtId="0" xfId="0" applyAlignment="1" applyBorder="1" applyFont="1">
      <alignment readingOrder="0" vertical="bottom"/>
    </xf>
    <xf borderId="1" fillId="0" fontId="8" numFmtId="0" xfId="0" applyAlignment="1" applyBorder="1" applyFont="1">
      <alignment readingOrder="0" vertical="bottom"/>
    </xf>
    <xf borderId="3" fillId="0" fontId="8" numFmtId="0" xfId="0" applyAlignment="1" applyBorder="1" applyFont="1">
      <alignment readingOrder="0" vertical="bottom"/>
    </xf>
    <xf borderId="4" fillId="0" fontId="8" numFmtId="0" xfId="0" applyAlignment="1" applyBorder="1" applyFont="1">
      <alignment readingOrder="0" vertical="bottom"/>
    </xf>
    <xf borderId="6" fillId="0" fontId="8" numFmtId="0" xfId="0" applyAlignment="1" applyBorder="1" applyFont="1">
      <alignment readingOrder="0" vertical="bottom"/>
    </xf>
    <xf borderId="8" fillId="0" fontId="8" numFmtId="0" xfId="0" applyAlignment="1" applyBorder="1" applyFont="1">
      <alignment vertical="bottom"/>
    </xf>
    <xf borderId="8" fillId="0" fontId="9" numFmtId="0" xfId="0" applyAlignment="1" applyBorder="1" applyFont="1">
      <alignment horizontal="center" readingOrder="0" vertical="bottom"/>
    </xf>
    <xf borderId="8" fillId="0" fontId="12" numFmtId="1" xfId="0" applyAlignment="1" applyBorder="1" applyFont="1" applyNumberFormat="1">
      <alignment horizontal="center" readingOrder="0" vertical="bottom"/>
    </xf>
    <xf borderId="9" fillId="0" fontId="8" numFmtId="0" xfId="0" applyAlignment="1" applyBorder="1" applyFont="1">
      <alignment vertical="bottom"/>
    </xf>
    <xf borderId="0" fillId="0" fontId="8" numFmtId="0" xfId="0" applyAlignment="1" applyFont="1">
      <alignment readingOrder="0" vertical="bottom"/>
    </xf>
    <xf borderId="0" fillId="0" fontId="1" numFmtId="0" xfId="0" applyAlignment="1" applyFont="1">
      <alignment horizontal="right" readingOrder="0"/>
    </xf>
    <xf borderId="7" fillId="5" fontId="9" numFmtId="0" xfId="0" applyAlignment="1" applyBorder="1" applyFont="1">
      <alignment horizontal="center" shrinkToFit="0" vertical="bottom" wrapText="1"/>
    </xf>
    <xf borderId="7" fillId="6" fontId="9" numFmtId="0" xfId="0" applyAlignment="1" applyBorder="1" applyFont="1">
      <alignment horizontal="center" shrinkToFit="0" vertical="bottom" wrapText="1"/>
    </xf>
    <xf borderId="7" fillId="6" fontId="4" numFmtId="0" xfId="0" applyAlignment="1" applyBorder="1" applyFont="1">
      <alignment horizontal="center" readingOrder="0" shrinkToFit="0" wrapText="1"/>
    </xf>
    <xf borderId="7" fillId="0" fontId="1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104775</xdr:colOff>
      <xdr:row>21</xdr:row>
      <xdr:rowOff>38100</xdr:rowOff>
    </xdr:from>
    <xdr:ext cx="5953125" cy="24288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>
      <c r="A4" s="2" t="s">
        <v>11</v>
      </c>
      <c r="B4" s="2">
        <v>185.0</v>
      </c>
      <c r="C4" s="2">
        <v>63.0</v>
      </c>
      <c r="D4" s="2">
        <v>32.0</v>
      </c>
      <c r="E4" s="2">
        <v>20.0</v>
      </c>
      <c r="F4" s="2">
        <v>17.0</v>
      </c>
      <c r="G4" s="2">
        <v>17.0</v>
      </c>
      <c r="H4" s="2">
        <v>13.0</v>
      </c>
      <c r="I4" s="2">
        <v>13.0</v>
      </c>
      <c r="J4" s="2">
        <v>10.0</v>
      </c>
    </row>
    <row r="5">
      <c r="A5" s="2" t="s">
        <v>12</v>
      </c>
      <c r="B5" s="2">
        <v>180.0</v>
      </c>
      <c r="C5" s="3">
        <f t="shared" ref="C5:C8" si="1">B5*C$4/B$4</f>
        <v>61.2972973</v>
      </c>
      <c r="D5" s="3">
        <f t="shared" ref="D5:D8" si="2">B5*D$4/B$4</f>
        <v>31.13513514</v>
      </c>
      <c r="E5" s="3">
        <f t="shared" ref="E5:E8" si="3">B5*E$4/B$4</f>
        <v>19.45945946</v>
      </c>
      <c r="F5" s="3">
        <f t="shared" ref="F5:F8" si="4">B5*F$4/B$4</f>
        <v>16.54054054</v>
      </c>
      <c r="G5" s="3">
        <f t="shared" ref="G5:G8" si="5">B5*G$4/B$4</f>
        <v>16.54054054</v>
      </c>
      <c r="H5" s="3">
        <f t="shared" ref="H5:H8" si="6">B5*H$4/B$4</f>
        <v>12.64864865</v>
      </c>
      <c r="I5" s="3">
        <f t="shared" ref="I5:I8" si="7">B5*I$4/B$4</f>
        <v>12.64864865</v>
      </c>
      <c r="J5" s="3">
        <f t="shared" ref="J5:J8" si="8">B5*J$4/B$4</f>
        <v>9.72972973</v>
      </c>
    </row>
    <row r="6">
      <c r="A6" s="2" t="s">
        <v>13</v>
      </c>
      <c r="B6" s="2">
        <v>124.0</v>
      </c>
      <c r="C6" s="3">
        <f t="shared" si="1"/>
        <v>42.22702703</v>
      </c>
      <c r="D6" s="3">
        <f t="shared" si="2"/>
        <v>21.44864865</v>
      </c>
      <c r="E6" s="3">
        <f t="shared" si="3"/>
        <v>13.40540541</v>
      </c>
      <c r="F6" s="3">
        <f t="shared" si="4"/>
        <v>11.39459459</v>
      </c>
      <c r="G6" s="3">
        <f t="shared" si="5"/>
        <v>11.39459459</v>
      </c>
      <c r="H6" s="3">
        <f t="shared" si="6"/>
        <v>8.713513514</v>
      </c>
      <c r="I6" s="3">
        <f t="shared" si="7"/>
        <v>8.713513514</v>
      </c>
      <c r="J6" s="3">
        <f t="shared" si="8"/>
        <v>6.702702703</v>
      </c>
    </row>
    <row r="7">
      <c r="A7" s="2" t="s">
        <v>14</v>
      </c>
      <c r="B7" s="2">
        <v>116.0</v>
      </c>
      <c r="C7" s="3">
        <f t="shared" si="1"/>
        <v>39.5027027</v>
      </c>
      <c r="D7" s="3">
        <f t="shared" si="2"/>
        <v>20.06486486</v>
      </c>
      <c r="E7" s="3">
        <f t="shared" si="3"/>
        <v>12.54054054</v>
      </c>
      <c r="F7" s="3">
        <f t="shared" si="4"/>
        <v>10.65945946</v>
      </c>
      <c r="G7" s="3">
        <f t="shared" si="5"/>
        <v>10.65945946</v>
      </c>
      <c r="H7" s="3">
        <f t="shared" si="6"/>
        <v>8.151351351</v>
      </c>
      <c r="I7" s="3">
        <f t="shared" si="7"/>
        <v>8.151351351</v>
      </c>
      <c r="J7" s="3">
        <f t="shared" si="8"/>
        <v>6.27027027</v>
      </c>
    </row>
    <row r="8">
      <c r="A8" s="2" t="s">
        <v>15</v>
      </c>
      <c r="B8" s="2">
        <v>110.0</v>
      </c>
      <c r="C8" s="3">
        <f t="shared" si="1"/>
        <v>37.45945946</v>
      </c>
      <c r="D8" s="3">
        <f t="shared" si="2"/>
        <v>19.02702703</v>
      </c>
      <c r="E8" s="3">
        <f t="shared" si="3"/>
        <v>11.89189189</v>
      </c>
      <c r="F8" s="3">
        <f t="shared" si="4"/>
        <v>10.10810811</v>
      </c>
      <c r="G8" s="3">
        <f t="shared" si="5"/>
        <v>10.10810811</v>
      </c>
      <c r="H8" s="3">
        <f t="shared" si="6"/>
        <v>7.72972973</v>
      </c>
      <c r="I8" s="3">
        <f t="shared" si="7"/>
        <v>7.72972973</v>
      </c>
      <c r="J8" s="3">
        <f t="shared" si="8"/>
        <v>5.945945946</v>
      </c>
    </row>
    <row r="9">
      <c r="B9" s="4">
        <f>SUM(B4:B8)</f>
        <v>715</v>
      </c>
    </row>
    <row r="11">
      <c r="A11" s="5" t="s">
        <v>16</v>
      </c>
    </row>
    <row r="1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</row>
    <row r="13">
      <c r="A13" s="2" t="s">
        <v>11</v>
      </c>
      <c r="B13" s="6">
        <f>185*1.25</f>
        <v>231.25</v>
      </c>
      <c r="C13" s="6">
        <f>63*1.25</f>
        <v>78.75</v>
      </c>
      <c r="D13" s="6">
        <f>32*1.25</f>
        <v>40</v>
      </c>
      <c r="E13" s="6">
        <f>20*1.25</f>
        <v>25</v>
      </c>
      <c r="F13" s="6">
        <f t="shared" ref="F13:G13" si="9">17*1.25</f>
        <v>21.25</v>
      </c>
      <c r="G13" s="6">
        <f t="shared" si="9"/>
        <v>21.25</v>
      </c>
      <c r="H13" s="6">
        <f t="shared" ref="H13:I13" si="10">13*1.25</f>
        <v>16.25</v>
      </c>
      <c r="I13" s="6">
        <f t="shared" si="10"/>
        <v>16.25</v>
      </c>
      <c r="J13" s="6">
        <f>10*1.25</f>
        <v>12.5</v>
      </c>
    </row>
    <row r="14">
      <c r="A14" s="2" t="s">
        <v>12</v>
      </c>
      <c r="B14" s="6">
        <f>180*1.25</f>
        <v>225</v>
      </c>
      <c r="C14" s="3">
        <f t="shared" ref="C14:C17" si="11">B5*C$4/B$4*1.25</f>
        <v>76.62162162</v>
      </c>
      <c r="D14" s="3">
        <f t="shared" ref="D14:D17" si="12">B5*D$4/B$4*1.25</f>
        <v>38.91891892</v>
      </c>
      <c r="E14" s="3">
        <f t="shared" ref="E14:E17" si="13">B5*E$4/B$4*1.25</f>
        <v>24.32432432</v>
      </c>
      <c r="F14" s="3">
        <f t="shared" ref="F14:F17" si="14">B5*F$4/B$4*1.25</f>
        <v>20.67567568</v>
      </c>
      <c r="G14" s="3">
        <f t="shared" ref="G14:G17" si="15">B5*G$4/B$4*1.25</f>
        <v>20.67567568</v>
      </c>
      <c r="H14" s="3">
        <f t="shared" ref="H14:H17" si="16">B5*H$4/B$4*1.25</f>
        <v>15.81081081</v>
      </c>
      <c r="I14" s="3">
        <f t="shared" ref="I14:I17" si="17">B5*I$4/B$4*1.25</f>
        <v>15.81081081</v>
      </c>
      <c r="J14" s="3">
        <f t="shared" ref="J14:J17" si="18">B5*J$4/B$4*1.25</f>
        <v>12.16216216</v>
      </c>
    </row>
    <row r="15">
      <c r="A15" s="2" t="s">
        <v>13</v>
      </c>
      <c r="B15" s="6">
        <f>124*1.25</f>
        <v>155</v>
      </c>
      <c r="C15" s="3">
        <f t="shared" si="11"/>
        <v>52.78378378</v>
      </c>
      <c r="D15" s="3">
        <f t="shared" si="12"/>
        <v>26.81081081</v>
      </c>
      <c r="E15" s="3">
        <f t="shared" si="13"/>
        <v>16.75675676</v>
      </c>
      <c r="F15" s="3">
        <f t="shared" si="14"/>
        <v>14.24324324</v>
      </c>
      <c r="G15" s="3">
        <f t="shared" si="15"/>
        <v>14.24324324</v>
      </c>
      <c r="H15" s="3">
        <f t="shared" si="16"/>
        <v>10.89189189</v>
      </c>
      <c r="I15" s="3">
        <f t="shared" si="17"/>
        <v>10.89189189</v>
      </c>
      <c r="J15" s="3">
        <f t="shared" si="18"/>
        <v>8.378378378</v>
      </c>
    </row>
    <row r="16">
      <c r="A16" s="2" t="s">
        <v>14</v>
      </c>
      <c r="B16" s="6">
        <f>116*1.25</f>
        <v>145</v>
      </c>
      <c r="C16" s="3">
        <f t="shared" si="11"/>
        <v>49.37837838</v>
      </c>
      <c r="D16" s="3">
        <f t="shared" si="12"/>
        <v>25.08108108</v>
      </c>
      <c r="E16" s="3">
        <f t="shared" si="13"/>
        <v>15.67567568</v>
      </c>
      <c r="F16" s="3">
        <f t="shared" si="14"/>
        <v>13.32432432</v>
      </c>
      <c r="G16" s="3">
        <f t="shared" si="15"/>
        <v>13.32432432</v>
      </c>
      <c r="H16" s="3">
        <f t="shared" si="16"/>
        <v>10.18918919</v>
      </c>
      <c r="I16" s="3">
        <f t="shared" si="17"/>
        <v>10.18918919</v>
      </c>
      <c r="J16" s="3">
        <f t="shared" si="18"/>
        <v>7.837837838</v>
      </c>
    </row>
    <row r="17">
      <c r="A17" s="2" t="s">
        <v>15</v>
      </c>
      <c r="B17" s="6">
        <f>110*1.25</f>
        <v>137.5</v>
      </c>
      <c r="C17" s="3">
        <f t="shared" si="11"/>
        <v>46.82432432</v>
      </c>
      <c r="D17" s="3">
        <f t="shared" si="12"/>
        <v>23.78378378</v>
      </c>
      <c r="E17" s="3">
        <f t="shared" si="13"/>
        <v>14.86486486</v>
      </c>
      <c r="F17" s="3">
        <f t="shared" si="14"/>
        <v>12.63513514</v>
      </c>
      <c r="G17" s="3">
        <f t="shared" si="15"/>
        <v>12.63513514</v>
      </c>
      <c r="H17" s="3">
        <f t="shared" si="16"/>
        <v>9.662162162</v>
      </c>
      <c r="I17" s="3">
        <f t="shared" si="17"/>
        <v>9.662162162</v>
      </c>
      <c r="J17" s="3">
        <f t="shared" si="18"/>
        <v>7.432432432</v>
      </c>
    </row>
    <row r="18">
      <c r="B18" s="3">
        <f>SUM(B13:B17)</f>
        <v>893.75</v>
      </c>
    </row>
    <row r="22">
      <c r="K22" s="2">
        <v>155.0</v>
      </c>
    </row>
  </sheetData>
  <mergeCells count="1">
    <mergeCell ref="A11:K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20.88"/>
    <col customWidth="1" min="4" max="4" width="18.75"/>
    <col customWidth="1" min="5" max="6" width="27.13"/>
    <col customWidth="1" min="8" max="8" width="20.88"/>
    <col customWidth="1" min="9" max="9" width="18.25"/>
    <col customWidth="1" min="10" max="10" width="17.13"/>
    <col customWidth="1" min="13" max="13" width="20.13"/>
    <col customWidth="1" min="14" max="14" width="21.88"/>
    <col customWidth="1" min="15" max="15" width="25.0"/>
  </cols>
  <sheetData>
    <row r="2">
      <c r="B2" s="7" t="s">
        <v>17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>
      <c r="B3" s="10" t="s">
        <v>18</v>
      </c>
      <c r="C3" s="11" t="s">
        <v>19</v>
      </c>
      <c r="D3" s="12" t="s">
        <v>20</v>
      </c>
      <c r="E3" s="12" t="s">
        <v>21</v>
      </c>
      <c r="F3" s="12" t="s">
        <v>22</v>
      </c>
      <c r="G3" s="12" t="s">
        <v>23</v>
      </c>
      <c r="H3" s="13" t="s">
        <v>24</v>
      </c>
      <c r="I3" s="14" t="s">
        <v>25</v>
      </c>
      <c r="J3" s="13" t="s">
        <v>26</v>
      </c>
      <c r="K3" s="13" t="s">
        <v>27</v>
      </c>
      <c r="L3" s="15" t="s">
        <v>28</v>
      </c>
      <c r="M3" s="15" t="s">
        <v>29</v>
      </c>
      <c r="N3" s="16" t="s">
        <v>30</v>
      </c>
      <c r="O3" s="16" t="s">
        <v>31</v>
      </c>
    </row>
    <row r="4">
      <c r="B4" s="17" t="s">
        <v>2</v>
      </c>
      <c r="C4" s="17"/>
      <c r="D4" s="18">
        <v>63.0</v>
      </c>
      <c r="E4" s="19">
        <f t="shared" ref="E4:E11" si="1">D4*1.25</f>
        <v>78.75</v>
      </c>
      <c r="F4" s="19">
        <v>128.0</v>
      </c>
      <c r="G4" s="20">
        <v>11.0</v>
      </c>
      <c r="H4" s="21"/>
      <c r="I4" s="22" t="s">
        <v>32</v>
      </c>
      <c r="J4" s="23" t="s">
        <v>33</v>
      </c>
      <c r="K4" s="24" t="s">
        <v>34</v>
      </c>
      <c r="L4" s="24" t="s">
        <v>35</v>
      </c>
      <c r="M4" s="24" t="s">
        <v>36</v>
      </c>
      <c r="N4" s="25" t="s">
        <v>37</v>
      </c>
      <c r="O4" s="24" t="s">
        <v>38</v>
      </c>
    </row>
    <row r="5">
      <c r="B5" s="17" t="s">
        <v>3</v>
      </c>
      <c r="C5" s="17"/>
      <c r="D5" s="18">
        <v>32.0</v>
      </c>
      <c r="E5" s="19">
        <f t="shared" si="1"/>
        <v>40</v>
      </c>
      <c r="F5" s="19">
        <v>64.0</v>
      </c>
      <c r="G5" s="20">
        <v>12.0</v>
      </c>
      <c r="H5" s="21"/>
      <c r="I5" s="22" t="s">
        <v>39</v>
      </c>
      <c r="J5" s="23" t="s">
        <v>40</v>
      </c>
      <c r="K5" s="24" t="s">
        <v>41</v>
      </c>
      <c r="L5" s="26" t="s">
        <v>42</v>
      </c>
      <c r="M5" s="24" t="s">
        <v>43</v>
      </c>
      <c r="N5" s="27" t="s">
        <v>44</v>
      </c>
      <c r="O5" s="28" t="s">
        <v>45</v>
      </c>
    </row>
    <row r="6">
      <c r="B6" s="17" t="s">
        <v>4</v>
      </c>
      <c r="C6" s="29"/>
      <c r="D6" s="18">
        <v>20.0</v>
      </c>
      <c r="E6" s="19">
        <f t="shared" si="1"/>
        <v>25</v>
      </c>
      <c r="F6" s="19">
        <v>32.0</v>
      </c>
      <c r="G6" s="20">
        <v>13.0</v>
      </c>
      <c r="H6" s="30"/>
      <c r="I6" s="22" t="s">
        <v>46</v>
      </c>
      <c r="J6" s="23" t="s">
        <v>47</v>
      </c>
      <c r="K6" s="31" t="s">
        <v>48</v>
      </c>
      <c r="L6" s="31" t="s">
        <v>49</v>
      </c>
      <c r="M6" s="31" t="s">
        <v>50</v>
      </c>
      <c r="N6" s="32" t="s">
        <v>51</v>
      </c>
      <c r="O6" s="32" t="s">
        <v>52</v>
      </c>
    </row>
    <row r="7">
      <c r="B7" s="17" t="s">
        <v>5</v>
      </c>
      <c r="C7" s="29"/>
      <c r="D7" s="18">
        <v>17.0</v>
      </c>
      <c r="E7" s="19">
        <f t="shared" si="1"/>
        <v>21.25</v>
      </c>
      <c r="F7" s="19">
        <v>32.0</v>
      </c>
      <c r="G7" s="20">
        <v>14.0</v>
      </c>
      <c r="H7" s="30"/>
      <c r="I7" s="22" t="s">
        <v>46</v>
      </c>
      <c r="J7" s="23" t="s">
        <v>47</v>
      </c>
      <c r="K7" s="32" t="s">
        <v>53</v>
      </c>
      <c r="L7" s="32" t="s">
        <v>54</v>
      </c>
      <c r="M7" s="32" t="s">
        <v>55</v>
      </c>
      <c r="N7" s="32" t="s">
        <v>56</v>
      </c>
      <c r="O7" s="32" t="s">
        <v>57</v>
      </c>
    </row>
    <row r="8">
      <c r="B8" s="17" t="s">
        <v>6</v>
      </c>
      <c r="C8" s="29"/>
      <c r="D8" s="18">
        <v>17.0</v>
      </c>
      <c r="E8" s="19">
        <f t="shared" si="1"/>
        <v>21.25</v>
      </c>
      <c r="F8" s="19">
        <v>32.0</v>
      </c>
      <c r="G8" s="20">
        <v>15.0</v>
      </c>
      <c r="H8" s="30"/>
      <c r="I8" s="22" t="s">
        <v>46</v>
      </c>
      <c r="J8" s="23" t="s">
        <v>47</v>
      </c>
      <c r="K8" s="32" t="s">
        <v>58</v>
      </c>
      <c r="L8" s="32" t="s">
        <v>59</v>
      </c>
      <c r="M8" s="33" t="s">
        <v>60</v>
      </c>
      <c r="N8" s="32" t="s">
        <v>61</v>
      </c>
      <c r="O8" s="32" t="s">
        <v>62</v>
      </c>
    </row>
    <row r="9">
      <c r="B9" s="17" t="s">
        <v>63</v>
      </c>
      <c r="C9" s="29"/>
      <c r="D9" s="18">
        <v>13.0</v>
      </c>
      <c r="E9" s="19">
        <f t="shared" si="1"/>
        <v>16.25</v>
      </c>
      <c r="F9" s="19">
        <v>32.0</v>
      </c>
      <c r="G9" s="20">
        <v>16.0</v>
      </c>
      <c r="H9" s="30"/>
      <c r="I9" s="22" t="s">
        <v>46</v>
      </c>
      <c r="J9" s="23" t="s">
        <v>47</v>
      </c>
      <c r="K9" s="32" t="s">
        <v>64</v>
      </c>
      <c r="L9" s="32" t="s">
        <v>65</v>
      </c>
      <c r="M9" s="32" t="s">
        <v>66</v>
      </c>
      <c r="N9" s="34" t="s">
        <v>67</v>
      </c>
      <c r="O9" s="32" t="s">
        <v>68</v>
      </c>
    </row>
    <row r="10">
      <c r="B10" s="17" t="s">
        <v>69</v>
      </c>
      <c r="C10" s="35"/>
      <c r="D10" s="36">
        <v>13.0</v>
      </c>
      <c r="E10" s="19">
        <f t="shared" si="1"/>
        <v>16.25</v>
      </c>
      <c r="F10" s="37">
        <v>32.0</v>
      </c>
      <c r="G10" s="20">
        <v>17.0</v>
      </c>
      <c r="H10" s="38"/>
      <c r="I10" s="22" t="s">
        <v>46</v>
      </c>
      <c r="J10" s="23" t="s">
        <v>47</v>
      </c>
      <c r="K10" s="32" t="s">
        <v>70</v>
      </c>
      <c r="L10" s="32" t="s">
        <v>71</v>
      </c>
      <c r="M10" s="32" t="s">
        <v>72</v>
      </c>
      <c r="N10" s="32" t="s">
        <v>73</v>
      </c>
      <c r="O10" s="32" t="s">
        <v>74</v>
      </c>
    </row>
    <row r="11">
      <c r="B11" s="39" t="s">
        <v>9</v>
      </c>
      <c r="C11" s="40"/>
      <c r="D11" s="18">
        <v>10.0</v>
      </c>
      <c r="E11" s="19">
        <f t="shared" si="1"/>
        <v>12.5</v>
      </c>
      <c r="F11" s="19">
        <v>16.0</v>
      </c>
      <c r="G11" s="20">
        <v>18.0</v>
      </c>
      <c r="H11" s="30"/>
      <c r="I11" s="18" t="s">
        <v>75</v>
      </c>
      <c r="J11" s="23" t="s">
        <v>76</v>
      </c>
      <c r="K11" s="32" t="s">
        <v>77</v>
      </c>
      <c r="L11" s="32" t="s">
        <v>78</v>
      </c>
      <c r="M11" s="32" t="s">
        <v>79</v>
      </c>
      <c r="N11" s="32" t="s">
        <v>80</v>
      </c>
      <c r="O11" s="32" t="s">
        <v>81</v>
      </c>
    </row>
    <row r="12">
      <c r="B12" s="39" t="s">
        <v>82</v>
      </c>
      <c r="C12" s="40"/>
      <c r="D12" s="18"/>
      <c r="E12" s="41"/>
      <c r="F12" s="41"/>
      <c r="G12" s="20"/>
      <c r="H12" s="30"/>
      <c r="I12" s="42"/>
      <c r="J12" s="30"/>
      <c r="K12" s="43"/>
      <c r="L12" s="44"/>
      <c r="M12" s="44"/>
      <c r="N12" s="45"/>
      <c r="O12" s="45"/>
    </row>
    <row r="13">
      <c r="B13" s="39" t="s">
        <v>83</v>
      </c>
      <c r="C13" s="40"/>
      <c r="D13" s="42"/>
      <c r="E13" s="42"/>
      <c r="F13" s="42"/>
      <c r="G13" s="18">
        <v>99.0</v>
      </c>
      <c r="H13" s="21" t="s">
        <v>84</v>
      </c>
      <c r="I13" s="42"/>
      <c r="J13" s="30"/>
      <c r="K13" s="46" t="s">
        <v>85</v>
      </c>
      <c r="L13" s="30"/>
      <c r="M13" s="30"/>
      <c r="N13" s="30"/>
      <c r="O13" s="30"/>
    </row>
    <row r="16">
      <c r="B16" s="2" t="s">
        <v>86</v>
      </c>
    </row>
    <row r="18">
      <c r="B18" s="2" t="s">
        <v>87</v>
      </c>
      <c r="C18" s="2" t="s">
        <v>88</v>
      </c>
    </row>
    <row r="19">
      <c r="B19" s="2" t="s">
        <v>89</v>
      </c>
      <c r="C19" s="2" t="s">
        <v>90</v>
      </c>
      <c r="L19" s="31"/>
    </row>
    <row r="22">
      <c r="B22" s="2" t="s">
        <v>91</v>
      </c>
    </row>
    <row r="23">
      <c r="B23" s="2" t="s">
        <v>92</v>
      </c>
    </row>
    <row r="24">
      <c r="B24" s="47">
        <v>81.0</v>
      </c>
      <c r="G24" s="2">
        <v>1.1111111E7</v>
      </c>
      <c r="H24" s="2">
        <v>1.1111111E7</v>
      </c>
      <c r="I24" s="2">
        <v>1.1111111E7</v>
      </c>
      <c r="J24" s="2">
        <v>1.0E7</v>
      </c>
    </row>
    <row r="25">
      <c r="B25" s="2" t="s">
        <v>93</v>
      </c>
      <c r="G25" s="2">
        <v>1.1111111E7</v>
      </c>
      <c r="H25" s="2">
        <v>1.1111111E7</v>
      </c>
      <c r="I25" s="2">
        <v>1.1111111E7</v>
      </c>
      <c r="J25" s="2">
        <v>1.1E7</v>
      </c>
    </row>
  </sheetData>
  <mergeCells count="1">
    <mergeCell ref="B2:O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20.88"/>
    <col customWidth="1" min="4" max="4" width="18.5"/>
    <col customWidth="1" min="5" max="5" width="23.75"/>
    <col customWidth="1" min="6" max="6" width="13.5"/>
    <col customWidth="1" min="7" max="7" width="12.63"/>
    <col customWidth="1" min="8" max="8" width="15.5"/>
    <col customWidth="1" min="9" max="9" width="15.88"/>
    <col customWidth="1" min="10" max="10" width="13.5"/>
    <col customWidth="1" min="13" max="13" width="23.13"/>
    <col customWidth="1" min="14" max="14" width="18.75"/>
    <col customWidth="1" min="15" max="15" width="15.25"/>
  </cols>
  <sheetData>
    <row r="2">
      <c r="B2" s="48" t="s">
        <v>94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9"/>
    </row>
    <row r="3">
      <c r="B3" s="49" t="s">
        <v>18</v>
      </c>
      <c r="C3" s="50" t="s">
        <v>19</v>
      </c>
      <c r="D3" s="51" t="s">
        <v>20</v>
      </c>
      <c r="E3" s="51" t="s">
        <v>21</v>
      </c>
      <c r="F3" s="52" t="s">
        <v>22</v>
      </c>
      <c r="G3" s="51" t="s">
        <v>23</v>
      </c>
      <c r="H3" s="51" t="s">
        <v>24</v>
      </c>
      <c r="I3" s="51" t="s">
        <v>25</v>
      </c>
      <c r="J3" s="51" t="s">
        <v>26</v>
      </c>
      <c r="K3" s="51" t="s">
        <v>27</v>
      </c>
      <c r="L3" s="53" t="s">
        <v>28</v>
      </c>
      <c r="M3" s="53" t="s">
        <v>29</v>
      </c>
      <c r="N3" s="53" t="s">
        <v>30</v>
      </c>
      <c r="O3" s="53" t="s">
        <v>31</v>
      </c>
    </row>
    <row r="4">
      <c r="B4" s="54" t="s">
        <v>2</v>
      </c>
      <c r="C4" s="35"/>
      <c r="D4" s="55">
        <v>60.0</v>
      </c>
      <c r="E4" s="56">
        <v>75.0</v>
      </c>
      <c r="F4" s="57">
        <v>128.0</v>
      </c>
      <c r="G4" s="57">
        <v>21.0</v>
      </c>
      <c r="H4" s="57" t="s">
        <v>95</v>
      </c>
      <c r="I4" s="57" t="s">
        <v>32</v>
      </c>
      <c r="J4" s="57" t="s">
        <v>33</v>
      </c>
      <c r="K4" s="58" t="s">
        <v>96</v>
      </c>
      <c r="L4" s="57" t="s">
        <v>97</v>
      </c>
      <c r="M4" s="57" t="s">
        <v>98</v>
      </c>
      <c r="N4" s="57" t="s">
        <v>99</v>
      </c>
      <c r="O4" s="58" t="s">
        <v>100</v>
      </c>
    </row>
    <row r="5">
      <c r="B5" s="54" t="s">
        <v>3</v>
      </c>
      <c r="C5" s="35"/>
      <c r="D5" s="55">
        <v>31.0</v>
      </c>
      <c r="E5" s="56">
        <v>39.0</v>
      </c>
      <c r="F5" s="57">
        <v>64.0</v>
      </c>
      <c r="G5" s="57">
        <v>22.0</v>
      </c>
      <c r="H5" s="57" t="s">
        <v>101</v>
      </c>
      <c r="I5" s="59" t="s">
        <v>39</v>
      </c>
      <c r="J5" s="59" t="s">
        <v>40</v>
      </c>
      <c r="K5" s="58" t="s">
        <v>102</v>
      </c>
      <c r="L5" s="57" t="s">
        <v>103</v>
      </c>
      <c r="M5" s="57" t="s">
        <v>104</v>
      </c>
      <c r="N5" s="57" t="s">
        <v>105</v>
      </c>
      <c r="O5" s="58" t="s">
        <v>106</v>
      </c>
    </row>
    <row r="6">
      <c r="B6" s="54" t="s">
        <v>4</v>
      </c>
      <c r="C6" s="35"/>
      <c r="D6" s="58">
        <v>19.0</v>
      </c>
      <c r="E6" s="56">
        <v>24.0</v>
      </c>
      <c r="F6" s="57">
        <v>32.0</v>
      </c>
      <c r="G6" s="57">
        <v>23.0</v>
      </c>
      <c r="H6" s="57" t="s">
        <v>107</v>
      </c>
      <c r="I6" s="59" t="s">
        <v>46</v>
      </c>
      <c r="J6" s="59" t="s">
        <v>47</v>
      </c>
      <c r="K6" s="58" t="s">
        <v>108</v>
      </c>
      <c r="L6" s="57" t="s">
        <v>109</v>
      </c>
      <c r="M6" s="57" t="s">
        <v>110</v>
      </c>
      <c r="N6" s="57" t="s">
        <v>111</v>
      </c>
      <c r="O6" s="58" t="s">
        <v>112</v>
      </c>
    </row>
    <row r="7">
      <c r="B7" s="54" t="s">
        <v>5</v>
      </c>
      <c r="C7" s="35"/>
      <c r="D7" s="58">
        <v>17.0</v>
      </c>
      <c r="E7" s="56">
        <v>21.0</v>
      </c>
      <c r="F7" s="57">
        <v>32.0</v>
      </c>
      <c r="G7" s="57">
        <v>24.0</v>
      </c>
      <c r="H7" s="57" t="s">
        <v>113</v>
      </c>
      <c r="I7" s="59" t="s">
        <v>46</v>
      </c>
      <c r="J7" s="59" t="s">
        <v>47</v>
      </c>
      <c r="K7" s="58" t="s">
        <v>114</v>
      </c>
      <c r="L7" s="57" t="s">
        <v>115</v>
      </c>
      <c r="M7" s="57" t="s">
        <v>116</v>
      </c>
      <c r="N7" s="57" t="s">
        <v>117</v>
      </c>
      <c r="O7" s="58" t="s">
        <v>118</v>
      </c>
    </row>
    <row r="8">
      <c r="B8" s="54" t="s">
        <v>6</v>
      </c>
      <c r="C8" s="35"/>
      <c r="D8" s="58">
        <v>17.0</v>
      </c>
      <c r="E8" s="56">
        <v>21.0</v>
      </c>
      <c r="F8" s="57">
        <v>32.0</v>
      </c>
      <c r="G8" s="57">
        <v>25.0</v>
      </c>
      <c r="H8" s="57" t="s">
        <v>119</v>
      </c>
      <c r="I8" s="59" t="s">
        <v>46</v>
      </c>
      <c r="J8" s="59" t="s">
        <v>47</v>
      </c>
      <c r="K8" s="58" t="s">
        <v>120</v>
      </c>
      <c r="L8" s="57" t="s">
        <v>121</v>
      </c>
      <c r="M8" s="57" t="s">
        <v>122</v>
      </c>
      <c r="N8" s="57" t="s">
        <v>123</v>
      </c>
      <c r="O8" s="58" t="s">
        <v>124</v>
      </c>
    </row>
    <row r="9">
      <c r="B9" s="54" t="s">
        <v>63</v>
      </c>
      <c r="C9" s="35"/>
      <c r="D9" s="58">
        <v>13.0</v>
      </c>
      <c r="E9" s="56">
        <v>16.0</v>
      </c>
      <c r="F9" s="57">
        <v>32.0</v>
      </c>
      <c r="G9" s="57">
        <v>26.0</v>
      </c>
      <c r="H9" s="57" t="s">
        <v>125</v>
      </c>
      <c r="I9" s="59" t="s">
        <v>46</v>
      </c>
      <c r="J9" s="59" t="s">
        <v>47</v>
      </c>
      <c r="K9" s="58" t="s">
        <v>126</v>
      </c>
      <c r="L9" s="57" t="s">
        <v>127</v>
      </c>
      <c r="M9" s="57" t="s">
        <v>128</v>
      </c>
      <c r="N9" s="57" t="s">
        <v>129</v>
      </c>
      <c r="O9" s="58" t="s">
        <v>130</v>
      </c>
    </row>
    <row r="10">
      <c r="B10" s="54" t="s">
        <v>69</v>
      </c>
      <c r="C10" s="35"/>
      <c r="D10" s="60">
        <v>13.0</v>
      </c>
      <c r="E10" s="61">
        <v>16.0</v>
      </c>
      <c r="F10" s="62">
        <v>32.0</v>
      </c>
      <c r="G10" s="62">
        <v>27.0</v>
      </c>
      <c r="H10" s="62" t="s">
        <v>131</v>
      </c>
      <c r="I10" s="59" t="s">
        <v>46</v>
      </c>
      <c r="J10" s="59" t="s">
        <v>47</v>
      </c>
      <c r="K10" s="58" t="s">
        <v>132</v>
      </c>
      <c r="L10" s="57" t="s">
        <v>133</v>
      </c>
      <c r="M10" s="57" t="s">
        <v>134</v>
      </c>
      <c r="N10" s="57" t="s">
        <v>135</v>
      </c>
      <c r="O10" s="58" t="s">
        <v>136</v>
      </c>
    </row>
    <row r="11">
      <c r="B11" s="63" t="s">
        <v>9</v>
      </c>
      <c r="C11" s="64"/>
      <c r="D11" s="58">
        <v>10.0</v>
      </c>
      <c r="E11" s="56">
        <v>12.0</v>
      </c>
      <c r="F11" s="57">
        <v>16.0</v>
      </c>
      <c r="G11" s="57">
        <v>28.0</v>
      </c>
      <c r="H11" s="57" t="s">
        <v>137</v>
      </c>
      <c r="I11" s="59" t="s">
        <v>75</v>
      </c>
      <c r="J11" s="59" t="s">
        <v>76</v>
      </c>
      <c r="K11" s="58" t="s">
        <v>138</v>
      </c>
      <c r="L11" s="57" t="s">
        <v>139</v>
      </c>
      <c r="M11" s="57" t="s">
        <v>140</v>
      </c>
      <c r="N11" s="57" t="s">
        <v>141</v>
      </c>
      <c r="O11" s="58" t="s">
        <v>142</v>
      </c>
    </row>
    <row r="12">
      <c r="B12" s="64"/>
      <c r="C12" s="64"/>
      <c r="D12" s="65"/>
      <c r="E12" s="66"/>
      <c r="F12" s="64"/>
      <c r="G12" s="64"/>
      <c r="H12" s="64"/>
      <c r="I12" s="64"/>
      <c r="J12" s="64"/>
      <c r="K12" s="67"/>
      <c r="L12" s="68"/>
      <c r="M12" s="68"/>
      <c r="N12" s="69"/>
      <c r="O12" s="69"/>
    </row>
    <row r="13">
      <c r="B13" s="63" t="s">
        <v>83</v>
      </c>
      <c r="C13" s="64"/>
      <c r="D13" s="65"/>
      <c r="E13" s="66"/>
      <c r="F13" s="63"/>
      <c r="G13" s="63">
        <v>99.0</v>
      </c>
      <c r="H13" s="70" t="s">
        <v>84</v>
      </c>
      <c r="I13" s="64"/>
      <c r="J13" s="64"/>
      <c r="K13" s="71" t="s">
        <v>85</v>
      </c>
      <c r="L13" s="64"/>
      <c r="M13" s="64"/>
      <c r="N13" s="64"/>
      <c r="O13" s="64"/>
    </row>
    <row r="14">
      <c r="D14" s="3">
        <f t="shared" ref="D14:E14" si="1">SUM(D4:D13)</f>
        <v>180</v>
      </c>
      <c r="E14" s="4">
        <f t="shared" si="1"/>
        <v>224</v>
      </c>
    </row>
    <row r="26">
      <c r="C26" s="72"/>
      <c r="D26" s="72"/>
    </row>
  </sheetData>
  <mergeCells count="1">
    <mergeCell ref="B2:O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3.38"/>
    <col customWidth="1" min="3" max="3" width="19.88"/>
    <col customWidth="1" min="4" max="5" width="25.88"/>
    <col customWidth="1" min="6" max="6" width="30.5"/>
    <col customWidth="1" min="7" max="7" width="32.88"/>
    <col customWidth="1" min="8" max="8" width="11.25"/>
    <col customWidth="1" min="9" max="9" width="18.0"/>
  </cols>
  <sheetData>
    <row r="2">
      <c r="A2" s="48" t="s">
        <v>143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73"/>
    </row>
    <row r="3">
      <c r="A3" s="49" t="s">
        <v>18</v>
      </c>
      <c r="B3" s="74" t="s">
        <v>19</v>
      </c>
      <c r="C3" s="75" t="s">
        <v>20</v>
      </c>
      <c r="D3" s="75" t="s">
        <v>21</v>
      </c>
      <c r="E3" s="76" t="s">
        <v>144</v>
      </c>
      <c r="F3" s="75" t="s">
        <v>23</v>
      </c>
      <c r="G3" s="77" t="s">
        <v>24</v>
      </c>
      <c r="H3" s="78" t="s">
        <v>25</v>
      </c>
      <c r="I3" s="77" t="s">
        <v>26</v>
      </c>
      <c r="J3" s="77" t="s">
        <v>27</v>
      </c>
      <c r="K3" s="53" t="s">
        <v>28</v>
      </c>
      <c r="L3" s="79" t="s">
        <v>29</v>
      </c>
      <c r="M3" s="79" t="s">
        <v>30</v>
      </c>
      <c r="N3" s="79" t="s">
        <v>31</v>
      </c>
      <c r="O3" s="73"/>
    </row>
    <row r="4">
      <c r="A4" s="54" t="s">
        <v>2</v>
      </c>
      <c r="B4" s="35"/>
      <c r="C4" s="70">
        <v>42.0</v>
      </c>
      <c r="D4" s="80">
        <v>53.0</v>
      </c>
      <c r="E4" s="81">
        <v>64.0</v>
      </c>
      <c r="F4" s="57">
        <v>31.0</v>
      </c>
      <c r="G4" s="57" t="s">
        <v>95</v>
      </c>
      <c r="H4" s="57" t="s">
        <v>39</v>
      </c>
      <c r="I4" s="57" t="s">
        <v>40</v>
      </c>
      <c r="J4" s="82" t="s">
        <v>145</v>
      </c>
      <c r="K4" s="82" t="s">
        <v>146</v>
      </c>
      <c r="L4" s="83" t="s">
        <v>147</v>
      </c>
      <c r="M4" s="84" t="s">
        <v>148</v>
      </c>
      <c r="N4" s="57" t="s">
        <v>149</v>
      </c>
      <c r="O4" s="73"/>
    </row>
    <row r="5">
      <c r="A5" s="54" t="s">
        <v>3</v>
      </c>
      <c r="B5" s="35"/>
      <c r="C5" s="70">
        <v>21.0</v>
      </c>
      <c r="D5" s="80">
        <v>27.0</v>
      </c>
      <c r="E5" s="81">
        <v>32.0</v>
      </c>
      <c r="F5" s="57">
        <v>32.0</v>
      </c>
      <c r="G5" s="57" t="s">
        <v>101</v>
      </c>
      <c r="H5" s="57" t="s">
        <v>46</v>
      </c>
      <c r="I5" s="57" t="s">
        <v>47</v>
      </c>
      <c r="J5" s="57" t="s">
        <v>150</v>
      </c>
      <c r="K5" s="85" t="s">
        <v>151</v>
      </c>
      <c r="L5" s="85" t="s">
        <v>152</v>
      </c>
      <c r="M5" s="86" t="s">
        <v>153</v>
      </c>
      <c r="N5" s="87" t="s">
        <v>154</v>
      </c>
      <c r="O5" s="73"/>
    </row>
    <row r="6">
      <c r="A6" s="54" t="s">
        <v>4</v>
      </c>
      <c r="B6" s="35"/>
      <c r="C6" s="70">
        <v>13.0</v>
      </c>
      <c r="D6" s="80">
        <v>17.0</v>
      </c>
      <c r="E6" s="81">
        <v>32.0</v>
      </c>
      <c r="F6" s="57">
        <v>33.0</v>
      </c>
      <c r="G6" s="57" t="s">
        <v>107</v>
      </c>
      <c r="H6" s="57" t="s">
        <v>46</v>
      </c>
      <c r="I6" s="57" t="s">
        <v>47</v>
      </c>
      <c r="J6" s="57" t="s">
        <v>155</v>
      </c>
      <c r="K6" s="85" t="s">
        <v>156</v>
      </c>
      <c r="L6" s="85" t="s">
        <v>157</v>
      </c>
      <c r="M6" s="86" t="s">
        <v>158</v>
      </c>
      <c r="N6" s="87" t="s">
        <v>159</v>
      </c>
      <c r="O6" s="73"/>
    </row>
    <row r="7">
      <c r="A7" s="54" t="s">
        <v>5</v>
      </c>
      <c r="B7" s="35"/>
      <c r="C7" s="70">
        <v>11.0</v>
      </c>
      <c r="D7" s="80">
        <f t="shared" ref="D7:D10" si="1">C7*1.25</f>
        <v>13.75</v>
      </c>
      <c r="E7" s="81">
        <v>16.0</v>
      </c>
      <c r="F7" s="57">
        <v>34.0</v>
      </c>
      <c r="G7" s="57" t="s">
        <v>113</v>
      </c>
      <c r="H7" s="57" t="s">
        <v>75</v>
      </c>
      <c r="I7" s="57" t="s">
        <v>76</v>
      </c>
      <c r="J7" s="62" t="s">
        <v>160</v>
      </c>
      <c r="K7" s="85" t="s">
        <v>161</v>
      </c>
      <c r="L7" s="85" t="s">
        <v>162</v>
      </c>
      <c r="M7" s="86" t="s">
        <v>163</v>
      </c>
      <c r="N7" s="87" t="s">
        <v>164</v>
      </c>
      <c r="O7" s="73"/>
    </row>
    <row r="8">
      <c r="A8" s="54" t="s">
        <v>6</v>
      </c>
      <c r="B8" s="35"/>
      <c r="C8" s="70">
        <v>11.0</v>
      </c>
      <c r="D8" s="80">
        <f t="shared" si="1"/>
        <v>13.75</v>
      </c>
      <c r="E8" s="81">
        <v>16.0</v>
      </c>
      <c r="F8" s="57">
        <v>35.0</v>
      </c>
      <c r="G8" s="57" t="s">
        <v>119</v>
      </c>
      <c r="H8" s="57" t="s">
        <v>75</v>
      </c>
      <c r="I8" s="57" t="s">
        <v>76</v>
      </c>
      <c r="J8" s="57" t="s">
        <v>165</v>
      </c>
      <c r="K8" s="85" t="s">
        <v>166</v>
      </c>
      <c r="L8" s="85" t="s">
        <v>167</v>
      </c>
      <c r="M8" s="86" t="s">
        <v>168</v>
      </c>
      <c r="N8" s="87" t="s">
        <v>169</v>
      </c>
      <c r="O8" s="73"/>
    </row>
    <row r="9">
      <c r="A9" s="54" t="s">
        <v>63</v>
      </c>
      <c r="B9" s="35"/>
      <c r="C9" s="70">
        <v>9.0</v>
      </c>
      <c r="D9" s="80">
        <f t="shared" si="1"/>
        <v>11.25</v>
      </c>
      <c r="E9" s="81">
        <v>16.0</v>
      </c>
      <c r="F9" s="57">
        <v>36.0</v>
      </c>
      <c r="G9" s="57" t="s">
        <v>125</v>
      </c>
      <c r="H9" s="57" t="s">
        <v>75</v>
      </c>
      <c r="I9" s="57" t="s">
        <v>76</v>
      </c>
      <c r="J9" s="57" t="s">
        <v>170</v>
      </c>
      <c r="K9" s="85" t="s">
        <v>171</v>
      </c>
      <c r="L9" s="85" t="s">
        <v>172</v>
      </c>
      <c r="M9" s="86" t="s">
        <v>173</v>
      </c>
      <c r="N9" s="87" t="s">
        <v>174</v>
      </c>
      <c r="O9" s="73"/>
    </row>
    <row r="10">
      <c r="A10" s="54" t="s">
        <v>69</v>
      </c>
      <c r="B10" s="88"/>
      <c r="C10" s="89">
        <v>9.0</v>
      </c>
      <c r="D10" s="80">
        <f t="shared" si="1"/>
        <v>11.25</v>
      </c>
      <c r="E10" s="90">
        <v>16.0</v>
      </c>
      <c r="F10" s="57">
        <v>37.0</v>
      </c>
      <c r="G10" s="62" t="s">
        <v>131</v>
      </c>
      <c r="H10" s="57" t="s">
        <v>75</v>
      </c>
      <c r="I10" s="57" t="s">
        <v>76</v>
      </c>
      <c r="J10" s="62" t="s">
        <v>175</v>
      </c>
      <c r="K10" s="85" t="s">
        <v>176</v>
      </c>
      <c r="L10" s="85" t="s">
        <v>177</v>
      </c>
      <c r="M10" s="86" t="s">
        <v>178</v>
      </c>
      <c r="N10" s="87" t="s">
        <v>179</v>
      </c>
      <c r="O10" s="73"/>
    </row>
    <row r="11">
      <c r="A11" s="63" t="s">
        <v>9</v>
      </c>
      <c r="B11" s="64"/>
      <c r="C11" s="70">
        <v>7.0</v>
      </c>
      <c r="D11" s="80">
        <v>8.0</v>
      </c>
      <c r="E11" s="81">
        <v>16.0</v>
      </c>
      <c r="F11" s="57">
        <v>38.0</v>
      </c>
      <c r="G11" s="57" t="s">
        <v>137</v>
      </c>
      <c r="H11" s="57" t="s">
        <v>75</v>
      </c>
      <c r="I11" s="57" t="s">
        <v>76</v>
      </c>
      <c r="J11" s="57" t="s">
        <v>180</v>
      </c>
      <c r="K11" s="85" t="s">
        <v>181</v>
      </c>
      <c r="L11" s="85" t="s">
        <v>182</v>
      </c>
      <c r="M11" s="86" t="s">
        <v>183</v>
      </c>
      <c r="N11" s="87" t="s">
        <v>184</v>
      </c>
      <c r="O11" s="73"/>
    </row>
    <row r="12">
      <c r="A12" s="63" t="s">
        <v>2</v>
      </c>
      <c r="B12" s="64"/>
      <c r="C12" s="64"/>
      <c r="D12" s="64"/>
      <c r="E12" s="64"/>
      <c r="F12" s="64"/>
      <c r="G12" s="64"/>
      <c r="H12" s="64"/>
      <c r="I12" s="64"/>
      <c r="J12" s="91"/>
      <c r="K12" s="68"/>
      <c r="L12" s="68"/>
      <c r="M12" s="69"/>
      <c r="N12" s="69"/>
      <c r="O12" s="73"/>
    </row>
    <row r="13">
      <c r="A13" s="63" t="s">
        <v>83</v>
      </c>
      <c r="B13" s="64"/>
      <c r="C13" s="64"/>
      <c r="D13" s="64"/>
      <c r="E13" s="64"/>
      <c r="F13" s="63">
        <v>99.0</v>
      </c>
      <c r="G13" s="63" t="s">
        <v>84</v>
      </c>
      <c r="H13" s="64"/>
      <c r="I13" s="64"/>
      <c r="J13" s="71" t="s">
        <v>85</v>
      </c>
      <c r="K13" s="64"/>
      <c r="L13" s="64"/>
      <c r="M13" s="64"/>
      <c r="N13" s="64"/>
      <c r="O13" s="73"/>
    </row>
    <row r="14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>
      <c r="A15" s="73"/>
      <c r="B15" s="73"/>
      <c r="C15" s="73"/>
      <c r="D15" s="92"/>
      <c r="E15" s="92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7">
      <c r="E17" s="2">
        <v>192.0</v>
      </c>
      <c r="G17" s="2" t="s">
        <v>185</v>
      </c>
    </row>
    <row r="18">
      <c r="E18" s="2">
        <v>224.0</v>
      </c>
      <c r="G18" s="93" t="s">
        <v>186</v>
      </c>
      <c r="H18" s="2" t="s">
        <v>187</v>
      </c>
      <c r="I18" s="2" t="s">
        <v>188</v>
      </c>
    </row>
    <row r="19">
      <c r="E19" s="2">
        <v>224.0</v>
      </c>
      <c r="G19" s="2" t="s">
        <v>189</v>
      </c>
      <c r="H19" s="2" t="s">
        <v>190</v>
      </c>
      <c r="I19" s="2">
        <v>30.0</v>
      </c>
    </row>
    <row r="20">
      <c r="E20" s="2">
        <v>240.0</v>
      </c>
      <c r="G20" s="2" t="s">
        <v>189</v>
      </c>
      <c r="H20" s="2">
        <v>32.0</v>
      </c>
      <c r="I20" s="2" t="s">
        <v>191</v>
      </c>
    </row>
    <row r="21">
      <c r="E21" s="2">
        <v>240.0</v>
      </c>
      <c r="G21" s="2" t="s">
        <v>192</v>
      </c>
      <c r="H21" s="2">
        <v>16.0</v>
      </c>
      <c r="I21" s="2">
        <v>14.0</v>
      </c>
    </row>
    <row r="22">
      <c r="E22" s="2">
        <v>240.0</v>
      </c>
      <c r="G22" s="2">
        <v>4.0</v>
      </c>
      <c r="H22" s="2">
        <v>16.0</v>
      </c>
      <c r="I22" s="2">
        <v>14.0</v>
      </c>
    </row>
    <row r="23">
      <c r="E23" s="2">
        <v>240.0</v>
      </c>
      <c r="G23" s="2">
        <v>4.0</v>
      </c>
      <c r="H23" s="2">
        <v>16.0</v>
      </c>
      <c r="I23" s="2">
        <v>14.0</v>
      </c>
    </row>
    <row r="24">
      <c r="E24" s="2">
        <v>240.0</v>
      </c>
      <c r="G24" s="2">
        <v>4.0</v>
      </c>
      <c r="H24" s="2">
        <v>16.0</v>
      </c>
      <c r="I24" s="2">
        <v>14.0</v>
      </c>
    </row>
    <row r="25">
      <c r="G25" s="2">
        <v>4.0</v>
      </c>
      <c r="H25" s="2">
        <v>16.0</v>
      </c>
      <c r="I25" s="2">
        <v>14.0</v>
      </c>
    </row>
  </sheetData>
  <mergeCells count="1">
    <mergeCell ref="A2:N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3.38"/>
    <col customWidth="1" min="3" max="3" width="10.38"/>
    <col customWidth="1" min="4" max="4" width="13.75"/>
    <col customWidth="1" min="5" max="5" width="9.75"/>
    <col customWidth="1" min="6" max="6" width="11.5"/>
    <col customWidth="1" min="7" max="7" width="18.75"/>
    <col customWidth="1" min="8" max="8" width="10.88"/>
    <col customWidth="1" min="9" max="9" width="16.38"/>
    <col customWidth="1" min="12" max="12" width="14.88"/>
  </cols>
  <sheetData>
    <row r="2">
      <c r="A2" s="48" t="s">
        <v>193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73"/>
    </row>
    <row r="3">
      <c r="A3" s="94" t="s">
        <v>18</v>
      </c>
      <c r="B3" s="94" t="s">
        <v>19</v>
      </c>
      <c r="C3" s="95" t="s">
        <v>20</v>
      </c>
      <c r="D3" s="95" t="s">
        <v>21</v>
      </c>
      <c r="E3" s="96" t="s">
        <v>22</v>
      </c>
      <c r="F3" s="96" t="s">
        <v>194</v>
      </c>
      <c r="G3" s="96" t="s">
        <v>24</v>
      </c>
      <c r="H3" s="96" t="s">
        <v>25</v>
      </c>
      <c r="I3" s="95" t="s">
        <v>26</v>
      </c>
      <c r="J3" s="95" t="s">
        <v>27</v>
      </c>
      <c r="K3" s="95" t="s">
        <v>28</v>
      </c>
      <c r="L3" s="95" t="s">
        <v>29</v>
      </c>
      <c r="M3" s="95" t="s">
        <v>30</v>
      </c>
      <c r="N3" s="95" t="s">
        <v>31</v>
      </c>
      <c r="O3" s="73"/>
    </row>
    <row r="4">
      <c r="A4" s="54" t="s">
        <v>2</v>
      </c>
      <c r="B4" s="80"/>
      <c r="C4" s="80">
        <v>40.0</v>
      </c>
      <c r="D4" s="19">
        <v>49.0</v>
      </c>
      <c r="E4" s="19">
        <v>64.0</v>
      </c>
      <c r="F4" s="80">
        <v>41.0</v>
      </c>
      <c r="G4" s="80" t="s">
        <v>95</v>
      </c>
      <c r="H4" s="80" t="s">
        <v>39</v>
      </c>
      <c r="I4" s="80" t="s">
        <v>40</v>
      </c>
      <c r="J4" s="80" t="s">
        <v>195</v>
      </c>
      <c r="K4" s="80" t="s">
        <v>196</v>
      </c>
      <c r="L4" s="80" t="s">
        <v>197</v>
      </c>
      <c r="M4" s="80" t="s">
        <v>198</v>
      </c>
      <c r="N4" s="80" t="s">
        <v>199</v>
      </c>
      <c r="O4" s="73"/>
    </row>
    <row r="5">
      <c r="A5" s="54" t="s">
        <v>3</v>
      </c>
      <c r="B5" s="80"/>
      <c r="C5" s="80">
        <v>20.0</v>
      </c>
      <c r="D5" s="19">
        <f t="shared" ref="D5:D6" si="1">C5*1.25</f>
        <v>25</v>
      </c>
      <c r="E5" s="19">
        <v>32.0</v>
      </c>
      <c r="F5" s="80">
        <v>42.0</v>
      </c>
      <c r="G5" s="80" t="s">
        <v>101</v>
      </c>
      <c r="H5" s="80" t="s">
        <v>46</v>
      </c>
      <c r="I5" s="80" t="s">
        <v>200</v>
      </c>
      <c r="J5" s="80" t="s">
        <v>201</v>
      </c>
      <c r="K5" s="80" t="s">
        <v>202</v>
      </c>
      <c r="L5" s="80" t="s">
        <v>203</v>
      </c>
      <c r="M5" s="80" t="s">
        <v>204</v>
      </c>
      <c r="N5" s="80" t="s">
        <v>205</v>
      </c>
      <c r="O5" s="73"/>
    </row>
    <row r="6">
      <c r="A6" s="54" t="s">
        <v>4</v>
      </c>
      <c r="B6" s="80"/>
      <c r="C6" s="80">
        <v>13.0</v>
      </c>
      <c r="D6" s="19">
        <f t="shared" si="1"/>
        <v>16.25</v>
      </c>
      <c r="E6" s="19">
        <v>32.0</v>
      </c>
      <c r="F6" s="80">
        <v>43.0</v>
      </c>
      <c r="G6" s="80" t="s">
        <v>107</v>
      </c>
      <c r="H6" s="80" t="s">
        <v>46</v>
      </c>
      <c r="I6" s="80" t="s">
        <v>206</v>
      </c>
      <c r="J6" s="80" t="s">
        <v>207</v>
      </c>
      <c r="K6" s="80" t="s">
        <v>208</v>
      </c>
      <c r="L6" s="80" t="s">
        <v>209</v>
      </c>
      <c r="M6" s="80" t="s">
        <v>210</v>
      </c>
      <c r="N6" s="80" t="s">
        <v>211</v>
      </c>
      <c r="O6" s="73"/>
    </row>
    <row r="7">
      <c r="A7" s="54" t="s">
        <v>5</v>
      </c>
      <c r="B7" s="80"/>
      <c r="C7" s="80">
        <v>11.0</v>
      </c>
      <c r="D7" s="19">
        <v>13.0</v>
      </c>
      <c r="E7" s="19">
        <v>16.0</v>
      </c>
      <c r="F7" s="80">
        <v>44.0</v>
      </c>
      <c r="G7" s="80" t="s">
        <v>113</v>
      </c>
      <c r="H7" s="80" t="s">
        <v>75</v>
      </c>
      <c r="I7" s="80" t="s">
        <v>76</v>
      </c>
      <c r="J7" s="80" t="s">
        <v>212</v>
      </c>
      <c r="K7" s="80" t="s">
        <v>213</v>
      </c>
      <c r="L7" s="80" t="s">
        <v>214</v>
      </c>
      <c r="M7" s="80" t="s">
        <v>215</v>
      </c>
      <c r="N7" s="80" t="s">
        <v>216</v>
      </c>
      <c r="O7" s="73"/>
    </row>
    <row r="8">
      <c r="A8" s="54" t="s">
        <v>6</v>
      </c>
      <c r="B8" s="80"/>
      <c r="C8" s="80">
        <v>11.0</v>
      </c>
      <c r="D8" s="19">
        <v>13.0</v>
      </c>
      <c r="E8" s="19">
        <v>16.0</v>
      </c>
      <c r="F8" s="80">
        <v>45.0</v>
      </c>
      <c r="G8" s="80" t="s">
        <v>119</v>
      </c>
      <c r="H8" s="80" t="s">
        <v>75</v>
      </c>
      <c r="I8" s="80" t="s">
        <v>76</v>
      </c>
      <c r="J8" s="80" t="s">
        <v>217</v>
      </c>
      <c r="K8" s="80" t="s">
        <v>218</v>
      </c>
      <c r="L8" s="80" t="s">
        <v>219</v>
      </c>
      <c r="M8" s="80" t="s">
        <v>220</v>
      </c>
      <c r="N8" s="80" t="s">
        <v>221</v>
      </c>
      <c r="O8" s="73"/>
    </row>
    <row r="9">
      <c r="A9" s="54" t="s">
        <v>63</v>
      </c>
      <c r="B9" s="80"/>
      <c r="C9" s="80">
        <v>8.0</v>
      </c>
      <c r="D9" s="19">
        <f t="shared" ref="D9:D11" si="2">C9*1.25</f>
        <v>10</v>
      </c>
      <c r="E9" s="19">
        <v>16.0</v>
      </c>
      <c r="F9" s="80">
        <v>46.0</v>
      </c>
      <c r="G9" s="80" t="s">
        <v>125</v>
      </c>
      <c r="H9" s="80" t="s">
        <v>75</v>
      </c>
      <c r="I9" s="80" t="s">
        <v>76</v>
      </c>
      <c r="J9" s="80" t="s">
        <v>222</v>
      </c>
      <c r="K9" s="80" t="s">
        <v>223</v>
      </c>
      <c r="L9" s="80" t="s">
        <v>224</v>
      </c>
      <c r="M9" s="80" t="s">
        <v>225</v>
      </c>
      <c r="N9" s="80" t="s">
        <v>226</v>
      </c>
      <c r="O9" s="73"/>
    </row>
    <row r="10">
      <c r="A10" s="54" t="s">
        <v>69</v>
      </c>
      <c r="B10" s="80"/>
      <c r="C10" s="80">
        <v>8.0</v>
      </c>
      <c r="D10" s="19">
        <f t="shared" si="2"/>
        <v>10</v>
      </c>
      <c r="E10" s="19">
        <v>16.0</v>
      </c>
      <c r="F10" s="80">
        <v>47.0</v>
      </c>
      <c r="G10" s="80" t="s">
        <v>131</v>
      </c>
      <c r="H10" s="80" t="s">
        <v>75</v>
      </c>
      <c r="I10" s="80" t="s">
        <v>76</v>
      </c>
      <c r="J10" s="80" t="s">
        <v>227</v>
      </c>
      <c r="K10" s="80" t="s">
        <v>228</v>
      </c>
      <c r="L10" s="80" t="s">
        <v>229</v>
      </c>
      <c r="M10" s="80" t="s">
        <v>230</v>
      </c>
      <c r="N10" s="80" t="s">
        <v>231</v>
      </c>
      <c r="O10" s="73"/>
    </row>
    <row r="11">
      <c r="A11" s="63" t="s">
        <v>9</v>
      </c>
      <c r="B11" s="80"/>
      <c r="C11" s="80">
        <v>6.0</v>
      </c>
      <c r="D11" s="19">
        <f t="shared" si="2"/>
        <v>7.5</v>
      </c>
      <c r="E11" s="19">
        <v>16.0</v>
      </c>
      <c r="F11" s="80">
        <v>48.0</v>
      </c>
      <c r="G11" s="80" t="s">
        <v>137</v>
      </c>
      <c r="H11" s="80" t="s">
        <v>75</v>
      </c>
      <c r="I11" s="80" t="s">
        <v>76</v>
      </c>
      <c r="J11" s="80" t="s">
        <v>232</v>
      </c>
      <c r="K11" s="80" t="s">
        <v>233</v>
      </c>
      <c r="L11" s="80" t="s">
        <v>234</v>
      </c>
      <c r="M11" s="80" t="s">
        <v>235</v>
      </c>
      <c r="N11" s="80" t="s">
        <v>236</v>
      </c>
      <c r="O11" s="73"/>
    </row>
    <row r="12">
      <c r="A12" s="63" t="s">
        <v>2</v>
      </c>
      <c r="B12" s="80"/>
      <c r="C12" s="64"/>
      <c r="D12" s="64"/>
      <c r="E12" s="64"/>
      <c r="F12" s="80"/>
      <c r="G12" s="64"/>
      <c r="H12" s="64"/>
      <c r="I12" s="64"/>
      <c r="J12" s="80" t="s">
        <v>237</v>
      </c>
      <c r="K12" s="97"/>
      <c r="L12" s="97"/>
      <c r="M12" s="80"/>
      <c r="N12" s="97"/>
      <c r="O12" s="73"/>
    </row>
    <row r="13">
      <c r="A13" s="63" t="s">
        <v>83</v>
      </c>
      <c r="B13" s="64"/>
      <c r="C13" s="64"/>
      <c r="D13" s="64"/>
      <c r="E13" s="64"/>
      <c r="F13" s="63">
        <v>99.0</v>
      </c>
      <c r="G13" s="63" t="s">
        <v>84</v>
      </c>
      <c r="H13" s="64"/>
      <c r="I13" s="64"/>
      <c r="J13" s="71" t="s">
        <v>85</v>
      </c>
      <c r="K13" s="64"/>
      <c r="L13" s="64"/>
      <c r="M13" s="64" t="str">
        <f>VLOOKUP(J13, 'Hoja 6'!$J$2:$N$13, 4, FALSE)</f>
        <v/>
      </c>
      <c r="N13" s="64" t="str">
        <f>VLOOKUP(J13, 'Hoja 6'!$J$2:$N$13, 5, FALSE)</f>
        <v/>
      </c>
      <c r="O13" s="73"/>
    </row>
    <row r="14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>
      <c r="A15" s="73"/>
      <c r="B15" s="73"/>
      <c r="C15" s="92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7">
      <c r="A17" s="93"/>
    </row>
    <row r="23">
      <c r="C23" s="47"/>
    </row>
  </sheetData>
  <mergeCells count="1">
    <mergeCell ref="A2:N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8.13"/>
    <col customWidth="1" min="3" max="3" width="13.63"/>
    <col customWidth="1" min="4" max="4" width="13.25"/>
    <col customWidth="1" min="5" max="5" width="11.63"/>
    <col customWidth="1" min="6" max="6" width="18.13"/>
    <col customWidth="1" min="7" max="7" width="18.88"/>
    <col customWidth="1" min="8" max="8" width="10.0"/>
    <col customWidth="1" min="9" max="9" width="16.38"/>
    <col customWidth="1" min="12" max="12" width="15.63"/>
    <col customWidth="1" min="13" max="13" width="12.63"/>
    <col customWidth="1" min="14" max="14" width="11.75"/>
  </cols>
  <sheetData>
    <row r="2">
      <c r="A2" s="48" t="s">
        <v>238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9"/>
      <c r="O2" s="73"/>
    </row>
    <row r="3">
      <c r="A3" s="94" t="s">
        <v>18</v>
      </c>
      <c r="B3" s="94" t="s">
        <v>19</v>
      </c>
      <c r="C3" s="95" t="s">
        <v>20</v>
      </c>
      <c r="D3" s="95" t="s">
        <v>21</v>
      </c>
      <c r="E3" s="96" t="s">
        <v>22</v>
      </c>
      <c r="F3" s="96" t="s">
        <v>194</v>
      </c>
      <c r="G3" s="96" t="s">
        <v>24</v>
      </c>
      <c r="H3" s="96" t="s">
        <v>25</v>
      </c>
      <c r="I3" s="95" t="s">
        <v>26</v>
      </c>
      <c r="J3" s="95" t="s">
        <v>27</v>
      </c>
      <c r="K3" s="95" t="s">
        <v>28</v>
      </c>
      <c r="L3" s="95" t="s">
        <v>29</v>
      </c>
      <c r="M3" s="95" t="s">
        <v>30</v>
      </c>
      <c r="N3" s="95" t="s">
        <v>31</v>
      </c>
      <c r="O3" s="73"/>
    </row>
    <row r="4">
      <c r="A4" s="54" t="s">
        <v>2</v>
      </c>
      <c r="B4" s="80" t="s">
        <v>239</v>
      </c>
      <c r="C4" s="80">
        <v>37.0</v>
      </c>
      <c r="D4" s="19">
        <v>47.0</v>
      </c>
      <c r="E4" s="19">
        <v>64.0</v>
      </c>
      <c r="F4" s="80">
        <v>51.0</v>
      </c>
      <c r="G4" s="80" t="s">
        <v>95</v>
      </c>
      <c r="H4" s="80" t="s">
        <v>39</v>
      </c>
      <c r="I4" s="80" t="s">
        <v>40</v>
      </c>
      <c r="J4" s="80" t="s">
        <v>240</v>
      </c>
      <c r="K4" s="80" t="s">
        <v>241</v>
      </c>
      <c r="L4" s="80" t="s">
        <v>242</v>
      </c>
      <c r="M4" s="80" t="s">
        <v>243</v>
      </c>
      <c r="N4" s="80" t="s">
        <v>244</v>
      </c>
      <c r="O4" s="73"/>
    </row>
    <row r="5">
      <c r="A5" s="54" t="s">
        <v>3</v>
      </c>
      <c r="B5" s="80" t="s">
        <v>245</v>
      </c>
      <c r="C5" s="80">
        <f t="shared" ref="C5:C11" si="1">D5/1.25</f>
        <v>19.2</v>
      </c>
      <c r="D5" s="19">
        <v>24.0</v>
      </c>
      <c r="E5" s="19">
        <v>32.0</v>
      </c>
      <c r="F5" s="80">
        <v>52.0</v>
      </c>
      <c r="G5" s="80" t="s">
        <v>101</v>
      </c>
      <c r="H5" s="80" t="s">
        <v>46</v>
      </c>
      <c r="I5" s="80" t="s">
        <v>47</v>
      </c>
      <c r="J5" s="80" t="s">
        <v>246</v>
      </c>
      <c r="K5" s="80" t="s">
        <v>247</v>
      </c>
      <c r="L5" s="80" t="s">
        <v>248</v>
      </c>
      <c r="M5" s="80" t="s">
        <v>249</v>
      </c>
      <c r="N5" s="80" t="s">
        <v>250</v>
      </c>
      <c r="O5" s="73"/>
    </row>
    <row r="6">
      <c r="A6" s="54" t="s">
        <v>4</v>
      </c>
      <c r="B6" s="80" t="s">
        <v>251</v>
      </c>
      <c r="C6" s="80">
        <f t="shared" si="1"/>
        <v>12</v>
      </c>
      <c r="D6" s="19">
        <v>15.0</v>
      </c>
      <c r="E6" s="19">
        <v>32.0</v>
      </c>
      <c r="F6" s="80">
        <v>53.0</v>
      </c>
      <c r="G6" s="80" t="s">
        <v>107</v>
      </c>
      <c r="H6" s="80" t="s">
        <v>46</v>
      </c>
      <c r="I6" s="80" t="s">
        <v>47</v>
      </c>
      <c r="J6" s="80" t="s">
        <v>252</v>
      </c>
      <c r="K6" s="80" t="s">
        <v>253</v>
      </c>
      <c r="L6" s="80" t="s">
        <v>254</v>
      </c>
      <c r="M6" s="80" t="s">
        <v>255</v>
      </c>
      <c r="N6" s="80" t="s">
        <v>256</v>
      </c>
      <c r="O6" s="73"/>
    </row>
    <row r="7">
      <c r="A7" s="54" t="s">
        <v>5</v>
      </c>
      <c r="B7" s="80" t="s">
        <v>257</v>
      </c>
      <c r="C7" s="80">
        <f t="shared" si="1"/>
        <v>10.4</v>
      </c>
      <c r="D7" s="19">
        <v>13.0</v>
      </c>
      <c r="E7" s="19">
        <v>16.0</v>
      </c>
      <c r="F7" s="80">
        <v>54.0</v>
      </c>
      <c r="G7" s="80" t="s">
        <v>113</v>
      </c>
      <c r="H7" s="80" t="s">
        <v>75</v>
      </c>
      <c r="I7" s="80" t="s">
        <v>76</v>
      </c>
      <c r="J7" s="80" t="s">
        <v>258</v>
      </c>
      <c r="K7" s="80" t="s">
        <v>259</v>
      </c>
      <c r="L7" s="80" t="s">
        <v>260</v>
      </c>
      <c r="M7" s="80" t="s">
        <v>261</v>
      </c>
      <c r="N7" s="80" t="s">
        <v>262</v>
      </c>
      <c r="O7" s="73"/>
    </row>
    <row r="8">
      <c r="A8" s="54" t="s">
        <v>6</v>
      </c>
      <c r="B8" s="80" t="s">
        <v>263</v>
      </c>
      <c r="C8" s="80">
        <f t="shared" si="1"/>
        <v>10.4</v>
      </c>
      <c r="D8" s="19">
        <v>13.0</v>
      </c>
      <c r="E8" s="19">
        <v>16.0</v>
      </c>
      <c r="F8" s="80">
        <v>55.0</v>
      </c>
      <c r="G8" s="80" t="s">
        <v>119</v>
      </c>
      <c r="H8" s="80" t="s">
        <v>75</v>
      </c>
      <c r="I8" s="80" t="s">
        <v>76</v>
      </c>
      <c r="J8" s="80" t="s">
        <v>264</v>
      </c>
      <c r="K8" s="80" t="s">
        <v>265</v>
      </c>
      <c r="L8" s="80" t="s">
        <v>266</v>
      </c>
      <c r="M8" s="80" t="s">
        <v>267</v>
      </c>
      <c r="N8" s="80" t="s">
        <v>268</v>
      </c>
      <c r="O8" s="73"/>
    </row>
    <row r="9">
      <c r="A9" s="54" t="s">
        <v>63</v>
      </c>
      <c r="B9" s="80" t="s">
        <v>269</v>
      </c>
      <c r="C9" s="80">
        <f t="shared" si="1"/>
        <v>8</v>
      </c>
      <c r="D9" s="19">
        <v>10.0</v>
      </c>
      <c r="E9" s="19">
        <v>16.0</v>
      </c>
      <c r="F9" s="80">
        <v>56.0</v>
      </c>
      <c r="G9" s="80" t="s">
        <v>125</v>
      </c>
      <c r="H9" s="80" t="s">
        <v>75</v>
      </c>
      <c r="I9" s="80" t="s">
        <v>76</v>
      </c>
      <c r="J9" s="80" t="s">
        <v>270</v>
      </c>
      <c r="K9" s="80" t="s">
        <v>271</v>
      </c>
      <c r="L9" s="80" t="s">
        <v>272</v>
      </c>
      <c r="M9" s="80" t="s">
        <v>273</v>
      </c>
      <c r="N9" s="80" t="s">
        <v>274</v>
      </c>
      <c r="O9" s="73"/>
    </row>
    <row r="10">
      <c r="A10" s="54" t="s">
        <v>69</v>
      </c>
      <c r="B10" s="80" t="s">
        <v>269</v>
      </c>
      <c r="C10" s="80">
        <f t="shared" si="1"/>
        <v>8</v>
      </c>
      <c r="D10" s="19">
        <v>10.0</v>
      </c>
      <c r="E10" s="19">
        <v>16.0</v>
      </c>
      <c r="F10" s="80">
        <v>57.0</v>
      </c>
      <c r="G10" s="80" t="s">
        <v>131</v>
      </c>
      <c r="H10" s="80" t="s">
        <v>75</v>
      </c>
      <c r="I10" s="80" t="s">
        <v>76</v>
      </c>
      <c r="J10" s="80" t="s">
        <v>275</v>
      </c>
      <c r="K10" s="80" t="s">
        <v>276</v>
      </c>
      <c r="L10" s="80" t="s">
        <v>277</v>
      </c>
      <c r="M10" s="80" t="s">
        <v>278</v>
      </c>
      <c r="N10" s="80" t="s">
        <v>279</v>
      </c>
      <c r="O10" s="73"/>
    </row>
    <row r="11">
      <c r="A11" s="63" t="s">
        <v>9</v>
      </c>
      <c r="B11" s="80" t="s">
        <v>280</v>
      </c>
      <c r="C11" s="80">
        <f t="shared" si="1"/>
        <v>5.6</v>
      </c>
      <c r="D11" s="19">
        <v>7.0</v>
      </c>
      <c r="E11" s="19">
        <v>16.0</v>
      </c>
      <c r="F11" s="80">
        <v>58.0</v>
      </c>
      <c r="G11" s="80" t="s">
        <v>137</v>
      </c>
      <c r="H11" s="80" t="s">
        <v>75</v>
      </c>
      <c r="I11" s="80" t="s">
        <v>76</v>
      </c>
      <c r="J11" s="80" t="s">
        <v>281</v>
      </c>
      <c r="K11" s="80" t="s">
        <v>282</v>
      </c>
      <c r="L11" s="80" t="s">
        <v>283</v>
      </c>
      <c r="M11" s="80" t="s">
        <v>284</v>
      </c>
      <c r="N11" s="80" t="s">
        <v>285</v>
      </c>
      <c r="O11" s="73"/>
    </row>
    <row r="12">
      <c r="A12" s="63" t="s">
        <v>2</v>
      </c>
      <c r="B12" s="80"/>
      <c r="C12" s="64"/>
      <c r="D12" s="64"/>
      <c r="E12" s="64"/>
      <c r="F12" s="80" t="s">
        <v>286</v>
      </c>
      <c r="G12" s="64"/>
      <c r="H12" s="64"/>
      <c r="I12" s="64"/>
      <c r="J12" s="80" t="s">
        <v>287</v>
      </c>
      <c r="K12" s="97"/>
      <c r="L12" s="97"/>
      <c r="M12" s="97"/>
      <c r="N12" s="97"/>
      <c r="O12" s="73"/>
    </row>
    <row r="13">
      <c r="A13" s="63" t="s">
        <v>83</v>
      </c>
      <c r="B13" s="64"/>
      <c r="C13" s="64"/>
      <c r="D13" s="64"/>
      <c r="E13" s="64"/>
      <c r="F13" s="63">
        <v>99.0</v>
      </c>
      <c r="G13" s="63" t="s">
        <v>84</v>
      </c>
      <c r="H13" s="64"/>
      <c r="I13" s="64"/>
      <c r="J13" s="71" t="s">
        <v>85</v>
      </c>
      <c r="K13" s="64"/>
      <c r="L13" s="64"/>
      <c r="M13" s="64"/>
      <c r="N13" s="64"/>
      <c r="O13" s="73"/>
    </row>
    <row r="14">
      <c r="A14" s="73"/>
      <c r="B14" s="73"/>
      <c r="C14" s="73"/>
      <c r="D14" s="92" t="s">
        <v>288</v>
      </c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</row>
    <row r="15">
      <c r="A15" s="73"/>
      <c r="B15" s="73"/>
      <c r="C15" s="92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</row>
    <row r="17">
      <c r="A17" s="93"/>
    </row>
  </sheetData>
  <mergeCells count="1">
    <mergeCell ref="A2:N2"/>
  </mergeCells>
  <drawing r:id="rId1"/>
</worksheet>
</file>