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harts/chart18.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680" yWindow="-225" windowWidth="18720" windowHeight="11205" activeTab="7"/>
  </bookViews>
  <sheets>
    <sheet name="Read Me" sheetId="14" r:id="rId1"/>
    <sheet name="Input_Accepted" sheetId="8" r:id="rId2"/>
    <sheet name="Calculation_Accepted" sheetId="2" r:id="rId3"/>
    <sheet name="Input_All" sheetId="19" r:id="rId4"/>
    <sheet name="Calculation_All" sheetId="20" r:id="rId5"/>
    <sheet name="MTE_1" sheetId="10" r:id="rId6"/>
    <sheet name="MTE_2" sheetId="3" r:id="rId7"/>
    <sheet name="Annex_1" sheetId="12" r:id="rId8"/>
    <sheet name="Annex_2" sheetId="16" r:id="rId9"/>
    <sheet name="Annex_3" sheetId="17" r:id="rId10"/>
    <sheet name="Annex 4" sheetId="15" r:id="rId11"/>
    <sheet name="Annex IC" sheetId="21" r:id="rId12"/>
    <sheet name="Additional studies" sheetId="22" r:id="rId13"/>
  </sheets>
  <externalReferences>
    <externalReference r:id="rId14"/>
    <externalReference r:id="rId15"/>
    <externalReference r:id="rId16"/>
    <externalReference r:id="rId17"/>
  </externalReferences>
  <definedNames>
    <definedName name="_AMO_UniqueIdentifier" localSheetId="8" hidden="1">"'b7792527-0486-4651-a2dc-a61002281916'"</definedName>
    <definedName name="_AMO_UniqueIdentifier" localSheetId="9" hidden="1">"'b7792527-0486-4651-a2dc-a61002281916'"</definedName>
    <definedName name="_AMO_UniqueIdentifier" hidden="1">"'c37f0332-3477-4bf6-a314-c8c2fa3fbac5'"</definedName>
    <definedName name="_GoBack" localSheetId="10">'Annex 4'!$C$29</definedName>
    <definedName name="_xlnm.Print_Area" localSheetId="10">'Annex 4'!$A$1:$T$64</definedName>
    <definedName name="_xlnm.Print_Area" localSheetId="7">Annex_1!$A$1:$F$81</definedName>
    <definedName name="_xlnm.Print_Area" localSheetId="5">MTE_1!$A$1:$AP$335</definedName>
    <definedName name="_xlnm.Print_Area" localSheetId="6">MTE_2!$A$1:$N$428</definedName>
  </definedNames>
  <calcPr calcId="125725"/>
</workbook>
</file>

<file path=xl/calcChain.xml><?xml version="1.0" encoding="utf-8"?>
<calcChain xmlns="http://schemas.openxmlformats.org/spreadsheetml/2006/main">
  <c r="Q35" i="21"/>
  <c r="Q34"/>
  <c r="AJ6" i="22" l="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5"/>
  <c r="AJ4"/>
  <c r="AJ3"/>
  <c r="AB103" l="1"/>
  <c r="AB104"/>
  <c r="AB105"/>
  <c r="AB106"/>
  <c r="AB107"/>
  <c r="AB108"/>
  <c r="AB109"/>
  <c r="AB110"/>
  <c r="AB111"/>
  <c r="AB112"/>
  <c r="Z3"/>
  <c r="Z4" s="1"/>
  <c r="Z5" s="1"/>
  <c r="Z6" s="1"/>
  <c r="Z7" s="1"/>
  <c r="Z8" s="1"/>
  <c r="Z9" s="1"/>
  <c r="Z10" s="1"/>
  <c r="Z11" s="1"/>
  <c r="Z12" s="1"/>
  <c r="Z13" s="1"/>
  <c r="Z14" s="1"/>
  <c r="Z15" s="1"/>
  <c r="Z16" s="1"/>
  <c r="Z17" s="1"/>
  <c r="Z18" s="1"/>
  <c r="Z19" s="1"/>
  <c r="Z20" s="1"/>
  <c r="Z21" s="1"/>
  <c r="Z22" s="1"/>
  <c r="Z23" s="1"/>
  <c r="Z24" s="1"/>
  <c r="Z25" s="1"/>
  <c r="Z26" s="1"/>
  <c r="Z27" s="1"/>
  <c r="Z28" s="1"/>
  <c r="Z29" s="1"/>
  <c r="Z30" s="1"/>
  <c r="Z31" s="1"/>
  <c r="Z32" s="1"/>
  <c r="Z33" s="1"/>
  <c r="Z34" s="1"/>
  <c r="Z35" s="1"/>
  <c r="Z36" s="1"/>
  <c r="Z37" s="1"/>
  <c r="Z38" s="1"/>
  <c r="Z39" s="1"/>
  <c r="Z40" s="1"/>
  <c r="Z41" s="1"/>
  <c r="Z42" s="1"/>
  <c r="Z43" s="1"/>
  <c r="Z44" s="1"/>
  <c r="Z45" s="1"/>
  <c r="Z46" s="1"/>
  <c r="Z47" s="1"/>
  <c r="Z48" s="1"/>
  <c r="Z49" s="1"/>
  <c r="Z50" s="1"/>
  <c r="Z51" s="1"/>
  <c r="Z52" s="1"/>
  <c r="Z53" s="1"/>
  <c r="Z54" s="1"/>
  <c r="Z55" s="1"/>
  <c r="Z56" s="1"/>
  <c r="Z57" s="1"/>
  <c r="Z58" s="1"/>
  <c r="Z59" s="1"/>
  <c r="Z60" s="1"/>
  <c r="Z61" s="1"/>
  <c r="Z62" s="1"/>
  <c r="Z63" s="1"/>
  <c r="Z64" s="1"/>
  <c r="Z65" s="1"/>
  <c r="Z66" s="1"/>
  <c r="Z67" s="1"/>
  <c r="Z68" s="1"/>
  <c r="Z69" s="1"/>
  <c r="Z70" s="1"/>
  <c r="Z71" s="1"/>
  <c r="Z72" s="1"/>
  <c r="Z73" s="1"/>
  <c r="Z74" s="1"/>
  <c r="Z75" s="1"/>
  <c r="Z76" s="1"/>
  <c r="Z77" s="1"/>
  <c r="Z78" s="1"/>
  <c r="Z79" s="1"/>
  <c r="Z80" s="1"/>
  <c r="Z81" s="1"/>
  <c r="Z82" s="1"/>
  <c r="Z83" s="1"/>
  <c r="Z84" s="1"/>
  <c r="Z85" s="1"/>
  <c r="Z86" s="1"/>
  <c r="Z87" s="1"/>
  <c r="Z88" s="1"/>
  <c r="Z89" s="1"/>
  <c r="Z90" s="1"/>
  <c r="Z91" s="1"/>
  <c r="Z92" s="1"/>
  <c r="Z93" s="1"/>
  <c r="Z94" s="1"/>
  <c r="Z95" s="1"/>
  <c r="Z96" s="1"/>
  <c r="Z97" s="1"/>
  <c r="Z98" s="1"/>
  <c r="Z99" s="1"/>
  <c r="Z100" s="1"/>
  <c r="Z101" s="1"/>
  <c r="Z102" s="1"/>
  <c r="Z103" s="1"/>
  <c r="Z104" s="1"/>
  <c r="Z105" s="1"/>
  <c r="Z106" s="1"/>
  <c r="Z107" s="1"/>
  <c r="Z108" s="1"/>
  <c r="Z109" s="1"/>
  <c r="Z110" s="1"/>
  <c r="Z111" s="1"/>
  <c r="Z112" s="1"/>
  <c r="AA112"/>
  <c r="AA111"/>
  <c r="AA110"/>
  <c r="AA109"/>
  <c r="AA108"/>
  <c r="AA107"/>
  <c r="AA106"/>
  <c r="AA105"/>
  <c r="AA104"/>
  <c r="AA103"/>
  <c r="X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2"/>
  <c r="V4"/>
  <c r="V5" s="1"/>
  <c r="V6" s="1"/>
  <c r="V7" s="1"/>
  <c r="V8" s="1"/>
  <c r="V9" s="1"/>
  <c r="V10" s="1"/>
  <c r="V11" s="1"/>
  <c r="V12" s="1"/>
  <c r="V13" s="1"/>
  <c r="V14" s="1"/>
  <c r="V15" s="1"/>
  <c r="V16" s="1"/>
  <c r="V17" s="1"/>
  <c r="V18" s="1"/>
  <c r="V19" s="1"/>
  <c r="V20" s="1"/>
  <c r="V21" s="1"/>
  <c r="V22" s="1"/>
  <c r="V23" s="1"/>
  <c r="V24" s="1"/>
  <c r="V25" s="1"/>
  <c r="V26" s="1"/>
  <c r="V27" s="1"/>
  <c r="V28" s="1"/>
  <c r="V29" s="1"/>
  <c r="V30" s="1"/>
  <c r="V31" s="1"/>
  <c r="V32" s="1"/>
  <c r="V33" s="1"/>
  <c r="V34" s="1"/>
  <c r="V35" s="1"/>
  <c r="V36" s="1"/>
  <c r="V37" s="1"/>
  <c r="V38" s="1"/>
  <c r="V39" s="1"/>
  <c r="V40" s="1"/>
  <c r="V41" s="1"/>
  <c r="V42" s="1"/>
  <c r="V43" s="1"/>
  <c r="V44" s="1"/>
  <c r="V45" s="1"/>
  <c r="V46" s="1"/>
  <c r="V47" s="1"/>
  <c r="V48" s="1"/>
  <c r="V49" s="1"/>
  <c r="V50" s="1"/>
  <c r="V51" s="1"/>
  <c r="V52" s="1"/>
  <c r="V53" s="1"/>
  <c r="V54" s="1"/>
  <c r="V55" s="1"/>
  <c r="V56" s="1"/>
  <c r="V57" s="1"/>
  <c r="V58" s="1"/>
  <c r="V59" s="1"/>
  <c r="V60" s="1"/>
  <c r="V61" s="1"/>
  <c r="V62" s="1"/>
  <c r="V63" s="1"/>
  <c r="V64" s="1"/>
  <c r="V65" s="1"/>
  <c r="V66" s="1"/>
  <c r="V67" s="1"/>
  <c r="V68" s="1"/>
  <c r="V69" s="1"/>
  <c r="V70" s="1"/>
  <c r="V71" s="1"/>
  <c r="V72" s="1"/>
  <c r="V73" s="1"/>
  <c r="V74" s="1"/>
  <c r="V75" s="1"/>
  <c r="V76" s="1"/>
  <c r="V77" s="1"/>
  <c r="V78" s="1"/>
  <c r="V79" s="1"/>
  <c r="V80" s="1"/>
  <c r="V81" s="1"/>
  <c r="V82" s="1"/>
  <c r="V83" s="1"/>
  <c r="V84" s="1"/>
  <c r="V85" s="1"/>
  <c r="V86" s="1"/>
  <c r="V87" s="1"/>
  <c r="V88" s="1"/>
  <c r="V89" s="1"/>
  <c r="V90" s="1"/>
  <c r="V91" s="1"/>
  <c r="V92" s="1"/>
  <c r="V93" s="1"/>
  <c r="V94" s="1"/>
  <c r="V95" s="1"/>
  <c r="V96" s="1"/>
  <c r="V97" s="1"/>
  <c r="V98" s="1"/>
  <c r="V99" s="1"/>
  <c r="V100" s="1"/>
  <c r="V101" s="1"/>
  <c r="V102" s="1"/>
  <c r="V103" s="1"/>
  <c r="V104" s="1"/>
  <c r="V105" s="1"/>
  <c r="V106" s="1"/>
  <c r="V107" s="1"/>
  <c r="V108" s="1"/>
  <c r="V109" s="1"/>
  <c r="V110" s="1"/>
  <c r="V111" s="1"/>
  <c r="V112" s="1"/>
  <c r="V3"/>
  <c r="K9"/>
  <c r="K8"/>
  <c r="K7"/>
  <c r="K6"/>
  <c r="A3"/>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J10"/>
  <c r="J11" s="1"/>
  <c r="J12" s="1"/>
  <c r="J13" s="1"/>
  <c r="J14" s="1"/>
  <c r="J15" s="1"/>
  <c r="J16" s="1"/>
  <c r="J17" s="1"/>
  <c r="J18" s="1"/>
  <c r="J19" s="1"/>
  <c r="J20" s="1"/>
  <c r="I10"/>
  <c r="I11" s="1"/>
  <c r="I12" s="1"/>
  <c r="I13" s="1"/>
  <c r="I14" s="1"/>
  <c r="I15" s="1"/>
  <c r="I16" s="1"/>
  <c r="I17" s="1"/>
  <c r="I18" s="1"/>
  <c r="I19" s="1"/>
  <c r="I20" s="1"/>
  <c r="EF123" i="20"/>
  <c r="EH123" s="1"/>
  <c r="EF122"/>
  <c r="EH122" s="1"/>
  <c r="EF121"/>
  <c r="EH121" s="1"/>
  <c r="EF120"/>
  <c r="EH120" s="1"/>
  <c r="EF119"/>
  <c r="EH119" s="1"/>
  <c r="EF118"/>
  <c r="EH118" s="1"/>
  <c r="EF117"/>
  <c r="EH117" s="1"/>
  <c r="EH116"/>
  <c r="EF116"/>
  <c r="EF115"/>
  <c r="EH115" s="1"/>
  <c r="EF114"/>
  <c r="EH114" s="1"/>
  <c r="EF113"/>
  <c r="EH113" s="1"/>
  <c r="EF112"/>
  <c r="EH112" s="1"/>
  <c r="EF111"/>
  <c r="EH111" s="1"/>
  <c r="EF110"/>
  <c r="EH110" s="1"/>
  <c r="EH109"/>
  <c r="EF109"/>
  <c r="EF108"/>
  <c r="EH108" s="1"/>
  <c r="EF107"/>
  <c r="EH107" s="1"/>
  <c r="EH106"/>
  <c r="EF106"/>
  <c r="EE106"/>
  <c r="EE107" s="1"/>
  <c r="EE108" s="1"/>
  <c r="EE109" s="1"/>
  <c r="EE110" s="1"/>
  <c r="EE111" s="1"/>
  <c r="EE112" s="1"/>
  <c r="EE113" s="1"/>
  <c r="EE114" s="1"/>
  <c r="EE115" s="1"/>
  <c r="EE116" s="1"/>
  <c r="EE117" s="1"/>
  <c r="EE118" s="1"/>
  <c r="EE119" s="1"/>
  <c r="EE120" s="1"/>
  <c r="EE121" s="1"/>
  <c r="EE122" s="1"/>
  <c r="EE123" s="1"/>
  <c r="EF105"/>
  <c r="EH105" s="1"/>
  <c r="EE105"/>
  <c r="EF104"/>
  <c r="EH104" s="1"/>
  <c r="EF103"/>
  <c r="EH103" s="1"/>
  <c r="EF102"/>
  <c r="EH102" s="1"/>
  <c r="EF101"/>
  <c r="EH101" s="1"/>
  <c r="EF100"/>
  <c r="EH100" s="1"/>
  <c r="EF99"/>
  <c r="EH99" s="1"/>
  <c r="EF98"/>
  <c r="EH98" s="1"/>
  <c r="EF97"/>
  <c r="EH97" s="1"/>
  <c r="EF96"/>
  <c r="EH96" s="1"/>
  <c r="EF95"/>
  <c r="EH95" s="1"/>
  <c r="EF94"/>
  <c r="EH94" s="1"/>
  <c r="EF93"/>
  <c r="EH93" s="1"/>
  <c r="EF92"/>
  <c r="EH92" s="1"/>
  <c r="EF91"/>
  <c r="EH91" s="1"/>
  <c r="EF90"/>
  <c r="EH90" s="1"/>
  <c r="EF89"/>
  <c r="EH89" s="1"/>
  <c r="EF88"/>
  <c r="EH88" s="1"/>
  <c r="EF87"/>
  <c r="EH87" s="1"/>
  <c r="EF86"/>
  <c r="EH86" s="1"/>
  <c r="EF85"/>
  <c r="EH85" s="1"/>
  <c r="EF84"/>
  <c r="EH84" s="1"/>
  <c r="EH83"/>
  <c r="EF83"/>
  <c r="EF82"/>
  <c r="EH82" s="1"/>
  <c r="EF81"/>
  <c r="EH81" s="1"/>
  <c r="EF80"/>
  <c r="EH80" s="1"/>
  <c r="EF79"/>
  <c r="EH79" s="1"/>
  <c r="EF78"/>
  <c r="EH78" s="1"/>
  <c r="EF77"/>
  <c r="EH77" s="1"/>
  <c r="EF76"/>
  <c r="EH76" s="1"/>
  <c r="EF75"/>
  <c r="EH75" s="1"/>
  <c r="EH74"/>
  <c r="EF74"/>
  <c r="EF73"/>
  <c r="EH73" s="1"/>
  <c r="EF72"/>
  <c r="EH72" s="1"/>
  <c r="EH71"/>
  <c r="EF71"/>
  <c r="EF70"/>
  <c r="EH70" s="1"/>
  <c r="EF69"/>
  <c r="EH69" s="1"/>
  <c r="EF68"/>
  <c r="EH68" s="1"/>
  <c r="EF67"/>
  <c r="EH67" s="1"/>
  <c r="EF66"/>
  <c r="EH66" s="1"/>
  <c r="EF65"/>
  <c r="EH65" s="1"/>
  <c r="EF64"/>
  <c r="EH64" s="1"/>
  <c r="EF63"/>
  <c r="EH63" s="1"/>
  <c r="EH62"/>
  <c r="EF62"/>
  <c r="EF61"/>
  <c r="EH61" s="1"/>
  <c r="EF60"/>
  <c r="EH60" s="1"/>
  <c r="EF59"/>
  <c r="EH59" s="1"/>
  <c r="EF58"/>
  <c r="EH58" s="1"/>
  <c r="EF57"/>
  <c r="EH57" s="1"/>
  <c r="EF56"/>
  <c r="EH56" s="1"/>
  <c r="EF55"/>
  <c r="EH55" s="1"/>
  <c r="EF54"/>
  <c r="EH54" s="1"/>
  <c r="EF53"/>
  <c r="EH53" s="1"/>
  <c r="EF52"/>
  <c r="EH52" s="1"/>
  <c r="EF51"/>
  <c r="EH51" s="1"/>
  <c r="EF50"/>
  <c r="EH50" s="1"/>
  <c r="EF49"/>
  <c r="EH49" s="1"/>
  <c r="EF48"/>
  <c r="EH48" s="1"/>
  <c r="EF47"/>
  <c r="EH47" s="1"/>
  <c r="EF46"/>
  <c r="EH46" s="1"/>
  <c r="EF45"/>
  <c r="EH45" s="1"/>
  <c r="EF44"/>
  <c r="EH44" s="1"/>
  <c r="EF43"/>
  <c r="EH43" s="1"/>
  <c r="EF42"/>
  <c r="EH42" s="1"/>
  <c r="EF41"/>
  <c r="EH41" s="1"/>
  <c r="EF40"/>
  <c r="EH40" s="1"/>
  <c r="EF39"/>
  <c r="EH39" s="1"/>
  <c r="EF38"/>
  <c r="EH38" s="1"/>
  <c r="EF37"/>
  <c r="EH37" s="1"/>
  <c r="EF36"/>
  <c r="EH36" s="1"/>
  <c r="EH35"/>
  <c r="EF35"/>
  <c r="EF34"/>
  <c r="EH34" s="1"/>
  <c r="EF33"/>
  <c r="EH33" s="1"/>
  <c r="EF32"/>
  <c r="EH32" s="1"/>
  <c r="EF31"/>
  <c r="EH31" s="1"/>
  <c r="EF30"/>
  <c r="EH30" s="1"/>
  <c r="EF29"/>
  <c r="EH29" s="1"/>
  <c r="EF28"/>
  <c r="EH28" s="1"/>
  <c r="EF27"/>
  <c r="EH27" s="1"/>
  <c r="EF26"/>
  <c r="EH26" s="1"/>
  <c r="EF25"/>
  <c r="EH25" s="1"/>
  <c r="EF24"/>
  <c r="EH24" s="1"/>
  <c r="EF23"/>
  <c r="EH23" s="1"/>
  <c r="EF22"/>
  <c r="EH22" s="1"/>
  <c r="EH21"/>
  <c r="EF21"/>
  <c r="EF20"/>
  <c r="EH20" s="1"/>
  <c r="EF19"/>
  <c r="EH19" s="1"/>
  <c r="EF18"/>
  <c r="EH18" s="1"/>
  <c r="EF17"/>
  <c r="EH17" s="1"/>
  <c r="EF16"/>
  <c r="EH16" s="1"/>
  <c r="EF15"/>
  <c r="EH15" s="1"/>
  <c r="EF14"/>
  <c r="EH14" s="1"/>
  <c r="EF13"/>
  <c r="EH13" s="1"/>
  <c r="EF12"/>
  <c r="EH12" s="1"/>
  <c r="EF11"/>
  <c r="EH11" s="1"/>
  <c r="EF10"/>
  <c r="EH10" s="1"/>
  <c r="EF9"/>
  <c r="EH9" s="1"/>
  <c r="EF8"/>
  <c r="EH8" s="1"/>
  <c r="EF7"/>
  <c r="EH7" s="1"/>
  <c r="EF6"/>
  <c r="EH6" s="1"/>
  <c r="EF5"/>
  <c r="EH5" s="1"/>
  <c r="EF4"/>
  <c r="EH4" s="1"/>
  <c r="EE4"/>
  <c r="EE5" s="1"/>
  <c r="EE6" s="1"/>
  <c r="EE7" s="1"/>
  <c r="EE8" s="1"/>
  <c r="EE9" s="1"/>
  <c r="EE10" s="1"/>
  <c r="EE11" s="1"/>
  <c r="EE12" s="1"/>
  <c r="EE13" s="1"/>
  <c r="EE14" s="1"/>
  <c r="EE15" s="1"/>
  <c r="EE16" s="1"/>
  <c r="EE17" s="1"/>
  <c r="EE18" s="1"/>
  <c r="EE19" s="1"/>
  <c r="EE20" s="1"/>
  <c r="EE21" s="1"/>
  <c r="EE22" s="1"/>
  <c r="EE23" s="1"/>
  <c r="EE24" s="1"/>
  <c r="EE25" s="1"/>
  <c r="EE26" s="1"/>
  <c r="EE27" s="1"/>
  <c r="EE28" s="1"/>
  <c r="EE29" s="1"/>
  <c r="EE30" s="1"/>
  <c r="EE31" s="1"/>
  <c r="EE32" s="1"/>
  <c r="EE33" s="1"/>
  <c r="EE34" s="1"/>
  <c r="EE35" s="1"/>
  <c r="EE36" s="1"/>
  <c r="EE37" s="1"/>
  <c r="EE38" s="1"/>
  <c r="EE39" s="1"/>
  <c r="EE40" s="1"/>
  <c r="EE41" s="1"/>
  <c r="EE42" s="1"/>
  <c r="EE43" s="1"/>
  <c r="EE44" s="1"/>
  <c r="EE45" s="1"/>
  <c r="EE46" s="1"/>
  <c r="EE47" s="1"/>
  <c r="EE48" s="1"/>
  <c r="EE49" s="1"/>
  <c r="EE50" s="1"/>
  <c r="EE51" s="1"/>
  <c r="EE52" s="1"/>
  <c r="EE53" s="1"/>
  <c r="EE54" s="1"/>
  <c r="EE55" s="1"/>
  <c r="EE56" s="1"/>
  <c r="EE57" s="1"/>
  <c r="EE58" s="1"/>
  <c r="EE59" s="1"/>
  <c r="EE60" s="1"/>
  <c r="EE61" s="1"/>
  <c r="EE62" s="1"/>
  <c r="EE63" s="1"/>
  <c r="EE64" s="1"/>
  <c r="EE65" s="1"/>
  <c r="EE66" s="1"/>
  <c r="EE67" s="1"/>
  <c r="EE68" s="1"/>
  <c r="EE69" s="1"/>
  <c r="EE70" s="1"/>
  <c r="EE71" s="1"/>
  <c r="EE72" s="1"/>
  <c r="EE73" s="1"/>
  <c r="EE74" s="1"/>
  <c r="EE75" s="1"/>
  <c r="EE76" s="1"/>
  <c r="EE77" s="1"/>
  <c r="EE78" s="1"/>
  <c r="EE79" s="1"/>
  <c r="EE80" s="1"/>
  <c r="EE81" s="1"/>
  <c r="EE82" s="1"/>
  <c r="EE83" s="1"/>
  <c r="EE84" s="1"/>
  <c r="EE85" s="1"/>
  <c r="EE86" s="1"/>
  <c r="EE87" s="1"/>
  <c r="EE88" s="1"/>
  <c r="EE89" s="1"/>
  <c r="EE90" s="1"/>
  <c r="EE91" s="1"/>
  <c r="EE92" s="1"/>
  <c r="EE93" s="1"/>
  <c r="EE94" s="1"/>
  <c r="EE95" s="1"/>
  <c r="EE96" s="1"/>
  <c r="EE97" s="1"/>
  <c r="EE98" s="1"/>
  <c r="EE99" s="1"/>
  <c r="EE100" s="1"/>
  <c r="EE101" s="1"/>
  <c r="EE102" s="1"/>
  <c r="EE103" s="1"/>
  <c r="EF3"/>
  <c r="EH3" s="1"/>
  <c r="EH25" i="2"/>
  <c r="EF123"/>
  <c r="EH123" s="1"/>
  <c r="EF122"/>
  <c r="EH122" s="1"/>
  <c r="EF121"/>
  <c r="EH121" s="1"/>
  <c r="EF120"/>
  <c r="EH120" s="1"/>
  <c r="EF119"/>
  <c r="EH119" s="1"/>
  <c r="EF118"/>
  <c r="EH118" s="1"/>
  <c r="EF117"/>
  <c r="EH117" s="1"/>
  <c r="EF116"/>
  <c r="EH116" s="1"/>
  <c r="EF115"/>
  <c r="EH115" s="1"/>
  <c r="EF114"/>
  <c r="EH114" s="1"/>
  <c r="EF113"/>
  <c r="EH113" s="1"/>
  <c r="EF112"/>
  <c r="EH112" s="1"/>
  <c r="EF111"/>
  <c r="EH111" s="1"/>
  <c r="EF110"/>
  <c r="EH110" s="1"/>
  <c r="EF109"/>
  <c r="EH109" s="1"/>
  <c r="EF108"/>
  <c r="EH108" s="1"/>
  <c r="EF107"/>
  <c r="EH107" s="1"/>
  <c r="EF106"/>
  <c r="EH106" s="1"/>
  <c r="EF105"/>
  <c r="EH105" s="1"/>
  <c r="EF104"/>
  <c r="EH104" s="1"/>
  <c r="EF103"/>
  <c r="EH103" s="1"/>
  <c r="EF102"/>
  <c r="EH102" s="1"/>
  <c r="EF101"/>
  <c r="EH101" s="1"/>
  <c r="EF100"/>
  <c r="EH100" s="1"/>
  <c r="EF99"/>
  <c r="EH99" s="1"/>
  <c r="EF98"/>
  <c r="EH98" s="1"/>
  <c r="EF97"/>
  <c r="EH97" s="1"/>
  <c r="EF96"/>
  <c r="EH96" s="1"/>
  <c r="EF95"/>
  <c r="EH95" s="1"/>
  <c r="EF94"/>
  <c r="EH94" s="1"/>
  <c r="EF93"/>
  <c r="EH93" s="1"/>
  <c r="EF92"/>
  <c r="EH92" s="1"/>
  <c r="EF91"/>
  <c r="EH91" s="1"/>
  <c r="EF90"/>
  <c r="EH90" s="1"/>
  <c r="EF89"/>
  <c r="EH89" s="1"/>
  <c r="EF88"/>
  <c r="EH88" s="1"/>
  <c r="EF87"/>
  <c r="EH87" s="1"/>
  <c r="EF86"/>
  <c r="EH86" s="1"/>
  <c r="EF85"/>
  <c r="EH85" s="1"/>
  <c r="EF84"/>
  <c r="EH84" s="1"/>
  <c r="EF83"/>
  <c r="EH83" s="1"/>
  <c r="EF82"/>
  <c r="EH82" s="1"/>
  <c r="EF81"/>
  <c r="EH81" s="1"/>
  <c r="EF80"/>
  <c r="EH80" s="1"/>
  <c r="EF79"/>
  <c r="EH79" s="1"/>
  <c r="EF78"/>
  <c r="EH78" s="1"/>
  <c r="EF77"/>
  <c r="EH77" s="1"/>
  <c r="EF76"/>
  <c r="EH76" s="1"/>
  <c r="EF75"/>
  <c r="EH75" s="1"/>
  <c r="EF74"/>
  <c r="EH74" s="1"/>
  <c r="EF73"/>
  <c r="EH73" s="1"/>
  <c r="EF72"/>
  <c r="EH72" s="1"/>
  <c r="EF71"/>
  <c r="EH71" s="1"/>
  <c r="EF70"/>
  <c r="EH70" s="1"/>
  <c r="EF69"/>
  <c r="EH69" s="1"/>
  <c r="EF68"/>
  <c r="EH68" s="1"/>
  <c r="EF67"/>
  <c r="EH67" s="1"/>
  <c r="EF66"/>
  <c r="EH66" s="1"/>
  <c r="EF65"/>
  <c r="EH65" s="1"/>
  <c r="EF64"/>
  <c r="EH64" s="1"/>
  <c r="EF63"/>
  <c r="EH63" s="1"/>
  <c r="EF62"/>
  <c r="EH62" s="1"/>
  <c r="EF61"/>
  <c r="EH61" s="1"/>
  <c r="EF60"/>
  <c r="EH60" s="1"/>
  <c r="EF59"/>
  <c r="EH59" s="1"/>
  <c r="EF58"/>
  <c r="EH58" s="1"/>
  <c r="EF57"/>
  <c r="EH57" s="1"/>
  <c r="EF56"/>
  <c r="EH56" s="1"/>
  <c r="EF55"/>
  <c r="EH55" s="1"/>
  <c r="EF54"/>
  <c r="EH54" s="1"/>
  <c r="EF53"/>
  <c r="EH53" s="1"/>
  <c r="EF52"/>
  <c r="EH52" s="1"/>
  <c r="EF51"/>
  <c r="EH51" s="1"/>
  <c r="EF50"/>
  <c r="EH50" s="1"/>
  <c r="EF49"/>
  <c r="EH49" s="1"/>
  <c r="EF48"/>
  <c r="EH48" s="1"/>
  <c r="EF47"/>
  <c r="EH47" s="1"/>
  <c r="EF46"/>
  <c r="EH46" s="1"/>
  <c r="EF45"/>
  <c r="EH45" s="1"/>
  <c r="EF44"/>
  <c r="EH44" s="1"/>
  <c r="EF43"/>
  <c r="EH43" s="1"/>
  <c r="EF42"/>
  <c r="EH42" s="1"/>
  <c r="EF41"/>
  <c r="EH41" s="1"/>
  <c r="EF40"/>
  <c r="EH40" s="1"/>
  <c r="EF39"/>
  <c r="EH39" s="1"/>
  <c r="EF38"/>
  <c r="EH38" s="1"/>
  <c r="EF37"/>
  <c r="EH37" s="1"/>
  <c r="EF36"/>
  <c r="EH36" s="1"/>
  <c r="EF35"/>
  <c r="EH35" s="1"/>
  <c r="EF34"/>
  <c r="EH34" s="1"/>
  <c r="EF33"/>
  <c r="EH33" s="1"/>
  <c r="EF32"/>
  <c r="EH32" s="1"/>
  <c r="EF31"/>
  <c r="EH31" s="1"/>
  <c r="EF30"/>
  <c r="EH30" s="1"/>
  <c r="EF29"/>
  <c r="EH29" s="1"/>
  <c r="EF28"/>
  <c r="EH28" s="1"/>
  <c r="EF27"/>
  <c r="EH27" s="1"/>
  <c r="EF26"/>
  <c r="EH26" s="1"/>
  <c r="EF25"/>
  <c r="EF24"/>
  <c r="EH24" s="1"/>
  <c r="EF23"/>
  <c r="EH23" s="1"/>
  <c r="EF22"/>
  <c r="EH22" s="1"/>
  <c r="EF21"/>
  <c r="EH21" s="1"/>
  <c r="EF20"/>
  <c r="EH20" s="1"/>
  <c r="EF19"/>
  <c r="EH19" s="1"/>
  <c r="EF18"/>
  <c r="EH18" s="1"/>
  <c r="EF17"/>
  <c r="EH17" s="1"/>
  <c r="EF16"/>
  <c r="EH16" s="1"/>
  <c r="EF15"/>
  <c r="EH15" s="1"/>
  <c r="EF14"/>
  <c r="EH14" s="1"/>
  <c r="EF13"/>
  <c r="EH13" s="1"/>
  <c r="EF12"/>
  <c r="EH12" s="1"/>
  <c r="EF11"/>
  <c r="EH11" s="1"/>
  <c r="EF10"/>
  <c r="EH10" s="1"/>
  <c r="EF9"/>
  <c r="EH9" s="1"/>
  <c r="EF8"/>
  <c r="EH8" s="1"/>
  <c r="EF7"/>
  <c r="EH7" s="1"/>
  <c r="EF6"/>
  <c r="EH6" s="1"/>
  <c r="EF5"/>
  <c r="EH5" s="1"/>
  <c r="EF4"/>
  <c r="EH4" s="1"/>
  <c r="EF3"/>
  <c r="EH3" s="1"/>
  <c r="EE105"/>
  <c r="EE106" s="1"/>
  <c r="EE107" s="1"/>
  <c r="EE108" s="1"/>
  <c r="EE109" s="1"/>
  <c r="EE110" s="1"/>
  <c r="EE111" s="1"/>
  <c r="EE112" s="1"/>
  <c r="EE113" s="1"/>
  <c r="EE114" s="1"/>
  <c r="EE115" s="1"/>
  <c r="EE116" s="1"/>
  <c r="EE117" s="1"/>
  <c r="EE118" s="1"/>
  <c r="EE119" s="1"/>
  <c r="EE120" s="1"/>
  <c r="EE121" s="1"/>
  <c r="EE122" s="1"/>
  <c r="EE123" s="1"/>
  <c r="EE4"/>
  <c r="EE5" s="1"/>
  <c r="EE6" s="1"/>
  <c r="EE7" s="1"/>
  <c r="EE8" s="1"/>
  <c r="EE9" s="1"/>
  <c r="EE10" s="1"/>
  <c r="EE11" s="1"/>
  <c r="EE12" s="1"/>
  <c r="EE13" s="1"/>
  <c r="EE14" s="1"/>
  <c r="EE15" s="1"/>
  <c r="EE16" s="1"/>
  <c r="EE17" s="1"/>
  <c r="EE18" s="1"/>
  <c r="EE19" s="1"/>
  <c r="EE20" s="1"/>
  <c r="EE21" s="1"/>
  <c r="EE22" s="1"/>
  <c r="EE23" s="1"/>
  <c r="EE24" s="1"/>
  <c r="EE25" s="1"/>
  <c r="EE26" s="1"/>
  <c r="EE27" s="1"/>
  <c r="EE28" s="1"/>
  <c r="EE29" s="1"/>
  <c r="EE30" s="1"/>
  <c r="EE31" s="1"/>
  <c r="EE32" s="1"/>
  <c r="EE33" s="1"/>
  <c r="EE34" s="1"/>
  <c r="EE35" s="1"/>
  <c r="EE36" s="1"/>
  <c r="EE37" s="1"/>
  <c r="EE38" s="1"/>
  <c r="EE39" s="1"/>
  <c r="EE40" s="1"/>
  <c r="EE41" s="1"/>
  <c r="EE42" s="1"/>
  <c r="EE43" s="1"/>
  <c r="EE44" s="1"/>
  <c r="EE45" s="1"/>
  <c r="EE46" s="1"/>
  <c r="EE47" s="1"/>
  <c r="EE48" s="1"/>
  <c r="EE49" s="1"/>
  <c r="EE50" s="1"/>
  <c r="EE51" s="1"/>
  <c r="EE52" s="1"/>
  <c r="EE53" s="1"/>
  <c r="EE54" s="1"/>
  <c r="EE55" s="1"/>
  <c r="EE56" s="1"/>
  <c r="EE57" s="1"/>
  <c r="EE58" s="1"/>
  <c r="EE59" s="1"/>
  <c r="EE60" s="1"/>
  <c r="EE61" s="1"/>
  <c r="EE62" s="1"/>
  <c r="EE63" s="1"/>
  <c r="EE64" s="1"/>
  <c r="EE65" s="1"/>
  <c r="EE66" s="1"/>
  <c r="EE67" s="1"/>
  <c r="EE68" s="1"/>
  <c r="EE69" s="1"/>
  <c r="EE70" s="1"/>
  <c r="EE71" s="1"/>
  <c r="EE72" s="1"/>
  <c r="EE73" s="1"/>
  <c r="EE74" s="1"/>
  <c r="EE75" s="1"/>
  <c r="EE76" s="1"/>
  <c r="EE77" s="1"/>
  <c r="EE78" s="1"/>
  <c r="EE79" s="1"/>
  <c r="EE80" s="1"/>
  <c r="EE81" s="1"/>
  <c r="EE82" s="1"/>
  <c r="EE83" s="1"/>
  <c r="EE84" s="1"/>
  <c r="EE85" s="1"/>
  <c r="EE86" s="1"/>
  <c r="EE87" s="1"/>
  <c r="EE88" s="1"/>
  <c r="EE89" s="1"/>
  <c r="EE90" s="1"/>
  <c r="EE91" s="1"/>
  <c r="EE92" s="1"/>
  <c r="EE93" s="1"/>
  <c r="EE94" s="1"/>
  <c r="EE95" s="1"/>
  <c r="EE96" s="1"/>
  <c r="EE97" s="1"/>
  <c r="EE98" s="1"/>
  <c r="EE99" s="1"/>
  <c r="EE100" s="1"/>
  <c r="EE101" s="1"/>
  <c r="EE102" s="1"/>
  <c r="EE103" s="1"/>
  <c r="T3" i="8"/>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2"/>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2"/>
  <c r="U122"/>
  <c r="U121"/>
  <c r="U120"/>
  <c r="U119"/>
  <c r="U118"/>
  <c r="U117"/>
  <c r="U116"/>
  <c r="U115"/>
  <c r="U114"/>
  <c r="U113"/>
  <c r="U112"/>
  <c r="U111"/>
  <c r="U110"/>
  <c r="U109"/>
  <c r="U108"/>
  <c r="U107"/>
  <c r="U106"/>
  <c r="U105"/>
  <c r="U104"/>
  <c r="U103"/>
  <c r="U102"/>
  <c r="U101"/>
  <c r="U100"/>
  <c r="U99"/>
  <c r="U98"/>
  <c r="U97"/>
  <c r="U96"/>
  <c r="U95"/>
  <c r="U94"/>
  <c r="U93"/>
  <c r="U92"/>
  <c r="U91"/>
  <c r="U90"/>
  <c r="U89"/>
  <c r="U88"/>
  <c r="U87"/>
  <c r="U86"/>
  <c r="U85"/>
  <c r="U84"/>
  <c r="U83"/>
  <c r="U82"/>
  <c r="U81"/>
  <c r="U80"/>
  <c r="U79"/>
  <c r="U78"/>
  <c r="U77"/>
  <c r="U76"/>
  <c r="U75"/>
  <c r="U74"/>
  <c r="U73"/>
  <c r="U72"/>
  <c r="U71"/>
  <c r="U70"/>
  <c r="U69"/>
  <c r="U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U25"/>
  <c r="U24"/>
  <c r="U23"/>
  <c r="U22"/>
  <c r="U21"/>
  <c r="U20"/>
  <c r="U19"/>
  <c r="U18"/>
  <c r="U17"/>
  <c r="U16"/>
  <c r="U15"/>
  <c r="U14"/>
  <c r="U13"/>
  <c r="U12"/>
  <c r="U11"/>
  <c r="U10"/>
  <c r="U9"/>
  <c r="U8"/>
  <c r="U7"/>
  <c r="U6"/>
  <c r="U5"/>
  <c r="U4"/>
  <c r="U3"/>
  <c r="U2"/>
  <c r="CP110" i="20"/>
  <c r="CP111" s="1"/>
  <c r="CP112" s="1"/>
  <c r="CP113" s="1"/>
  <c r="CP114" s="1"/>
  <c r="CP115" s="1"/>
  <c r="CP116" s="1"/>
  <c r="CP117" s="1"/>
  <c r="CP118" s="1"/>
  <c r="CP119" s="1"/>
  <c r="CP120" s="1"/>
  <c r="CP121" s="1"/>
  <c r="CP122" s="1"/>
  <c r="CP123" s="1"/>
  <c r="CP109"/>
  <c r="CP106"/>
  <c r="CP107" s="1"/>
  <c r="CP108" s="1"/>
  <c r="CP105"/>
  <c r="CP9"/>
  <c r="CP10" s="1"/>
  <c r="CP11" s="1"/>
  <c r="CP12" s="1"/>
  <c r="CP13" s="1"/>
  <c r="CP14" s="1"/>
  <c r="CP15" s="1"/>
  <c r="CP16" s="1"/>
  <c r="CP17" s="1"/>
  <c r="CP18" s="1"/>
  <c r="CP19" s="1"/>
  <c r="CP20" s="1"/>
  <c r="CP21" s="1"/>
  <c r="CP22" s="1"/>
  <c r="CP23" s="1"/>
  <c r="CP24" s="1"/>
  <c r="CP25" s="1"/>
  <c r="CP26" s="1"/>
  <c r="CP27" s="1"/>
  <c r="CP28" s="1"/>
  <c r="CP29" s="1"/>
  <c r="CP30" s="1"/>
  <c r="CP31" s="1"/>
  <c r="CP32" s="1"/>
  <c r="CP33" s="1"/>
  <c r="CP34" s="1"/>
  <c r="CP35" s="1"/>
  <c r="CP36" s="1"/>
  <c r="CP37" s="1"/>
  <c r="CP38" s="1"/>
  <c r="CP39" s="1"/>
  <c r="CP40" s="1"/>
  <c r="CP41" s="1"/>
  <c r="CP42" s="1"/>
  <c r="CP43" s="1"/>
  <c r="CP44" s="1"/>
  <c r="CP45" s="1"/>
  <c r="CP46" s="1"/>
  <c r="CP47" s="1"/>
  <c r="CP48" s="1"/>
  <c r="CP49" s="1"/>
  <c r="CP50" s="1"/>
  <c r="CP51" s="1"/>
  <c r="CP52" s="1"/>
  <c r="CP53" s="1"/>
  <c r="CP54" s="1"/>
  <c r="CP55" s="1"/>
  <c r="CP56" s="1"/>
  <c r="CP57" s="1"/>
  <c r="CP58" s="1"/>
  <c r="CP59" s="1"/>
  <c r="CP60" s="1"/>
  <c r="CP61" s="1"/>
  <c r="CP62" s="1"/>
  <c r="CP63" s="1"/>
  <c r="CP64" s="1"/>
  <c r="CP65" s="1"/>
  <c r="CP66" s="1"/>
  <c r="CP67" s="1"/>
  <c r="CP68" s="1"/>
  <c r="CP69" s="1"/>
  <c r="CP70" s="1"/>
  <c r="CP71" s="1"/>
  <c r="CP72" s="1"/>
  <c r="CP73" s="1"/>
  <c r="CP74" s="1"/>
  <c r="CP75" s="1"/>
  <c r="CP76" s="1"/>
  <c r="CP77" s="1"/>
  <c r="CP78" s="1"/>
  <c r="CP79" s="1"/>
  <c r="CP80" s="1"/>
  <c r="CP81" s="1"/>
  <c r="CP82" s="1"/>
  <c r="CP83" s="1"/>
  <c r="CP84" s="1"/>
  <c r="CP85" s="1"/>
  <c r="CP86" s="1"/>
  <c r="CP87" s="1"/>
  <c r="CP88" s="1"/>
  <c r="CP89" s="1"/>
  <c r="CP90" s="1"/>
  <c r="CP91" s="1"/>
  <c r="CP92" s="1"/>
  <c r="CP93" s="1"/>
  <c r="CP94" s="1"/>
  <c r="CP95" s="1"/>
  <c r="CP96" s="1"/>
  <c r="CP97" s="1"/>
  <c r="CP98" s="1"/>
  <c r="CP99" s="1"/>
  <c r="CP100" s="1"/>
  <c r="CP101" s="1"/>
  <c r="CP102" s="1"/>
  <c r="CP103" s="1"/>
  <c r="CP8"/>
  <c r="CP5"/>
  <c r="CP6" s="1"/>
  <c r="CP7" s="1"/>
  <c r="CP4"/>
  <c r="CP105" i="2"/>
  <c r="CP106" s="1"/>
  <c r="CP107" s="1"/>
  <c r="CP108" s="1"/>
  <c r="CP109" s="1"/>
  <c r="CP110" s="1"/>
  <c r="CP111" s="1"/>
  <c r="CP112" s="1"/>
  <c r="CP113" s="1"/>
  <c r="CP114" s="1"/>
  <c r="CP115" s="1"/>
  <c r="CP116" s="1"/>
  <c r="CP117" s="1"/>
  <c r="CP118" s="1"/>
  <c r="CP119" s="1"/>
  <c r="CP120" s="1"/>
  <c r="CP121" s="1"/>
  <c r="CP122" s="1"/>
  <c r="CP123" s="1"/>
  <c r="CP4"/>
  <c r="CP5" s="1"/>
  <c r="CP6" s="1"/>
  <c r="CP7" s="1"/>
  <c r="CP8" s="1"/>
  <c r="CP9" s="1"/>
  <c r="CP10" s="1"/>
  <c r="CP11" s="1"/>
  <c r="CP12" s="1"/>
  <c r="CP13" s="1"/>
  <c r="CP14" s="1"/>
  <c r="CP15" s="1"/>
  <c r="CP16" s="1"/>
  <c r="CP17" s="1"/>
  <c r="CP18" s="1"/>
  <c r="CP19" s="1"/>
  <c r="CP20" s="1"/>
  <c r="CP21" s="1"/>
  <c r="CP22" s="1"/>
  <c r="CP23" s="1"/>
  <c r="CP24" s="1"/>
  <c r="CP25" s="1"/>
  <c r="CP26" s="1"/>
  <c r="CP27" s="1"/>
  <c r="CP28" s="1"/>
  <c r="CP29" s="1"/>
  <c r="CP30" s="1"/>
  <c r="CP31" s="1"/>
  <c r="CP32" s="1"/>
  <c r="CP33" s="1"/>
  <c r="CP34" s="1"/>
  <c r="CP35" s="1"/>
  <c r="CP36" s="1"/>
  <c r="CP37" s="1"/>
  <c r="CP38" s="1"/>
  <c r="CP39" s="1"/>
  <c r="CP40" s="1"/>
  <c r="CP41" s="1"/>
  <c r="CP42" s="1"/>
  <c r="CP43" s="1"/>
  <c r="CP44" s="1"/>
  <c r="CP45" s="1"/>
  <c r="CP46" s="1"/>
  <c r="CP47" s="1"/>
  <c r="CP48" s="1"/>
  <c r="CP49" s="1"/>
  <c r="CP50" s="1"/>
  <c r="CP51" s="1"/>
  <c r="CP52" s="1"/>
  <c r="CP53" s="1"/>
  <c r="CP54" s="1"/>
  <c r="CP55" s="1"/>
  <c r="CP56" s="1"/>
  <c r="CP57" s="1"/>
  <c r="CP58" s="1"/>
  <c r="CP59" s="1"/>
  <c r="CP60" s="1"/>
  <c r="CP61" s="1"/>
  <c r="CP62" s="1"/>
  <c r="CP63" s="1"/>
  <c r="CP64" s="1"/>
  <c r="CP65" s="1"/>
  <c r="CP66" s="1"/>
  <c r="CP67" s="1"/>
  <c r="CP68" s="1"/>
  <c r="CP69" s="1"/>
  <c r="CP70" s="1"/>
  <c r="CP71" s="1"/>
  <c r="CP72" s="1"/>
  <c r="CP73" s="1"/>
  <c r="CP74" s="1"/>
  <c r="CP75" s="1"/>
  <c r="CP76" s="1"/>
  <c r="CP77" s="1"/>
  <c r="CP78" s="1"/>
  <c r="CP79" s="1"/>
  <c r="CP80" s="1"/>
  <c r="CP81" s="1"/>
  <c r="CP82" s="1"/>
  <c r="CP83" s="1"/>
  <c r="CP84" s="1"/>
  <c r="CP85" s="1"/>
  <c r="CP86" s="1"/>
  <c r="CP87" s="1"/>
  <c r="CP88" s="1"/>
  <c r="CP89" s="1"/>
  <c r="CP90" s="1"/>
  <c r="CP91" s="1"/>
  <c r="CP92" s="1"/>
  <c r="CP93" s="1"/>
  <c r="CP94" s="1"/>
  <c r="CP95" s="1"/>
  <c r="CP96" s="1"/>
  <c r="CP97" s="1"/>
  <c r="CP98" s="1"/>
  <c r="CP99" s="1"/>
  <c r="CP100" s="1"/>
  <c r="CP101" s="1"/>
  <c r="CP102" s="1"/>
  <c r="CP103" s="1"/>
  <c r="K20" i="22" l="1"/>
  <c r="K15"/>
  <c r="K10"/>
  <c r="K18"/>
  <c r="K12"/>
  <c r="K16"/>
  <c r="K11"/>
  <c r="K19"/>
  <c r="K14"/>
  <c r="K13"/>
  <c r="K17"/>
  <c r="B36" i="3"/>
  <c r="DA123" i="20" l="1"/>
  <c r="CZ123"/>
  <c r="DA122"/>
  <c r="CZ122"/>
  <c r="DA121"/>
  <c r="CZ121"/>
  <c r="DA120"/>
  <c r="CZ120"/>
  <c r="DA119"/>
  <c r="CZ119"/>
  <c r="DA118"/>
  <c r="CZ118"/>
  <c r="DA117"/>
  <c r="CZ117"/>
  <c r="DA116"/>
  <c r="CZ116"/>
  <c r="DA115"/>
  <c r="CZ115"/>
  <c r="DA114"/>
  <c r="CZ114"/>
  <c r="DA113"/>
  <c r="CZ113"/>
  <c r="DA112"/>
  <c r="CZ112"/>
  <c r="DA111"/>
  <c r="CZ111"/>
  <c r="DA110"/>
  <c r="CZ110"/>
  <c r="DA109"/>
  <c r="CZ109"/>
  <c r="DA108"/>
  <c r="CZ108"/>
  <c r="DA107"/>
  <c r="CZ107"/>
  <c r="DA106"/>
  <c r="CZ106"/>
  <c r="DA105"/>
  <c r="CZ105"/>
  <c r="DA104"/>
  <c r="CZ104"/>
  <c r="DA103"/>
  <c r="CZ103"/>
  <c r="DA102"/>
  <c r="CZ102"/>
  <c r="DA101"/>
  <c r="CZ101"/>
  <c r="DA100"/>
  <c r="CZ100"/>
  <c r="DA99"/>
  <c r="CZ99"/>
  <c r="DA98"/>
  <c r="CZ98"/>
  <c r="DA97"/>
  <c r="CZ97"/>
  <c r="DA96"/>
  <c r="CZ96"/>
  <c r="DA95"/>
  <c r="CZ95"/>
  <c r="DA94"/>
  <c r="CZ94"/>
  <c r="DA93"/>
  <c r="CZ93"/>
  <c r="DA92"/>
  <c r="CZ92"/>
  <c r="DA91"/>
  <c r="CZ91"/>
  <c r="DA90"/>
  <c r="CZ90"/>
  <c r="DA89"/>
  <c r="CZ89"/>
  <c r="DA88"/>
  <c r="CZ88"/>
  <c r="DA87"/>
  <c r="CZ87"/>
  <c r="DA86"/>
  <c r="CZ86"/>
  <c r="DA85"/>
  <c r="CZ85"/>
  <c r="DA84"/>
  <c r="CZ84"/>
  <c r="DA83"/>
  <c r="CZ83"/>
  <c r="DA82"/>
  <c r="CZ82"/>
  <c r="DA81"/>
  <c r="CZ81"/>
  <c r="DA80"/>
  <c r="CZ80"/>
  <c r="DA79"/>
  <c r="CZ79"/>
  <c r="DA78"/>
  <c r="CZ78"/>
  <c r="DA77"/>
  <c r="CZ77"/>
  <c r="DA76"/>
  <c r="CZ76"/>
  <c r="DA75"/>
  <c r="CZ75"/>
  <c r="DA74"/>
  <c r="CZ74"/>
  <c r="DA73"/>
  <c r="CZ73"/>
  <c r="DA72"/>
  <c r="CZ72"/>
  <c r="DA71"/>
  <c r="CZ71"/>
  <c r="DA70"/>
  <c r="CZ70"/>
  <c r="DA69"/>
  <c r="CZ69"/>
  <c r="DA68"/>
  <c r="CZ68"/>
  <c r="DA67"/>
  <c r="CZ67"/>
  <c r="DA66"/>
  <c r="CZ66"/>
  <c r="DA65"/>
  <c r="CZ65"/>
  <c r="DA64"/>
  <c r="CZ64"/>
  <c r="DA63"/>
  <c r="CZ63"/>
  <c r="DA62"/>
  <c r="CZ62"/>
  <c r="DA61"/>
  <c r="CZ61"/>
  <c r="DA60"/>
  <c r="CZ60"/>
  <c r="DA59"/>
  <c r="CZ59"/>
  <c r="DA58"/>
  <c r="CZ58"/>
  <c r="DA57"/>
  <c r="CZ57"/>
  <c r="DA56"/>
  <c r="CZ56"/>
  <c r="DA55"/>
  <c r="CZ55"/>
  <c r="DA54"/>
  <c r="CZ54"/>
  <c r="DA53"/>
  <c r="CZ53"/>
  <c r="DA52"/>
  <c r="CZ52"/>
  <c r="DA51"/>
  <c r="CZ51"/>
  <c r="DA50"/>
  <c r="CZ50"/>
  <c r="DA49"/>
  <c r="CZ49"/>
  <c r="DA48"/>
  <c r="CZ48"/>
  <c r="DA47"/>
  <c r="CZ47"/>
  <c r="DA46"/>
  <c r="CZ46"/>
  <c r="DA45"/>
  <c r="CZ45"/>
  <c r="DA44"/>
  <c r="CZ44"/>
  <c r="DA43"/>
  <c r="CZ43"/>
  <c r="DA42"/>
  <c r="CZ42"/>
  <c r="DA41"/>
  <c r="CZ41"/>
  <c r="DA40"/>
  <c r="CZ40"/>
  <c r="DA39"/>
  <c r="CZ39"/>
  <c r="DA38"/>
  <c r="CZ38"/>
  <c r="DA37"/>
  <c r="CZ37"/>
  <c r="DA36"/>
  <c r="CZ36"/>
  <c r="DA35"/>
  <c r="CZ35"/>
  <c r="DA34"/>
  <c r="CZ34"/>
  <c r="DA33"/>
  <c r="CZ33"/>
  <c r="DA32"/>
  <c r="CZ32"/>
  <c r="DA31"/>
  <c r="CZ31"/>
  <c r="DA30"/>
  <c r="CZ30"/>
  <c r="DA29"/>
  <c r="CZ29"/>
  <c r="DA28"/>
  <c r="CZ28"/>
  <c r="DA27"/>
  <c r="CZ27"/>
  <c r="DA26"/>
  <c r="CZ26"/>
  <c r="DA25"/>
  <c r="CZ25"/>
  <c r="DA24"/>
  <c r="CZ24"/>
  <c r="DA23"/>
  <c r="CZ23"/>
  <c r="DA22"/>
  <c r="CZ22"/>
  <c r="DA21"/>
  <c r="CZ21"/>
  <c r="DA20"/>
  <c r="CZ20"/>
  <c r="DA19"/>
  <c r="CZ19"/>
  <c r="DA18"/>
  <c r="CZ18"/>
  <c r="DA17"/>
  <c r="CZ17"/>
  <c r="DA16"/>
  <c r="CZ16"/>
  <c r="DA15"/>
  <c r="CZ15"/>
  <c r="DA14"/>
  <c r="CZ14"/>
  <c r="DA13"/>
  <c r="CZ13"/>
  <c r="DA12"/>
  <c r="CZ12"/>
  <c r="DA11"/>
  <c r="CZ11"/>
  <c r="DA10"/>
  <c r="CZ10"/>
  <c r="DA9"/>
  <c r="CZ9"/>
  <c r="DA8"/>
  <c r="CZ8"/>
  <c r="DA7"/>
  <c r="CZ7"/>
  <c r="DA6"/>
  <c r="CZ6"/>
  <c r="DA5"/>
  <c r="CZ5"/>
  <c r="DA4"/>
  <c r="CZ4"/>
  <c r="DA3"/>
  <c r="CZ3"/>
  <c r="DA123" i="2"/>
  <c r="CZ123"/>
  <c r="DA122"/>
  <c r="CZ122"/>
  <c r="DA121"/>
  <c r="CZ121"/>
  <c r="DA120"/>
  <c r="CZ120"/>
  <c r="DA119"/>
  <c r="CZ119"/>
  <c r="DA118"/>
  <c r="CZ118"/>
  <c r="DA117"/>
  <c r="CZ117"/>
  <c r="DA116"/>
  <c r="CZ116"/>
  <c r="DA115"/>
  <c r="CZ115"/>
  <c r="DA114"/>
  <c r="CZ114"/>
  <c r="DA113"/>
  <c r="CZ113"/>
  <c r="DA112"/>
  <c r="CZ112"/>
  <c r="DA111"/>
  <c r="CZ111"/>
  <c r="DA110"/>
  <c r="CZ110"/>
  <c r="DA109"/>
  <c r="CZ109"/>
  <c r="DA108"/>
  <c r="CZ108"/>
  <c r="DA107"/>
  <c r="CZ107"/>
  <c r="DA106"/>
  <c r="CZ106"/>
  <c r="DA105"/>
  <c r="CZ105"/>
  <c r="DA104"/>
  <c r="CZ104"/>
  <c r="DA103"/>
  <c r="CZ103"/>
  <c r="DA102"/>
  <c r="CZ102"/>
  <c r="DA101"/>
  <c r="CZ101"/>
  <c r="DA100"/>
  <c r="CZ100"/>
  <c r="DA99"/>
  <c r="CZ99"/>
  <c r="DA98"/>
  <c r="CZ98"/>
  <c r="DA97"/>
  <c r="CZ97"/>
  <c r="DA96"/>
  <c r="CZ96"/>
  <c r="DA95"/>
  <c r="CZ95"/>
  <c r="DA94"/>
  <c r="CZ94"/>
  <c r="DA93"/>
  <c r="CZ93"/>
  <c r="DA92"/>
  <c r="CZ92"/>
  <c r="DA91"/>
  <c r="CZ91"/>
  <c r="DA90"/>
  <c r="CZ90"/>
  <c r="DA89"/>
  <c r="CZ89"/>
  <c r="DA88"/>
  <c r="CZ88"/>
  <c r="DA87"/>
  <c r="CZ87"/>
  <c r="DA86"/>
  <c r="CZ86"/>
  <c r="DA85"/>
  <c r="CZ85"/>
  <c r="DA84"/>
  <c r="CZ84"/>
  <c r="DA83"/>
  <c r="CZ83"/>
  <c r="DA82"/>
  <c r="CZ82"/>
  <c r="DA81"/>
  <c r="CZ81"/>
  <c r="DA80"/>
  <c r="CZ80"/>
  <c r="DA79"/>
  <c r="CZ79"/>
  <c r="DA78"/>
  <c r="CZ78"/>
  <c r="DA77"/>
  <c r="CZ77"/>
  <c r="DA76"/>
  <c r="CZ76"/>
  <c r="DA75"/>
  <c r="CZ75"/>
  <c r="DA74"/>
  <c r="CZ74"/>
  <c r="DA73"/>
  <c r="CZ73"/>
  <c r="DA72"/>
  <c r="CZ72"/>
  <c r="DA71"/>
  <c r="CZ71"/>
  <c r="DA70"/>
  <c r="CZ70"/>
  <c r="DA69"/>
  <c r="CZ69"/>
  <c r="DA68"/>
  <c r="CZ68"/>
  <c r="DA67"/>
  <c r="CZ67"/>
  <c r="DA66"/>
  <c r="CZ66"/>
  <c r="DA65"/>
  <c r="CZ65"/>
  <c r="DA64"/>
  <c r="CZ64"/>
  <c r="DA63"/>
  <c r="CZ63"/>
  <c r="DA62"/>
  <c r="CZ62"/>
  <c r="DA61"/>
  <c r="CZ61"/>
  <c r="DA60"/>
  <c r="CZ60"/>
  <c r="DA59"/>
  <c r="CZ59"/>
  <c r="DA58"/>
  <c r="CZ58"/>
  <c r="DA57"/>
  <c r="CZ57"/>
  <c r="DA56"/>
  <c r="CZ56"/>
  <c r="DA55"/>
  <c r="CZ55"/>
  <c r="DA54"/>
  <c r="CZ54"/>
  <c r="DA53"/>
  <c r="CZ53"/>
  <c r="DA52"/>
  <c r="CZ52"/>
  <c r="DA51"/>
  <c r="CZ51"/>
  <c r="DA50"/>
  <c r="CZ50"/>
  <c r="DA49"/>
  <c r="CZ49"/>
  <c r="DA48"/>
  <c r="CZ48"/>
  <c r="DA47"/>
  <c r="CZ47"/>
  <c r="DA46"/>
  <c r="CZ46"/>
  <c r="DA45"/>
  <c r="CZ45"/>
  <c r="DA44"/>
  <c r="CZ44"/>
  <c r="DA43"/>
  <c r="CZ43"/>
  <c r="DA42"/>
  <c r="CZ42"/>
  <c r="DA41"/>
  <c r="CZ41"/>
  <c r="DA40"/>
  <c r="CZ40"/>
  <c r="DA39"/>
  <c r="CZ39"/>
  <c r="DA38"/>
  <c r="CZ38"/>
  <c r="DA37"/>
  <c r="CZ37"/>
  <c r="DA36"/>
  <c r="CZ36"/>
  <c r="DA35"/>
  <c r="CZ35"/>
  <c r="DA34"/>
  <c r="CZ34"/>
  <c r="DA33"/>
  <c r="CZ33"/>
  <c r="DA32"/>
  <c r="CZ32"/>
  <c r="DA31"/>
  <c r="CZ31"/>
  <c r="DA30"/>
  <c r="CZ30"/>
  <c r="DA29"/>
  <c r="CZ29"/>
  <c r="DA28"/>
  <c r="CZ28"/>
  <c r="DA27"/>
  <c r="CZ27"/>
  <c r="DA26"/>
  <c r="CZ26"/>
  <c r="DA25"/>
  <c r="CZ25"/>
  <c r="DA24"/>
  <c r="CZ24"/>
  <c r="DA23"/>
  <c r="CZ23"/>
  <c r="DA22"/>
  <c r="CZ22"/>
  <c r="DA21"/>
  <c r="CZ21"/>
  <c r="DA20"/>
  <c r="CZ20"/>
  <c r="DA19"/>
  <c r="CZ19"/>
  <c r="DA18"/>
  <c r="CZ18"/>
  <c r="DA17"/>
  <c r="CZ17"/>
  <c r="DA16"/>
  <c r="CZ16"/>
  <c r="DA15"/>
  <c r="CZ15"/>
  <c r="DA14"/>
  <c r="CZ14"/>
  <c r="DA13"/>
  <c r="CZ13"/>
  <c r="DA12"/>
  <c r="CZ12"/>
  <c r="DA11"/>
  <c r="CZ11"/>
  <c r="DA10"/>
  <c r="CZ10"/>
  <c r="DA9"/>
  <c r="CZ9"/>
  <c r="DA8"/>
  <c r="CZ8"/>
  <c r="DA7"/>
  <c r="CZ7"/>
  <c r="DA6"/>
  <c r="CZ6"/>
  <c r="DA5"/>
  <c r="CZ5"/>
  <c r="DA4"/>
  <c r="CZ4"/>
  <c r="DA3"/>
  <c r="CZ3"/>
  <c r="U1"/>
  <c r="DD123" i="20" l="1"/>
  <c r="AQ123"/>
  <c r="AI123"/>
  <c r="AH123"/>
  <c r="AG123"/>
  <c r="AF123"/>
  <c r="Y123"/>
  <c r="R123"/>
  <c r="K123"/>
  <c r="C123"/>
  <c r="B123"/>
  <c r="DM122"/>
  <c r="DM123" s="1"/>
  <c r="DD122"/>
  <c r="AI122"/>
  <c r="AH122"/>
  <c r="AG122"/>
  <c r="AF122"/>
  <c r="Y122"/>
  <c r="R122"/>
  <c r="K122"/>
  <c r="C122"/>
  <c r="B122"/>
  <c r="DD121"/>
  <c r="AI121"/>
  <c r="AH121"/>
  <c r="AG121"/>
  <c r="AF121"/>
  <c r="Y121"/>
  <c r="R121"/>
  <c r="K121"/>
  <c r="C121"/>
  <c r="B121"/>
  <c r="DD120"/>
  <c r="AI120"/>
  <c r="AH120"/>
  <c r="AG120"/>
  <c r="AF120"/>
  <c r="Y120"/>
  <c r="R120"/>
  <c r="K120"/>
  <c r="C120"/>
  <c r="B120"/>
  <c r="DD119"/>
  <c r="AI119"/>
  <c r="AH119"/>
  <c r="AG119"/>
  <c r="AF119"/>
  <c r="Y119"/>
  <c r="R119"/>
  <c r="K119"/>
  <c r="C119"/>
  <c r="B119"/>
  <c r="DD118"/>
  <c r="AI118"/>
  <c r="AH118"/>
  <c r="AG118"/>
  <c r="AF118"/>
  <c r="Y118"/>
  <c r="R118"/>
  <c r="K118"/>
  <c r="C118"/>
  <c r="B118"/>
  <c r="DD117"/>
  <c r="AI117"/>
  <c r="AH117"/>
  <c r="AG117"/>
  <c r="AF117"/>
  <c r="Y117"/>
  <c r="R117"/>
  <c r="K117"/>
  <c r="C117"/>
  <c r="B117"/>
  <c r="DD116"/>
  <c r="AI116"/>
  <c r="AH116"/>
  <c r="AG116"/>
  <c r="AF116"/>
  <c r="Y116"/>
  <c r="R116"/>
  <c r="K116"/>
  <c r="C116"/>
  <c r="B116"/>
  <c r="DD115"/>
  <c r="AI115"/>
  <c r="AH115"/>
  <c r="AG115"/>
  <c r="AF115"/>
  <c r="Y115"/>
  <c r="R115"/>
  <c r="K115"/>
  <c r="C115"/>
  <c r="B115"/>
  <c r="DD114"/>
  <c r="AI114"/>
  <c r="AH114"/>
  <c r="AG114"/>
  <c r="AF114"/>
  <c r="Y114"/>
  <c r="R114"/>
  <c r="K114"/>
  <c r="C114"/>
  <c r="B114"/>
  <c r="DD113"/>
  <c r="AI113"/>
  <c r="AH113"/>
  <c r="AG113"/>
  <c r="AF113"/>
  <c r="Y113"/>
  <c r="R113"/>
  <c r="K113"/>
  <c r="C113"/>
  <c r="B113"/>
  <c r="DY112"/>
  <c r="DY113" s="1"/>
  <c r="DY114" s="1"/>
  <c r="DY115" s="1"/>
  <c r="DY116" s="1"/>
  <c r="DY117" s="1"/>
  <c r="DY118" s="1"/>
  <c r="DY119" s="1"/>
  <c r="DY120" s="1"/>
  <c r="DY121" s="1"/>
  <c r="DY122" s="1"/>
  <c r="DY123" s="1"/>
  <c r="DD112"/>
  <c r="AI112"/>
  <c r="AH112"/>
  <c r="AG112"/>
  <c r="AF112"/>
  <c r="Y112"/>
  <c r="R112"/>
  <c r="K112"/>
  <c r="C112"/>
  <c r="B112"/>
  <c r="DY111"/>
  <c r="DD111"/>
  <c r="AI111"/>
  <c r="AH111"/>
  <c r="AG111"/>
  <c r="AF111"/>
  <c r="Y111"/>
  <c r="R111"/>
  <c r="K111"/>
  <c r="C111"/>
  <c r="B111"/>
  <c r="DD110"/>
  <c r="AI110"/>
  <c r="AH110"/>
  <c r="AG110"/>
  <c r="AF110"/>
  <c r="Y110"/>
  <c r="R110"/>
  <c r="K110"/>
  <c r="C110"/>
  <c r="B110"/>
  <c r="DD109"/>
  <c r="AI109"/>
  <c r="AH109"/>
  <c r="AG109"/>
  <c r="AF109"/>
  <c r="Y109"/>
  <c r="R109"/>
  <c r="K109"/>
  <c r="C109"/>
  <c r="B109"/>
  <c r="DD108"/>
  <c r="CX108"/>
  <c r="CX109" s="1"/>
  <c r="CX110" s="1"/>
  <c r="CX111" s="1"/>
  <c r="CX112" s="1"/>
  <c r="CX113" s="1"/>
  <c r="CX114" s="1"/>
  <c r="CX115" s="1"/>
  <c r="CX116" s="1"/>
  <c r="CX117" s="1"/>
  <c r="CX118" s="1"/>
  <c r="CX119" s="1"/>
  <c r="CX120" s="1"/>
  <c r="CX121" s="1"/>
  <c r="CX122" s="1"/>
  <c r="CX123" s="1"/>
  <c r="CB108"/>
  <c r="CB109" s="1"/>
  <c r="CB110" s="1"/>
  <c r="CB111" s="1"/>
  <c r="CB112" s="1"/>
  <c r="CB113" s="1"/>
  <c r="CB114" s="1"/>
  <c r="CB115" s="1"/>
  <c r="CB116" s="1"/>
  <c r="CB117" s="1"/>
  <c r="CB118" s="1"/>
  <c r="CB119" s="1"/>
  <c r="CB120" s="1"/>
  <c r="CB121" s="1"/>
  <c r="CB122" s="1"/>
  <c r="CB123" s="1"/>
  <c r="AI108"/>
  <c r="AH108"/>
  <c r="AG108"/>
  <c r="AF108"/>
  <c r="Y108"/>
  <c r="X108"/>
  <c r="X109" s="1"/>
  <c r="X110" s="1"/>
  <c r="X111" s="1"/>
  <c r="X112" s="1"/>
  <c r="X113" s="1"/>
  <c r="X114" s="1"/>
  <c r="X115" s="1"/>
  <c r="X116" s="1"/>
  <c r="X117" s="1"/>
  <c r="X118" s="1"/>
  <c r="X119" s="1"/>
  <c r="X120" s="1"/>
  <c r="X121" s="1"/>
  <c r="X122" s="1"/>
  <c r="X123" s="1"/>
  <c r="R108"/>
  <c r="K108"/>
  <c r="C108"/>
  <c r="B108"/>
  <c r="DG107"/>
  <c r="DG108" s="1"/>
  <c r="DG109" s="1"/>
  <c r="DG110" s="1"/>
  <c r="DG111" s="1"/>
  <c r="DG112" s="1"/>
  <c r="DG113" s="1"/>
  <c r="DG114" s="1"/>
  <c r="DG115" s="1"/>
  <c r="DG116" s="1"/>
  <c r="DG117" s="1"/>
  <c r="DG118" s="1"/>
  <c r="DG119" s="1"/>
  <c r="DG120" s="1"/>
  <c r="DG121" s="1"/>
  <c r="DG122" s="1"/>
  <c r="DG123" s="1"/>
  <c r="DD107"/>
  <c r="CX107"/>
  <c r="AO107"/>
  <c r="AO108" s="1"/>
  <c r="AO109" s="1"/>
  <c r="AO110" s="1"/>
  <c r="AO111" s="1"/>
  <c r="AO112" s="1"/>
  <c r="AO113" s="1"/>
  <c r="AO114" s="1"/>
  <c r="AO115" s="1"/>
  <c r="AO116" s="1"/>
  <c r="AO117" s="1"/>
  <c r="AO118" s="1"/>
  <c r="AO119" s="1"/>
  <c r="AO120" s="1"/>
  <c r="AO121" s="1"/>
  <c r="AO122" s="1"/>
  <c r="AO123" s="1"/>
  <c r="AI107"/>
  <c r="AH107"/>
  <c r="AG107"/>
  <c r="AF107"/>
  <c r="Y107"/>
  <c r="R107"/>
  <c r="K107"/>
  <c r="C107"/>
  <c r="B107"/>
  <c r="DG106"/>
  <c r="DD106"/>
  <c r="CX106"/>
  <c r="CB106"/>
  <c r="CB107" s="1"/>
  <c r="BU106"/>
  <c r="BU107" s="1"/>
  <c r="BU108" s="1"/>
  <c r="BU109" s="1"/>
  <c r="BU110" s="1"/>
  <c r="BU111" s="1"/>
  <c r="BU112" s="1"/>
  <c r="BU113" s="1"/>
  <c r="BU114" s="1"/>
  <c r="BU115" s="1"/>
  <c r="BU116" s="1"/>
  <c r="BU117" s="1"/>
  <c r="BU118" s="1"/>
  <c r="BU119" s="1"/>
  <c r="BU120" s="1"/>
  <c r="BU121" s="1"/>
  <c r="BU122" s="1"/>
  <c r="BU123" s="1"/>
  <c r="BC106"/>
  <c r="BC107" s="1"/>
  <c r="BC108" s="1"/>
  <c r="BC109" s="1"/>
  <c r="BC110" s="1"/>
  <c r="BC111" s="1"/>
  <c r="BC112" s="1"/>
  <c r="BC113" s="1"/>
  <c r="BC114" s="1"/>
  <c r="BC115" s="1"/>
  <c r="BC116" s="1"/>
  <c r="BC117" s="1"/>
  <c r="BC118" s="1"/>
  <c r="BC119" s="1"/>
  <c r="BC120" s="1"/>
  <c r="BC121" s="1"/>
  <c r="BC122" s="1"/>
  <c r="BC123" s="1"/>
  <c r="AW106"/>
  <c r="AW107" s="1"/>
  <c r="AW108" s="1"/>
  <c r="AW109" s="1"/>
  <c r="AW110" s="1"/>
  <c r="AW111" s="1"/>
  <c r="AW112" s="1"/>
  <c r="AW113" s="1"/>
  <c r="AW114" s="1"/>
  <c r="AW115" s="1"/>
  <c r="AW116" s="1"/>
  <c r="AW117" s="1"/>
  <c r="AW118" s="1"/>
  <c r="AW119" s="1"/>
  <c r="AW120" s="1"/>
  <c r="AW121" s="1"/>
  <c r="AW122" s="1"/>
  <c r="AW123" s="1"/>
  <c r="AI106"/>
  <c r="AH106"/>
  <c r="AG106"/>
  <c r="AF106"/>
  <c r="Y106"/>
  <c r="X106"/>
  <c r="X107" s="1"/>
  <c r="R106"/>
  <c r="K106"/>
  <c r="C106"/>
  <c r="B106"/>
  <c r="DY105"/>
  <c r="DY106" s="1"/>
  <c r="DY107" s="1"/>
  <c r="DY108" s="1"/>
  <c r="DY109" s="1"/>
  <c r="DY110" s="1"/>
  <c r="DS105"/>
  <c r="DS106" s="1"/>
  <c r="DS107" s="1"/>
  <c r="DS108" s="1"/>
  <c r="DS109" s="1"/>
  <c r="DS110" s="1"/>
  <c r="DS111" s="1"/>
  <c r="DS112" s="1"/>
  <c r="DS113" s="1"/>
  <c r="DS114" s="1"/>
  <c r="DS115" s="1"/>
  <c r="DS116" s="1"/>
  <c r="DS117" s="1"/>
  <c r="DS118" s="1"/>
  <c r="DS119" s="1"/>
  <c r="DS120" s="1"/>
  <c r="DS121" s="1"/>
  <c r="DS122" s="1"/>
  <c r="DS123" s="1"/>
  <c r="DM105"/>
  <c r="DM106" s="1"/>
  <c r="DM107" s="1"/>
  <c r="DM108" s="1"/>
  <c r="DM109" s="1"/>
  <c r="DM110" s="1"/>
  <c r="DM111" s="1"/>
  <c r="DM112" s="1"/>
  <c r="DM113" s="1"/>
  <c r="DM114" s="1"/>
  <c r="DM115" s="1"/>
  <c r="DM116" s="1"/>
  <c r="DM117" s="1"/>
  <c r="DM118" s="1"/>
  <c r="DM119" s="1"/>
  <c r="DM120" s="1"/>
  <c r="DM121" s="1"/>
  <c r="DG105"/>
  <c r="DD105"/>
  <c r="CX105"/>
  <c r="CH105"/>
  <c r="CH106" s="1"/>
  <c r="CH107" s="1"/>
  <c r="CH108" s="1"/>
  <c r="CH109" s="1"/>
  <c r="CH110" s="1"/>
  <c r="CH111" s="1"/>
  <c r="CH112" s="1"/>
  <c r="CH113" s="1"/>
  <c r="CH114" s="1"/>
  <c r="CH115" s="1"/>
  <c r="CH116" s="1"/>
  <c r="CH117" s="1"/>
  <c r="CH118" s="1"/>
  <c r="CH119" s="1"/>
  <c r="CH120" s="1"/>
  <c r="CH121" s="1"/>
  <c r="CH122" s="1"/>
  <c r="CH123" s="1"/>
  <c r="CB105"/>
  <c r="BU105"/>
  <c r="BO105"/>
  <c r="BO106" s="1"/>
  <c r="BO107" s="1"/>
  <c r="BO108" s="1"/>
  <c r="BO109" s="1"/>
  <c r="BO110" s="1"/>
  <c r="BO111" s="1"/>
  <c r="BO112" s="1"/>
  <c r="BO113" s="1"/>
  <c r="BO114" s="1"/>
  <c r="BO115" s="1"/>
  <c r="BO116" s="1"/>
  <c r="BO117" s="1"/>
  <c r="BO118" s="1"/>
  <c r="BO119" s="1"/>
  <c r="BO120" s="1"/>
  <c r="BO121" s="1"/>
  <c r="BO122" s="1"/>
  <c r="BO123" s="1"/>
  <c r="BI105"/>
  <c r="BI106" s="1"/>
  <c r="BI107" s="1"/>
  <c r="BI108" s="1"/>
  <c r="BI109" s="1"/>
  <c r="BI110" s="1"/>
  <c r="BI111" s="1"/>
  <c r="BI112" s="1"/>
  <c r="BI113" s="1"/>
  <c r="BI114" s="1"/>
  <c r="BI115" s="1"/>
  <c r="BI116" s="1"/>
  <c r="BI117" s="1"/>
  <c r="BI118" s="1"/>
  <c r="BI119" s="1"/>
  <c r="BI120" s="1"/>
  <c r="BI121" s="1"/>
  <c r="BI122" s="1"/>
  <c r="BI123" s="1"/>
  <c r="BC105"/>
  <c r="AW105"/>
  <c r="AQ105"/>
  <c r="AQ106" s="1"/>
  <c r="AQ107" s="1"/>
  <c r="AQ108" s="1"/>
  <c r="AQ109" s="1"/>
  <c r="AQ110" s="1"/>
  <c r="AQ111" s="1"/>
  <c r="AQ112" s="1"/>
  <c r="AQ113" s="1"/>
  <c r="AQ114" s="1"/>
  <c r="AQ115" s="1"/>
  <c r="AQ116" s="1"/>
  <c r="AQ117" s="1"/>
  <c r="AQ118" s="1"/>
  <c r="AQ119" s="1"/>
  <c r="AQ120" s="1"/>
  <c r="AQ121" s="1"/>
  <c r="AQ122" s="1"/>
  <c r="AO105"/>
  <c r="AO106" s="1"/>
  <c r="AI105"/>
  <c r="AH105"/>
  <c r="AG105"/>
  <c r="AF105"/>
  <c r="AE105"/>
  <c r="AE106" s="1"/>
  <c r="AE107" s="1"/>
  <c r="AE108" s="1"/>
  <c r="AE109" s="1"/>
  <c r="AE110" s="1"/>
  <c r="AE111" s="1"/>
  <c r="AE112" s="1"/>
  <c r="AE113" s="1"/>
  <c r="AE114" s="1"/>
  <c r="AE115" s="1"/>
  <c r="AE116" s="1"/>
  <c r="AE117" s="1"/>
  <c r="AE118" s="1"/>
  <c r="AE119" s="1"/>
  <c r="AE120" s="1"/>
  <c r="AE121" s="1"/>
  <c r="AE122" s="1"/>
  <c r="AE123" s="1"/>
  <c r="Y105"/>
  <c r="X105"/>
  <c r="R105"/>
  <c r="Q105"/>
  <c r="Q106" s="1"/>
  <c r="Q107" s="1"/>
  <c r="Q108" s="1"/>
  <c r="Q109" s="1"/>
  <c r="Q110" s="1"/>
  <c r="Q111" s="1"/>
  <c r="Q112" s="1"/>
  <c r="Q113" s="1"/>
  <c r="Q114" s="1"/>
  <c r="Q115" s="1"/>
  <c r="Q116" s="1"/>
  <c r="Q117" s="1"/>
  <c r="Q118" s="1"/>
  <c r="Q119" s="1"/>
  <c r="Q120" s="1"/>
  <c r="Q121" s="1"/>
  <c r="Q122" s="1"/>
  <c r="Q123" s="1"/>
  <c r="K105"/>
  <c r="C105"/>
  <c r="B105"/>
  <c r="A105"/>
  <c r="DD104"/>
  <c r="AI104"/>
  <c r="AH104"/>
  <c r="AG104"/>
  <c r="AF104"/>
  <c r="Y104"/>
  <c r="R104"/>
  <c r="K104"/>
  <c r="C104"/>
  <c r="B104"/>
  <c r="DD103"/>
  <c r="AI103"/>
  <c r="AH103"/>
  <c r="AG103"/>
  <c r="AF103"/>
  <c r="Y103"/>
  <c r="R103"/>
  <c r="K103"/>
  <c r="C103"/>
  <c r="E102" i="22" s="1"/>
  <c r="B103" i="20"/>
  <c r="DD102"/>
  <c r="AI102"/>
  <c r="AH102"/>
  <c r="AG102"/>
  <c r="AF102"/>
  <c r="Y102"/>
  <c r="R102"/>
  <c r="K102"/>
  <c r="C102"/>
  <c r="E101" i="22" s="1"/>
  <c r="B102" i="20"/>
  <c r="DD101"/>
  <c r="AI101"/>
  <c r="AH101"/>
  <c r="AG101"/>
  <c r="AF101"/>
  <c r="Y101"/>
  <c r="R101"/>
  <c r="K101"/>
  <c r="C101"/>
  <c r="E100" i="22" s="1"/>
  <c r="B101" i="20"/>
  <c r="DD100"/>
  <c r="AI100"/>
  <c r="AH100"/>
  <c r="AG100"/>
  <c r="AF100"/>
  <c r="Y100"/>
  <c r="R100"/>
  <c r="K100"/>
  <c r="C100"/>
  <c r="E99" i="22" s="1"/>
  <c r="B100" i="20"/>
  <c r="DD99"/>
  <c r="AI99"/>
  <c r="AH99"/>
  <c r="AG99"/>
  <c r="AF99"/>
  <c r="Y99"/>
  <c r="R99"/>
  <c r="K99"/>
  <c r="C99"/>
  <c r="E98" i="22" s="1"/>
  <c r="B99" i="20"/>
  <c r="DD98"/>
  <c r="AI98"/>
  <c r="AH98"/>
  <c r="AG98"/>
  <c r="AF98"/>
  <c r="Y98"/>
  <c r="R98"/>
  <c r="K98"/>
  <c r="C98"/>
  <c r="E97" i="22" s="1"/>
  <c r="B98" i="20"/>
  <c r="DD97"/>
  <c r="AI97"/>
  <c r="AH97"/>
  <c r="AG97"/>
  <c r="AF97"/>
  <c r="Y97"/>
  <c r="R97"/>
  <c r="K97"/>
  <c r="C97"/>
  <c r="E96" i="22" s="1"/>
  <c r="B97" i="20"/>
  <c r="DD96"/>
  <c r="AI96"/>
  <c r="AH96"/>
  <c r="AG96"/>
  <c r="AF96"/>
  <c r="Y96"/>
  <c r="R96"/>
  <c r="K96"/>
  <c r="C96"/>
  <c r="E95" i="22" s="1"/>
  <c r="B96" i="20"/>
  <c r="DD95"/>
  <c r="AI95"/>
  <c r="AH95"/>
  <c r="AG95"/>
  <c r="AF95"/>
  <c r="Y95"/>
  <c r="R95"/>
  <c r="K95"/>
  <c r="C95"/>
  <c r="E94" i="22" s="1"/>
  <c r="B95" i="20"/>
  <c r="DD94"/>
  <c r="AI94"/>
  <c r="AH94"/>
  <c r="AG94"/>
  <c r="AF94"/>
  <c r="Y94"/>
  <c r="R94"/>
  <c r="K94"/>
  <c r="C94"/>
  <c r="E93" i="22" s="1"/>
  <c r="P20" s="1"/>
  <c r="B94" i="20"/>
  <c r="DD93"/>
  <c r="AI93"/>
  <c r="AH93"/>
  <c r="AG93"/>
  <c r="AF93"/>
  <c r="Y93"/>
  <c r="R93"/>
  <c r="K93"/>
  <c r="C93"/>
  <c r="E92" i="22" s="1"/>
  <c r="B93" i="20"/>
  <c r="DD92"/>
  <c r="AI92"/>
  <c r="AH92"/>
  <c r="AG92"/>
  <c r="AF92"/>
  <c r="Y92"/>
  <c r="R92"/>
  <c r="K92"/>
  <c r="C92"/>
  <c r="E91" i="22" s="1"/>
  <c r="B92" i="20"/>
  <c r="DD91"/>
  <c r="AI91"/>
  <c r="AH91"/>
  <c r="AG91"/>
  <c r="AF91"/>
  <c r="Y91"/>
  <c r="R91"/>
  <c r="K91"/>
  <c r="C91"/>
  <c r="E90" i="22" s="1"/>
  <c r="B91" i="20"/>
  <c r="DD90"/>
  <c r="AI90"/>
  <c r="AH90"/>
  <c r="AG90"/>
  <c r="AF90"/>
  <c r="Y90"/>
  <c r="R90"/>
  <c r="K90"/>
  <c r="C90"/>
  <c r="E89" i="22" s="1"/>
  <c r="B90" i="20"/>
  <c r="DD89"/>
  <c r="AI89"/>
  <c r="AH89"/>
  <c r="AG89"/>
  <c r="AF89"/>
  <c r="Y89"/>
  <c r="R89"/>
  <c r="K89"/>
  <c r="C89"/>
  <c r="E88" i="22" s="1"/>
  <c r="B89" i="20"/>
  <c r="DD88"/>
  <c r="AI88"/>
  <c r="AH88"/>
  <c r="AG88"/>
  <c r="AF88"/>
  <c r="Y88"/>
  <c r="R88"/>
  <c r="K88"/>
  <c r="C88"/>
  <c r="E87" i="22" s="1"/>
  <c r="B88" i="20"/>
  <c r="DD87"/>
  <c r="AI87"/>
  <c r="AH87"/>
  <c r="AG87"/>
  <c r="AF87"/>
  <c r="Y87"/>
  <c r="R87"/>
  <c r="K87"/>
  <c r="C87"/>
  <c r="E86" i="22" s="1"/>
  <c r="B87" i="20"/>
  <c r="DD86"/>
  <c r="AI86"/>
  <c r="AH86"/>
  <c r="AG86"/>
  <c r="AF86"/>
  <c r="Y86"/>
  <c r="R86"/>
  <c r="K86"/>
  <c r="C86"/>
  <c r="E85" i="22" s="1"/>
  <c r="B86" i="20"/>
  <c r="DD85"/>
  <c r="AI85"/>
  <c r="AH85"/>
  <c r="AG85"/>
  <c r="AF85"/>
  <c r="Y85"/>
  <c r="R85"/>
  <c r="K85"/>
  <c r="C85"/>
  <c r="E84" i="22" s="1"/>
  <c r="B85" i="20"/>
  <c r="DD84"/>
  <c r="AI84"/>
  <c r="AH84"/>
  <c r="AG84"/>
  <c r="AF84"/>
  <c r="Y84"/>
  <c r="R84"/>
  <c r="K84"/>
  <c r="C84"/>
  <c r="E83" i="22" s="1"/>
  <c r="P18" s="1"/>
  <c r="B84" i="20"/>
  <c r="DD83"/>
  <c r="AI83"/>
  <c r="AH83"/>
  <c r="AG83"/>
  <c r="AF83"/>
  <c r="Y83"/>
  <c r="R83"/>
  <c r="K83"/>
  <c r="C83"/>
  <c r="E82" i="22" s="1"/>
  <c r="B83" i="20"/>
  <c r="DD82"/>
  <c r="AI82"/>
  <c r="AH82"/>
  <c r="AG82"/>
  <c r="AF82"/>
  <c r="Y82"/>
  <c r="R82"/>
  <c r="K82"/>
  <c r="C82"/>
  <c r="E81" i="22" s="1"/>
  <c r="B82" i="20"/>
  <c r="DD81"/>
  <c r="AI81"/>
  <c r="AH81"/>
  <c r="AG81"/>
  <c r="AF81"/>
  <c r="Y81"/>
  <c r="R81"/>
  <c r="K81"/>
  <c r="C81"/>
  <c r="E80" i="22" s="1"/>
  <c r="B81" i="20"/>
  <c r="DD80"/>
  <c r="AI80"/>
  <c r="AH80"/>
  <c r="AG80"/>
  <c r="AF80"/>
  <c r="Y80"/>
  <c r="R80"/>
  <c r="K80"/>
  <c r="C80"/>
  <c r="E79" i="22" s="1"/>
  <c r="B80" i="20"/>
  <c r="DD79"/>
  <c r="AI79"/>
  <c r="AH79"/>
  <c r="AG79"/>
  <c r="AF79"/>
  <c r="Y79"/>
  <c r="R79"/>
  <c r="K79"/>
  <c r="C79"/>
  <c r="E78" i="22" s="1"/>
  <c r="B79" i="20"/>
  <c r="DD78"/>
  <c r="AI78"/>
  <c r="AH78"/>
  <c r="AG78"/>
  <c r="AF78"/>
  <c r="Y78"/>
  <c r="R78"/>
  <c r="K78"/>
  <c r="C78"/>
  <c r="E77" i="22" s="1"/>
  <c r="B78" i="20"/>
  <c r="DD77"/>
  <c r="AI77"/>
  <c r="AH77"/>
  <c r="AG77"/>
  <c r="AF77"/>
  <c r="Y77"/>
  <c r="R77"/>
  <c r="K77"/>
  <c r="C77"/>
  <c r="E76" i="22" s="1"/>
  <c r="B77" i="20"/>
  <c r="DD76"/>
  <c r="AI76"/>
  <c r="AH76"/>
  <c r="AG76"/>
  <c r="AF76"/>
  <c r="Y76"/>
  <c r="R76"/>
  <c r="K76"/>
  <c r="C76"/>
  <c r="E75" i="22" s="1"/>
  <c r="B76" i="20"/>
  <c r="DD75"/>
  <c r="AI75"/>
  <c r="AH75"/>
  <c r="AG75"/>
  <c r="AF75"/>
  <c r="Y75"/>
  <c r="R75"/>
  <c r="K75"/>
  <c r="C75"/>
  <c r="E74" i="22" s="1"/>
  <c r="B75" i="20"/>
  <c r="DD74"/>
  <c r="AI74"/>
  <c r="AH74"/>
  <c r="AG74"/>
  <c r="DT74" s="1"/>
  <c r="AF74"/>
  <c r="Y74"/>
  <c r="R74"/>
  <c r="K74"/>
  <c r="C74"/>
  <c r="E73" i="22" s="1"/>
  <c r="P16" s="1"/>
  <c r="B74" i="20"/>
  <c r="DD73"/>
  <c r="AI73"/>
  <c r="AH73"/>
  <c r="AG73"/>
  <c r="DT73" s="1"/>
  <c r="AF73"/>
  <c r="Y73"/>
  <c r="R73"/>
  <c r="K73"/>
  <c r="C73"/>
  <c r="E72" i="22" s="1"/>
  <c r="B73" i="20"/>
  <c r="DD72"/>
  <c r="AI72"/>
  <c r="AH72"/>
  <c r="AG72"/>
  <c r="DT72" s="1"/>
  <c r="DU72" s="1"/>
  <c r="AF72"/>
  <c r="Y72"/>
  <c r="R72"/>
  <c r="K72"/>
  <c r="C72"/>
  <c r="E71" i="22" s="1"/>
  <c r="B72" i="20"/>
  <c r="DD71"/>
  <c r="AI71"/>
  <c r="AH71"/>
  <c r="AG71"/>
  <c r="DT71" s="1"/>
  <c r="DU71" s="1"/>
  <c r="AF71"/>
  <c r="Y71"/>
  <c r="R71"/>
  <c r="K71"/>
  <c r="C71"/>
  <c r="E70" i="22" s="1"/>
  <c r="B71" i="20"/>
  <c r="DD70"/>
  <c r="AI70"/>
  <c r="AH70"/>
  <c r="AG70"/>
  <c r="DT70" s="1"/>
  <c r="DU70" s="1"/>
  <c r="AF70"/>
  <c r="Y70"/>
  <c r="R70"/>
  <c r="K70"/>
  <c r="C70"/>
  <c r="E69" i="22" s="1"/>
  <c r="B70" i="20"/>
  <c r="DD69"/>
  <c r="AI69"/>
  <c r="AH69"/>
  <c r="AG69"/>
  <c r="DT69" s="1"/>
  <c r="DU69" s="1"/>
  <c r="AF69"/>
  <c r="Y69"/>
  <c r="R69"/>
  <c r="K69"/>
  <c r="C69"/>
  <c r="E68" i="22" s="1"/>
  <c r="B69" i="20"/>
  <c r="DD68"/>
  <c r="AI68"/>
  <c r="AH68"/>
  <c r="AG68"/>
  <c r="DT68" s="1"/>
  <c r="DU68" s="1"/>
  <c r="AF68"/>
  <c r="Y68"/>
  <c r="R68"/>
  <c r="K68"/>
  <c r="C68"/>
  <c r="E67" i="22" s="1"/>
  <c r="B68" i="20"/>
  <c r="DD67"/>
  <c r="AI67"/>
  <c r="AH67"/>
  <c r="AG67"/>
  <c r="DT67" s="1"/>
  <c r="DU67" s="1"/>
  <c r="AF67"/>
  <c r="Y67"/>
  <c r="R67"/>
  <c r="K67"/>
  <c r="C67"/>
  <c r="E66" i="22" s="1"/>
  <c r="B67" i="20"/>
  <c r="DD66"/>
  <c r="AI66"/>
  <c r="AH66"/>
  <c r="AG66"/>
  <c r="DT66" s="1"/>
  <c r="DU66" s="1"/>
  <c r="AF66"/>
  <c r="Y66"/>
  <c r="R66"/>
  <c r="K66"/>
  <c r="C66"/>
  <c r="E65" i="22" s="1"/>
  <c r="B66" i="20"/>
  <c r="DD65"/>
  <c r="AI65"/>
  <c r="AH65"/>
  <c r="AG65"/>
  <c r="DT65" s="1"/>
  <c r="DU65" s="1"/>
  <c r="AF65"/>
  <c r="Y65"/>
  <c r="R65"/>
  <c r="K65"/>
  <c r="C65"/>
  <c r="E64" i="22" s="1"/>
  <c r="B65" i="20"/>
  <c r="DD64"/>
  <c r="AI64"/>
  <c r="AH64"/>
  <c r="AG64"/>
  <c r="DT64" s="1"/>
  <c r="DU64" s="1"/>
  <c r="AF64"/>
  <c r="Y64"/>
  <c r="R64"/>
  <c r="K64"/>
  <c r="C64"/>
  <c r="E63" i="22" s="1"/>
  <c r="P14" s="1"/>
  <c r="B64" i="20"/>
  <c r="DD63"/>
  <c r="AI63"/>
  <c r="AH63"/>
  <c r="AG63"/>
  <c r="DT63" s="1"/>
  <c r="DU63" s="1"/>
  <c r="AF63"/>
  <c r="Y63"/>
  <c r="R63"/>
  <c r="K63"/>
  <c r="C63"/>
  <c r="E62" i="22" s="1"/>
  <c r="B63" i="20"/>
  <c r="DD62"/>
  <c r="AI62"/>
  <c r="AH62"/>
  <c r="AG62"/>
  <c r="DT62" s="1"/>
  <c r="DU62" s="1"/>
  <c r="AF62"/>
  <c r="Y62"/>
  <c r="R62"/>
  <c r="K62"/>
  <c r="C62"/>
  <c r="E61" i="22" s="1"/>
  <c r="B62" i="20"/>
  <c r="DD61"/>
  <c r="AI61"/>
  <c r="AH61"/>
  <c r="AG61"/>
  <c r="DT61" s="1"/>
  <c r="DU61" s="1"/>
  <c r="AF61"/>
  <c r="Y61"/>
  <c r="R61"/>
  <c r="K61"/>
  <c r="C61"/>
  <c r="E60" i="22" s="1"/>
  <c r="B61" i="20"/>
  <c r="DD60"/>
  <c r="AI60"/>
  <c r="AH60"/>
  <c r="AG60"/>
  <c r="DT60" s="1"/>
  <c r="DU60" s="1"/>
  <c r="AF60"/>
  <c r="Y60"/>
  <c r="R60"/>
  <c r="K60"/>
  <c r="C60"/>
  <c r="E59" i="22" s="1"/>
  <c r="B60" i="20"/>
  <c r="DD59"/>
  <c r="AI59"/>
  <c r="AH59"/>
  <c r="AG59"/>
  <c r="DT59" s="1"/>
  <c r="DU59" s="1"/>
  <c r="AF59"/>
  <c r="Y59"/>
  <c r="R59"/>
  <c r="K59"/>
  <c r="C59"/>
  <c r="E58" i="22" s="1"/>
  <c r="B59" i="20"/>
  <c r="DD58"/>
  <c r="AI58"/>
  <c r="AH58"/>
  <c r="AG58"/>
  <c r="DT58" s="1"/>
  <c r="DU58" s="1"/>
  <c r="AF58"/>
  <c r="Y58"/>
  <c r="R58"/>
  <c r="K58"/>
  <c r="C58"/>
  <c r="E57" i="22" s="1"/>
  <c r="B58" i="20"/>
  <c r="DD57"/>
  <c r="AI57"/>
  <c r="AH57"/>
  <c r="AG57"/>
  <c r="DT57" s="1"/>
  <c r="DU57" s="1"/>
  <c r="AF57"/>
  <c r="Y57"/>
  <c r="R57"/>
  <c r="K57"/>
  <c r="C57"/>
  <c r="B57"/>
  <c r="DD56"/>
  <c r="AI56"/>
  <c r="AH56"/>
  <c r="AG56"/>
  <c r="DT56" s="1"/>
  <c r="DU56" s="1"/>
  <c r="AF56"/>
  <c r="Y56"/>
  <c r="R56"/>
  <c r="K56"/>
  <c r="C56"/>
  <c r="E55" i="22" s="1"/>
  <c r="B56" i="20"/>
  <c r="DD55"/>
  <c r="AI55"/>
  <c r="AH55"/>
  <c r="AG55"/>
  <c r="DT55" s="1"/>
  <c r="DU55" s="1"/>
  <c r="AF55"/>
  <c r="Y55"/>
  <c r="R55"/>
  <c r="K55"/>
  <c r="C55"/>
  <c r="E54" i="22" s="1"/>
  <c r="B55" i="20"/>
  <c r="DD54"/>
  <c r="AI54"/>
  <c r="AH54"/>
  <c r="AG54"/>
  <c r="DT54" s="1"/>
  <c r="DU54" s="1"/>
  <c r="AF54"/>
  <c r="Y54"/>
  <c r="R54"/>
  <c r="K54"/>
  <c r="C54"/>
  <c r="E53" i="22" s="1"/>
  <c r="B54" i="20"/>
  <c r="DD53"/>
  <c r="AI53"/>
  <c r="AH53"/>
  <c r="AG53"/>
  <c r="DT53" s="1"/>
  <c r="DU53" s="1"/>
  <c r="AF53"/>
  <c r="Y53"/>
  <c r="R53"/>
  <c r="K53"/>
  <c r="C53"/>
  <c r="E52" i="22" s="1"/>
  <c r="B53" i="20"/>
  <c r="DD52"/>
  <c r="AI52"/>
  <c r="AH52"/>
  <c r="AG52"/>
  <c r="DT52" s="1"/>
  <c r="DU52" s="1"/>
  <c r="AF52"/>
  <c r="Y52"/>
  <c r="R52"/>
  <c r="K52"/>
  <c r="C52"/>
  <c r="E51" i="22" s="1"/>
  <c r="B52" i="20"/>
  <c r="DD51"/>
  <c r="AI51"/>
  <c r="AH51"/>
  <c r="AG51"/>
  <c r="DT51" s="1"/>
  <c r="DU51" s="1"/>
  <c r="AF51"/>
  <c r="Y51"/>
  <c r="R51"/>
  <c r="K51"/>
  <c r="C51"/>
  <c r="E50" i="22" s="1"/>
  <c r="B51" i="20"/>
  <c r="DD50"/>
  <c r="AI50"/>
  <c r="AH50"/>
  <c r="AG50"/>
  <c r="DT50" s="1"/>
  <c r="DU50" s="1"/>
  <c r="AF50"/>
  <c r="Y50"/>
  <c r="R50"/>
  <c r="K50"/>
  <c r="C50"/>
  <c r="E49" i="22" s="1"/>
  <c r="B50" i="20"/>
  <c r="DD49"/>
  <c r="AI49"/>
  <c r="AH49"/>
  <c r="AG49"/>
  <c r="DT49" s="1"/>
  <c r="DU49" s="1"/>
  <c r="AF49"/>
  <c r="Y49"/>
  <c r="R49"/>
  <c r="K49"/>
  <c r="C49"/>
  <c r="E48" i="22" s="1"/>
  <c r="B49" i="20"/>
  <c r="DD48"/>
  <c r="AI48"/>
  <c r="AH48"/>
  <c r="AG48"/>
  <c r="DT48" s="1"/>
  <c r="DU48" s="1"/>
  <c r="AF48"/>
  <c r="Y48"/>
  <c r="R48"/>
  <c r="K48"/>
  <c r="C48"/>
  <c r="E47" i="22" s="1"/>
  <c r="B48" i="20"/>
  <c r="DD47"/>
  <c r="AI47"/>
  <c r="AH47"/>
  <c r="AG47"/>
  <c r="DT47" s="1"/>
  <c r="DU47" s="1"/>
  <c r="AF47"/>
  <c r="Y47"/>
  <c r="R47"/>
  <c r="K47"/>
  <c r="C47"/>
  <c r="E46" i="22" s="1"/>
  <c r="B47" i="20"/>
  <c r="DD46"/>
  <c r="AI46"/>
  <c r="AH46"/>
  <c r="AG46"/>
  <c r="DT46" s="1"/>
  <c r="DU46" s="1"/>
  <c r="AF46"/>
  <c r="Y46"/>
  <c r="R46"/>
  <c r="K46"/>
  <c r="C46"/>
  <c r="E45" i="22" s="1"/>
  <c r="B46" i="20"/>
  <c r="DD45"/>
  <c r="AI45"/>
  <c r="AH45"/>
  <c r="AG45"/>
  <c r="DT45" s="1"/>
  <c r="DU45" s="1"/>
  <c r="AF45"/>
  <c r="Y45"/>
  <c r="R45"/>
  <c r="K45"/>
  <c r="C45"/>
  <c r="E44" i="22" s="1"/>
  <c r="B45" i="20"/>
  <c r="DD44"/>
  <c r="AI44"/>
  <c r="AH44"/>
  <c r="AG44"/>
  <c r="DT44" s="1"/>
  <c r="DU44" s="1"/>
  <c r="AF44"/>
  <c r="Y44"/>
  <c r="R44"/>
  <c r="K44"/>
  <c r="C44"/>
  <c r="E43" i="22" s="1"/>
  <c r="P10" s="1"/>
  <c r="B44" i="20"/>
  <c r="DD43"/>
  <c r="AI43"/>
  <c r="AH43"/>
  <c r="AG43"/>
  <c r="DT43" s="1"/>
  <c r="DU43" s="1"/>
  <c r="AF43"/>
  <c r="Y43"/>
  <c r="R43"/>
  <c r="K43"/>
  <c r="C43"/>
  <c r="E42" i="22" s="1"/>
  <c r="B43" i="20"/>
  <c r="DD42"/>
  <c r="AI42"/>
  <c r="AH42"/>
  <c r="AG42"/>
  <c r="DT42" s="1"/>
  <c r="DU42" s="1"/>
  <c r="AF42"/>
  <c r="Y42"/>
  <c r="R42"/>
  <c r="K42"/>
  <c r="C42"/>
  <c r="E41" i="22" s="1"/>
  <c r="B42" i="20"/>
  <c r="DD41"/>
  <c r="AI41"/>
  <c r="AH41"/>
  <c r="AG41"/>
  <c r="DT41" s="1"/>
  <c r="DU41" s="1"/>
  <c r="AF41"/>
  <c r="Y41"/>
  <c r="R41"/>
  <c r="K41"/>
  <c r="C41"/>
  <c r="E40" i="22" s="1"/>
  <c r="B41" i="20"/>
  <c r="DD40"/>
  <c r="AI40"/>
  <c r="AH40"/>
  <c r="AG40"/>
  <c r="DT40" s="1"/>
  <c r="AF40"/>
  <c r="Y40"/>
  <c r="R40"/>
  <c r="K40"/>
  <c r="C40"/>
  <c r="E39" i="22" s="1"/>
  <c r="B40" i="20"/>
  <c r="DD39"/>
  <c r="AI39"/>
  <c r="DT39" s="1"/>
  <c r="DU40" s="1"/>
  <c r="AH39"/>
  <c r="AG39"/>
  <c r="AF39"/>
  <c r="Y39"/>
  <c r="R39"/>
  <c r="K39"/>
  <c r="C39"/>
  <c r="E38" i="22" s="1"/>
  <c r="B39" i="20"/>
  <c r="DD38"/>
  <c r="AI38"/>
  <c r="DT38" s="1"/>
  <c r="AH38"/>
  <c r="AG38"/>
  <c r="AF38"/>
  <c r="Y38"/>
  <c r="R38"/>
  <c r="K38"/>
  <c r="C38"/>
  <c r="E37" i="22" s="1"/>
  <c r="B38" i="20"/>
  <c r="DD37"/>
  <c r="AI37"/>
  <c r="DT37" s="1"/>
  <c r="DU37" s="1"/>
  <c r="AH37"/>
  <c r="AG37"/>
  <c r="AF37"/>
  <c r="Y37"/>
  <c r="R37"/>
  <c r="K37"/>
  <c r="C37"/>
  <c r="E36" i="22" s="1"/>
  <c r="B37" i="20"/>
  <c r="DD36"/>
  <c r="AI36"/>
  <c r="DT36" s="1"/>
  <c r="DU36" s="1"/>
  <c r="AH36"/>
  <c r="AG36"/>
  <c r="AF36"/>
  <c r="Y36"/>
  <c r="R36"/>
  <c r="K36"/>
  <c r="C36"/>
  <c r="E35" i="22" s="1"/>
  <c r="B36" i="20"/>
  <c r="DD35"/>
  <c r="AI35"/>
  <c r="DT35" s="1"/>
  <c r="DU35" s="1"/>
  <c r="AH35"/>
  <c r="AG35"/>
  <c r="AF35"/>
  <c r="Y35"/>
  <c r="R35"/>
  <c r="K35"/>
  <c r="C35"/>
  <c r="E34" i="22" s="1"/>
  <c r="B35" i="20"/>
  <c r="DD34"/>
  <c r="AI34"/>
  <c r="DT34" s="1"/>
  <c r="DU34" s="1"/>
  <c r="AH34"/>
  <c r="AG34"/>
  <c r="AF34"/>
  <c r="Y34"/>
  <c r="R34"/>
  <c r="K34"/>
  <c r="C34"/>
  <c r="E33" i="22" s="1"/>
  <c r="P8" s="1"/>
  <c r="B34" i="20"/>
  <c r="DD33"/>
  <c r="AI33"/>
  <c r="DT33" s="1"/>
  <c r="DU33" s="1"/>
  <c r="AH33"/>
  <c r="AG33"/>
  <c r="AF33"/>
  <c r="Y33"/>
  <c r="R33"/>
  <c r="K33"/>
  <c r="C33"/>
  <c r="E32" i="22" s="1"/>
  <c r="B33" i="20"/>
  <c r="DD32"/>
  <c r="AI32"/>
  <c r="DT32" s="1"/>
  <c r="DU32" s="1"/>
  <c r="AH32"/>
  <c r="AG32"/>
  <c r="AF32"/>
  <c r="Y32"/>
  <c r="R32"/>
  <c r="K32"/>
  <c r="C32"/>
  <c r="E31" i="22" s="1"/>
  <c r="B32" i="20"/>
  <c r="DD31"/>
  <c r="AI31"/>
  <c r="DT31" s="1"/>
  <c r="DU31" s="1"/>
  <c r="AH31"/>
  <c r="AG31"/>
  <c r="AF31"/>
  <c r="Y31"/>
  <c r="R31"/>
  <c r="K31"/>
  <c r="C31"/>
  <c r="E30" i="22" s="1"/>
  <c r="B31" i="20"/>
  <c r="DD30"/>
  <c r="AI30"/>
  <c r="DT30" s="1"/>
  <c r="DU30" s="1"/>
  <c r="AH30"/>
  <c r="AG30"/>
  <c r="AF30"/>
  <c r="Y30"/>
  <c r="R30"/>
  <c r="K30"/>
  <c r="C30"/>
  <c r="E29" i="22" s="1"/>
  <c r="B30" i="20"/>
  <c r="DD29"/>
  <c r="AI29"/>
  <c r="DT29" s="1"/>
  <c r="DU29" s="1"/>
  <c r="AH29"/>
  <c r="AG29"/>
  <c r="AF29"/>
  <c r="Y29"/>
  <c r="R29"/>
  <c r="K29"/>
  <c r="C29"/>
  <c r="E28" i="22" s="1"/>
  <c r="B29" i="20"/>
  <c r="DD28"/>
  <c r="AI28"/>
  <c r="DT28" s="1"/>
  <c r="DU28" s="1"/>
  <c r="AH28"/>
  <c r="AG28"/>
  <c r="AF28"/>
  <c r="Y28"/>
  <c r="R28"/>
  <c r="K28"/>
  <c r="C28"/>
  <c r="E27" i="22" s="1"/>
  <c r="B28" i="20"/>
  <c r="DD27"/>
  <c r="AI27"/>
  <c r="DT27" s="1"/>
  <c r="DU27" s="1"/>
  <c r="AH27"/>
  <c r="AG27"/>
  <c r="AF27"/>
  <c r="Y27"/>
  <c r="R27"/>
  <c r="K27"/>
  <c r="C27"/>
  <c r="E26" i="22" s="1"/>
  <c r="B27" i="20"/>
  <c r="DD26"/>
  <c r="AI26"/>
  <c r="DT26" s="1"/>
  <c r="DU26" s="1"/>
  <c r="AH26"/>
  <c r="AG26"/>
  <c r="AF26"/>
  <c r="Y26"/>
  <c r="R26"/>
  <c r="K26"/>
  <c r="C26"/>
  <c r="E25" i="22" s="1"/>
  <c r="B26" i="20"/>
  <c r="DD25"/>
  <c r="AI25"/>
  <c r="DT25" s="1"/>
  <c r="DU25" s="1"/>
  <c r="AH25"/>
  <c r="AG25"/>
  <c r="AF25"/>
  <c r="Y25"/>
  <c r="R25"/>
  <c r="K25"/>
  <c r="C25"/>
  <c r="E24" i="22" s="1"/>
  <c r="B25" i="20"/>
  <c r="DD24"/>
  <c r="AI24"/>
  <c r="DT24" s="1"/>
  <c r="DU24" s="1"/>
  <c r="AH24"/>
  <c r="AG24"/>
  <c r="AF24"/>
  <c r="Y24"/>
  <c r="R24"/>
  <c r="K24"/>
  <c r="C24"/>
  <c r="E23" i="22" s="1"/>
  <c r="P6" s="1"/>
  <c r="B24" i="20"/>
  <c r="DD23"/>
  <c r="AI23"/>
  <c r="DT23" s="1"/>
  <c r="DU23" s="1"/>
  <c r="AH23"/>
  <c r="AG23"/>
  <c r="AF23"/>
  <c r="Y23"/>
  <c r="R23"/>
  <c r="K23"/>
  <c r="C23"/>
  <c r="E22" i="22" s="1"/>
  <c r="B23" i="20"/>
  <c r="DD22"/>
  <c r="AI22"/>
  <c r="DT22" s="1"/>
  <c r="DU22" s="1"/>
  <c r="AH22"/>
  <c r="AG22"/>
  <c r="AF22"/>
  <c r="Y22"/>
  <c r="R22"/>
  <c r="K22"/>
  <c r="C22"/>
  <c r="E21" i="22" s="1"/>
  <c r="B22" i="20"/>
  <c r="DD21"/>
  <c r="AI21"/>
  <c r="DT21" s="1"/>
  <c r="DU21" s="1"/>
  <c r="AH21"/>
  <c r="AG21"/>
  <c r="AF21"/>
  <c r="Y21"/>
  <c r="R21"/>
  <c r="K21"/>
  <c r="C21"/>
  <c r="E20" i="22" s="1"/>
  <c r="B21" i="20"/>
  <c r="DD20"/>
  <c r="AI20"/>
  <c r="DT20" s="1"/>
  <c r="DU20" s="1"/>
  <c r="AH20"/>
  <c r="AG20"/>
  <c r="AF20"/>
  <c r="Y20"/>
  <c r="R20"/>
  <c r="K20"/>
  <c r="C20"/>
  <c r="E19" i="22" s="1"/>
  <c r="B20" i="20"/>
  <c r="DD19"/>
  <c r="AI19"/>
  <c r="DT19" s="1"/>
  <c r="DU19" s="1"/>
  <c r="AH19"/>
  <c r="AG19"/>
  <c r="AF19"/>
  <c r="Y19"/>
  <c r="R19"/>
  <c r="K19"/>
  <c r="C19"/>
  <c r="E18" i="22" s="1"/>
  <c r="B19" i="20"/>
  <c r="DD18"/>
  <c r="AI18"/>
  <c r="DT18" s="1"/>
  <c r="DU18" s="1"/>
  <c r="AH18"/>
  <c r="AG18"/>
  <c r="AF18"/>
  <c r="Y18"/>
  <c r="R18"/>
  <c r="K18"/>
  <c r="C18"/>
  <c r="E17" i="22" s="1"/>
  <c r="B18" i="20"/>
  <c r="DD17"/>
  <c r="AI17"/>
  <c r="DT17" s="1"/>
  <c r="DU17" s="1"/>
  <c r="AH17"/>
  <c r="AG17"/>
  <c r="AF17"/>
  <c r="Y17"/>
  <c r="R17"/>
  <c r="K17"/>
  <c r="C17"/>
  <c r="E16" i="22" s="1"/>
  <c r="B17" i="20"/>
  <c r="DD16"/>
  <c r="AI16"/>
  <c r="DT16" s="1"/>
  <c r="DU16" s="1"/>
  <c r="AH16"/>
  <c r="AG16"/>
  <c r="AF16"/>
  <c r="Y16"/>
  <c r="R16"/>
  <c r="K16"/>
  <c r="C16"/>
  <c r="E15" i="22" s="1"/>
  <c r="B16" i="20"/>
  <c r="DD15"/>
  <c r="AI15"/>
  <c r="DT15" s="1"/>
  <c r="DU15" s="1"/>
  <c r="AH15"/>
  <c r="AG15"/>
  <c r="AF15"/>
  <c r="Y15"/>
  <c r="R15"/>
  <c r="K15"/>
  <c r="C15"/>
  <c r="E14" i="22" s="1"/>
  <c r="B15" i="20"/>
  <c r="DD14"/>
  <c r="AI14"/>
  <c r="DT14" s="1"/>
  <c r="DU14" s="1"/>
  <c r="AH14"/>
  <c r="AG14"/>
  <c r="AF14"/>
  <c r="Y14"/>
  <c r="R14"/>
  <c r="K14"/>
  <c r="C14"/>
  <c r="E13" i="22" s="1"/>
  <c r="B14" i="20"/>
  <c r="DD13"/>
  <c r="AI13"/>
  <c r="DT13" s="1"/>
  <c r="DU13" s="1"/>
  <c r="AH13"/>
  <c r="AG13"/>
  <c r="AF13"/>
  <c r="Y13"/>
  <c r="R13"/>
  <c r="K13"/>
  <c r="C13"/>
  <c r="E12" i="22" s="1"/>
  <c r="B13" i="20"/>
  <c r="DD12"/>
  <c r="AI12"/>
  <c r="DT12" s="1"/>
  <c r="DU12" s="1"/>
  <c r="AH12"/>
  <c r="AG12"/>
  <c r="AF12"/>
  <c r="Y12"/>
  <c r="R12"/>
  <c r="K12"/>
  <c r="C12"/>
  <c r="E11" i="22" s="1"/>
  <c r="B12" i="20"/>
  <c r="DD11"/>
  <c r="AI11"/>
  <c r="DT11" s="1"/>
  <c r="DU11" s="1"/>
  <c r="AH11"/>
  <c r="AG11"/>
  <c r="AF11"/>
  <c r="Y11"/>
  <c r="R11"/>
  <c r="K11"/>
  <c r="C11"/>
  <c r="E10" i="22" s="1"/>
  <c r="B11" i="20"/>
  <c r="DD10"/>
  <c r="AI10"/>
  <c r="DT10" s="1"/>
  <c r="DU10" s="1"/>
  <c r="AH10"/>
  <c r="AG10"/>
  <c r="AF10"/>
  <c r="Y10"/>
  <c r="R10"/>
  <c r="K10"/>
  <c r="C10"/>
  <c r="E9" i="22" s="1"/>
  <c r="B10" i="20"/>
  <c r="DD9"/>
  <c r="AI9"/>
  <c r="DT9" s="1"/>
  <c r="DU9" s="1"/>
  <c r="AH9"/>
  <c r="AG9"/>
  <c r="AF9"/>
  <c r="AE9"/>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E81" s="1"/>
  <c r="AE82" s="1"/>
  <c r="AE83" s="1"/>
  <c r="AE84" s="1"/>
  <c r="AE85" s="1"/>
  <c r="AE86" s="1"/>
  <c r="AE87" s="1"/>
  <c r="AE88" s="1"/>
  <c r="AE89" s="1"/>
  <c r="AE90" s="1"/>
  <c r="AE91" s="1"/>
  <c r="AE92" s="1"/>
  <c r="AE93" s="1"/>
  <c r="AE94" s="1"/>
  <c r="AE95" s="1"/>
  <c r="AE96" s="1"/>
  <c r="AE97" s="1"/>
  <c r="AE98" s="1"/>
  <c r="AE99" s="1"/>
  <c r="AE100" s="1"/>
  <c r="AE101" s="1"/>
  <c r="AE102" s="1"/>
  <c r="AE103" s="1"/>
  <c r="Y9"/>
  <c r="R9"/>
  <c r="K9"/>
  <c r="C9"/>
  <c r="E8" i="22" s="1"/>
  <c r="B9" i="20"/>
  <c r="DD8"/>
  <c r="AI8"/>
  <c r="DT8" s="1"/>
  <c r="DU8" s="1"/>
  <c r="AH8"/>
  <c r="AG8"/>
  <c r="AF8"/>
  <c r="AE8"/>
  <c r="Y8"/>
  <c r="R8"/>
  <c r="K8"/>
  <c r="C8"/>
  <c r="E7" i="22" s="1"/>
  <c r="B8" i="20"/>
  <c r="DD7"/>
  <c r="CX7"/>
  <c r="CX8" s="1"/>
  <c r="CX9" s="1"/>
  <c r="CX10" s="1"/>
  <c r="CX11" s="1"/>
  <c r="CX12" s="1"/>
  <c r="CX13" s="1"/>
  <c r="CX14" s="1"/>
  <c r="CX15" s="1"/>
  <c r="CX16" s="1"/>
  <c r="CX17" s="1"/>
  <c r="CX18" s="1"/>
  <c r="CX19" s="1"/>
  <c r="CX20" s="1"/>
  <c r="CX21" s="1"/>
  <c r="CX22" s="1"/>
  <c r="CX23" s="1"/>
  <c r="CX24" s="1"/>
  <c r="CX25" s="1"/>
  <c r="CX26" s="1"/>
  <c r="CX27" s="1"/>
  <c r="CX28" s="1"/>
  <c r="CX29" s="1"/>
  <c r="CX30" s="1"/>
  <c r="CX31" s="1"/>
  <c r="CX32" s="1"/>
  <c r="CX33" s="1"/>
  <c r="CX34" s="1"/>
  <c r="CX35" s="1"/>
  <c r="CX36" s="1"/>
  <c r="CX37" s="1"/>
  <c r="CX38" s="1"/>
  <c r="CX39" s="1"/>
  <c r="CX40" s="1"/>
  <c r="CX41" s="1"/>
  <c r="CX42" s="1"/>
  <c r="CX43" s="1"/>
  <c r="CX44" s="1"/>
  <c r="CX45" s="1"/>
  <c r="CX46" s="1"/>
  <c r="CX47" s="1"/>
  <c r="CX48" s="1"/>
  <c r="CX49" s="1"/>
  <c r="CX50" s="1"/>
  <c r="CX51" s="1"/>
  <c r="CX52" s="1"/>
  <c r="CX53" s="1"/>
  <c r="CX54" s="1"/>
  <c r="CX55" s="1"/>
  <c r="CX56" s="1"/>
  <c r="CX57" s="1"/>
  <c r="CX58" s="1"/>
  <c r="CX59" s="1"/>
  <c r="CX60" s="1"/>
  <c r="CX61" s="1"/>
  <c r="CX62" s="1"/>
  <c r="CX63" s="1"/>
  <c r="CX64" s="1"/>
  <c r="CX65" s="1"/>
  <c r="CX66" s="1"/>
  <c r="CX67" s="1"/>
  <c r="CX68" s="1"/>
  <c r="CX69" s="1"/>
  <c r="CX70" s="1"/>
  <c r="CX71" s="1"/>
  <c r="CX72" s="1"/>
  <c r="CX73" s="1"/>
  <c r="CX74" s="1"/>
  <c r="CX75" s="1"/>
  <c r="CX76" s="1"/>
  <c r="CX77" s="1"/>
  <c r="CX78" s="1"/>
  <c r="CX79" s="1"/>
  <c r="CX80" s="1"/>
  <c r="CX81" s="1"/>
  <c r="CX82" s="1"/>
  <c r="CX83" s="1"/>
  <c r="CX84" s="1"/>
  <c r="CX85" s="1"/>
  <c r="CX86" s="1"/>
  <c r="CX87" s="1"/>
  <c r="CX88" s="1"/>
  <c r="CX89" s="1"/>
  <c r="CX90" s="1"/>
  <c r="CX91" s="1"/>
  <c r="CX92" s="1"/>
  <c r="CX93" s="1"/>
  <c r="CX94" s="1"/>
  <c r="CX95" s="1"/>
  <c r="CX96" s="1"/>
  <c r="CX97" s="1"/>
  <c r="CX98" s="1"/>
  <c r="CX99" s="1"/>
  <c r="CX100" s="1"/>
  <c r="CX101" s="1"/>
  <c r="CX102" s="1"/>
  <c r="CX103" s="1"/>
  <c r="BO7"/>
  <c r="BO8" s="1"/>
  <c r="BO9" s="1"/>
  <c r="BO10" s="1"/>
  <c r="BO11" s="1"/>
  <c r="BO12" s="1"/>
  <c r="BO13" s="1"/>
  <c r="BO14" s="1"/>
  <c r="BO15" s="1"/>
  <c r="BO16" s="1"/>
  <c r="BO17" s="1"/>
  <c r="BO18" s="1"/>
  <c r="BO19" s="1"/>
  <c r="BO20" s="1"/>
  <c r="BO21" s="1"/>
  <c r="BO22" s="1"/>
  <c r="BO23" s="1"/>
  <c r="BO24" s="1"/>
  <c r="BO25" s="1"/>
  <c r="BO26" s="1"/>
  <c r="BO27" s="1"/>
  <c r="BO28" s="1"/>
  <c r="BO29" s="1"/>
  <c r="BO30" s="1"/>
  <c r="BO31" s="1"/>
  <c r="BO32" s="1"/>
  <c r="BO33" s="1"/>
  <c r="BO34" s="1"/>
  <c r="BO35" s="1"/>
  <c r="BO36" s="1"/>
  <c r="BO37" s="1"/>
  <c r="BO38" s="1"/>
  <c r="BO39" s="1"/>
  <c r="BO40" s="1"/>
  <c r="BO41" s="1"/>
  <c r="BO42" s="1"/>
  <c r="BO43" s="1"/>
  <c r="BO44" s="1"/>
  <c r="BO45" s="1"/>
  <c r="BO46" s="1"/>
  <c r="BO47" s="1"/>
  <c r="BO48" s="1"/>
  <c r="BO49" s="1"/>
  <c r="BO50" s="1"/>
  <c r="BO51" s="1"/>
  <c r="BO52" s="1"/>
  <c r="BO53" s="1"/>
  <c r="BO54" s="1"/>
  <c r="BO55" s="1"/>
  <c r="BO56" s="1"/>
  <c r="BO57" s="1"/>
  <c r="BO58" s="1"/>
  <c r="BO59" s="1"/>
  <c r="BO60" s="1"/>
  <c r="BO61" s="1"/>
  <c r="BO62" s="1"/>
  <c r="BO63" s="1"/>
  <c r="BO64" s="1"/>
  <c r="BO65" s="1"/>
  <c r="BO66" s="1"/>
  <c r="BO67" s="1"/>
  <c r="BO68" s="1"/>
  <c r="BO69" s="1"/>
  <c r="BO70" s="1"/>
  <c r="BO71" s="1"/>
  <c r="BO72" s="1"/>
  <c r="BO73" s="1"/>
  <c r="BO74" s="1"/>
  <c r="BO75" s="1"/>
  <c r="BO76" s="1"/>
  <c r="BO77" s="1"/>
  <c r="BO78" s="1"/>
  <c r="BO79" s="1"/>
  <c r="BO80" s="1"/>
  <c r="BO81" s="1"/>
  <c r="BO82" s="1"/>
  <c r="BO83" s="1"/>
  <c r="BO84" s="1"/>
  <c r="BO85" s="1"/>
  <c r="BO86" s="1"/>
  <c r="BO87" s="1"/>
  <c r="BO88" s="1"/>
  <c r="BO89" s="1"/>
  <c r="BO90" s="1"/>
  <c r="BO91" s="1"/>
  <c r="BO92" s="1"/>
  <c r="BO93" s="1"/>
  <c r="BO94" s="1"/>
  <c r="BO95" s="1"/>
  <c r="BO96" s="1"/>
  <c r="BO97" s="1"/>
  <c r="BO98" s="1"/>
  <c r="BO99" s="1"/>
  <c r="BO100" s="1"/>
  <c r="BO101" s="1"/>
  <c r="BO102" s="1"/>
  <c r="BO103" s="1"/>
  <c r="AI7"/>
  <c r="DT7" s="1"/>
  <c r="DU7" s="1"/>
  <c r="AH7"/>
  <c r="AG7"/>
  <c r="AF7"/>
  <c r="Y7"/>
  <c r="R7"/>
  <c r="K7"/>
  <c r="C7"/>
  <c r="E6" i="22" s="1"/>
  <c r="B7" i="20"/>
  <c r="DD6"/>
  <c r="BU6"/>
  <c r="BU7" s="1"/>
  <c r="BU8" s="1"/>
  <c r="BU9" s="1"/>
  <c r="BU10" s="1"/>
  <c r="BU11" s="1"/>
  <c r="BU12" s="1"/>
  <c r="BU13" s="1"/>
  <c r="BU14" s="1"/>
  <c r="BU15" s="1"/>
  <c r="BU16" s="1"/>
  <c r="BU17" s="1"/>
  <c r="BU18" s="1"/>
  <c r="BU19" s="1"/>
  <c r="BU20" s="1"/>
  <c r="BU21" s="1"/>
  <c r="BU22" s="1"/>
  <c r="BU23" s="1"/>
  <c r="BU24" s="1"/>
  <c r="BU25" s="1"/>
  <c r="BU26" s="1"/>
  <c r="BU27" s="1"/>
  <c r="BU28" s="1"/>
  <c r="BU29" s="1"/>
  <c r="BU30" s="1"/>
  <c r="BU31" s="1"/>
  <c r="BU32" s="1"/>
  <c r="BU33" s="1"/>
  <c r="BU34" s="1"/>
  <c r="BU35" s="1"/>
  <c r="BU36" s="1"/>
  <c r="BU37" s="1"/>
  <c r="BU38" s="1"/>
  <c r="BU39" s="1"/>
  <c r="BU40" s="1"/>
  <c r="BU41" s="1"/>
  <c r="BU42" s="1"/>
  <c r="BU43" s="1"/>
  <c r="BU44" s="1"/>
  <c r="BU45" s="1"/>
  <c r="BU46" s="1"/>
  <c r="BU47" s="1"/>
  <c r="BU48" s="1"/>
  <c r="BU49" s="1"/>
  <c r="BU50" s="1"/>
  <c r="BU51" s="1"/>
  <c r="BU52" s="1"/>
  <c r="BU53" s="1"/>
  <c r="BU54" s="1"/>
  <c r="BU55" s="1"/>
  <c r="BU56" s="1"/>
  <c r="BU57" s="1"/>
  <c r="BU58" s="1"/>
  <c r="BU59" s="1"/>
  <c r="BU60" s="1"/>
  <c r="BU61" s="1"/>
  <c r="BU62" s="1"/>
  <c r="BU63" s="1"/>
  <c r="BU64" s="1"/>
  <c r="BU65" s="1"/>
  <c r="BU66" s="1"/>
  <c r="BU67" s="1"/>
  <c r="BU68" s="1"/>
  <c r="BU69" s="1"/>
  <c r="BU70" s="1"/>
  <c r="BU71" s="1"/>
  <c r="BU72" s="1"/>
  <c r="BU73" s="1"/>
  <c r="BU74" s="1"/>
  <c r="BU75" s="1"/>
  <c r="BU76" s="1"/>
  <c r="BU77" s="1"/>
  <c r="BU78" s="1"/>
  <c r="BU79" s="1"/>
  <c r="BU80" s="1"/>
  <c r="BU81" s="1"/>
  <c r="BU82" s="1"/>
  <c r="BU83" s="1"/>
  <c r="BU84" s="1"/>
  <c r="BU85" s="1"/>
  <c r="BU86" s="1"/>
  <c r="BU87" s="1"/>
  <c r="BU88" s="1"/>
  <c r="BU89" s="1"/>
  <c r="BU90" s="1"/>
  <c r="BU91" s="1"/>
  <c r="BU92" s="1"/>
  <c r="BU93" s="1"/>
  <c r="BU94" s="1"/>
  <c r="BU95" s="1"/>
  <c r="BU96" s="1"/>
  <c r="BU97" s="1"/>
  <c r="BU98" s="1"/>
  <c r="BU99" s="1"/>
  <c r="BU100" s="1"/>
  <c r="BU101" s="1"/>
  <c r="BU102" s="1"/>
  <c r="BU103" s="1"/>
  <c r="BO6"/>
  <c r="AQ6"/>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I6"/>
  <c r="DT6" s="1"/>
  <c r="DU6" s="1"/>
  <c r="AH6"/>
  <c r="AG6"/>
  <c r="AF6"/>
  <c r="Y6"/>
  <c r="R6"/>
  <c r="K6"/>
  <c r="J6"/>
  <c r="J7" s="1"/>
  <c r="J8" s="1"/>
  <c r="J9" s="1"/>
  <c r="J10" s="1"/>
  <c r="J11" s="1"/>
  <c r="J12" s="1"/>
  <c r="J13" s="1"/>
  <c r="J14" s="1"/>
  <c r="J15" s="1"/>
  <c r="J16" s="1"/>
  <c r="J17" s="1"/>
  <c r="J18" s="1"/>
  <c r="J19" s="1"/>
  <c r="J20" s="1"/>
  <c r="J21" s="1"/>
  <c r="J22" s="1"/>
  <c r="J23" s="1"/>
  <c r="J24" s="1"/>
  <c r="J25" s="1"/>
  <c r="J26" s="1"/>
  <c r="J27" s="1"/>
  <c r="J28" s="1"/>
  <c r="J29" s="1"/>
  <c r="J30" s="1"/>
  <c r="J31" s="1"/>
  <c r="J32" s="1"/>
  <c r="J33" s="1"/>
  <c r="J34" s="1"/>
  <c r="J35" s="1"/>
  <c r="J36" s="1"/>
  <c r="J37" s="1"/>
  <c r="J38" s="1"/>
  <c r="J39" s="1"/>
  <c r="J40" s="1"/>
  <c r="J41" s="1"/>
  <c r="J42" s="1"/>
  <c r="J43" s="1"/>
  <c r="J44" s="1"/>
  <c r="J45" s="1"/>
  <c r="J46" s="1"/>
  <c r="J47" s="1"/>
  <c r="J48" s="1"/>
  <c r="J49" s="1"/>
  <c r="J50" s="1"/>
  <c r="J51" s="1"/>
  <c r="J52" s="1"/>
  <c r="J53" s="1"/>
  <c r="J54" s="1"/>
  <c r="J55" s="1"/>
  <c r="J56" s="1"/>
  <c r="J57" s="1"/>
  <c r="J58" s="1"/>
  <c r="J59" s="1"/>
  <c r="J60" s="1"/>
  <c r="J61" s="1"/>
  <c r="J62" s="1"/>
  <c r="J63" s="1"/>
  <c r="J64" s="1"/>
  <c r="J65" s="1"/>
  <c r="J66" s="1"/>
  <c r="J67" s="1"/>
  <c r="J68" s="1"/>
  <c r="J69" s="1"/>
  <c r="J70" s="1"/>
  <c r="J71" s="1"/>
  <c r="J72" s="1"/>
  <c r="J73" s="1"/>
  <c r="J74" s="1"/>
  <c r="J75" s="1"/>
  <c r="J76" s="1"/>
  <c r="J77" s="1"/>
  <c r="J78" s="1"/>
  <c r="J79" s="1"/>
  <c r="J80" s="1"/>
  <c r="J81" s="1"/>
  <c r="J82" s="1"/>
  <c r="J83" s="1"/>
  <c r="J84" s="1"/>
  <c r="J85" s="1"/>
  <c r="J86" s="1"/>
  <c r="J87" s="1"/>
  <c r="J88" s="1"/>
  <c r="J89" s="1"/>
  <c r="J90" s="1"/>
  <c r="J91" s="1"/>
  <c r="J92" s="1"/>
  <c r="J93" s="1"/>
  <c r="J94" s="1"/>
  <c r="J95" s="1"/>
  <c r="J96" s="1"/>
  <c r="J97" s="1"/>
  <c r="J98" s="1"/>
  <c r="J99" s="1"/>
  <c r="J100" s="1"/>
  <c r="J101" s="1"/>
  <c r="J102" s="1"/>
  <c r="J103" s="1"/>
  <c r="J104" s="1"/>
  <c r="J105" s="1"/>
  <c r="J106" s="1"/>
  <c r="J107" s="1"/>
  <c r="J108" s="1"/>
  <c r="J109" s="1"/>
  <c r="J110" s="1"/>
  <c r="J111" s="1"/>
  <c r="J112" s="1"/>
  <c r="J113" s="1"/>
  <c r="J114" s="1"/>
  <c r="J115" s="1"/>
  <c r="J116" s="1"/>
  <c r="J117" s="1"/>
  <c r="J118" s="1"/>
  <c r="J119" s="1"/>
  <c r="J120" s="1"/>
  <c r="J121" s="1"/>
  <c r="J122" s="1"/>
  <c r="J123" s="1"/>
  <c r="C6"/>
  <c r="E5" i="22" s="1"/>
  <c r="B6" i="20"/>
  <c r="DS5"/>
  <c r="DS6" s="1"/>
  <c r="DS7" s="1"/>
  <c r="DS8" s="1"/>
  <c r="DS9" s="1"/>
  <c r="DS10" s="1"/>
  <c r="DS11" s="1"/>
  <c r="DS12" s="1"/>
  <c r="DS13" s="1"/>
  <c r="DS14" s="1"/>
  <c r="DS15" s="1"/>
  <c r="DS16" s="1"/>
  <c r="DS17" s="1"/>
  <c r="DS18" s="1"/>
  <c r="DS19" s="1"/>
  <c r="DS20" s="1"/>
  <c r="DS21" s="1"/>
  <c r="DS22" s="1"/>
  <c r="DS23" s="1"/>
  <c r="DS24" s="1"/>
  <c r="DS25" s="1"/>
  <c r="DS26" s="1"/>
  <c r="DS27" s="1"/>
  <c r="DS28" s="1"/>
  <c r="DS29" s="1"/>
  <c r="DS30" s="1"/>
  <c r="DS31" s="1"/>
  <c r="DS32" s="1"/>
  <c r="DS33" s="1"/>
  <c r="DS34" s="1"/>
  <c r="DS35" s="1"/>
  <c r="DS36" s="1"/>
  <c r="DS37" s="1"/>
  <c r="DS38" s="1"/>
  <c r="DS39" s="1"/>
  <c r="DS40" s="1"/>
  <c r="DS41" s="1"/>
  <c r="DS42" s="1"/>
  <c r="DS43" s="1"/>
  <c r="DS44" s="1"/>
  <c r="DS45" s="1"/>
  <c r="DS46" s="1"/>
  <c r="DS47" s="1"/>
  <c r="DS48" s="1"/>
  <c r="DS49" s="1"/>
  <c r="DS50" s="1"/>
  <c r="DS51" s="1"/>
  <c r="DS52" s="1"/>
  <c r="DS53" s="1"/>
  <c r="DS54" s="1"/>
  <c r="DS55" s="1"/>
  <c r="DS56" s="1"/>
  <c r="DS57" s="1"/>
  <c r="DS58" s="1"/>
  <c r="DS59" s="1"/>
  <c r="DS60" s="1"/>
  <c r="DS61" s="1"/>
  <c r="DS62" s="1"/>
  <c r="DS63" s="1"/>
  <c r="DS64" s="1"/>
  <c r="DS65" s="1"/>
  <c r="DS66" s="1"/>
  <c r="DS67" s="1"/>
  <c r="DS68" s="1"/>
  <c r="DS69" s="1"/>
  <c r="DS70" s="1"/>
  <c r="DS71" s="1"/>
  <c r="DS72" s="1"/>
  <c r="DS73" s="1"/>
  <c r="DS74" s="1"/>
  <c r="DS75" s="1"/>
  <c r="DS76" s="1"/>
  <c r="DS77" s="1"/>
  <c r="DS78" s="1"/>
  <c r="DS79" s="1"/>
  <c r="DS80" s="1"/>
  <c r="DS81" s="1"/>
  <c r="DS82" s="1"/>
  <c r="DS83" s="1"/>
  <c r="DS84" s="1"/>
  <c r="DS85" s="1"/>
  <c r="DS86" s="1"/>
  <c r="DS87" s="1"/>
  <c r="DS88" s="1"/>
  <c r="DS89" s="1"/>
  <c r="DS90" s="1"/>
  <c r="DS91" s="1"/>
  <c r="DS92" s="1"/>
  <c r="DS93" s="1"/>
  <c r="DS94" s="1"/>
  <c r="DS95" s="1"/>
  <c r="DS96" s="1"/>
  <c r="DS97" s="1"/>
  <c r="DS98" s="1"/>
  <c r="DS99" s="1"/>
  <c r="DS100" s="1"/>
  <c r="DS101" s="1"/>
  <c r="DS102" s="1"/>
  <c r="DS103" s="1"/>
  <c r="DD5"/>
  <c r="BU5"/>
  <c r="BC5"/>
  <c r="BC6" s="1"/>
  <c r="BC7" s="1"/>
  <c r="BC8" s="1"/>
  <c r="BC9" s="1"/>
  <c r="BC10" s="1"/>
  <c r="BC11" s="1"/>
  <c r="BC12" s="1"/>
  <c r="BC13" s="1"/>
  <c r="BC14" s="1"/>
  <c r="BC15" s="1"/>
  <c r="BC16" s="1"/>
  <c r="BC17" s="1"/>
  <c r="BC18" s="1"/>
  <c r="BC19" s="1"/>
  <c r="BC20" s="1"/>
  <c r="BC21" s="1"/>
  <c r="BC22" s="1"/>
  <c r="BC23" s="1"/>
  <c r="BC24" s="1"/>
  <c r="BC25" s="1"/>
  <c r="BC26" s="1"/>
  <c r="BC27" s="1"/>
  <c r="BC28" s="1"/>
  <c r="BC29" s="1"/>
  <c r="BC30" s="1"/>
  <c r="BC31" s="1"/>
  <c r="BC32" s="1"/>
  <c r="BC33" s="1"/>
  <c r="BC34" s="1"/>
  <c r="BC35" s="1"/>
  <c r="BC36" s="1"/>
  <c r="BC37" s="1"/>
  <c r="BC38" s="1"/>
  <c r="BC39" s="1"/>
  <c r="BC40" s="1"/>
  <c r="BC41" s="1"/>
  <c r="BC42" s="1"/>
  <c r="BC43" s="1"/>
  <c r="BC44" s="1"/>
  <c r="BC45" s="1"/>
  <c r="BC46" s="1"/>
  <c r="BC47" s="1"/>
  <c r="BC48" s="1"/>
  <c r="BC49" s="1"/>
  <c r="BC50" s="1"/>
  <c r="BC51" s="1"/>
  <c r="BC52" s="1"/>
  <c r="BC53" s="1"/>
  <c r="BC54" s="1"/>
  <c r="BC55" s="1"/>
  <c r="BC56" s="1"/>
  <c r="BC57" s="1"/>
  <c r="BC58" s="1"/>
  <c r="BC59" s="1"/>
  <c r="BC60" s="1"/>
  <c r="BC61" s="1"/>
  <c r="BC62" s="1"/>
  <c r="BC63" s="1"/>
  <c r="BC64" s="1"/>
  <c r="BC65" s="1"/>
  <c r="BC66" s="1"/>
  <c r="BC67" s="1"/>
  <c r="BC68" s="1"/>
  <c r="BC69" s="1"/>
  <c r="BC70" s="1"/>
  <c r="BC71" s="1"/>
  <c r="BC72" s="1"/>
  <c r="BC73" s="1"/>
  <c r="BC74" s="1"/>
  <c r="BC75" s="1"/>
  <c r="BC76" s="1"/>
  <c r="BC77" s="1"/>
  <c r="BC78" s="1"/>
  <c r="BC79" s="1"/>
  <c r="BC80" s="1"/>
  <c r="BC81" s="1"/>
  <c r="BC82" s="1"/>
  <c r="BC83" s="1"/>
  <c r="BC84" s="1"/>
  <c r="BC85" s="1"/>
  <c r="BC86" s="1"/>
  <c r="BC87" s="1"/>
  <c r="BC88" s="1"/>
  <c r="BC89" s="1"/>
  <c r="BC90" s="1"/>
  <c r="BC91" s="1"/>
  <c r="BC92" s="1"/>
  <c r="BC93" s="1"/>
  <c r="BC94" s="1"/>
  <c r="BC95" s="1"/>
  <c r="BC96" s="1"/>
  <c r="BC97" s="1"/>
  <c r="BC98" s="1"/>
  <c r="BC99" s="1"/>
  <c r="BC100" s="1"/>
  <c r="BC101" s="1"/>
  <c r="BC102" s="1"/>
  <c r="BC103" s="1"/>
  <c r="AW5"/>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AW89" s="1"/>
  <c r="AW90" s="1"/>
  <c r="AW91" s="1"/>
  <c r="AW92" s="1"/>
  <c r="AW93" s="1"/>
  <c r="AW94" s="1"/>
  <c r="AW95" s="1"/>
  <c r="AW96" s="1"/>
  <c r="AW97" s="1"/>
  <c r="AW98" s="1"/>
  <c r="AW99" s="1"/>
  <c r="AW100" s="1"/>
  <c r="AW101" s="1"/>
  <c r="AW102" s="1"/>
  <c r="AW103" s="1"/>
  <c r="AI5"/>
  <c r="DT5" s="1"/>
  <c r="DU5" s="1"/>
  <c r="AH5"/>
  <c r="AG5"/>
  <c r="AF5"/>
  <c r="AE5"/>
  <c r="AE6" s="1"/>
  <c r="AE7" s="1"/>
  <c r="Y5"/>
  <c r="X5"/>
  <c r="X6" s="1"/>
  <c r="X7" s="1"/>
  <c r="X8" s="1"/>
  <c r="X9" s="1"/>
  <c r="X10" s="1"/>
  <c r="X11" s="1"/>
  <c r="X12" s="1"/>
  <c r="X13" s="1"/>
  <c r="X14" s="1"/>
  <c r="X15" s="1"/>
  <c r="X16" s="1"/>
  <c r="X17" s="1"/>
  <c r="X18" s="1"/>
  <c r="X19" s="1"/>
  <c r="X20" s="1"/>
  <c r="X21" s="1"/>
  <c r="X22" s="1"/>
  <c r="X23" s="1"/>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X81" s="1"/>
  <c r="X82" s="1"/>
  <c r="X83" s="1"/>
  <c r="X84" s="1"/>
  <c r="X85" s="1"/>
  <c r="X86" s="1"/>
  <c r="X87" s="1"/>
  <c r="X88" s="1"/>
  <c r="X89" s="1"/>
  <c r="X90" s="1"/>
  <c r="X91" s="1"/>
  <c r="X92" s="1"/>
  <c r="X93" s="1"/>
  <c r="X94" s="1"/>
  <c r="X95" s="1"/>
  <c r="X96" s="1"/>
  <c r="X97" s="1"/>
  <c r="X98" s="1"/>
  <c r="X99" s="1"/>
  <c r="X100" s="1"/>
  <c r="X101" s="1"/>
  <c r="X102" s="1"/>
  <c r="X103" s="1"/>
  <c r="R5"/>
  <c r="Q5"/>
  <c r="Q6" s="1"/>
  <c r="Q7" s="1"/>
  <c r="Q8" s="1"/>
  <c r="Q9" s="1"/>
  <c r="Q10" s="1"/>
  <c r="Q11" s="1"/>
  <c r="Q12" s="1"/>
  <c r="Q13" s="1"/>
  <c r="Q14" s="1"/>
  <c r="Q15" s="1"/>
  <c r="Q16" s="1"/>
  <c r="Q17" s="1"/>
  <c r="Q18" s="1"/>
  <c r="Q19" s="1"/>
  <c r="Q20" s="1"/>
  <c r="Q21" s="1"/>
  <c r="Q22" s="1"/>
  <c r="Q23" s="1"/>
  <c r="Q24" s="1"/>
  <c r="Q25" s="1"/>
  <c r="Q26" s="1"/>
  <c r="Q27" s="1"/>
  <c r="Q28" s="1"/>
  <c r="Q29" s="1"/>
  <c r="Q30" s="1"/>
  <c r="Q31" s="1"/>
  <c r="Q32" s="1"/>
  <c r="Q33" s="1"/>
  <c r="Q34" s="1"/>
  <c r="Q35" s="1"/>
  <c r="Q36" s="1"/>
  <c r="Q37" s="1"/>
  <c r="Q38" s="1"/>
  <c r="Q39" s="1"/>
  <c r="Q40" s="1"/>
  <c r="Q41" s="1"/>
  <c r="Q42" s="1"/>
  <c r="Q43" s="1"/>
  <c r="Q44" s="1"/>
  <c r="Q45" s="1"/>
  <c r="Q46" s="1"/>
  <c r="Q47" s="1"/>
  <c r="Q48" s="1"/>
  <c r="Q49" s="1"/>
  <c r="Q50" s="1"/>
  <c r="Q51" s="1"/>
  <c r="Q52" s="1"/>
  <c r="Q53" s="1"/>
  <c r="Q54" s="1"/>
  <c r="Q55" s="1"/>
  <c r="Q56" s="1"/>
  <c r="Q57" s="1"/>
  <c r="Q58" s="1"/>
  <c r="Q59" s="1"/>
  <c r="Q60" s="1"/>
  <c r="Q61" s="1"/>
  <c r="Q62" s="1"/>
  <c r="Q63" s="1"/>
  <c r="Q64" s="1"/>
  <c r="Q65" s="1"/>
  <c r="Q66" s="1"/>
  <c r="Q67" s="1"/>
  <c r="Q68" s="1"/>
  <c r="Q69" s="1"/>
  <c r="Q70" s="1"/>
  <c r="Q71" s="1"/>
  <c r="Q72" s="1"/>
  <c r="Q73" s="1"/>
  <c r="Q74" s="1"/>
  <c r="Q75" s="1"/>
  <c r="Q76" s="1"/>
  <c r="Q77" s="1"/>
  <c r="Q78" s="1"/>
  <c r="Q79" s="1"/>
  <c r="Q80" s="1"/>
  <c r="Q81" s="1"/>
  <c r="Q82" s="1"/>
  <c r="Q83" s="1"/>
  <c r="Q84" s="1"/>
  <c r="Q85" s="1"/>
  <c r="Q86" s="1"/>
  <c r="Q87" s="1"/>
  <c r="Q88" s="1"/>
  <c r="Q89" s="1"/>
  <c r="Q90" s="1"/>
  <c r="Q91" s="1"/>
  <c r="Q92" s="1"/>
  <c r="Q93" s="1"/>
  <c r="Q94" s="1"/>
  <c r="Q95" s="1"/>
  <c r="Q96" s="1"/>
  <c r="Q97" s="1"/>
  <c r="Q98" s="1"/>
  <c r="Q99" s="1"/>
  <c r="Q100" s="1"/>
  <c r="Q101" s="1"/>
  <c r="Q102" s="1"/>
  <c r="Q103" s="1"/>
  <c r="K5"/>
  <c r="J5"/>
  <c r="C5"/>
  <c r="E4" i="22" s="1"/>
  <c r="B5" i="20"/>
  <c r="F5" s="1"/>
  <c r="A5"/>
  <c r="DY4"/>
  <c r="DY5" s="1"/>
  <c r="DY6" s="1"/>
  <c r="DY7" s="1"/>
  <c r="DY8" s="1"/>
  <c r="DY9" s="1"/>
  <c r="DY10" s="1"/>
  <c r="DY11" s="1"/>
  <c r="DY12" s="1"/>
  <c r="DY13" s="1"/>
  <c r="DY14" s="1"/>
  <c r="DY15" s="1"/>
  <c r="DY16" s="1"/>
  <c r="DY17" s="1"/>
  <c r="DY18" s="1"/>
  <c r="DY19" s="1"/>
  <c r="DY20" s="1"/>
  <c r="DY21" s="1"/>
  <c r="DY22" s="1"/>
  <c r="DY23" s="1"/>
  <c r="DY24" s="1"/>
  <c r="DY25" s="1"/>
  <c r="DY26" s="1"/>
  <c r="DY27" s="1"/>
  <c r="DY28" s="1"/>
  <c r="DY29" s="1"/>
  <c r="DY30" s="1"/>
  <c r="DY31" s="1"/>
  <c r="DY32" s="1"/>
  <c r="DY33" s="1"/>
  <c r="DY34" s="1"/>
  <c r="DY35" s="1"/>
  <c r="DY36" s="1"/>
  <c r="DY37" s="1"/>
  <c r="DY38" s="1"/>
  <c r="DY39" s="1"/>
  <c r="DY40" s="1"/>
  <c r="DY41" s="1"/>
  <c r="DY42" s="1"/>
  <c r="DY43" s="1"/>
  <c r="DY44" s="1"/>
  <c r="DY45" s="1"/>
  <c r="DY46" s="1"/>
  <c r="DY47" s="1"/>
  <c r="DY48" s="1"/>
  <c r="DY49" s="1"/>
  <c r="DY50" s="1"/>
  <c r="DY51" s="1"/>
  <c r="DY52" s="1"/>
  <c r="DY53" s="1"/>
  <c r="DY54" s="1"/>
  <c r="DY55" s="1"/>
  <c r="DY56" s="1"/>
  <c r="DY57" s="1"/>
  <c r="DY58" s="1"/>
  <c r="DY59" s="1"/>
  <c r="DY60" s="1"/>
  <c r="DY61" s="1"/>
  <c r="DY62" s="1"/>
  <c r="DY63" s="1"/>
  <c r="DY64" s="1"/>
  <c r="DY65" s="1"/>
  <c r="DY66" s="1"/>
  <c r="DY67" s="1"/>
  <c r="DY68" s="1"/>
  <c r="DY69" s="1"/>
  <c r="DY70" s="1"/>
  <c r="DY71" s="1"/>
  <c r="DY72" s="1"/>
  <c r="DY73" s="1"/>
  <c r="DY74" s="1"/>
  <c r="DY75" s="1"/>
  <c r="DY76" s="1"/>
  <c r="DY77" s="1"/>
  <c r="DY78" s="1"/>
  <c r="DY79" s="1"/>
  <c r="DY80" s="1"/>
  <c r="DY81" s="1"/>
  <c r="DY82" s="1"/>
  <c r="DY83" s="1"/>
  <c r="DY84" s="1"/>
  <c r="DY85" s="1"/>
  <c r="DY86" s="1"/>
  <c r="DY87" s="1"/>
  <c r="DY88" s="1"/>
  <c r="DY89" s="1"/>
  <c r="DY90" s="1"/>
  <c r="DY91" s="1"/>
  <c r="DY92" s="1"/>
  <c r="DY93" s="1"/>
  <c r="DY94" s="1"/>
  <c r="DY95" s="1"/>
  <c r="DY96" s="1"/>
  <c r="DY97" s="1"/>
  <c r="DY98" s="1"/>
  <c r="DY99" s="1"/>
  <c r="DY100" s="1"/>
  <c r="DY101" s="1"/>
  <c r="DY102" s="1"/>
  <c r="DY103" s="1"/>
  <c r="DS4"/>
  <c r="DM4"/>
  <c r="DM5" s="1"/>
  <c r="DM6" s="1"/>
  <c r="DM7" s="1"/>
  <c r="DM8" s="1"/>
  <c r="DM9" s="1"/>
  <c r="DM10" s="1"/>
  <c r="DM11" s="1"/>
  <c r="DM12" s="1"/>
  <c r="DM13" s="1"/>
  <c r="DM14" s="1"/>
  <c r="DM15" s="1"/>
  <c r="DM16" s="1"/>
  <c r="DM17" s="1"/>
  <c r="DM18" s="1"/>
  <c r="DM19" s="1"/>
  <c r="DM20" s="1"/>
  <c r="DM21" s="1"/>
  <c r="DM22" s="1"/>
  <c r="DM23" s="1"/>
  <c r="DM24" s="1"/>
  <c r="DM25" s="1"/>
  <c r="DM26" s="1"/>
  <c r="DM27" s="1"/>
  <c r="DM28" s="1"/>
  <c r="DM29" s="1"/>
  <c r="DM30" s="1"/>
  <c r="DM31" s="1"/>
  <c r="DM32" s="1"/>
  <c r="DM33" s="1"/>
  <c r="DM34" s="1"/>
  <c r="DM35" s="1"/>
  <c r="DM36" s="1"/>
  <c r="DM37" s="1"/>
  <c r="DM38" s="1"/>
  <c r="DM39" s="1"/>
  <c r="DM40" s="1"/>
  <c r="DM41" s="1"/>
  <c r="DM42" s="1"/>
  <c r="DM43" s="1"/>
  <c r="DM44" s="1"/>
  <c r="DM45" s="1"/>
  <c r="DM46" s="1"/>
  <c r="DM47" s="1"/>
  <c r="DM48" s="1"/>
  <c r="DM49" s="1"/>
  <c r="DM50" s="1"/>
  <c r="DM51" s="1"/>
  <c r="DM52" s="1"/>
  <c r="DM53" s="1"/>
  <c r="DM54" s="1"/>
  <c r="DM55" s="1"/>
  <c r="DM56" s="1"/>
  <c r="DM57" s="1"/>
  <c r="DM58" s="1"/>
  <c r="DM59" s="1"/>
  <c r="DM60" s="1"/>
  <c r="DM61" s="1"/>
  <c r="DM62" s="1"/>
  <c r="DM63" s="1"/>
  <c r="DM64" s="1"/>
  <c r="DM65" s="1"/>
  <c r="DM66" s="1"/>
  <c r="DM67" s="1"/>
  <c r="DM68" s="1"/>
  <c r="DM69" s="1"/>
  <c r="DM70" s="1"/>
  <c r="DM71" s="1"/>
  <c r="DM72" s="1"/>
  <c r="DM73" s="1"/>
  <c r="DM74" s="1"/>
  <c r="DM75" s="1"/>
  <c r="DM76" s="1"/>
  <c r="DM77" s="1"/>
  <c r="DM78" s="1"/>
  <c r="DM79" s="1"/>
  <c r="DM80" s="1"/>
  <c r="DM81" s="1"/>
  <c r="DM82" s="1"/>
  <c r="DM83" s="1"/>
  <c r="DM84" s="1"/>
  <c r="DM85" s="1"/>
  <c r="DM86" s="1"/>
  <c r="DM87" s="1"/>
  <c r="DM88" s="1"/>
  <c r="DM89" s="1"/>
  <c r="DM90" s="1"/>
  <c r="DM91" s="1"/>
  <c r="DM92" s="1"/>
  <c r="DM93" s="1"/>
  <c r="DM94" s="1"/>
  <c r="DM95" s="1"/>
  <c r="DM96" s="1"/>
  <c r="DM97" s="1"/>
  <c r="DM98" s="1"/>
  <c r="DM99" s="1"/>
  <c r="DM100" s="1"/>
  <c r="DM101" s="1"/>
  <c r="DM102" s="1"/>
  <c r="DM103" s="1"/>
  <c r="DG4"/>
  <c r="DG5" s="1"/>
  <c r="DG6" s="1"/>
  <c r="DG7" s="1"/>
  <c r="DG8" s="1"/>
  <c r="DG9" s="1"/>
  <c r="DG10" s="1"/>
  <c r="DG11" s="1"/>
  <c r="DG12" s="1"/>
  <c r="DG13" s="1"/>
  <c r="DG14" s="1"/>
  <c r="DG15" s="1"/>
  <c r="DG16" s="1"/>
  <c r="DG17" s="1"/>
  <c r="DG18" s="1"/>
  <c r="DG19" s="1"/>
  <c r="DG20" s="1"/>
  <c r="DG21" s="1"/>
  <c r="DG22" s="1"/>
  <c r="DG23" s="1"/>
  <c r="DG24" s="1"/>
  <c r="DG25" s="1"/>
  <c r="DG26" s="1"/>
  <c r="DG27" s="1"/>
  <c r="DG28" s="1"/>
  <c r="DG29" s="1"/>
  <c r="DG30" s="1"/>
  <c r="DG31" s="1"/>
  <c r="DG32" s="1"/>
  <c r="DG33" s="1"/>
  <c r="DG34" s="1"/>
  <c r="DG35" s="1"/>
  <c r="DG36" s="1"/>
  <c r="DG37" s="1"/>
  <c r="DG38" s="1"/>
  <c r="DG39" s="1"/>
  <c r="DG40" s="1"/>
  <c r="DG41" s="1"/>
  <c r="DG42" s="1"/>
  <c r="DG43" s="1"/>
  <c r="DG44" s="1"/>
  <c r="DG45" s="1"/>
  <c r="DG46" s="1"/>
  <c r="DG47" s="1"/>
  <c r="DG48" s="1"/>
  <c r="DG49" s="1"/>
  <c r="DG50" s="1"/>
  <c r="DG51" s="1"/>
  <c r="DG52" s="1"/>
  <c r="DG53" s="1"/>
  <c r="DG54" s="1"/>
  <c r="DG55" s="1"/>
  <c r="DG56" s="1"/>
  <c r="DG57" s="1"/>
  <c r="DG58" s="1"/>
  <c r="DG59" s="1"/>
  <c r="DG60" s="1"/>
  <c r="DG61" s="1"/>
  <c r="DG62" s="1"/>
  <c r="DG63" s="1"/>
  <c r="DG64" s="1"/>
  <c r="DG65" s="1"/>
  <c r="DG66" s="1"/>
  <c r="DG67" s="1"/>
  <c r="DG68" s="1"/>
  <c r="DG69" s="1"/>
  <c r="DG70" s="1"/>
  <c r="DG71" s="1"/>
  <c r="DG72" s="1"/>
  <c r="DG73" s="1"/>
  <c r="DG74" s="1"/>
  <c r="DG75" s="1"/>
  <c r="DG76" s="1"/>
  <c r="DG77" s="1"/>
  <c r="DG78" s="1"/>
  <c r="DG79" s="1"/>
  <c r="DG80" s="1"/>
  <c r="DG81" s="1"/>
  <c r="DG82" s="1"/>
  <c r="DG83" s="1"/>
  <c r="DG84" s="1"/>
  <c r="DG85" s="1"/>
  <c r="DG86" s="1"/>
  <c r="DG87" s="1"/>
  <c r="DG88" s="1"/>
  <c r="DG89" s="1"/>
  <c r="DG90" s="1"/>
  <c r="DG91" s="1"/>
  <c r="DG92" s="1"/>
  <c r="DG93" s="1"/>
  <c r="DG94" s="1"/>
  <c r="DG95" s="1"/>
  <c r="DG96" s="1"/>
  <c r="DG97" s="1"/>
  <c r="DG98" s="1"/>
  <c r="DG99" s="1"/>
  <c r="DG100" s="1"/>
  <c r="DG101" s="1"/>
  <c r="DG102" s="1"/>
  <c r="DG103" s="1"/>
  <c r="DD4"/>
  <c r="CX4"/>
  <c r="CX5" s="1"/>
  <c r="CX6" s="1"/>
  <c r="CH4"/>
  <c r="CH5" s="1"/>
  <c r="CH6" s="1"/>
  <c r="CH7" s="1"/>
  <c r="CH8" s="1"/>
  <c r="CH9" s="1"/>
  <c r="CH10" s="1"/>
  <c r="CH11" s="1"/>
  <c r="CH12" s="1"/>
  <c r="CH13" s="1"/>
  <c r="CH14" s="1"/>
  <c r="CH15" s="1"/>
  <c r="CH16" s="1"/>
  <c r="CH17" s="1"/>
  <c r="CH18" s="1"/>
  <c r="CH19" s="1"/>
  <c r="CH20" s="1"/>
  <c r="CH21" s="1"/>
  <c r="CH22" s="1"/>
  <c r="CH23" s="1"/>
  <c r="CH24" s="1"/>
  <c r="CH25" s="1"/>
  <c r="CH26" s="1"/>
  <c r="CH27" s="1"/>
  <c r="CH28" s="1"/>
  <c r="CH29" s="1"/>
  <c r="CH30" s="1"/>
  <c r="CH31" s="1"/>
  <c r="CH32" s="1"/>
  <c r="CH33" s="1"/>
  <c r="CH34" s="1"/>
  <c r="CH35" s="1"/>
  <c r="CH36" s="1"/>
  <c r="CH37" s="1"/>
  <c r="CH38" s="1"/>
  <c r="CH39" s="1"/>
  <c r="CH40" s="1"/>
  <c r="CH41" s="1"/>
  <c r="CH42" s="1"/>
  <c r="CH43" s="1"/>
  <c r="CH44" s="1"/>
  <c r="CH45" s="1"/>
  <c r="CH46" s="1"/>
  <c r="CH47" s="1"/>
  <c r="CH48" s="1"/>
  <c r="CH49" s="1"/>
  <c r="CH50" s="1"/>
  <c r="CH51" s="1"/>
  <c r="CH52" s="1"/>
  <c r="CH53" s="1"/>
  <c r="CH54" s="1"/>
  <c r="CH55" s="1"/>
  <c r="CH56" s="1"/>
  <c r="CH57" s="1"/>
  <c r="CH58" s="1"/>
  <c r="CH59" s="1"/>
  <c r="CH60" s="1"/>
  <c r="CH61" s="1"/>
  <c r="CH62" s="1"/>
  <c r="CH63" s="1"/>
  <c r="CH64" s="1"/>
  <c r="CH65" s="1"/>
  <c r="CH66" s="1"/>
  <c r="CH67" s="1"/>
  <c r="CH68" s="1"/>
  <c r="CH69" s="1"/>
  <c r="CH70" s="1"/>
  <c r="CH71" s="1"/>
  <c r="CH72" s="1"/>
  <c r="CH73" s="1"/>
  <c r="CH74" s="1"/>
  <c r="CH75" s="1"/>
  <c r="CH76" s="1"/>
  <c r="CH77" s="1"/>
  <c r="CH78" s="1"/>
  <c r="CH79" s="1"/>
  <c r="CH80" s="1"/>
  <c r="CH81" s="1"/>
  <c r="CH82" s="1"/>
  <c r="CH83" s="1"/>
  <c r="CH84" s="1"/>
  <c r="CH85" s="1"/>
  <c r="CH86" s="1"/>
  <c r="CH87" s="1"/>
  <c r="CH88" s="1"/>
  <c r="CH89" s="1"/>
  <c r="CH90" s="1"/>
  <c r="CH91" s="1"/>
  <c r="CH92" s="1"/>
  <c r="CH93" s="1"/>
  <c r="CH94" s="1"/>
  <c r="CH95" s="1"/>
  <c r="CH96" s="1"/>
  <c r="CH97" s="1"/>
  <c r="CH98" s="1"/>
  <c r="CH99" s="1"/>
  <c r="CH100" s="1"/>
  <c r="CH101" s="1"/>
  <c r="CH102" s="1"/>
  <c r="CH103" s="1"/>
  <c r="CB4"/>
  <c r="CB5" s="1"/>
  <c r="CB6" s="1"/>
  <c r="CB7" s="1"/>
  <c r="CB8" s="1"/>
  <c r="CB9" s="1"/>
  <c r="CB10" s="1"/>
  <c r="CB11" s="1"/>
  <c r="CB12" s="1"/>
  <c r="CB13" s="1"/>
  <c r="CB14" s="1"/>
  <c r="CB15" s="1"/>
  <c r="CB16" s="1"/>
  <c r="CB17" s="1"/>
  <c r="CB18" s="1"/>
  <c r="CB19" s="1"/>
  <c r="CB20" s="1"/>
  <c r="CB21" s="1"/>
  <c r="CB22" s="1"/>
  <c r="CB23" s="1"/>
  <c r="CB24" s="1"/>
  <c r="CB25" s="1"/>
  <c r="CB26" s="1"/>
  <c r="CB27" s="1"/>
  <c r="CB28" s="1"/>
  <c r="CB29" s="1"/>
  <c r="CB30" s="1"/>
  <c r="CB31" s="1"/>
  <c r="CB32" s="1"/>
  <c r="CB33" s="1"/>
  <c r="CB34" s="1"/>
  <c r="CB35" s="1"/>
  <c r="CB36" s="1"/>
  <c r="CB37" s="1"/>
  <c r="CB38" s="1"/>
  <c r="CB39" s="1"/>
  <c r="CB40" s="1"/>
  <c r="CB41" s="1"/>
  <c r="CB42" s="1"/>
  <c r="CB43" s="1"/>
  <c r="CB44" s="1"/>
  <c r="CB45" s="1"/>
  <c r="CB46" s="1"/>
  <c r="CB47" s="1"/>
  <c r="CB48" s="1"/>
  <c r="CB49" s="1"/>
  <c r="CB50" s="1"/>
  <c r="CB51" s="1"/>
  <c r="CB52" s="1"/>
  <c r="CB53" s="1"/>
  <c r="CB54" s="1"/>
  <c r="CB55" s="1"/>
  <c r="CB56" s="1"/>
  <c r="CB57" s="1"/>
  <c r="CB58" s="1"/>
  <c r="CB59" s="1"/>
  <c r="CB60" s="1"/>
  <c r="CB61" s="1"/>
  <c r="CB62" s="1"/>
  <c r="CB63" s="1"/>
  <c r="CB64" s="1"/>
  <c r="CB65" s="1"/>
  <c r="CB66" s="1"/>
  <c r="CB67" s="1"/>
  <c r="CB68" s="1"/>
  <c r="CB69" s="1"/>
  <c r="CB70" s="1"/>
  <c r="CB71" s="1"/>
  <c r="CB72" s="1"/>
  <c r="CB73" s="1"/>
  <c r="CB74" s="1"/>
  <c r="CB75" s="1"/>
  <c r="CB76" s="1"/>
  <c r="CB77" s="1"/>
  <c r="CB78" s="1"/>
  <c r="CB79" s="1"/>
  <c r="CB80" s="1"/>
  <c r="CB81" s="1"/>
  <c r="CB82" s="1"/>
  <c r="CB83" s="1"/>
  <c r="CB84" s="1"/>
  <c r="CB85" s="1"/>
  <c r="CB86" s="1"/>
  <c r="CB87" s="1"/>
  <c r="CB88" s="1"/>
  <c r="CB89" s="1"/>
  <c r="CB90" s="1"/>
  <c r="CB91" s="1"/>
  <c r="CB92" s="1"/>
  <c r="CB93" s="1"/>
  <c r="CB94" s="1"/>
  <c r="CB95" s="1"/>
  <c r="CB96" s="1"/>
  <c r="CB97" s="1"/>
  <c r="CB98" s="1"/>
  <c r="CB99" s="1"/>
  <c r="CB100" s="1"/>
  <c r="CB101" s="1"/>
  <c r="CB102" s="1"/>
  <c r="CB103" s="1"/>
  <c r="BU4"/>
  <c r="BO4"/>
  <c r="BO5" s="1"/>
  <c r="BI4"/>
  <c r="BI5" s="1"/>
  <c r="BI6" s="1"/>
  <c r="BI7" s="1"/>
  <c r="BI8" s="1"/>
  <c r="BI9" s="1"/>
  <c r="BI10" s="1"/>
  <c r="BI11" s="1"/>
  <c r="BI12" s="1"/>
  <c r="BI13" s="1"/>
  <c r="BI14" s="1"/>
  <c r="BI15" s="1"/>
  <c r="BI16" s="1"/>
  <c r="BI17" s="1"/>
  <c r="BI18" s="1"/>
  <c r="BI19" s="1"/>
  <c r="BI20" s="1"/>
  <c r="BI21" s="1"/>
  <c r="BI22" s="1"/>
  <c r="BI23" s="1"/>
  <c r="BI24" s="1"/>
  <c r="BI25" s="1"/>
  <c r="BI26" s="1"/>
  <c r="BI27" s="1"/>
  <c r="BI28" s="1"/>
  <c r="BI29" s="1"/>
  <c r="BI30" s="1"/>
  <c r="BI31" s="1"/>
  <c r="BI32" s="1"/>
  <c r="BI33" s="1"/>
  <c r="BI34" s="1"/>
  <c r="BI35" s="1"/>
  <c r="BI36" s="1"/>
  <c r="BI37" s="1"/>
  <c r="BI38" s="1"/>
  <c r="BI39" s="1"/>
  <c r="BI40" s="1"/>
  <c r="BI41" s="1"/>
  <c r="BI42" s="1"/>
  <c r="BI43" s="1"/>
  <c r="BI44" s="1"/>
  <c r="BI45" s="1"/>
  <c r="BI46" s="1"/>
  <c r="BI47" s="1"/>
  <c r="BI48" s="1"/>
  <c r="BI49" s="1"/>
  <c r="BI50" s="1"/>
  <c r="BI51" s="1"/>
  <c r="BI52" s="1"/>
  <c r="BI53" s="1"/>
  <c r="BI54" s="1"/>
  <c r="BI55" s="1"/>
  <c r="BI56" s="1"/>
  <c r="BI57" s="1"/>
  <c r="BI58" s="1"/>
  <c r="BI59" s="1"/>
  <c r="BI60" s="1"/>
  <c r="BI61" s="1"/>
  <c r="BI62" s="1"/>
  <c r="BI63" s="1"/>
  <c r="BI64" s="1"/>
  <c r="BI65" s="1"/>
  <c r="BI66" s="1"/>
  <c r="BI67" s="1"/>
  <c r="BI68" s="1"/>
  <c r="BI69" s="1"/>
  <c r="BI70" s="1"/>
  <c r="BI71" s="1"/>
  <c r="BI72" s="1"/>
  <c r="BI73" s="1"/>
  <c r="BI74" s="1"/>
  <c r="BI75" s="1"/>
  <c r="BI76" s="1"/>
  <c r="BI77" s="1"/>
  <c r="BI78" s="1"/>
  <c r="BI79" s="1"/>
  <c r="BI80" s="1"/>
  <c r="BI81" s="1"/>
  <c r="BI82" s="1"/>
  <c r="BI83" s="1"/>
  <c r="BI84" s="1"/>
  <c r="BI85" s="1"/>
  <c r="BI86" s="1"/>
  <c r="BI87" s="1"/>
  <c r="BI88" s="1"/>
  <c r="BI89" s="1"/>
  <c r="BI90" s="1"/>
  <c r="BI91" s="1"/>
  <c r="BI92" s="1"/>
  <c r="BI93" s="1"/>
  <c r="BI94" s="1"/>
  <c r="BI95" s="1"/>
  <c r="BI96" s="1"/>
  <c r="BI97" s="1"/>
  <c r="BI98" s="1"/>
  <c r="BI99" s="1"/>
  <c r="BI100" s="1"/>
  <c r="BI101" s="1"/>
  <c r="BI102" s="1"/>
  <c r="BI103" s="1"/>
  <c r="BC4"/>
  <c r="AW4"/>
  <c r="AQ4"/>
  <c r="AQ5" s="1"/>
  <c r="AO4"/>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I4"/>
  <c r="DT4" s="1"/>
  <c r="DU4" s="1"/>
  <c r="AH4"/>
  <c r="AG4"/>
  <c r="AF4"/>
  <c r="AE4"/>
  <c r="Y4"/>
  <c r="X4"/>
  <c r="R4"/>
  <c r="Q4"/>
  <c r="K4"/>
  <c r="J4"/>
  <c r="C4"/>
  <c r="E3" i="22" s="1"/>
  <c r="B4" i="20"/>
  <c r="A4"/>
  <c r="DD3"/>
  <c r="AI3"/>
  <c r="DT3" s="1"/>
  <c r="DU3" s="1"/>
  <c r="AH3"/>
  <c r="AG3"/>
  <c r="AF3"/>
  <c r="Y3"/>
  <c r="R3"/>
  <c r="K3"/>
  <c r="C3"/>
  <c r="E2" i="22" s="1"/>
  <c r="B3" i="20"/>
  <c r="K259" i="10"/>
  <c r="L259" s="1"/>
  <c r="M259" s="1"/>
  <c r="N259" s="1"/>
  <c r="O259" s="1"/>
  <c r="P259" s="1"/>
  <c r="J259"/>
  <c r="I305"/>
  <c r="I304"/>
  <c r="I303"/>
  <c r="I302"/>
  <c r="P286"/>
  <c r="P285"/>
  <c r="P284"/>
  <c r="P283"/>
  <c r="P282"/>
  <c r="P281"/>
  <c r="P280"/>
  <c r="P279"/>
  <c r="P278"/>
  <c r="P277"/>
  <c r="O286"/>
  <c r="O285"/>
  <c r="O284"/>
  <c r="O283"/>
  <c r="O282"/>
  <c r="O281"/>
  <c r="O280"/>
  <c r="O279"/>
  <c r="O278"/>
  <c r="O277"/>
  <c r="N286"/>
  <c r="N285"/>
  <c r="E317" i="3" s="1"/>
  <c r="N284" i="10"/>
  <c r="E318" i="3" s="1"/>
  <c r="N283" i="10"/>
  <c r="E319" i="3" s="1"/>
  <c r="N282" i="10"/>
  <c r="N281"/>
  <c r="N280"/>
  <c r="N279"/>
  <c r="N278"/>
  <c r="N277"/>
  <c r="M286"/>
  <c r="M285"/>
  <c r="M284"/>
  <c r="M283"/>
  <c r="M282"/>
  <c r="M281"/>
  <c r="M280"/>
  <c r="M279"/>
  <c r="M278"/>
  <c r="M277"/>
  <c r="L286"/>
  <c r="L285"/>
  <c r="L284"/>
  <c r="L283"/>
  <c r="L282"/>
  <c r="L281"/>
  <c r="L280"/>
  <c r="L279"/>
  <c r="L278"/>
  <c r="L277"/>
  <c r="K286"/>
  <c r="K285"/>
  <c r="K284"/>
  <c r="K283"/>
  <c r="K282"/>
  <c r="K281"/>
  <c r="K280"/>
  <c r="K279"/>
  <c r="K278"/>
  <c r="K277"/>
  <c r="M276"/>
  <c r="N276" s="1"/>
  <c r="O276" s="1"/>
  <c r="P276" s="1"/>
  <c r="L276"/>
  <c r="I286"/>
  <c r="I285"/>
  <c r="I284"/>
  <c r="I283"/>
  <c r="I282"/>
  <c r="I281"/>
  <c r="I280"/>
  <c r="I279"/>
  <c r="I278"/>
  <c r="I277"/>
  <c r="P269"/>
  <c r="O269"/>
  <c r="N269"/>
  <c r="M269"/>
  <c r="L269"/>
  <c r="K269"/>
  <c r="J269"/>
  <c r="I269"/>
  <c r="P268"/>
  <c r="O268"/>
  <c r="N268"/>
  <c r="M268"/>
  <c r="L268"/>
  <c r="K268"/>
  <c r="J268"/>
  <c r="I268"/>
  <c r="P267"/>
  <c r="O267"/>
  <c r="N267"/>
  <c r="M267"/>
  <c r="L267"/>
  <c r="K267"/>
  <c r="J267"/>
  <c r="I267"/>
  <c r="P266"/>
  <c r="O266"/>
  <c r="N266"/>
  <c r="M266"/>
  <c r="L266"/>
  <c r="K266"/>
  <c r="J266"/>
  <c r="I266"/>
  <c r="P265"/>
  <c r="O265"/>
  <c r="N265"/>
  <c r="M265"/>
  <c r="L265"/>
  <c r="K265"/>
  <c r="J265"/>
  <c r="I265"/>
  <c r="P264"/>
  <c r="O264"/>
  <c r="N264"/>
  <c r="M264"/>
  <c r="L264"/>
  <c r="K264"/>
  <c r="J264"/>
  <c r="I264"/>
  <c r="P263"/>
  <c r="O263"/>
  <c r="N263"/>
  <c r="M263"/>
  <c r="L263"/>
  <c r="K263"/>
  <c r="J263"/>
  <c r="I263"/>
  <c r="P262"/>
  <c r="O262"/>
  <c r="N262"/>
  <c r="M262"/>
  <c r="L262"/>
  <c r="K262"/>
  <c r="J262"/>
  <c r="I262"/>
  <c r="P261"/>
  <c r="O261"/>
  <c r="N261"/>
  <c r="M261"/>
  <c r="L261"/>
  <c r="K261"/>
  <c r="J261"/>
  <c r="I261"/>
  <c r="P260"/>
  <c r="O260"/>
  <c r="N260"/>
  <c r="M260"/>
  <c r="L260"/>
  <c r="K260"/>
  <c r="J260"/>
  <c r="I260"/>
  <c r="C269"/>
  <c r="C268"/>
  <c r="C267"/>
  <c r="C266"/>
  <c r="C265"/>
  <c r="C264"/>
  <c r="C263"/>
  <c r="C262"/>
  <c r="C261"/>
  <c r="C260"/>
  <c r="DU38" i="20" l="1"/>
  <c r="DU39"/>
  <c r="DU73"/>
  <c r="CU57"/>
  <c r="S12" i="21" s="1"/>
  <c r="E56" i="22"/>
  <c r="P12"/>
  <c r="P7"/>
  <c r="P9"/>
  <c r="P11"/>
  <c r="P13"/>
  <c r="P15"/>
  <c r="P17"/>
  <c r="P19"/>
  <c r="AM108"/>
  <c r="AM110"/>
  <c r="AM113"/>
  <c r="AM115"/>
  <c r="AM117"/>
  <c r="AM119"/>
  <c r="AM121"/>
  <c r="AM5"/>
  <c r="AM9"/>
  <c r="AM11"/>
  <c r="AM13"/>
  <c r="AM15"/>
  <c r="AM17"/>
  <c r="AM19"/>
  <c r="AM21"/>
  <c r="AM23"/>
  <c r="AM25"/>
  <c r="AM27"/>
  <c r="AM29"/>
  <c r="AM31"/>
  <c r="AM33"/>
  <c r="AM35"/>
  <c r="AM37"/>
  <c r="AM39"/>
  <c r="AM41"/>
  <c r="AM43"/>
  <c r="AM45"/>
  <c r="AM47"/>
  <c r="AM49"/>
  <c r="AM51"/>
  <c r="AM53"/>
  <c r="AM55"/>
  <c r="AM57"/>
  <c r="AM59"/>
  <c r="AM61"/>
  <c r="AM63"/>
  <c r="AM65"/>
  <c r="AM67"/>
  <c r="CU68" i="20"/>
  <c r="AM69" i="22"/>
  <c r="AM71"/>
  <c r="AM73"/>
  <c r="CV74" i="20"/>
  <c r="AM75" i="22"/>
  <c r="AM77"/>
  <c r="AM79"/>
  <c r="CU80" i="20"/>
  <c r="AM81" i="22"/>
  <c r="AM83"/>
  <c r="AM85"/>
  <c r="AM87"/>
  <c r="AM89"/>
  <c r="AM91"/>
  <c r="AM93"/>
  <c r="AM95"/>
  <c r="AM97"/>
  <c r="AM99"/>
  <c r="AM101"/>
  <c r="AM103"/>
  <c r="AM107"/>
  <c r="AM111"/>
  <c r="AM122"/>
  <c r="S23" i="20"/>
  <c r="AM104" i="22"/>
  <c r="AM106"/>
  <c r="AM109"/>
  <c r="AM112"/>
  <c r="AM114"/>
  <c r="AM116"/>
  <c r="AM118"/>
  <c r="AM120"/>
  <c r="AM3"/>
  <c r="AM8"/>
  <c r="AM2"/>
  <c r="AM4"/>
  <c r="AM6"/>
  <c r="AM7"/>
  <c r="AM10"/>
  <c r="CU11" i="20"/>
  <c r="AM12" i="22"/>
  <c r="AM14"/>
  <c r="AM16"/>
  <c r="AM18"/>
  <c r="AM20"/>
  <c r="AM22"/>
  <c r="AM24"/>
  <c r="AM26"/>
  <c r="CV27" i="20"/>
  <c r="AM28" i="22"/>
  <c r="AM30"/>
  <c r="AM32"/>
  <c r="AM34"/>
  <c r="AM36"/>
  <c r="AM38"/>
  <c r="AM40"/>
  <c r="AM42"/>
  <c r="AM44"/>
  <c r="AM46"/>
  <c r="AM48"/>
  <c r="AM50"/>
  <c r="AM52"/>
  <c r="AM54"/>
  <c r="AM56"/>
  <c r="AM58"/>
  <c r="AM60"/>
  <c r="AM62"/>
  <c r="AM64"/>
  <c r="AM66"/>
  <c r="CV67" i="20"/>
  <c r="AM68" i="22"/>
  <c r="AM70"/>
  <c r="AM72"/>
  <c r="CU73" i="20"/>
  <c r="AM74" i="22"/>
  <c r="AM76"/>
  <c r="AM78"/>
  <c r="AM80"/>
  <c r="AM82"/>
  <c r="AM84"/>
  <c r="AM86"/>
  <c r="AM88"/>
  <c r="AM90"/>
  <c r="CU91" i="20"/>
  <c r="AM92" i="22"/>
  <c r="AM94"/>
  <c r="AM96"/>
  <c r="AM98"/>
  <c r="AM100"/>
  <c r="AM102"/>
  <c r="AM105"/>
  <c r="CC6" i="20"/>
  <c r="CD6"/>
  <c r="BZ6"/>
  <c r="CE6"/>
  <c r="CF6"/>
  <c r="BX6"/>
  <c r="BV6"/>
  <c r="BW6"/>
  <c r="CC108"/>
  <c r="BX108"/>
  <c r="CD108"/>
  <c r="BZ108"/>
  <c r="CE108"/>
  <c r="BV108"/>
  <c r="BW108"/>
  <c r="CF108"/>
  <c r="CC109"/>
  <c r="CD109"/>
  <c r="BX109"/>
  <c r="CE109"/>
  <c r="CF109"/>
  <c r="BZ109"/>
  <c r="BV109"/>
  <c r="BW109"/>
  <c r="CC114"/>
  <c r="CD114"/>
  <c r="BX114"/>
  <c r="BZ114"/>
  <c r="CE114"/>
  <c r="BV114"/>
  <c r="BW114"/>
  <c r="CF114"/>
  <c r="CC118"/>
  <c r="CD118"/>
  <c r="BZ118"/>
  <c r="CE118"/>
  <c r="CF118"/>
  <c r="BX118"/>
  <c r="BV118"/>
  <c r="BW118"/>
  <c r="D120"/>
  <c r="AR120" s="1"/>
  <c r="AX120" s="1"/>
  <c r="AB120"/>
  <c r="CU120" s="1"/>
  <c r="U120"/>
  <c r="AC120"/>
  <c r="CV120" s="1"/>
  <c r="V120"/>
  <c r="CC120"/>
  <c r="BX120"/>
  <c r="CD120"/>
  <c r="BZ120"/>
  <c r="CE120"/>
  <c r="BV120"/>
  <c r="CF120"/>
  <c r="BW120"/>
  <c r="D122"/>
  <c r="DH122" s="1"/>
  <c r="AB122"/>
  <c r="CU122" s="1"/>
  <c r="AC122"/>
  <c r="CV122" s="1"/>
  <c r="U122"/>
  <c r="V122"/>
  <c r="CC122"/>
  <c r="CD122"/>
  <c r="BX122"/>
  <c r="BZ122"/>
  <c r="CE122"/>
  <c r="BV122"/>
  <c r="BW122"/>
  <c r="CF122"/>
  <c r="CC10"/>
  <c r="CD10"/>
  <c r="BX10"/>
  <c r="BZ10"/>
  <c r="CE10"/>
  <c r="BV10"/>
  <c r="BW10"/>
  <c r="CF10"/>
  <c r="D12"/>
  <c r="DJ12" s="1"/>
  <c r="AB12"/>
  <c r="CU12" s="1"/>
  <c r="AC12"/>
  <c r="CV12" s="1"/>
  <c r="U12"/>
  <c r="V12"/>
  <c r="CC12"/>
  <c r="CD12"/>
  <c r="BZ12"/>
  <c r="CE12"/>
  <c r="BV12"/>
  <c r="BW12"/>
  <c r="CF12"/>
  <c r="BX12"/>
  <c r="CC14"/>
  <c r="CD14"/>
  <c r="BX14"/>
  <c r="BZ14"/>
  <c r="CE14"/>
  <c r="CF14"/>
  <c r="BV14"/>
  <c r="BW14"/>
  <c r="AB16"/>
  <c r="CU16" s="1"/>
  <c r="AC16"/>
  <c r="CV16" s="1"/>
  <c r="U16"/>
  <c r="V16"/>
  <c r="CC16"/>
  <c r="CD16"/>
  <c r="BZ16"/>
  <c r="CE16"/>
  <c r="BX16"/>
  <c r="BV16"/>
  <c r="CF16"/>
  <c r="BW16"/>
  <c r="D18"/>
  <c r="DH18" s="1"/>
  <c r="AB18"/>
  <c r="CU18" s="1"/>
  <c r="U18"/>
  <c r="AC18"/>
  <c r="CV18" s="1"/>
  <c r="V18"/>
  <c r="CC18"/>
  <c r="CD18"/>
  <c r="BZ18"/>
  <c r="CE18"/>
  <c r="BV18"/>
  <c r="BX18"/>
  <c r="BW18"/>
  <c r="CF18"/>
  <c r="AB20"/>
  <c r="CU20" s="1"/>
  <c r="AC20"/>
  <c r="CV20" s="1"/>
  <c r="U20"/>
  <c r="V20"/>
  <c r="CC20"/>
  <c r="CD20"/>
  <c r="BX20"/>
  <c r="BZ20"/>
  <c r="CE20"/>
  <c r="BV20"/>
  <c r="BW20"/>
  <c r="CF20"/>
  <c r="AB22"/>
  <c r="CU22" s="1"/>
  <c r="U22"/>
  <c r="AC22"/>
  <c r="CV22" s="1"/>
  <c r="V22"/>
  <c r="CC22"/>
  <c r="CD22"/>
  <c r="BZ22"/>
  <c r="CE22"/>
  <c r="CF22"/>
  <c r="BV22"/>
  <c r="BW22"/>
  <c r="BX22"/>
  <c r="CC26"/>
  <c r="CD26"/>
  <c r="BX26"/>
  <c r="BZ26"/>
  <c r="CE26"/>
  <c r="BV26"/>
  <c r="BW26"/>
  <c r="CC28"/>
  <c r="CD28"/>
  <c r="BZ28"/>
  <c r="CE28"/>
  <c r="BV28"/>
  <c r="BX28"/>
  <c r="BW28"/>
  <c r="CF28"/>
  <c r="AB30"/>
  <c r="CU30" s="1"/>
  <c r="AC30"/>
  <c r="CV30" s="1"/>
  <c r="U30"/>
  <c r="V30"/>
  <c r="CC32"/>
  <c r="CD32"/>
  <c r="BZ32"/>
  <c r="CE32"/>
  <c r="BV32"/>
  <c r="BW32"/>
  <c r="BX32"/>
  <c r="AB34"/>
  <c r="CU34" s="1"/>
  <c r="AC34"/>
  <c r="CV34" s="1"/>
  <c r="U34"/>
  <c r="V34"/>
  <c r="CC34"/>
  <c r="CD34"/>
  <c r="BZ34"/>
  <c r="CE34"/>
  <c r="BV34"/>
  <c r="BW34"/>
  <c r="BX34"/>
  <c r="DO36"/>
  <c r="CC36"/>
  <c r="CD36"/>
  <c r="BX36"/>
  <c r="BZ36"/>
  <c r="CE36"/>
  <c r="BV36"/>
  <c r="BW36"/>
  <c r="AB38"/>
  <c r="CU38" s="1"/>
  <c r="AC38"/>
  <c r="CV38" s="1"/>
  <c r="U38"/>
  <c r="V38"/>
  <c r="DO40"/>
  <c r="AB40"/>
  <c r="CU40" s="1"/>
  <c r="U40"/>
  <c r="AC40"/>
  <c r="CV40" s="1"/>
  <c r="V40"/>
  <c r="AB42"/>
  <c r="CU42" s="1"/>
  <c r="AC42"/>
  <c r="CV42" s="1"/>
  <c r="U42"/>
  <c r="V42"/>
  <c r="CC44"/>
  <c r="CD44"/>
  <c r="BZ44"/>
  <c r="CE44"/>
  <c r="BV44"/>
  <c r="BW44"/>
  <c r="BX44"/>
  <c r="AB46"/>
  <c r="CU46" s="1"/>
  <c r="AC46"/>
  <c r="CV46" s="1"/>
  <c r="U46"/>
  <c r="V46"/>
  <c r="CC48"/>
  <c r="CD48"/>
  <c r="BZ48"/>
  <c r="CE48"/>
  <c r="BX48"/>
  <c r="BV48"/>
  <c r="BW48"/>
  <c r="CC50"/>
  <c r="CD50"/>
  <c r="BZ50"/>
  <c r="CE50"/>
  <c r="BV50"/>
  <c r="BX50"/>
  <c r="BW50"/>
  <c r="AB52"/>
  <c r="CU52" s="1"/>
  <c r="U52"/>
  <c r="AC52"/>
  <c r="CV52" s="1"/>
  <c r="V52"/>
  <c r="AB54"/>
  <c r="CU54" s="1"/>
  <c r="AC54"/>
  <c r="CV54" s="1"/>
  <c r="U54"/>
  <c r="V54"/>
  <c r="AB56"/>
  <c r="CU56" s="1"/>
  <c r="U56"/>
  <c r="AC56"/>
  <c r="CV56" s="1"/>
  <c r="V56"/>
  <c r="CC56"/>
  <c r="CD56"/>
  <c r="BX56"/>
  <c r="BZ56"/>
  <c r="CE56"/>
  <c r="BV56"/>
  <c r="BW56"/>
  <c r="AB58"/>
  <c r="CU58" s="1"/>
  <c r="AC58"/>
  <c r="CV58" s="1"/>
  <c r="U58"/>
  <c r="V58"/>
  <c r="CC60"/>
  <c r="CD60"/>
  <c r="BZ60"/>
  <c r="CE60"/>
  <c r="BV60"/>
  <c r="BX60"/>
  <c r="BW60"/>
  <c r="CC62"/>
  <c r="CD62"/>
  <c r="BX62"/>
  <c r="BZ62"/>
  <c r="CE62"/>
  <c r="BV62"/>
  <c r="BW62"/>
  <c r="CC64"/>
  <c r="CD64"/>
  <c r="BZ64"/>
  <c r="CE64"/>
  <c r="BV64"/>
  <c r="BW64"/>
  <c r="BX64"/>
  <c r="AL67"/>
  <c r="BE67" s="1"/>
  <c r="CC68"/>
  <c r="CD68"/>
  <c r="BX68"/>
  <c r="BZ68"/>
  <c r="CE68"/>
  <c r="BV68"/>
  <c r="BW68"/>
  <c r="AB70"/>
  <c r="CU70" s="1"/>
  <c r="AC70"/>
  <c r="CV70" s="1"/>
  <c r="U70"/>
  <c r="V70"/>
  <c r="AB74"/>
  <c r="CU74" s="1"/>
  <c r="AC74"/>
  <c r="U74"/>
  <c r="V74"/>
  <c r="CC76"/>
  <c r="BX76"/>
  <c r="CD76"/>
  <c r="BZ76"/>
  <c r="CE76"/>
  <c r="BV76"/>
  <c r="BW76"/>
  <c r="CC78"/>
  <c r="CD78"/>
  <c r="BZ78"/>
  <c r="CE78"/>
  <c r="BV78"/>
  <c r="BW78"/>
  <c r="BX78"/>
  <c r="CC80"/>
  <c r="BX80"/>
  <c r="CD80"/>
  <c r="BZ80"/>
  <c r="CE80"/>
  <c r="BV80"/>
  <c r="CF80"/>
  <c r="BW80"/>
  <c r="AB82"/>
  <c r="CU82" s="1"/>
  <c r="AC82"/>
  <c r="CV82" s="1"/>
  <c r="U82"/>
  <c r="V82"/>
  <c r="CC82"/>
  <c r="CD82"/>
  <c r="BX82"/>
  <c r="BZ82"/>
  <c r="CE82"/>
  <c r="BV82"/>
  <c r="BW82"/>
  <c r="CF82"/>
  <c r="AB84"/>
  <c r="CU84" s="1"/>
  <c r="AC84"/>
  <c r="CV84" s="1"/>
  <c r="U84"/>
  <c r="V84"/>
  <c r="D86"/>
  <c r="AT86" s="1"/>
  <c r="AZ86" s="1"/>
  <c r="AB86"/>
  <c r="CU86" s="1"/>
  <c r="U86"/>
  <c r="AC86"/>
  <c r="CV86" s="1"/>
  <c r="V86"/>
  <c r="CC86"/>
  <c r="CD86"/>
  <c r="BZ86"/>
  <c r="CE86"/>
  <c r="CF86"/>
  <c r="BX86"/>
  <c r="BV86"/>
  <c r="BW86"/>
  <c r="Z88"/>
  <c r="CM88" s="1"/>
  <c r="AB88"/>
  <c r="CU88" s="1"/>
  <c r="AC88"/>
  <c r="CV88" s="1"/>
  <c r="U88"/>
  <c r="V88"/>
  <c r="D90"/>
  <c r="AS90" s="1"/>
  <c r="AY90" s="1"/>
  <c r="AB90"/>
  <c r="CU90" s="1"/>
  <c r="U90"/>
  <c r="V90"/>
  <c r="AC90"/>
  <c r="CV90" s="1"/>
  <c r="S92"/>
  <c r="AB92"/>
  <c r="CU92" s="1"/>
  <c r="AC92"/>
  <c r="CV92" s="1"/>
  <c r="U92"/>
  <c r="V92"/>
  <c r="CC94"/>
  <c r="CD94"/>
  <c r="BZ94"/>
  <c r="CE94"/>
  <c r="CF94"/>
  <c r="BV94"/>
  <c r="BW94"/>
  <c r="BX94"/>
  <c r="AB96"/>
  <c r="CU96" s="1"/>
  <c r="U96"/>
  <c r="AC96"/>
  <c r="CV96" s="1"/>
  <c r="V96"/>
  <c r="D98"/>
  <c r="AB98"/>
  <c r="CU98" s="1"/>
  <c r="AC98"/>
  <c r="CV98" s="1"/>
  <c r="U98"/>
  <c r="V98"/>
  <c r="CC100"/>
  <c r="BX100"/>
  <c r="CD100"/>
  <c r="BZ100"/>
  <c r="CE100"/>
  <c r="BV100"/>
  <c r="BW100"/>
  <c r="CF100"/>
  <c r="CC102"/>
  <c r="CD102"/>
  <c r="BZ102"/>
  <c r="CE102"/>
  <c r="CF102"/>
  <c r="BX102"/>
  <c r="BV102"/>
  <c r="BW102"/>
  <c r="AB112"/>
  <c r="CU112" s="1"/>
  <c r="U112"/>
  <c r="AC112"/>
  <c r="CV112" s="1"/>
  <c r="V112"/>
  <c r="CC112"/>
  <c r="BX112"/>
  <c r="CD112"/>
  <c r="BZ112"/>
  <c r="CE112"/>
  <c r="BV112"/>
  <c r="CF112"/>
  <c r="BW112"/>
  <c r="CC123"/>
  <c r="CD123"/>
  <c r="CE123"/>
  <c r="CF123"/>
  <c r="BX123"/>
  <c r="BZ123"/>
  <c r="BV123"/>
  <c r="BW123"/>
  <c r="CC8"/>
  <c r="CD8"/>
  <c r="BX8"/>
  <c r="BZ8"/>
  <c r="CE8"/>
  <c r="BV8"/>
  <c r="CF8"/>
  <c r="BW8"/>
  <c r="DV4"/>
  <c r="DV3" s="1"/>
  <c r="T105"/>
  <c r="U105"/>
  <c r="V105"/>
  <c r="AB105"/>
  <c r="CU105" s="1"/>
  <c r="AC105"/>
  <c r="CV105" s="1"/>
  <c r="CC106"/>
  <c r="CD106"/>
  <c r="BX106"/>
  <c r="BZ106"/>
  <c r="CE106"/>
  <c r="BV106"/>
  <c r="BW106"/>
  <c r="CF106"/>
  <c r="AA107"/>
  <c r="CN107" s="1"/>
  <c r="U107"/>
  <c r="V107"/>
  <c r="AB107"/>
  <c r="CU107" s="1"/>
  <c r="AC107"/>
  <c r="CV107" s="1"/>
  <c r="CC107"/>
  <c r="CD107"/>
  <c r="CE107"/>
  <c r="CF107"/>
  <c r="BX107"/>
  <c r="BZ107"/>
  <c r="BV107"/>
  <c r="BW107"/>
  <c r="T110"/>
  <c r="AB110"/>
  <c r="CU110" s="1"/>
  <c r="AC110"/>
  <c r="CV110" s="1"/>
  <c r="U110"/>
  <c r="V110"/>
  <c r="CC110"/>
  <c r="CD110"/>
  <c r="BZ110"/>
  <c r="CE110"/>
  <c r="CF110"/>
  <c r="BV110"/>
  <c r="BW110"/>
  <c r="BX110"/>
  <c r="D113"/>
  <c r="AR113" s="1"/>
  <c r="AX113" s="1"/>
  <c r="U113"/>
  <c r="V113"/>
  <c r="AB113"/>
  <c r="CU113" s="1"/>
  <c r="AC113"/>
  <c r="CV113" s="1"/>
  <c r="CQ113" s="1"/>
  <c r="CC113"/>
  <c r="CD113"/>
  <c r="BX113"/>
  <c r="CE113"/>
  <c r="CF113"/>
  <c r="BZ113"/>
  <c r="BV113"/>
  <c r="BW113"/>
  <c r="D115"/>
  <c r="AS115" s="1"/>
  <c r="U115"/>
  <c r="V115"/>
  <c r="AB115"/>
  <c r="CU115" s="1"/>
  <c r="AC115"/>
  <c r="CV115" s="1"/>
  <c r="CC115"/>
  <c r="CD115"/>
  <c r="CE115"/>
  <c r="CF115"/>
  <c r="BX115"/>
  <c r="BZ115"/>
  <c r="BV115"/>
  <c r="BW115"/>
  <c r="D117"/>
  <c r="DJ117" s="1"/>
  <c r="U117"/>
  <c r="V117"/>
  <c r="AB117"/>
  <c r="CU117" s="1"/>
  <c r="AC117"/>
  <c r="CV117" s="1"/>
  <c r="CC117"/>
  <c r="CD117"/>
  <c r="BX117"/>
  <c r="CE117"/>
  <c r="CF117"/>
  <c r="BZ117"/>
  <c r="BV117"/>
  <c r="BW117"/>
  <c r="D119"/>
  <c r="DH119" s="1"/>
  <c r="U119"/>
  <c r="V119"/>
  <c r="AB119"/>
  <c r="CU119" s="1"/>
  <c r="AC119"/>
  <c r="CV119" s="1"/>
  <c r="CC119"/>
  <c r="CD119"/>
  <c r="CE119"/>
  <c r="CF119"/>
  <c r="BZ119"/>
  <c r="BX119"/>
  <c r="BV119"/>
  <c r="BW119"/>
  <c r="D121"/>
  <c r="DJ121" s="1"/>
  <c r="U121"/>
  <c r="V121"/>
  <c r="AB121"/>
  <c r="CU121" s="1"/>
  <c r="AC121"/>
  <c r="CV121" s="1"/>
  <c r="CC121"/>
  <c r="CD121"/>
  <c r="BX121"/>
  <c r="CE121"/>
  <c r="CF121"/>
  <c r="BZ121"/>
  <c r="BV121"/>
  <c r="BW121"/>
  <c r="DW4"/>
  <c r="DW5" s="1"/>
  <c r="S4"/>
  <c r="AB4"/>
  <c r="CU4" s="1"/>
  <c r="U4"/>
  <c r="AC4"/>
  <c r="CV4" s="1"/>
  <c r="V4"/>
  <c r="CC4"/>
  <c r="CD4"/>
  <c r="BX4"/>
  <c r="BZ4"/>
  <c r="CE4"/>
  <c r="BV4"/>
  <c r="BW4"/>
  <c r="CF4"/>
  <c r="U9"/>
  <c r="V9"/>
  <c r="AB9"/>
  <c r="CU9" s="1"/>
  <c r="AC9"/>
  <c r="CV9" s="1"/>
  <c r="D109"/>
  <c r="DJ109" s="1"/>
  <c r="U109"/>
  <c r="V109"/>
  <c r="AB109"/>
  <c r="CU109" s="1"/>
  <c r="AC109"/>
  <c r="CV109" s="1"/>
  <c r="AA111"/>
  <c r="CN111" s="1"/>
  <c r="U111"/>
  <c r="V111"/>
  <c r="AB111"/>
  <c r="CU111" s="1"/>
  <c r="AC111"/>
  <c r="CV111" s="1"/>
  <c r="CC111"/>
  <c r="CD111"/>
  <c r="CE111"/>
  <c r="CF111"/>
  <c r="BZ111"/>
  <c r="BV111"/>
  <c r="BX111"/>
  <c r="BW111"/>
  <c r="D114"/>
  <c r="AT114" s="1"/>
  <c r="AZ114" s="1"/>
  <c r="AB114"/>
  <c r="CU114" s="1"/>
  <c r="V114"/>
  <c r="AC114"/>
  <c r="CV114" s="1"/>
  <c r="U114"/>
  <c r="AB116"/>
  <c r="CU116" s="1"/>
  <c r="U116"/>
  <c r="AC116"/>
  <c r="CV116" s="1"/>
  <c r="V116"/>
  <c r="CC116"/>
  <c r="BX116"/>
  <c r="CD116"/>
  <c r="BZ116"/>
  <c r="CE116"/>
  <c r="BV116"/>
  <c r="BW116"/>
  <c r="CF116"/>
  <c r="D118"/>
  <c r="AR118" s="1"/>
  <c r="AX118" s="1"/>
  <c r="AB118"/>
  <c r="CU118" s="1"/>
  <c r="AC118"/>
  <c r="CV118" s="1"/>
  <c r="U118"/>
  <c r="V118"/>
  <c r="AM6"/>
  <c r="AB6"/>
  <c r="CU6" s="1"/>
  <c r="AC6"/>
  <c r="CV6" s="1"/>
  <c r="U6"/>
  <c r="V6"/>
  <c r="AB10"/>
  <c r="CU10" s="1"/>
  <c r="U10"/>
  <c r="AC10"/>
  <c r="CV10" s="1"/>
  <c r="V10"/>
  <c r="D14"/>
  <c r="AS14" s="1"/>
  <c r="AY14" s="1"/>
  <c r="AB14"/>
  <c r="CU14" s="1"/>
  <c r="U14"/>
  <c r="AC14"/>
  <c r="CV14" s="1"/>
  <c r="V14"/>
  <c r="AB24"/>
  <c r="CU24" s="1"/>
  <c r="AC24"/>
  <c r="CV24" s="1"/>
  <c r="U24"/>
  <c r="V24"/>
  <c r="CC24"/>
  <c r="CD24"/>
  <c r="BX24"/>
  <c r="BZ24"/>
  <c r="CE24"/>
  <c r="BV24"/>
  <c r="CF24"/>
  <c r="BW24"/>
  <c r="AB26"/>
  <c r="CU26" s="1"/>
  <c r="AC26"/>
  <c r="CV26" s="1"/>
  <c r="U26"/>
  <c r="V26"/>
  <c r="AB28"/>
  <c r="CU28" s="1"/>
  <c r="U28"/>
  <c r="AC28"/>
  <c r="CV28" s="1"/>
  <c r="V28"/>
  <c r="CC30"/>
  <c r="CD30"/>
  <c r="BX30"/>
  <c r="BZ30"/>
  <c r="CE30"/>
  <c r="BV30"/>
  <c r="BW30"/>
  <c r="AB32"/>
  <c r="CU32" s="1"/>
  <c r="U32"/>
  <c r="AC32"/>
  <c r="CV32" s="1"/>
  <c r="V32"/>
  <c r="AB36"/>
  <c r="CU36" s="1"/>
  <c r="U36"/>
  <c r="AC36"/>
  <c r="CV36" s="1"/>
  <c r="V36"/>
  <c r="CC38"/>
  <c r="CD38"/>
  <c r="BZ38"/>
  <c r="CE38"/>
  <c r="BX38"/>
  <c r="BV38"/>
  <c r="BW38"/>
  <c r="CC40"/>
  <c r="CD40"/>
  <c r="BX40"/>
  <c r="BZ40"/>
  <c r="CE40"/>
  <c r="BV40"/>
  <c r="BW40"/>
  <c r="CC42"/>
  <c r="CD42"/>
  <c r="BX42"/>
  <c r="BZ42"/>
  <c r="CE42"/>
  <c r="BV42"/>
  <c r="BW42"/>
  <c r="AB44"/>
  <c r="CU44" s="1"/>
  <c r="S9" i="21" s="1"/>
  <c r="U44" i="20"/>
  <c r="AC44"/>
  <c r="CV44" s="1"/>
  <c r="T9" i="21" s="1"/>
  <c r="V44" i="20"/>
  <c r="CC46"/>
  <c r="CD46"/>
  <c r="BX46"/>
  <c r="BZ46"/>
  <c r="CE46"/>
  <c r="BV46"/>
  <c r="BW46"/>
  <c r="AB48"/>
  <c r="CU48" s="1"/>
  <c r="S10" i="21" s="1"/>
  <c r="U48" i="20"/>
  <c r="AC48"/>
  <c r="CV48" s="1"/>
  <c r="T10" i="21" s="1"/>
  <c r="V48" i="20"/>
  <c r="AB50"/>
  <c r="CU50" s="1"/>
  <c r="AC50"/>
  <c r="CV50" s="1"/>
  <c r="U50"/>
  <c r="V50"/>
  <c r="AL51"/>
  <c r="BE51" s="1"/>
  <c r="CC52"/>
  <c r="CD52"/>
  <c r="BX52"/>
  <c r="BZ52"/>
  <c r="CE52"/>
  <c r="BV52"/>
  <c r="BW52"/>
  <c r="CC54"/>
  <c r="CD54"/>
  <c r="BZ54"/>
  <c r="CE54"/>
  <c r="BV54"/>
  <c r="BW54"/>
  <c r="BX54"/>
  <c r="CC58"/>
  <c r="CD58"/>
  <c r="BX58"/>
  <c r="BZ58"/>
  <c r="CE58"/>
  <c r="BV58"/>
  <c r="BW58"/>
  <c r="AB60"/>
  <c r="CU60" s="1"/>
  <c r="S13" i="21" s="1"/>
  <c r="U60" i="20"/>
  <c r="AC60"/>
  <c r="CV60" s="1"/>
  <c r="T13" i="21" s="1"/>
  <c r="V60" i="20"/>
  <c r="AB62"/>
  <c r="CU62" s="1"/>
  <c r="AC62"/>
  <c r="CV62" s="1"/>
  <c r="U62"/>
  <c r="V62"/>
  <c r="AB64"/>
  <c r="CU64" s="1"/>
  <c r="U64"/>
  <c r="AC64"/>
  <c r="CV64" s="1"/>
  <c r="V64"/>
  <c r="AB66"/>
  <c r="CU66" s="1"/>
  <c r="AC66"/>
  <c r="CV66" s="1"/>
  <c r="U66"/>
  <c r="V66"/>
  <c r="CC66"/>
  <c r="CD66"/>
  <c r="BZ66"/>
  <c r="CE66"/>
  <c r="BV66"/>
  <c r="BW66"/>
  <c r="BX66"/>
  <c r="AB68"/>
  <c r="U68"/>
  <c r="AC68"/>
  <c r="CV68" s="1"/>
  <c r="V68"/>
  <c r="CC70"/>
  <c r="CD70"/>
  <c r="BZ70"/>
  <c r="CE70"/>
  <c r="BX70"/>
  <c r="BV70"/>
  <c r="BW70"/>
  <c r="AB72"/>
  <c r="CU72" s="1"/>
  <c r="U72"/>
  <c r="AC72"/>
  <c r="CV72" s="1"/>
  <c r="V72"/>
  <c r="CC72"/>
  <c r="BX72"/>
  <c r="CD72"/>
  <c r="BZ72"/>
  <c r="CE72"/>
  <c r="BV72"/>
  <c r="BW72"/>
  <c r="CC74"/>
  <c r="CD74"/>
  <c r="BX74"/>
  <c r="BZ74"/>
  <c r="CE74"/>
  <c r="BV74"/>
  <c r="BW74"/>
  <c r="AB76"/>
  <c r="CU76" s="1"/>
  <c r="U76"/>
  <c r="AC76"/>
  <c r="CV76" s="1"/>
  <c r="V76"/>
  <c r="AB78"/>
  <c r="CU78" s="1"/>
  <c r="AC78"/>
  <c r="CV78" s="1"/>
  <c r="U78"/>
  <c r="V78"/>
  <c r="AB80"/>
  <c r="U80"/>
  <c r="AC80"/>
  <c r="CV80" s="1"/>
  <c r="V80"/>
  <c r="CC84"/>
  <c r="BX84"/>
  <c r="CD84"/>
  <c r="BZ84"/>
  <c r="CE84"/>
  <c r="BV84"/>
  <c r="BW84"/>
  <c r="CF84"/>
  <c r="CC88"/>
  <c r="BX88"/>
  <c r="CD88"/>
  <c r="BZ88"/>
  <c r="CE88"/>
  <c r="BV88"/>
  <c r="CF88"/>
  <c r="BW88"/>
  <c r="CC90"/>
  <c r="CD90"/>
  <c r="BX90"/>
  <c r="BZ90"/>
  <c r="CE90"/>
  <c r="BV90"/>
  <c r="BW90"/>
  <c r="CF90"/>
  <c r="CC92"/>
  <c r="BX92"/>
  <c r="CD92"/>
  <c r="BZ92"/>
  <c r="CE92"/>
  <c r="BV92"/>
  <c r="BW92"/>
  <c r="CF92"/>
  <c r="D94"/>
  <c r="AS94" s="1"/>
  <c r="AY94" s="1"/>
  <c r="AB94"/>
  <c r="CU94" s="1"/>
  <c r="V94"/>
  <c r="AC94"/>
  <c r="CV94" s="1"/>
  <c r="U94"/>
  <c r="CC96"/>
  <c r="BX96"/>
  <c r="CD96"/>
  <c r="BZ96"/>
  <c r="CE96"/>
  <c r="BV96"/>
  <c r="CF96"/>
  <c r="BW96"/>
  <c r="CC98"/>
  <c r="CD98"/>
  <c r="BX98"/>
  <c r="BZ98"/>
  <c r="CE98"/>
  <c r="BV98"/>
  <c r="BW98"/>
  <c r="CF98"/>
  <c r="T100"/>
  <c r="AB100"/>
  <c r="CU100" s="1"/>
  <c r="U100"/>
  <c r="V100"/>
  <c r="AC100"/>
  <c r="CV100" s="1"/>
  <c r="D102"/>
  <c r="AT102" s="1"/>
  <c r="AZ102" s="1"/>
  <c r="AB102"/>
  <c r="CU102" s="1"/>
  <c r="AC102"/>
  <c r="CV102" s="1"/>
  <c r="U102"/>
  <c r="V102"/>
  <c r="Z104"/>
  <c r="CM104" s="1"/>
  <c r="AB104"/>
  <c r="CU104" s="1"/>
  <c r="U104"/>
  <c r="AC104"/>
  <c r="CV104" s="1"/>
  <c r="V104"/>
  <c r="CC104"/>
  <c r="BX104"/>
  <c r="CD104"/>
  <c r="BZ104"/>
  <c r="CE104"/>
  <c r="BV104"/>
  <c r="CF104"/>
  <c r="BW104"/>
  <c r="D108"/>
  <c r="DI108" s="1"/>
  <c r="AB108"/>
  <c r="CU108" s="1"/>
  <c r="U108"/>
  <c r="AC108"/>
  <c r="CV108" s="1"/>
  <c r="V108"/>
  <c r="D123"/>
  <c r="DJ123" s="1"/>
  <c r="U123"/>
  <c r="V123"/>
  <c r="AB123"/>
  <c r="CU123" s="1"/>
  <c r="AC123"/>
  <c r="CV123" s="1"/>
  <c r="U3"/>
  <c r="AB3"/>
  <c r="CU3" s="1"/>
  <c r="AC3"/>
  <c r="CV3" s="1"/>
  <c r="V3"/>
  <c r="CC3"/>
  <c r="CD3"/>
  <c r="CE3"/>
  <c r="BX3"/>
  <c r="CF3"/>
  <c r="BZ3"/>
  <c r="BV3"/>
  <c r="BW3"/>
  <c r="U5"/>
  <c r="V5"/>
  <c r="AB5"/>
  <c r="CU5" s="1"/>
  <c r="AC5"/>
  <c r="CV5" s="1"/>
  <c r="CC5"/>
  <c r="CD5"/>
  <c r="BX5"/>
  <c r="CE5"/>
  <c r="CF5"/>
  <c r="BZ5"/>
  <c r="BV5"/>
  <c r="BW5"/>
  <c r="U7"/>
  <c r="AB7"/>
  <c r="CU7" s="1"/>
  <c r="V7"/>
  <c r="AC7"/>
  <c r="CV7" s="1"/>
  <c r="CC7"/>
  <c r="CD7"/>
  <c r="CE7"/>
  <c r="CF7"/>
  <c r="BZ7"/>
  <c r="BX7"/>
  <c r="BV7"/>
  <c r="BW7"/>
  <c r="AB8"/>
  <c r="CU8" s="1"/>
  <c r="AC8"/>
  <c r="CV8" s="1"/>
  <c r="U8"/>
  <c r="V8"/>
  <c r="CC9"/>
  <c r="CD9"/>
  <c r="BX9"/>
  <c r="CE9"/>
  <c r="CF9"/>
  <c r="BZ9"/>
  <c r="BV9"/>
  <c r="BW9"/>
  <c r="U11"/>
  <c r="AB11"/>
  <c r="V11"/>
  <c r="AC11"/>
  <c r="CV11" s="1"/>
  <c r="CC11"/>
  <c r="CD11"/>
  <c r="CE11"/>
  <c r="CF11"/>
  <c r="BZ11"/>
  <c r="BX11"/>
  <c r="BV11"/>
  <c r="BW11"/>
  <c r="U13"/>
  <c r="AB13"/>
  <c r="CU13" s="1"/>
  <c r="V13"/>
  <c r="AC13"/>
  <c r="CV13" s="1"/>
  <c r="CC13"/>
  <c r="CD13"/>
  <c r="BX13"/>
  <c r="CE13"/>
  <c r="CF13"/>
  <c r="BZ13"/>
  <c r="BV13"/>
  <c r="BW13"/>
  <c r="U15"/>
  <c r="V15"/>
  <c r="AB15"/>
  <c r="CU15" s="1"/>
  <c r="AC15"/>
  <c r="CV15" s="1"/>
  <c r="CC15"/>
  <c r="CD15"/>
  <c r="CE15"/>
  <c r="CF15"/>
  <c r="BX15"/>
  <c r="BZ15"/>
  <c r="BV15"/>
  <c r="BW15"/>
  <c r="U17"/>
  <c r="AB17"/>
  <c r="CU17" s="1"/>
  <c r="V17"/>
  <c r="AC17"/>
  <c r="CV17" s="1"/>
  <c r="CC17"/>
  <c r="CD17"/>
  <c r="BX17"/>
  <c r="CE17"/>
  <c r="CF17"/>
  <c r="BZ17"/>
  <c r="BV17"/>
  <c r="BW17"/>
  <c r="U19"/>
  <c r="V19"/>
  <c r="AB19"/>
  <c r="CU19" s="1"/>
  <c r="AC19"/>
  <c r="CV19" s="1"/>
  <c r="CC19"/>
  <c r="CD19"/>
  <c r="CE19"/>
  <c r="BX19"/>
  <c r="CF19"/>
  <c r="BZ19"/>
  <c r="BW19"/>
  <c r="BV19"/>
  <c r="U21"/>
  <c r="AB21"/>
  <c r="CU21" s="1"/>
  <c r="AC21"/>
  <c r="CV21" s="1"/>
  <c r="V21"/>
  <c r="CC21"/>
  <c r="CD21"/>
  <c r="BX21"/>
  <c r="CE21"/>
  <c r="CF21"/>
  <c r="BZ21"/>
  <c r="BV21"/>
  <c r="BW21"/>
  <c r="U23"/>
  <c r="AB23"/>
  <c r="CU23" s="1"/>
  <c r="V23"/>
  <c r="AC23"/>
  <c r="CV23" s="1"/>
  <c r="CC23"/>
  <c r="CD23"/>
  <c r="CE23"/>
  <c r="CF23"/>
  <c r="BZ23"/>
  <c r="BV23"/>
  <c r="BX23"/>
  <c r="BW23"/>
  <c r="AL25"/>
  <c r="BQ25" s="1"/>
  <c r="U25"/>
  <c r="V25"/>
  <c r="AB25"/>
  <c r="CU25" s="1"/>
  <c r="AC25"/>
  <c r="CV25" s="1"/>
  <c r="CC25"/>
  <c r="CD25"/>
  <c r="BX25"/>
  <c r="CE25"/>
  <c r="BZ25"/>
  <c r="BV25"/>
  <c r="BW25"/>
  <c r="U27"/>
  <c r="AB27"/>
  <c r="CU27" s="1"/>
  <c r="V27"/>
  <c r="AC27"/>
  <c r="CC27"/>
  <c r="CD27"/>
  <c r="CE27"/>
  <c r="CF27"/>
  <c r="BZ27"/>
  <c r="BX27"/>
  <c r="BV27"/>
  <c r="BW27"/>
  <c r="AA29"/>
  <c r="CN29" s="1"/>
  <c r="U29"/>
  <c r="V29"/>
  <c r="AB29"/>
  <c r="CU29" s="1"/>
  <c r="AC29"/>
  <c r="CV29" s="1"/>
  <c r="CC29"/>
  <c r="CD29"/>
  <c r="BX29"/>
  <c r="CE29"/>
  <c r="BZ29"/>
  <c r="BV29"/>
  <c r="BW29"/>
  <c r="U31"/>
  <c r="AB31"/>
  <c r="CU31" s="1"/>
  <c r="V31"/>
  <c r="AC31"/>
  <c r="CV31" s="1"/>
  <c r="CC31"/>
  <c r="CD31"/>
  <c r="CE31"/>
  <c r="BX31"/>
  <c r="BZ31"/>
  <c r="BV31"/>
  <c r="BW31"/>
  <c r="U33"/>
  <c r="V33"/>
  <c r="AB33"/>
  <c r="CU33" s="1"/>
  <c r="AC33"/>
  <c r="CV33" s="1"/>
  <c r="CC33"/>
  <c r="CD33"/>
  <c r="BX33"/>
  <c r="CE33"/>
  <c r="BZ33"/>
  <c r="BV33"/>
  <c r="BW33"/>
  <c r="U35"/>
  <c r="V35"/>
  <c r="AB35"/>
  <c r="CU35" s="1"/>
  <c r="AC35"/>
  <c r="CV35" s="1"/>
  <c r="CC35"/>
  <c r="CD35"/>
  <c r="CE35"/>
  <c r="BX35"/>
  <c r="BZ35"/>
  <c r="BV35"/>
  <c r="BW35"/>
  <c r="AA37"/>
  <c r="CN37" s="1"/>
  <c r="U37"/>
  <c r="AB37"/>
  <c r="CU37" s="1"/>
  <c r="V37"/>
  <c r="AC37"/>
  <c r="CV37" s="1"/>
  <c r="CC37"/>
  <c r="CD37"/>
  <c r="BX37"/>
  <c r="CE37"/>
  <c r="BZ37"/>
  <c r="BV37"/>
  <c r="BW37"/>
  <c r="U39"/>
  <c r="V39"/>
  <c r="AB39"/>
  <c r="CU39" s="1"/>
  <c r="AC39"/>
  <c r="CV39" s="1"/>
  <c r="CQ39" s="1"/>
  <c r="CC39"/>
  <c r="CD39"/>
  <c r="CE39"/>
  <c r="BZ39"/>
  <c r="BX39"/>
  <c r="BV39"/>
  <c r="BW39"/>
  <c r="AA41"/>
  <c r="CN41" s="1"/>
  <c r="U41"/>
  <c r="AB41"/>
  <c r="CU41" s="1"/>
  <c r="V41"/>
  <c r="AC41"/>
  <c r="CV41" s="1"/>
  <c r="CC41"/>
  <c r="CD41"/>
  <c r="BX41"/>
  <c r="CE41"/>
  <c r="BZ41"/>
  <c r="BV41"/>
  <c r="BW41"/>
  <c r="U43"/>
  <c r="V43"/>
  <c r="AB43"/>
  <c r="CU43" s="1"/>
  <c r="AC43"/>
  <c r="CV43" s="1"/>
  <c r="CC43"/>
  <c r="CD43"/>
  <c r="CE43"/>
  <c r="BZ43"/>
  <c r="BX43"/>
  <c r="BV43"/>
  <c r="BW43"/>
  <c r="AA45"/>
  <c r="CN45" s="1"/>
  <c r="U45"/>
  <c r="V45"/>
  <c r="AB45"/>
  <c r="CU45" s="1"/>
  <c r="AC45"/>
  <c r="CV45" s="1"/>
  <c r="CC45"/>
  <c r="CD45"/>
  <c r="BX45"/>
  <c r="CE45"/>
  <c r="BZ45"/>
  <c r="BV45"/>
  <c r="BW45"/>
  <c r="U47"/>
  <c r="AB47"/>
  <c r="CU47" s="1"/>
  <c r="V47"/>
  <c r="AC47"/>
  <c r="CV47" s="1"/>
  <c r="CC47"/>
  <c r="CD47"/>
  <c r="CE47"/>
  <c r="BX47"/>
  <c r="BZ47"/>
  <c r="BV47"/>
  <c r="BW47"/>
  <c r="AA49"/>
  <c r="CN49" s="1"/>
  <c r="U49"/>
  <c r="V49"/>
  <c r="AB49"/>
  <c r="CU49" s="1"/>
  <c r="AC49"/>
  <c r="CV49" s="1"/>
  <c r="CC49"/>
  <c r="CD49"/>
  <c r="BX49"/>
  <c r="CE49"/>
  <c r="BZ49"/>
  <c r="BV49"/>
  <c r="BW49"/>
  <c r="U51"/>
  <c r="V51"/>
  <c r="AB51"/>
  <c r="CU51" s="1"/>
  <c r="AC51"/>
  <c r="CV51" s="1"/>
  <c r="CC51"/>
  <c r="CD51"/>
  <c r="CE51"/>
  <c r="BX51"/>
  <c r="BZ51"/>
  <c r="BV51"/>
  <c r="BW51"/>
  <c r="AA53"/>
  <c r="CN53" s="1"/>
  <c r="T29" i="21" s="1"/>
  <c r="U53" i="20"/>
  <c r="V53"/>
  <c r="AB53"/>
  <c r="CU53" s="1"/>
  <c r="S11" i="21" s="1"/>
  <c r="AC53" i="20"/>
  <c r="CV53" s="1"/>
  <c r="T11" i="21" s="1"/>
  <c r="CC53" i="20"/>
  <c r="CD53"/>
  <c r="BX53"/>
  <c r="CE53"/>
  <c r="BZ53"/>
  <c r="BV53"/>
  <c r="BW53"/>
  <c r="U55"/>
  <c r="AC55"/>
  <c r="CV55" s="1"/>
  <c r="V55"/>
  <c r="AB55"/>
  <c r="CU55" s="1"/>
  <c r="CC55"/>
  <c r="CD55"/>
  <c r="CE55"/>
  <c r="BZ55"/>
  <c r="BV55"/>
  <c r="BX55"/>
  <c r="BW55"/>
  <c r="U57"/>
  <c r="AB57"/>
  <c r="V57"/>
  <c r="AC57"/>
  <c r="CV57" s="1"/>
  <c r="T12" i="21" s="1"/>
  <c r="CC57" i="20"/>
  <c r="CD57"/>
  <c r="BX57"/>
  <c r="CE57"/>
  <c r="BZ57"/>
  <c r="BV57"/>
  <c r="BW57"/>
  <c r="U59"/>
  <c r="V59"/>
  <c r="AB59"/>
  <c r="CU59" s="1"/>
  <c r="AC59"/>
  <c r="CV59" s="1"/>
  <c r="CC59"/>
  <c r="CD59"/>
  <c r="CE59"/>
  <c r="BZ59"/>
  <c r="BX59"/>
  <c r="BV59"/>
  <c r="BW59"/>
  <c r="U61"/>
  <c r="V61"/>
  <c r="AB61"/>
  <c r="CU61" s="1"/>
  <c r="S14" i="21" s="1"/>
  <c r="AC61" i="20"/>
  <c r="CV61" s="1"/>
  <c r="T14" i="21" s="1"/>
  <c r="CC61" i="20"/>
  <c r="CD61"/>
  <c r="BX61"/>
  <c r="CE61"/>
  <c r="BZ61"/>
  <c r="BV61"/>
  <c r="BW61"/>
  <c r="U63"/>
  <c r="V63"/>
  <c r="AB63"/>
  <c r="CU63" s="1"/>
  <c r="AC63"/>
  <c r="CV63" s="1"/>
  <c r="CC63"/>
  <c r="CD63"/>
  <c r="CE63"/>
  <c r="BX63"/>
  <c r="BZ63"/>
  <c r="BV63"/>
  <c r="BW63"/>
  <c r="U65"/>
  <c r="V65"/>
  <c r="AB65"/>
  <c r="CU65" s="1"/>
  <c r="AC65"/>
  <c r="CV65" s="1"/>
  <c r="CC65"/>
  <c r="CD65"/>
  <c r="BX65"/>
  <c r="CE65"/>
  <c r="BZ65"/>
  <c r="BV65"/>
  <c r="BW65"/>
  <c r="U67"/>
  <c r="V67"/>
  <c r="AB67"/>
  <c r="CU67" s="1"/>
  <c r="AC67"/>
  <c r="CC67"/>
  <c r="CD67"/>
  <c r="CE67"/>
  <c r="BX67"/>
  <c r="BZ67"/>
  <c r="BV67"/>
  <c r="BW67"/>
  <c r="U69"/>
  <c r="V69"/>
  <c r="AB69"/>
  <c r="CU69" s="1"/>
  <c r="AC69"/>
  <c r="CV69" s="1"/>
  <c r="CC69"/>
  <c r="CD69"/>
  <c r="BX69"/>
  <c r="CE69"/>
  <c r="BZ69"/>
  <c r="BV69"/>
  <c r="BW69"/>
  <c r="U71"/>
  <c r="V71"/>
  <c r="AB71"/>
  <c r="CU71" s="1"/>
  <c r="AC71"/>
  <c r="CV71" s="1"/>
  <c r="CQ71" s="1"/>
  <c r="CC71"/>
  <c r="CD71"/>
  <c r="CE71"/>
  <c r="BZ71"/>
  <c r="BX71"/>
  <c r="BV71"/>
  <c r="BW71"/>
  <c r="U73"/>
  <c r="V73"/>
  <c r="AB73"/>
  <c r="AC73"/>
  <c r="CV73" s="1"/>
  <c r="CC73"/>
  <c r="CD73"/>
  <c r="BX73"/>
  <c r="CE73"/>
  <c r="BZ73"/>
  <c r="BV73"/>
  <c r="BW73"/>
  <c r="U75"/>
  <c r="V75"/>
  <c r="AB75"/>
  <c r="CU75" s="1"/>
  <c r="AC75"/>
  <c r="CV75" s="1"/>
  <c r="CC75"/>
  <c r="CD75"/>
  <c r="CE75"/>
  <c r="BX75"/>
  <c r="BZ75"/>
  <c r="BV75"/>
  <c r="BW75"/>
  <c r="AA77"/>
  <c r="CN77" s="1"/>
  <c r="U77"/>
  <c r="AB77"/>
  <c r="CU77" s="1"/>
  <c r="V77"/>
  <c r="AC77"/>
  <c r="CV77" s="1"/>
  <c r="CC77"/>
  <c r="CD77"/>
  <c r="BX77"/>
  <c r="CE77"/>
  <c r="CF77"/>
  <c r="BZ77"/>
  <c r="BV77"/>
  <c r="BW77"/>
  <c r="U79"/>
  <c r="V79"/>
  <c r="AB79"/>
  <c r="CU79" s="1"/>
  <c r="AC79"/>
  <c r="CV79" s="1"/>
  <c r="CC79"/>
  <c r="CD79"/>
  <c r="CE79"/>
  <c r="CF79"/>
  <c r="BZ79"/>
  <c r="BV79"/>
  <c r="BX79"/>
  <c r="BW79"/>
  <c r="U81"/>
  <c r="V81"/>
  <c r="AB81"/>
  <c r="CU81" s="1"/>
  <c r="AC81"/>
  <c r="CV81" s="1"/>
  <c r="CC81"/>
  <c r="CD81"/>
  <c r="BX81"/>
  <c r="CE81"/>
  <c r="CF81"/>
  <c r="BZ81"/>
  <c r="BV81"/>
  <c r="BW81"/>
  <c r="U83"/>
  <c r="V83"/>
  <c r="AB83"/>
  <c r="CU83" s="1"/>
  <c r="AC83"/>
  <c r="CV83" s="1"/>
  <c r="CC83"/>
  <c r="CD83"/>
  <c r="CE83"/>
  <c r="CF83"/>
  <c r="BX83"/>
  <c r="BZ83"/>
  <c r="BV83"/>
  <c r="BW83"/>
  <c r="U85"/>
  <c r="V85"/>
  <c r="AB85"/>
  <c r="CU85" s="1"/>
  <c r="AC85"/>
  <c r="CV85" s="1"/>
  <c r="CC85"/>
  <c r="CD85"/>
  <c r="BX85"/>
  <c r="CE85"/>
  <c r="CF85"/>
  <c r="BZ85"/>
  <c r="BV85"/>
  <c r="BW85"/>
  <c r="D87"/>
  <c r="U87"/>
  <c r="V87"/>
  <c r="AB87"/>
  <c r="CU87" s="1"/>
  <c r="AC87"/>
  <c r="CV87" s="1"/>
  <c r="CC87"/>
  <c r="CD87"/>
  <c r="CE87"/>
  <c r="CF87"/>
  <c r="BZ87"/>
  <c r="BX87"/>
  <c r="BV87"/>
  <c r="BW87"/>
  <c r="T89"/>
  <c r="U89"/>
  <c r="V89"/>
  <c r="AB89"/>
  <c r="CU89" s="1"/>
  <c r="AC89"/>
  <c r="CV89" s="1"/>
  <c r="CC89"/>
  <c r="CD89"/>
  <c r="BX89"/>
  <c r="CE89"/>
  <c r="CF89"/>
  <c r="BZ89"/>
  <c r="BV89"/>
  <c r="BW89"/>
  <c r="U91"/>
  <c r="V91"/>
  <c r="AB91"/>
  <c r="AC91"/>
  <c r="CV91" s="1"/>
  <c r="CC91"/>
  <c r="CD91"/>
  <c r="CE91"/>
  <c r="CF91"/>
  <c r="BX91"/>
  <c r="BZ91"/>
  <c r="BV91"/>
  <c r="BW91"/>
  <c r="D93"/>
  <c r="AT93" s="1"/>
  <c r="AZ93" s="1"/>
  <c r="U93"/>
  <c r="V93"/>
  <c r="AB93"/>
  <c r="CU93" s="1"/>
  <c r="AC93"/>
  <c r="CV93" s="1"/>
  <c r="CC93"/>
  <c r="CD93"/>
  <c r="BX93"/>
  <c r="CE93"/>
  <c r="CF93"/>
  <c r="BZ93"/>
  <c r="BV93"/>
  <c r="BW93"/>
  <c r="T95"/>
  <c r="U95"/>
  <c r="V95"/>
  <c r="AB95"/>
  <c r="CU95" s="1"/>
  <c r="AC95"/>
  <c r="CV95" s="1"/>
  <c r="CC95"/>
  <c r="CD95"/>
  <c r="CE95"/>
  <c r="CF95"/>
  <c r="BZ95"/>
  <c r="BV95"/>
  <c r="BX95"/>
  <c r="BW95"/>
  <c r="D97"/>
  <c r="U97"/>
  <c r="V97"/>
  <c r="AB97"/>
  <c r="CU97" s="1"/>
  <c r="AC97"/>
  <c r="CV97" s="1"/>
  <c r="CC97"/>
  <c r="CD97"/>
  <c r="BX97"/>
  <c r="CE97"/>
  <c r="CF97"/>
  <c r="BZ97"/>
  <c r="BV97"/>
  <c r="BW97"/>
  <c r="U99"/>
  <c r="V99"/>
  <c r="AB99"/>
  <c r="CU99" s="1"/>
  <c r="AC99"/>
  <c r="CV99" s="1"/>
  <c r="CC99"/>
  <c r="CD99"/>
  <c r="CE99"/>
  <c r="CF99"/>
  <c r="BX99"/>
  <c r="BZ99"/>
  <c r="BV99"/>
  <c r="BW99"/>
  <c r="D101"/>
  <c r="DJ101" s="1"/>
  <c r="U101"/>
  <c r="V101"/>
  <c r="AB101"/>
  <c r="CU101" s="1"/>
  <c r="AC101"/>
  <c r="CV101" s="1"/>
  <c r="CC101"/>
  <c r="CD101"/>
  <c r="BX101"/>
  <c r="CE101"/>
  <c r="CF101"/>
  <c r="BZ101"/>
  <c r="BV101"/>
  <c r="BW101"/>
  <c r="D103"/>
  <c r="AT103" s="1"/>
  <c r="U103"/>
  <c r="V103"/>
  <c r="AB103"/>
  <c r="CU103" s="1"/>
  <c r="AC103"/>
  <c r="CV103" s="1"/>
  <c r="CC103"/>
  <c r="CD103"/>
  <c r="CE103"/>
  <c r="CF103"/>
  <c r="BZ103"/>
  <c r="BX103"/>
  <c r="BV103"/>
  <c r="BW103"/>
  <c r="CC105"/>
  <c r="CD105"/>
  <c r="BX105"/>
  <c r="CE105"/>
  <c r="CF105"/>
  <c r="BZ105"/>
  <c r="BV105"/>
  <c r="BW105"/>
  <c r="D106"/>
  <c r="DJ106" s="1"/>
  <c r="AB106"/>
  <c r="CU106" s="1"/>
  <c r="V106"/>
  <c r="AC106"/>
  <c r="CV106" s="1"/>
  <c r="U106"/>
  <c r="I306" i="10"/>
  <c r="J302" s="1"/>
  <c r="E320" i="3"/>
  <c r="DN12" i="20"/>
  <c r="D22"/>
  <c r="DI22" s="1"/>
  <c r="AK51"/>
  <c r="BD51" s="1"/>
  <c r="AA11"/>
  <c r="CN11" s="1"/>
  <c r="AM71"/>
  <c r="BF71" s="1"/>
  <c r="DN73"/>
  <c r="AA79"/>
  <c r="CN79" s="1"/>
  <c r="DN81"/>
  <c r="D105"/>
  <c r="DJ105" s="1"/>
  <c r="D107"/>
  <c r="AR107" s="1"/>
  <c r="AX107" s="1"/>
  <c r="Z9"/>
  <c r="CM9" s="1"/>
  <c r="D11"/>
  <c r="DI11" s="1"/>
  <c r="DN66"/>
  <c r="AK32"/>
  <c r="BP32" s="1"/>
  <c r="AK36"/>
  <c r="BJ36" s="1"/>
  <c r="AK40"/>
  <c r="BD40" s="1"/>
  <c r="AK44"/>
  <c r="AK56"/>
  <c r="BJ56" s="1"/>
  <c r="AA59"/>
  <c r="CN59" s="1"/>
  <c r="AM63"/>
  <c r="BR63" s="1"/>
  <c r="Z67"/>
  <c r="CM67" s="1"/>
  <c r="DN82"/>
  <c r="Z84"/>
  <c r="CM84" s="1"/>
  <c r="DN93"/>
  <c r="AM95"/>
  <c r="BF95" s="1"/>
  <c r="T56"/>
  <c r="S58"/>
  <c r="T62"/>
  <c r="S66"/>
  <c r="T70"/>
  <c r="AA70"/>
  <c r="CN70" s="1"/>
  <c r="D9"/>
  <c r="AT9" s="1"/>
  <c r="AZ9" s="1"/>
  <c r="Z70"/>
  <c r="CM70" s="1"/>
  <c r="AM79"/>
  <c r="BL79" s="1"/>
  <c r="DN86"/>
  <c r="DP88"/>
  <c r="DN114"/>
  <c r="AA118"/>
  <c r="CN118" s="1"/>
  <c r="DP118"/>
  <c r="Z3"/>
  <c r="CM3" s="1"/>
  <c r="D5"/>
  <c r="DJ5" s="1"/>
  <c r="AM11"/>
  <c r="BR11" s="1"/>
  <c r="AA16"/>
  <c r="CN16" s="1"/>
  <c r="DN18"/>
  <c r="AA24"/>
  <c r="CN24" s="1"/>
  <c r="AL28"/>
  <c r="BE28" s="1"/>
  <c r="DO34"/>
  <c r="Z35"/>
  <c r="CM35" s="1"/>
  <c r="DO43"/>
  <c r="DO47"/>
  <c r="DO50"/>
  <c r="DO55"/>
  <c r="DN83"/>
  <c r="D104"/>
  <c r="AS104" s="1"/>
  <c r="AY104" s="1"/>
  <c r="AA104"/>
  <c r="CN104" s="1"/>
  <c r="AM104"/>
  <c r="BR104" s="1"/>
  <c r="DN118"/>
  <c r="AA123"/>
  <c r="CN123" s="1"/>
  <c r="AM123"/>
  <c r="BR123" s="1"/>
  <c r="Z123"/>
  <c r="CM123" s="1"/>
  <c r="AA84"/>
  <c r="CN84" s="1"/>
  <c r="AK9"/>
  <c r="BP9" s="1"/>
  <c r="AL10"/>
  <c r="BQ10" s="1"/>
  <c r="DO29"/>
  <c r="DO33"/>
  <c r="DO41"/>
  <c r="AL43"/>
  <c r="BE43" s="1"/>
  <c r="DI86"/>
  <c r="AK106"/>
  <c r="BD106" s="1"/>
  <c r="DN10"/>
  <c r="DO54"/>
  <c r="AM67"/>
  <c r="BF67" s="1"/>
  <c r="DN9"/>
  <c r="DO35"/>
  <c r="DO46"/>
  <c r="DN90"/>
  <c r="AR93"/>
  <c r="AX93" s="1"/>
  <c r="T109"/>
  <c r="AM5"/>
  <c r="BR5" s="1"/>
  <c r="AL8"/>
  <c r="BQ8" s="1"/>
  <c r="DP16"/>
  <c r="AM19"/>
  <c r="BR19" s="1"/>
  <c r="DN20"/>
  <c r="S27"/>
  <c r="AK28"/>
  <c r="BP28" s="1"/>
  <c r="DN30"/>
  <c r="AL31"/>
  <c r="BQ31" s="1"/>
  <c r="AA33"/>
  <c r="CN33" s="1"/>
  <c r="S34"/>
  <c r="S35"/>
  <c r="AA36"/>
  <c r="CN36" s="1"/>
  <c r="AA40"/>
  <c r="CN40" s="1"/>
  <c r="S42"/>
  <c r="S44"/>
  <c r="AL46"/>
  <c r="BQ46" s="1"/>
  <c r="AL47"/>
  <c r="BK47" s="1"/>
  <c r="AK48"/>
  <c r="S49"/>
  <c r="AL49"/>
  <c r="BQ49" s="1"/>
  <c r="S51"/>
  <c r="AK52"/>
  <c r="BP52" s="1"/>
  <c r="DN58"/>
  <c r="AM59"/>
  <c r="BR59" s="1"/>
  <c r="D67"/>
  <c r="DJ67" s="1"/>
  <c r="S68"/>
  <c r="AM75"/>
  <c r="BR75" s="1"/>
  <c r="T81"/>
  <c r="D82"/>
  <c r="DP91"/>
  <c r="AM98"/>
  <c r="BR98" s="1"/>
  <c r="AM99"/>
  <c r="BL99" s="1"/>
  <c r="D100"/>
  <c r="DH100" s="1"/>
  <c r="AK105"/>
  <c r="BD105" s="1"/>
  <c r="D110"/>
  <c r="DI110" s="1"/>
  <c r="D111"/>
  <c r="DI111" s="1"/>
  <c r="Z111"/>
  <c r="CM111" s="1"/>
  <c r="AM111"/>
  <c r="BF111" s="1"/>
  <c r="S123"/>
  <c r="AL111"/>
  <c r="BQ111" s="1"/>
  <c r="Z119"/>
  <c r="CM119" s="1"/>
  <c r="Z120"/>
  <c r="CM120" s="1"/>
  <c r="Z122"/>
  <c r="CM122" s="1"/>
  <c r="DP123"/>
  <c r="DP41"/>
  <c r="DO65"/>
  <c r="AA88"/>
  <c r="CN88" s="1"/>
  <c r="DP92"/>
  <c r="DH97"/>
  <c r="DO109"/>
  <c r="AA115"/>
  <c r="CN115" s="1"/>
  <c r="Z117"/>
  <c r="CM117" s="1"/>
  <c r="Z118"/>
  <c r="CM118" s="1"/>
  <c r="AL7"/>
  <c r="BE7" s="1"/>
  <c r="D16"/>
  <c r="DJ16" s="1"/>
  <c r="AM16"/>
  <c r="BR16" s="1"/>
  <c r="DP17"/>
  <c r="DN19"/>
  <c r="D26"/>
  <c r="DP29"/>
  <c r="DO30"/>
  <c r="Z32"/>
  <c r="CM32" s="1"/>
  <c r="DO37"/>
  <c r="S39"/>
  <c r="S48"/>
  <c r="S54"/>
  <c r="S55"/>
  <c r="Z63"/>
  <c r="CM63" s="1"/>
  <c r="D74"/>
  <c r="DI90"/>
  <c r="DP97"/>
  <c r="AK109"/>
  <c r="BP109" s="1"/>
  <c r="AA113"/>
  <c r="CN113" s="1"/>
  <c r="DN119"/>
  <c r="BE46"/>
  <c r="DN21"/>
  <c r="AL29"/>
  <c r="BQ29" s="1"/>
  <c r="DO31"/>
  <c r="DP49"/>
  <c r="DO51"/>
  <c r="AL54"/>
  <c r="BQ54" s="1"/>
  <c r="DH90"/>
  <c r="Z93"/>
  <c r="CM93" s="1"/>
  <c r="Z94"/>
  <c r="CM94" s="1"/>
  <c r="Z114"/>
  <c r="CM114" s="1"/>
  <c r="DN15"/>
  <c r="DN22"/>
  <c r="DP30"/>
  <c r="AL36"/>
  <c r="BE36" s="1"/>
  <c r="Z38"/>
  <c r="CM38" s="1"/>
  <c r="AL40"/>
  <c r="AL41"/>
  <c r="BQ41" s="1"/>
  <c r="AL45"/>
  <c r="BQ45" s="1"/>
  <c r="DP48"/>
  <c r="DP50"/>
  <c r="AL53"/>
  <c r="BQ53" s="1"/>
  <c r="DP55"/>
  <c r="DO60"/>
  <c r="Z83"/>
  <c r="CM83" s="1"/>
  <c r="DP85"/>
  <c r="AK90"/>
  <c r="BP90" s="1"/>
  <c r="DO101"/>
  <c r="DO6"/>
  <c r="DO8"/>
  <c r="D19"/>
  <c r="DH19" s="1"/>
  <c r="AA19"/>
  <c r="CN19" s="1"/>
  <c r="AK25"/>
  <c r="BP25" s="1"/>
  <c r="DP31"/>
  <c r="S32"/>
  <c r="DP32"/>
  <c r="S33"/>
  <c r="AL35"/>
  <c r="BQ35" s="1"/>
  <c r="DP35"/>
  <c r="S36"/>
  <c r="DN38"/>
  <c r="DO39"/>
  <c r="S41"/>
  <c r="AL42"/>
  <c r="BQ42" s="1"/>
  <c r="DO42"/>
  <c r="AK43"/>
  <c r="BP43" s="1"/>
  <c r="DP44"/>
  <c r="S45"/>
  <c r="DP46"/>
  <c r="DP51"/>
  <c r="S52"/>
  <c r="DP52"/>
  <c r="S53"/>
  <c r="DP54"/>
  <c r="AM56"/>
  <c r="BR56" s="1"/>
  <c r="AK62"/>
  <c r="BJ62" s="1"/>
  <c r="Z66"/>
  <c r="CM66" s="1"/>
  <c r="AL69"/>
  <c r="BK69" s="1"/>
  <c r="S70"/>
  <c r="D75"/>
  <c r="DJ75" s="1"/>
  <c r="AA75"/>
  <c r="CN75" s="1"/>
  <c r="AK78"/>
  <c r="BJ78" s="1"/>
  <c r="AK83"/>
  <c r="BD83" s="1"/>
  <c r="DN85"/>
  <c r="AL87"/>
  <c r="BQ87" s="1"/>
  <c r="DN89"/>
  <c r="AL90"/>
  <c r="BK90" s="1"/>
  <c r="AA93"/>
  <c r="CN93" s="1"/>
  <c r="DP99"/>
  <c r="DN102"/>
  <c r="DO103"/>
  <c r="AK108"/>
  <c r="BP108" s="1"/>
  <c r="DP112"/>
  <c r="DN115"/>
  <c r="AA117"/>
  <c r="CN117" s="1"/>
  <c r="DP117"/>
  <c r="AA119"/>
  <c r="CN119" s="1"/>
  <c r="DN122"/>
  <c r="AA122"/>
  <c r="CN122" s="1"/>
  <c r="DP122"/>
  <c r="AK34"/>
  <c r="BP34" s="1"/>
  <c r="AK37"/>
  <c r="BP37" s="1"/>
  <c r="DP43"/>
  <c r="Z59"/>
  <c r="CM59" s="1"/>
  <c r="Z71"/>
  <c r="CM71" s="1"/>
  <c r="DP96"/>
  <c r="Z97"/>
  <c r="CM97" s="1"/>
  <c r="DP98"/>
  <c r="AL33"/>
  <c r="BQ33" s="1"/>
  <c r="BD37"/>
  <c r="DP47"/>
  <c r="AL55"/>
  <c r="BE55" s="1"/>
  <c r="Z62"/>
  <c r="CM62" s="1"/>
  <c r="AL71"/>
  <c r="BE71" s="1"/>
  <c r="DP80"/>
  <c r="AM83"/>
  <c r="BL83" s="1"/>
  <c r="AL86"/>
  <c r="BK86" s="1"/>
  <c r="DN108"/>
  <c r="DN107"/>
  <c r="DP121"/>
  <c r="G3"/>
  <c r="AM3"/>
  <c r="BL3" s="1"/>
  <c r="AK5"/>
  <c r="BP5" s="1"/>
  <c r="T9"/>
  <c r="DN11"/>
  <c r="AL18"/>
  <c r="BQ18" s="1"/>
  <c r="S25"/>
  <c r="DO25"/>
  <c r="S26"/>
  <c r="DP28"/>
  <c r="S29"/>
  <c r="AL30"/>
  <c r="BK30" s="1"/>
  <c r="AL34"/>
  <c r="BQ34" s="1"/>
  <c r="S38"/>
  <c r="AL38"/>
  <c r="BK38" s="1"/>
  <c r="DP42"/>
  <c r="DP45"/>
  <c r="AL50"/>
  <c r="BK50" s="1"/>
  <c r="DP53"/>
  <c r="T59"/>
  <c r="AL61"/>
  <c r="BK61" s="1"/>
  <c r="DO63"/>
  <c r="T67"/>
  <c r="DO68"/>
  <c r="AK70"/>
  <c r="BD70" s="1"/>
  <c r="D79"/>
  <c r="DO81"/>
  <c r="T83"/>
  <c r="Z87"/>
  <c r="CM87" s="1"/>
  <c r="AL89"/>
  <c r="BQ89" s="1"/>
  <c r="DH93"/>
  <c r="S104"/>
  <c r="AK104"/>
  <c r="BP104" s="1"/>
  <c r="T111"/>
  <c r="Z113"/>
  <c r="CM113" s="1"/>
  <c r="Z115"/>
  <c r="CM115" s="1"/>
  <c r="S117"/>
  <c r="AM117"/>
  <c r="BR117" s="1"/>
  <c r="S119"/>
  <c r="AM119"/>
  <c r="BR119" s="1"/>
  <c r="S122"/>
  <c r="AM122"/>
  <c r="BR122" s="1"/>
  <c r="DP12"/>
  <c r="AM12"/>
  <c r="BR12" s="1"/>
  <c r="AA20"/>
  <c r="CN20" s="1"/>
  <c r="D20"/>
  <c r="AT20" s="1"/>
  <c r="AZ20" s="1"/>
  <c r="DP38"/>
  <c r="AL52"/>
  <c r="BE52" s="1"/>
  <c r="DO53"/>
  <c r="DO52"/>
  <c r="DN53"/>
  <c r="AK53"/>
  <c r="Z64"/>
  <c r="CM64" s="1"/>
  <c r="D64"/>
  <c r="AT64" s="1"/>
  <c r="AZ64" s="1"/>
  <c r="AM94"/>
  <c r="BR94" s="1"/>
  <c r="DP94"/>
  <c r="H105"/>
  <c r="D112"/>
  <c r="AS112" s="1"/>
  <c r="AY112" s="1"/>
  <c r="AA112"/>
  <c r="CN112" s="1"/>
  <c r="AM112"/>
  <c r="BR112" s="1"/>
  <c r="Z112"/>
  <c r="CM112" s="1"/>
  <c r="S112"/>
  <c r="DP39"/>
  <c r="DO56"/>
  <c r="AL56"/>
  <c r="BQ56" s="1"/>
  <c r="D59"/>
  <c r="AS59" s="1"/>
  <c r="AY59" s="1"/>
  <c r="DO59"/>
  <c r="AL59"/>
  <c r="BQ59" s="1"/>
  <c r="DP64"/>
  <c r="AM64"/>
  <c r="BF64" s="1"/>
  <c r="BQ67"/>
  <c r="BK67"/>
  <c r="AM72"/>
  <c r="BF72" s="1"/>
  <c r="D72"/>
  <c r="DH72" s="1"/>
  <c r="D91"/>
  <c r="DH91" s="1"/>
  <c r="AM91"/>
  <c r="BR91" s="1"/>
  <c r="T91"/>
  <c r="Z91"/>
  <c r="CM91" s="1"/>
  <c r="AK98"/>
  <c r="BJ98" s="1"/>
  <c r="DN99"/>
  <c r="D116"/>
  <c r="AA116"/>
  <c r="CN116" s="1"/>
  <c r="AM116"/>
  <c r="BR116" s="1"/>
  <c r="Z116"/>
  <c r="CM116" s="1"/>
  <c r="S116"/>
  <c r="Z7"/>
  <c r="CM7" s="1"/>
  <c r="S7"/>
  <c r="DN14"/>
  <c r="DN13"/>
  <c r="DN16"/>
  <c r="DN17"/>
  <c r="AL27"/>
  <c r="BQ27" s="1"/>
  <c r="DO28"/>
  <c r="DO27"/>
  <c r="DN41"/>
  <c r="AK41"/>
  <c r="BJ41" s="1"/>
  <c r="DO45"/>
  <c r="DO44"/>
  <c r="AL44"/>
  <c r="BE44" s="1"/>
  <c r="DN45"/>
  <c r="AK45"/>
  <c r="BJ45" s="1"/>
  <c r="AK74"/>
  <c r="BP74" s="1"/>
  <c r="DN74"/>
  <c r="AK86"/>
  <c r="DJ107"/>
  <c r="DP113"/>
  <c r="AM113"/>
  <c r="BF113" s="1"/>
  <c r="DP115"/>
  <c r="AM115"/>
  <c r="BR115" s="1"/>
  <c r="DP86"/>
  <c r="DP89"/>
  <c r="DO24"/>
  <c r="AA92"/>
  <c r="CN92" s="1"/>
  <c r="T103"/>
  <c r="S30"/>
  <c r="S43"/>
  <c r="S46"/>
  <c r="AL64"/>
  <c r="BQ64" s="1"/>
  <c r="AA69"/>
  <c r="CN69" s="1"/>
  <c r="T72"/>
  <c r="DN87"/>
  <c r="AL92"/>
  <c r="BQ92" s="1"/>
  <c r="DN98"/>
  <c r="T101"/>
  <c r="T102"/>
  <c r="DO102"/>
  <c r="AK103"/>
  <c r="BP103" s="1"/>
  <c r="DN105"/>
  <c r="DO23"/>
  <c r="AL23"/>
  <c r="BQ23" s="1"/>
  <c r="AM15"/>
  <c r="BR15" s="1"/>
  <c r="AA15"/>
  <c r="CN15" s="1"/>
  <c r="D15"/>
  <c r="DI15" s="1"/>
  <c r="DP20"/>
  <c r="AM20"/>
  <c r="BR20" s="1"/>
  <c r="DP7"/>
  <c r="AA25"/>
  <c r="CN25" s="1"/>
  <c r="Z25"/>
  <c r="CM25" s="1"/>
  <c r="D25"/>
  <c r="DO26"/>
  <c r="AL26"/>
  <c r="BQ26" s="1"/>
  <c r="DN29"/>
  <c r="AK29"/>
  <c r="BP29" s="1"/>
  <c r="DO32"/>
  <c r="AL32"/>
  <c r="BE32" s="1"/>
  <c r="DN33"/>
  <c r="AK33"/>
  <c r="BP33" s="1"/>
  <c r="AL48"/>
  <c r="BE48" s="1"/>
  <c r="DO49"/>
  <c r="DO48"/>
  <c r="DN49"/>
  <c r="AK49"/>
  <c r="BJ49" s="1"/>
  <c r="DN76"/>
  <c r="DN77"/>
  <c r="AK79"/>
  <c r="BP79" s="1"/>
  <c r="DN79"/>
  <c r="DN80"/>
  <c r="AK85"/>
  <c r="BJ85" s="1"/>
  <c r="T85"/>
  <c r="AM87"/>
  <c r="BL87" s="1"/>
  <c r="DP87"/>
  <c r="DO91"/>
  <c r="AL91"/>
  <c r="BQ91" s="1"/>
  <c r="DP93"/>
  <c r="AM93"/>
  <c r="BR93" s="1"/>
  <c r="DN100"/>
  <c r="AK100"/>
  <c r="BP100" s="1"/>
  <c r="DN110"/>
  <c r="AK110"/>
  <c r="BP110" s="1"/>
  <c r="AL4"/>
  <c r="BQ4" s="1"/>
  <c r="O9"/>
  <c r="DP95"/>
  <c r="DC3"/>
  <c r="AM8"/>
  <c r="BR8" s="1"/>
  <c r="Z39"/>
  <c r="CM39" s="1"/>
  <c r="DP40"/>
  <c r="AA5"/>
  <c r="CN5" s="1"/>
  <c r="DN6"/>
  <c r="AL15"/>
  <c r="AL24"/>
  <c r="BQ24" s="1"/>
  <c r="S31"/>
  <c r="S47"/>
  <c r="S50"/>
  <c r="Z56"/>
  <c r="CM56" s="1"/>
  <c r="AA61"/>
  <c r="CN61" s="1"/>
  <c r="T32" i="21" s="1"/>
  <c r="AA73" i="20"/>
  <c r="CN73" s="1"/>
  <c r="DP84"/>
  <c r="DN101"/>
  <c r="DP4"/>
  <c r="DP9"/>
  <c r="DO9"/>
  <c r="Z24"/>
  <c r="CM24" s="1"/>
  <c r="Z34"/>
  <c r="CM34" s="1"/>
  <c r="Z37"/>
  <c r="CM37" s="1"/>
  <c r="AM82"/>
  <c r="BL82" s="1"/>
  <c r="AT87"/>
  <c r="AZ87" s="1"/>
  <c r="DI87"/>
  <c r="AK97"/>
  <c r="BD97" s="1"/>
  <c r="AR97"/>
  <c r="AX97" s="1"/>
  <c r="DN97"/>
  <c r="F105"/>
  <c r="T107"/>
  <c r="DP119"/>
  <c r="S121"/>
  <c r="AM121"/>
  <c r="BL121" s="1"/>
  <c r="AK3"/>
  <c r="BP3" s="1"/>
  <c r="AL5"/>
  <c r="BQ5" s="1"/>
  <c r="AK8"/>
  <c r="BD8" s="1"/>
  <c r="D10"/>
  <c r="AT10" s="1"/>
  <c r="AZ10" s="1"/>
  <c r="AA10"/>
  <c r="CN10" s="1"/>
  <c r="AA18"/>
  <c r="CN18" s="1"/>
  <c r="DO21"/>
  <c r="Z23"/>
  <c r="CM23" s="1"/>
  <c r="AM23"/>
  <c r="BL23" s="1"/>
  <c r="Z26"/>
  <c r="CM26" s="1"/>
  <c r="DP26"/>
  <c r="Z27"/>
  <c r="CM27" s="1"/>
  <c r="S28"/>
  <c r="DP33"/>
  <c r="DN34"/>
  <c r="DP34"/>
  <c r="DP36"/>
  <c r="S37"/>
  <c r="DN37"/>
  <c r="AL37"/>
  <c r="BQ37" s="1"/>
  <c r="AK38"/>
  <c r="BP38" s="1"/>
  <c r="DO38"/>
  <c r="O5"/>
  <c r="AL39"/>
  <c r="BQ39" s="1"/>
  <c r="S40"/>
  <c r="AA44"/>
  <c r="CN44" s="1"/>
  <c r="Z44"/>
  <c r="CM44" s="1"/>
  <c r="AA48"/>
  <c r="CN48" s="1"/>
  <c r="T28" i="21" s="1"/>
  <c r="Z48" i="20"/>
  <c r="CM48" s="1"/>
  <c r="S28" i="21" s="1"/>
  <c r="AA52" i="20"/>
  <c r="CN52" s="1"/>
  <c r="Z52"/>
  <c r="CM52" s="1"/>
  <c r="S59"/>
  <c r="S62"/>
  <c r="AA62"/>
  <c r="CN62" s="1"/>
  <c r="S63"/>
  <c r="AA63"/>
  <c r="CN63" s="1"/>
  <c r="S71"/>
  <c r="AA71"/>
  <c r="CN71" s="1"/>
  <c r="DP72"/>
  <c r="AK75"/>
  <c r="BP75" s="1"/>
  <c r="DN75"/>
  <c r="D78"/>
  <c r="AS78" s="1"/>
  <c r="AY78" s="1"/>
  <c r="AA78"/>
  <c r="CN78" s="1"/>
  <c r="AM78"/>
  <c r="BL78" s="1"/>
  <c r="AL79"/>
  <c r="BE79" s="1"/>
  <c r="T80"/>
  <c r="AK82"/>
  <c r="BP82" s="1"/>
  <c r="T86"/>
  <c r="AK89"/>
  <c r="BJ89" s="1"/>
  <c r="S93"/>
  <c r="DO96"/>
  <c r="AA97"/>
  <c r="CN97" s="1"/>
  <c r="DO100"/>
  <c r="DN103"/>
  <c r="G104"/>
  <c r="T104"/>
  <c r="DN106"/>
  <c r="S111"/>
  <c r="S113"/>
  <c r="AA114"/>
  <c r="CN114" s="1"/>
  <c r="DP114"/>
  <c r="S115"/>
  <c r="S118"/>
  <c r="AM118"/>
  <c r="AA120"/>
  <c r="CN120" s="1"/>
  <c r="DP120"/>
  <c r="Z121"/>
  <c r="CM121" s="1"/>
  <c r="Z5"/>
  <c r="CM5" s="1"/>
  <c r="AA14"/>
  <c r="CN14" s="1"/>
  <c r="DN23"/>
  <c r="AM24"/>
  <c r="BR24" s="1"/>
  <c r="DN26"/>
  <c r="DP37"/>
  <c r="O6"/>
  <c r="Z58"/>
  <c r="CM58" s="1"/>
  <c r="S67"/>
  <c r="AA67"/>
  <c r="CN67" s="1"/>
  <c r="DN78"/>
  <c r="AA82"/>
  <c r="CN82" s="1"/>
  <c r="AL85"/>
  <c r="BQ85" s="1"/>
  <c r="DN109"/>
  <c r="T5"/>
  <c r="DP5"/>
  <c r="DN7"/>
  <c r="AA9"/>
  <c r="CN9" s="1"/>
  <c r="AL9"/>
  <c r="BQ9" s="1"/>
  <c r="AL11"/>
  <c r="BE11" s="1"/>
  <c r="DP13"/>
  <c r="AL14"/>
  <c r="BK14" s="1"/>
  <c r="AL19"/>
  <c r="BE19" s="1"/>
  <c r="DP21"/>
  <c r="S24"/>
  <c r="DP24"/>
  <c r="AK26"/>
  <c r="O3"/>
  <c r="Z28"/>
  <c r="CM28" s="1"/>
  <c r="Z29"/>
  <c r="CM29" s="1"/>
  <c r="Z30"/>
  <c r="CM30" s="1"/>
  <c r="Z31"/>
  <c r="CM31" s="1"/>
  <c r="Z33"/>
  <c r="CM33" s="1"/>
  <c r="Z36"/>
  <c r="CM36" s="1"/>
  <c r="Z40"/>
  <c r="CM40" s="1"/>
  <c r="Z41"/>
  <c r="CM41" s="1"/>
  <c r="Z42"/>
  <c r="CM42" s="1"/>
  <c r="Z43"/>
  <c r="CM43" s="1"/>
  <c r="Z45"/>
  <c r="CM45" s="1"/>
  <c r="Z46"/>
  <c r="CM46" s="1"/>
  <c r="Z47"/>
  <c r="CM47" s="1"/>
  <c r="Z49"/>
  <c r="CM49" s="1"/>
  <c r="Z50"/>
  <c r="CM50" s="1"/>
  <c r="Z51"/>
  <c r="CM51" s="1"/>
  <c r="Z53"/>
  <c r="CM53" s="1"/>
  <c r="S29" i="21" s="1"/>
  <c r="Z54" i="20"/>
  <c r="CM54" s="1"/>
  <c r="Z55"/>
  <c r="CM55" s="1"/>
  <c r="DP56"/>
  <c r="DO57"/>
  <c r="T63"/>
  <c r="AL65"/>
  <c r="AK66"/>
  <c r="BP66" s="1"/>
  <c r="DO67"/>
  <c r="T71"/>
  <c r="AA74"/>
  <c r="CN74" s="1"/>
  <c r="AL75"/>
  <c r="BE75" s="1"/>
  <c r="T87"/>
  <c r="AK87"/>
  <c r="BP87" s="1"/>
  <c r="T90"/>
  <c r="DP90"/>
  <c r="AK93"/>
  <c r="BP93" s="1"/>
  <c r="AK94"/>
  <c r="DN94"/>
  <c r="S97"/>
  <c r="AM97"/>
  <c r="BR97" s="1"/>
  <c r="DH98"/>
  <c r="Z98"/>
  <c r="CM98" s="1"/>
  <c r="T99"/>
  <c r="AK101"/>
  <c r="BD101" s="1"/>
  <c r="AK102"/>
  <c r="BJ102" s="1"/>
  <c r="DN104"/>
  <c r="S114"/>
  <c r="AM114"/>
  <c r="BL114" s="1"/>
  <c r="DP116"/>
  <c r="S120"/>
  <c r="AM120"/>
  <c r="BR120" s="1"/>
  <c r="AA121"/>
  <c r="CN121" s="1"/>
  <c r="BL6"/>
  <c r="BR6"/>
  <c r="BF6"/>
  <c r="AR22"/>
  <c r="AX22" s="1"/>
  <c r="DH14"/>
  <c r="A6"/>
  <c r="G5"/>
  <c r="AK17"/>
  <c r="Z17"/>
  <c r="CM17" s="1"/>
  <c r="S17"/>
  <c r="AK21"/>
  <c r="BJ21" s="1"/>
  <c r="Z21"/>
  <c r="CM21" s="1"/>
  <c r="S21"/>
  <c r="D40"/>
  <c r="AK123"/>
  <c r="BD123" s="1"/>
  <c r="DH123"/>
  <c r="AR123"/>
  <c r="AX123" s="1"/>
  <c r="DN123"/>
  <c r="AK12"/>
  <c r="BJ12" s="1"/>
  <c r="Z12"/>
  <c r="CM12" s="1"/>
  <c r="S12"/>
  <c r="D28"/>
  <c r="DN31"/>
  <c r="AK31"/>
  <c r="BP31" s="1"/>
  <c r="D69"/>
  <c r="DP70"/>
  <c r="AM70"/>
  <c r="BR70" s="1"/>
  <c r="DP76"/>
  <c r="AM76"/>
  <c r="F3"/>
  <c r="AK11"/>
  <c r="Z11"/>
  <c r="CM11" s="1"/>
  <c r="S11"/>
  <c r="AK15"/>
  <c r="Z15"/>
  <c r="CM15" s="1"/>
  <c r="S15"/>
  <c r="AK19"/>
  <c r="Z19"/>
  <c r="CM19" s="1"/>
  <c r="S19"/>
  <c r="D24"/>
  <c r="D32"/>
  <c r="D35"/>
  <c r="DN35"/>
  <c r="AK35"/>
  <c r="BP35" s="1"/>
  <c r="DN42"/>
  <c r="AK42"/>
  <c r="BJ42" s="1"/>
  <c r="DN46"/>
  <c r="AK46"/>
  <c r="BJ46" s="1"/>
  <c r="DN50"/>
  <c r="AK50"/>
  <c r="DN54"/>
  <c r="AK54"/>
  <c r="BJ54" s="1"/>
  <c r="D63"/>
  <c r="AA68"/>
  <c r="CN68" s="1"/>
  <c r="T68"/>
  <c r="AL68"/>
  <c r="D68"/>
  <c r="Z68"/>
  <c r="CM68" s="1"/>
  <c r="AL78"/>
  <c r="BE78" s="1"/>
  <c r="DO78"/>
  <c r="AK111"/>
  <c r="BP111" s="1"/>
  <c r="DN111"/>
  <c r="DN4"/>
  <c r="AA6"/>
  <c r="CN6" s="1"/>
  <c r="DO18"/>
  <c r="T21"/>
  <c r="AA28"/>
  <c r="CN28" s="1"/>
  <c r="AK4"/>
  <c r="BP4" s="1"/>
  <c r="DN8"/>
  <c r="AL13"/>
  <c r="BE13" s="1"/>
  <c r="AL17"/>
  <c r="BE17" s="1"/>
  <c r="DO17"/>
  <c r="AK23"/>
  <c r="DP23"/>
  <c r="O7"/>
  <c r="G4"/>
  <c r="DO5"/>
  <c r="AK6"/>
  <c r="BD6" s="1"/>
  <c r="AM10"/>
  <c r="T11"/>
  <c r="DP11"/>
  <c r="AA12"/>
  <c r="CN12" s="1"/>
  <c r="AL12"/>
  <c r="DO12"/>
  <c r="AM14"/>
  <c r="T15"/>
  <c r="DP15"/>
  <c r="AL16"/>
  <c r="BE16" s="1"/>
  <c r="DO16"/>
  <c r="AM18"/>
  <c r="T19"/>
  <c r="DP19"/>
  <c r="AL20"/>
  <c r="DO20"/>
  <c r="AK30"/>
  <c r="BJ30" s="1"/>
  <c r="F4"/>
  <c r="AK13"/>
  <c r="BJ13" s="1"/>
  <c r="Z13"/>
  <c r="CM13" s="1"/>
  <c r="S13"/>
  <c r="AM22"/>
  <c r="BF22" s="1"/>
  <c r="DP22"/>
  <c r="DN24"/>
  <c r="AK24"/>
  <c r="BP24" s="1"/>
  <c r="AT75"/>
  <c r="AZ75" s="1"/>
  <c r="Z80"/>
  <c r="CM80" s="1"/>
  <c r="S80"/>
  <c r="AA80"/>
  <c r="CN80" s="1"/>
  <c r="D80"/>
  <c r="AM80"/>
  <c r="AA3"/>
  <c r="CN3" s="1"/>
  <c r="S3"/>
  <c r="D3"/>
  <c r="T3"/>
  <c r="AK16"/>
  <c r="BJ16" s="1"/>
  <c r="Z16"/>
  <c r="CM16" s="1"/>
  <c r="S16"/>
  <c r="AK20"/>
  <c r="Z20"/>
  <c r="CM20" s="1"/>
  <c r="S20"/>
  <c r="AM25"/>
  <c r="BR25" s="1"/>
  <c r="DP25"/>
  <c r="D31"/>
  <c r="AM4"/>
  <c r="BR4" s="1"/>
  <c r="AA4"/>
  <c r="CN4" s="1"/>
  <c r="T4"/>
  <c r="D4"/>
  <c r="AM7"/>
  <c r="BR7" s="1"/>
  <c r="AA7"/>
  <c r="CN7" s="1"/>
  <c r="T7"/>
  <c r="D7"/>
  <c r="AK10"/>
  <c r="BJ10" s="1"/>
  <c r="Z10"/>
  <c r="CM10" s="1"/>
  <c r="S10"/>
  <c r="AK14"/>
  <c r="BJ14" s="1"/>
  <c r="Z14"/>
  <c r="CM14" s="1"/>
  <c r="S14"/>
  <c r="AK18"/>
  <c r="Z18"/>
  <c r="CM18" s="1"/>
  <c r="S18"/>
  <c r="AA22"/>
  <c r="CN22" s="1"/>
  <c r="AL22"/>
  <c r="Z22"/>
  <c r="CM22" s="1"/>
  <c r="S22"/>
  <c r="D23"/>
  <c r="AM26"/>
  <c r="BR26" s="1"/>
  <c r="DP27"/>
  <c r="D27"/>
  <c r="DN27"/>
  <c r="AK27"/>
  <c r="BP27" s="1"/>
  <c r="D36"/>
  <c r="D39"/>
  <c r="DN39"/>
  <c r="AK39"/>
  <c r="BP39" s="1"/>
  <c r="D43"/>
  <c r="D47"/>
  <c r="D51"/>
  <c r="D55"/>
  <c r="Z57"/>
  <c r="CM57" s="1"/>
  <c r="S57"/>
  <c r="AA57"/>
  <c r="CN57" s="1"/>
  <c r="AL57"/>
  <c r="T57"/>
  <c r="D57"/>
  <c r="DP57"/>
  <c r="AM57"/>
  <c r="BR57" s="1"/>
  <c r="AK64"/>
  <c r="DN64"/>
  <c r="DN65"/>
  <c r="AL73"/>
  <c r="BE73" s="1"/>
  <c r="DO73"/>
  <c r="AL74"/>
  <c r="BE74" s="1"/>
  <c r="DO74"/>
  <c r="DO94"/>
  <c r="AL94"/>
  <c r="D96"/>
  <c r="Z96"/>
  <c r="CM96" s="1"/>
  <c r="AM96"/>
  <c r="BR96" s="1"/>
  <c r="AA96"/>
  <c r="CN96" s="1"/>
  <c r="S96"/>
  <c r="AL96"/>
  <c r="T96"/>
  <c r="DP104"/>
  <c r="DP103"/>
  <c r="AM103"/>
  <c r="S6"/>
  <c r="DO10"/>
  <c r="T13"/>
  <c r="DO14"/>
  <c r="T17"/>
  <c r="AL3"/>
  <c r="H4"/>
  <c r="Z6"/>
  <c r="CM6" s="1"/>
  <c r="AK7"/>
  <c r="BP7" s="1"/>
  <c r="T12"/>
  <c r="AA13"/>
  <c r="CN13" s="1"/>
  <c r="DO13"/>
  <c r="T16"/>
  <c r="AA17"/>
  <c r="CN17" s="1"/>
  <c r="T20"/>
  <c r="AA21"/>
  <c r="CN21" s="1"/>
  <c r="AL21"/>
  <c r="BE21" s="1"/>
  <c r="AA32"/>
  <c r="CN32" s="1"/>
  <c r="H3"/>
  <c r="Z4"/>
  <c r="CM4" s="1"/>
  <c r="DO4"/>
  <c r="DN5"/>
  <c r="D6"/>
  <c r="T6"/>
  <c r="AL6"/>
  <c r="DO7"/>
  <c r="DP8"/>
  <c r="AM9"/>
  <c r="T10"/>
  <c r="DP10"/>
  <c r="DO11"/>
  <c r="D13"/>
  <c r="AM13"/>
  <c r="T14"/>
  <c r="DP14"/>
  <c r="DO15"/>
  <c r="D17"/>
  <c r="AM17"/>
  <c r="T18"/>
  <c r="DP18"/>
  <c r="DO19"/>
  <c r="D21"/>
  <c r="AM21"/>
  <c r="T22"/>
  <c r="AK22"/>
  <c r="DO22"/>
  <c r="O4"/>
  <c r="AA60"/>
  <c r="CN60" s="1"/>
  <c r="T60"/>
  <c r="AL60"/>
  <c r="D60"/>
  <c r="D61"/>
  <c r="DO70"/>
  <c r="AL70"/>
  <c r="BQ70" s="1"/>
  <c r="Z76"/>
  <c r="CM76" s="1"/>
  <c r="S76"/>
  <c r="AA76"/>
  <c r="CN76" s="1"/>
  <c r="T76"/>
  <c r="D76"/>
  <c r="DP77"/>
  <c r="AM77"/>
  <c r="DP81"/>
  <c r="AM81"/>
  <c r="BK25"/>
  <c r="D29"/>
  <c r="D33"/>
  <c r="D37"/>
  <c r="D41"/>
  <c r="D45"/>
  <c r="D49"/>
  <c r="D53"/>
  <c r="DP60"/>
  <c r="AM60"/>
  <c r="DO62"/>
  <c r="AL62"/>
  <c r="BQ62" s="1"/>
  <c r="AL63"/>
  <c r="BK63" s="1"/>
  <c r="DO64"/>
  <c r="D66"/>
  <c r="AA66"/>
  <c r="CN66" s="1"/>
  <c r="T66"/>
  <c r="AK71"/>
  <c r="BP71" s="1"/>
  <c r="DN72"/>
  <c r="DN71"/>
  <c r="AL77"/>
  <c r="BE77" s="1"/>
  <c r="DO77"/>
  <c r="Z81"/>
  <c r="CM81" s="1"/>
  <c r="S81"/>
  <c r="D81"/>
  <c r="AA81"/>
  <c r="CN81" s="1"/>
  <c r="DN47"/>
  <c r="DN55"/>
  <c r="DO69"/>
  <c r="L3"/>
  <c r="L4" s="1"/>
  <c r="H5"/>
  <c r="S5"/>
  <c r="DP6"/>
  <c r="D8"/>
  <c r="O8"/>
  <c r="T8"/>
  <c r="AA8"/>
  <c r="CN8" s="1"/>
  <c r="S9"/>
  <c r="BE10"/>
  <c r="DN25"/>
  <c r="AA26"/>
  <c r="CN26" s="1"/>
  <c r="DN28"/>
  <c r="AA30"/>
  <c r="CN30" s="1"/>
  <c r="DN32"/>
  <c r="AA34"/>
  <c r="CN34" s="1"/>
  <c r="DN36"/>
  <c r="AA38"/>
  <c r="CN38" s="1"/>
  <c r="DN40"/>
  <c r="AA42"/>
  <c r="CN42" s="1"/>
  <c r="DN44"/>
  <c r="AA46"/>
  <c r="CN46" s="1"/>
  <c r="AK47"/>
  <c r="BP47" s="1"/>
  <c r="DN48"/>
  <c r="AA50"/>
  <c r="CN50" s="1"/>
  <c r="DN52"/>
  <c r="AA54"/>
  <c r="CN54" s="1"/>
  <c r="AK55"/>
  <c r="BP55" s="1"/>
  <c r="AK58"/>
  <c r="BP58" s="1"/>
  <c r="DO61"/>
  <c r="D65"/>
  <c r="T65"/>
  <c r="AM66"/>
  <c r="D44"/>
  <c r="D48"/>
  <c r="D52"/>
  <c r="DP62"/>
  <c r="AM62"/>
  <c r="BR62" s="1"/>
  <c r="DP68"/>
  <c r="AM68"/>
  <c r="D30"/>
  <c r="D34"/>
  <c r="D38"/>
  <c r="D42"/>
  <c r="D46"/>
  <c r="D50"/>
  <c r="D54"/>
  <c r="D58"/>
  <c r="AA58"/>
  <c r="CN58" s="1"/>
  <c r="T58"/>
  <c r="BD62"/>
  <c r="AK63"/>
  <c r="BP63" s="1"/>
  <c r="DN63"/>
  <c r="Z65"/>
  <c r="CM65" s="1"/>
  <c r="S65"/>
  <c r="AA65"/>
  <c r="CN65" s="1"/>
  <c r="DP65"/>
  <c r="AM65"/>
  <c r="BR65" s="1"/>
  <c r="BL71"/>
  <c r="D71"/>
  <c r="DO83"/>
  <c r="AL83"/>
  <c r="BQ83" s="1"/>
  <c r="AK95"/>
  <c r="BP95" s="1"/>
  <c r="DN96"/>
  <c r="DN95"/>
  <c r="DN43"/>
  <c r="DN51"/>
  <c r="DN56"/>
  <c r="S60"/>
  <c r="S8"/>
  <c r="Z8"/>
  <c r="CM8" s="1"/>
  <c r="AA23"/>
  <c r="CN23" s="1"/>
  <c r="AA27"/>
  <c r="CN27" s="1"/>
  <c r="AA31"/>
  <c r="CN31" s="1"/>
  <c r="AA35"/>
  <c r="CN35" s="1"/>
  <c r="AA39"/>
  <c r="CN39" s="1"/>
  <c r="AA43"/>
  <c r="CN43" s="1"/>
  <c r="AA47"/>
  <c r="CN47" s="1"/>
  <c r="AA51"/>
  <c r="CN51" s="1"/>
  <c r="AA55"/>
  <c r="CN55" s="1"/>
  <c r="DN57"/>
  <c r="AM58"/>
  <c r="Z60"/>
  <c r="CM60" s="1"/>
  <c r="DO58"/>
  <c r="AL58"/>
  <c r="BQ58" s="1"/>
  <c r="AK59"/>
  <c r="BP59" s="1"/>
  <c r="DN59"/>
  <c r="Z61"/>
  <c r="CM61" s="1"/>
  <c r="S32" i="21" s="1"/>
  <c r="S61" i="20"/>
  <c r="DP61"/>
  <c r="AM61"/>
  <c r="BR61" s="1"/>
  <c r="DO66"/>
  <c r="AL66"/>
  <c r="BQ66" s="1"/>
  <c r="AK67"/>
  <c r="BP67" s="1"/>
  <c r="DN67"/>
  <c r="Z69"/>
  <c r="CM69" s="1"/>
  <c r="S69"/>
  <c r="DP69"/>
  <c r="AM69"/>
  <c r="BR69" s="1"/>
  <c r="DP73"/>
  <c r="AM73"/>
  <c r="Z77"/>
  <c r="CM77" s="1"/>
  <c r="S77"/>
  <c r="D77"/>
  <c r="DO123"/>
  <c r="AL123"/>
  <c r="BQ123" s="1"/>
  <c r="T23"/>
  <c r="T24"/>
  <c r="T25"/>
  <c r="T26"/>
  <c r="T27"/>
  <c r="AM27"/>
  <c r="BR27" s="1"/>
  <c r="T28"/>
  <c r="AM28"/>
  <c r="BR28" s="1"/>
  <c r="T29"/>
  <c r="AM29"/>
  <c r="BR29" s="1"/>
  <c r="T30"/>
  <c r="AM30"/>
  <c r="BR30" s="1"/>
  <c r="T31"/>
  <c r="AM31"/>
  <c r="BR31" s="1"/>
  <c r="T32"/>
  <c r="AM32"/>
  <c r="BR32" s="1"/>
  <c r="T33"/>
  <c r="AM33"/>
  <c r="BR33" s="1"/>
  <c r="T34"/>
  <c r="AM34"/>
  <c r="BR34" s="1"/>
  <c r="T35"/>
  <c r="AM35"/>
  <c r="BR35" s="1"/>
  <c r="T36"/>
  <c r="AM36"/>
  <c r="T37"/>
  <c r="AM37"/>
  <c r="BR37" s="1"/>
  <c r="T38"/>
  <c r="AM38"/>
  <c r="BR38" s="1"/>
  <c r="T39"/>
  <c r="AM39"/>
  <c r="BR39" s="1"/>
  <c r="T40"/>
  <c r="AM40"/>
  <c r="T41"/>
  <c r="AM41"/>
  <c r="BR41" s="1"/>
  <c r="T42"/>
  <c r="AM42"/>
  <c r="BR42" s="1"/>
  <c r="T43"/>
  <c r="AM43"/>
  <c r="BL43" s="1"/>
  <c r="T44"/>
  <c r="AM44"/>
  <c r="BR44" s="1"/>
  <c r="T45"/>
  <c r="AM45"/>
  <c r="BR45" s="1"/>
  <c r="T46"/>
  <c r="AM46"/>
  <c r="BR46" s="1"/>
  <c r="T47"/>
  <c r="AM47"/>
  <c r="T48"/>
  <c r="AM48"/>
  <c r="BR48" s="1"/>
  <c r="T49"/>
  <c r="AM49"/>
  <c r="BR49" s="1"/>
  <c r="T50"/>
  <c r="AM50"/>
  <c r="BR50" s="1"/>
  <c r="T51"/>
  <c r="AM51"/>
  <c r="BL51" s="1"/>
  <c r="T52"/>
  <c r="AM52"/>
  <c r="BR52" s="1"/>
  <c r="T53"/>
  <c r="AM53"/>
  <c r="BR53" s="1"/>
  <c r="T54"/>
  <c r="AM54"/>
  <c r="BR54" s="1"/>
  <c r="T55"/>
  <c r="AM55"/>
  <c r="BL55" s="1"/>
  <c r="D56"/>
  <c r="S56"/>
  <c r="AA56"/>
  <c r="CN56" s="1"/>
  <c r="T61"/>
  <c r="D62"/>
  <c r="T69"/>
  <c r="D70"/>
  <c r="T77"/>
  <c r="F104"/>
  <c r="AA64"/>
  <c r="CN64" s="1"/>
  <c r="T64"/>
  <c r="Z72"/>
  <c r="CM72" s="1"/>
  <c r="S72"/>
  <c r="AA72"/>
  <c r="CN72" s="1"/>
  <c r="Z73"/>
  <c r="CM73" s="1"/>
  <c r="S73"/>
  <c r="D73"/>
  <c r="DO82"/>
  <c r="AL82"/>
  <c r="BE82" s="1"/>
  <c r="DO84"/>
  <c r="AL84"/>
  <c r="BQ84" s="1"/>
  <c r="DO88"/>
  <c r="AL88"/>
  <c r="BQ88" s="1"/>
  <c r="D92"/>
  <c r="Z92"/>
  <c r="CM92" s="1"/>
  <c r="AM92"/>
  <c r="BR92" s="1"/>
  <c r="T92"/>
  <c r="DP100"/>
  <c r="AM100"/>
  <c r="H104"/>
  <c r="DP105"/>
  <c r="AM105"/>
  <c r="AT109"/>
  <c r="AZ109" s="1"/>
  <c r="DO119"/>
  <c r="AL119"/>
  <c r="BQ119" s="1"/>
  <c r="DP58"/>
  <c r="AK60"/>
  <c r="DN60"/>
  <c r="DN61"/>
  <c r="DN62"/>
  <c r="S64"/>
  <c r="DP66"/>
  <c r="AK68"/>
  <c r="BD68" s="1"/>
  <c r="DN68"/>
  <c r="DN69"/>
  <c r="DN70"/>
  <c r="T73"/>
  <c r="AL81"/>
  <c r="BE81" s="1"/>
  <c r="Z75"/>
  <c r="CM75" s="1"/>
  <c r="S75"/>
  <c r="Z79"/>
  <c r="CM79" s="1"/>
  <c r="S79"/>
  <c r="DO87"/>
  <c r="DO93"/>
  <c r="AL93"/>
  <c r="BQ93" s="1"/>
  <c r="D95"/>
  <c r="AA95"/>
  <c r="CN95" s="1"/>
  <c r="S95"/>
  <c r="Z95"/>
  <c r="CM95" s="1"/>
  <c r="DO98"/>
  <c r="AL98"/>
  <c r="BK98" s="1"/>
  <c r="DO104"/>
  <c r="AL104"/>
  <c r="BQ104" s="1"/>
  <c r="DO105"/>
  <c r="AM107"/>
  <c r="DP107"/>
  <c r="AS108"/>
  <c r="AY108" s="1"/>
  <c r="AK57"/>
  <c r="DP59"/>
  <c r="AK61"/>
  <c r="DP63"/>
  <c r="AK65"/>
  <c r="DP67"/>
  <c r="AK69"/>
  <c r="BP69" s="1"/>
  <c r="DP71"/>
  <c r="AL72"/>
  <c r="BE72" s="1"/>
  <c r="DO72"/>
  <c r="AK73"/>
  <c r="BP73" s="1"/>
  <c r="AM74"/>
  <c r="T75"/>
  <c r="DP75"/>
  <c r="AL76"/>
  <c r="BE76" s="1"/>
  <c r="DO76"/>
  <c r="AK77"/>
  <c r="BP77" s="1"/>
  <c r="T79"/>
  <c r="DP79"/>
  <c r="AL80"/>
  <c r="BE80" s="1"/>
  <c r="DO80"/>
  <c r="AK81"/>
  <c r="BP81" s="1"/>
  <c r="DN84"/>
  <c r="S85"/>
  <c r="AR87"/>
  <c r="AX87" s="1"/>
  <c r="DH87"/>
  <c r="DN88"/>
  <c r="S89"/>
  <c r="AL95"/>
  <c r="AK99"/>
  <c r="BP99" s="1"/>
  <c r="Z74"/>
  <c r="CM74" s="1"/>
  <c r="S74"/>
  <c r="Z78"/>
  <c r="CM78" s="1"/>
  <c r="S78"/>
  <c r="Z82"/>
  <c r="CM82" s="1"/>
  <c r="S82"/>
  <c r="D84"/>
  <c r="T84"/>
  <c r="D85"/>
  <c r="AM85"/>
  <c r="BR85" s="1"/>
  <c r="Z85"/>
  <c r="CM85" s="1"/>
  <c r="D88"/>
  <c r="T88"/>
  <c r="D89"/>
  <c r="AM89"/>
  <c r="BR89" s="1"/>
  <c r="Z89"/>
  <c r="CM89" s="1"/>
  <c r="DN92"/>
  <c r="AK91"/>
  <c r="BP91" s="1"/>
  <c r="DN91"/>
  <c r="DO97"/>
  <c r="AL97"/>
  <c r="D99"/>
  <c r="AA99"/>
  <c r="CN99" s="1"/>
  <c r="S99"/>
  <c r="Z99"/>
  <c r="CM99" s="1"/>
  <c r="DI103"/>
  <c r="DP110"/>
  <c r="AM110"/>
  <c r="DO71"/>
  <c r="AK72"/>
  <c r="BP72" s="1"/>
  <c r="T74"/>
  <c r="DP74"/>
  <c r="DO75"/>
  <c r="AK76"/>
  <c r="BP76" s="1"/>
  <c r="T78"/>
  <c r="DP78"/>
  <c r="DO79"/>
  <c r="AK80"/>
  <c r="BP80" s="1"/>
  <c r="T82"/>
  <c r="DP82"/>
  <c r="DP83"/>
  <c r="S84"/>
  <c r="AM84"/>
  <c r="AA85"/>
  <c r="CN85" s="1"/>
  <c r="S88"/>
  <c r="AM88"/>
  <c r="BL88" s="1"/>
  <c r="AA89"/>
  <c r="CN89" s="1"/>
  <c r="AL99"/>
  <c r="BK99" s="1"/>
  <c r="AR103"/>
  <c r="AX103" s="1"/>
  <c r="DJ87"/>
  <c r="AS87"/>
  <c r="AY87" s="1"/>
  <c r="DJ93"/>
  <c r="AS93"/>
  <c r="AY93" s="1"/>
  <c r="AT97"/>
  <c r="AZ97" s="1"/>
  <c r="DJ97"/>
  <c r="AS97"/>
  <c r="AY97" s="1"/>
  <c r="DP102"/>
  <c r="AM102"/>
  <c r="Z106"/>
  <c r="CM106" s="1"/>
  <c r="S106"/>
  <c r="H106"/>
  <c r="T106"/>
  <c r="AA106"/>
  <c r="CN106" s="1"/>
  <c r="AK115"/>
  <c r="D83"/>
  <c r="S83"/>
  <c r="AA83"/>
  <c r="CN83" s="1"/>
  <c r="AK84"/>
  <c r="BP84" s="1"/>
  <c r="Z86"/>
  <c r="CM86" s="1"/>
  <c r="DO86"/>
  <c r="AM86"/>
  <c r="BR86" s="1"/>
  <c r="S87"/>
  <c r="AA87"/>
  <c r="CN87" s="1"/>
  <c r="AK88"/>
  <c r="BP88" s="1"/>
  <c r="Z90"/>
  <c r="CM90" s="1"/>
  <c r="DO90"/>
  <c r="AM90"/>
  <c r="BR90" s="1"/>
  <c r="AT90"/>
  <c r="AZ90" s="1"/>
  <c r="S91"/>
  <c r="AA91"/>
  <c r="CN91" s="1"/>
  <c r="AK92"/>
  <c r="BP92" s="1"/>
  <c r="T93"/>
  <c r="S94"/>
  <c r="AA94"/>
  <c r="CN94" s="1"/>
  <c r="DO95"/>
  <c r="AK96"/>
  <c r="BP96" s="1"/>
  <c r="T97"/>
  <c r="DI97"/>
  <c r="S98"/>
  <c r="AA98"/>
  <c r="CN98" s="1"/>
  <c r="AR98"/>
  <c r="AX98" s="1"/>
  <c r="DO99"/>
  <c r="BL95"/>
  <c r="AT98"/>
  <c r="AZ98" s="1"/>
  <c r="DJ98"/>
  <c r="AS98"/>
  <c r="AY98" s="1"/>
  <c r="DP101"/>
  <c r="AM101"/>
  <c r="DI106"/>
  <c r="AS106"/>
  <c r="AY106" s="1"/>
  <c r="AR106"/>
  <c r="AX106" s="1"/>
  <c r="AL107"/>
  <c r="BE107" s="1"/>
  <c r="DO107"/>
  <c r="Z108"/>
  <c r="CM108" s="1"/>
  <c r="S108"/>
  <c r="T108"/>
  <c r="AA108"/>
  <c r="CN108" s="1"/>
  <c r="DP109"/>
  <c r="AM109"/>
  <c r="DO115"/>
  <c r="AL115"/>
  <c r="BQ115" s="1"/>
  <c r="AK119"/>
  <c r="BD119" s="1"/>
  <c r="AR119"/>
  <c r="AX119" s="1"/>
  <c r="DO85"/>
  <c r="S86"/>
  <c r="AA86"/>
  <c r="CN86" s="1"/>
  <c r="DO89"/>
  <c r="S90"/>
  <c r="AA90"/>
  <c r="CN90" s="1"/>
  <c r="DO92"/>
  <c r="T94"/>
  <c r="T98"/>
  <c r="DI98"/>
  <c r="AT106"/>
  <c r="AZ106" s="1"/>
  <c r="AL106"/>
  <c r="BE106" s="1"/>
  <c r="DO106"/>
  <c r="Z107"/>
  <c r="CM107" s="1"/>
  <c r="S107"/>
  <c r="AL108"/>
  <c r="BE108" s="1"/>
  <c r="DO108"/>
  <c r="A106"/>
  <c r="AK107"/>
  <c r="Z100"/>
  <c r="CM100" s="1"/>
  <c r="S100"/>
  <c r="Z101"/>
  <c r="CM101" s="1"/>
  <c r="S101"/>
  <c r="Z102"/>
  <c r="CM102" s="1"/>
  <c r="S102"/>
  <c r="Z103"/>
  <c r="CM103" s="1"/>
  <c r="S103"/>
  <c r="DI104"/>
  <c r="DP108"/>
  <c r="AM108"/>
  <c r="DO112"/>
  <c r="AL112"/>
  <c r="BQ112" s="1"/>
  <c r="AK114"/>
  <c r="BD114" s="1"/>
  <c r="DH114"/>
  <c r="AR114"/>
  <c r="AX114" s="1"/>
  <c r="DO116"/>
  <c r="AL116"/>
  <c r="BQ116" s="1"/>
  <c r="AK118"/>
  <c r="BD118" s="1"/>
  <c r="DO120"/>
  <c r="AL120"/>
  <c r="BQ120" s="1"/>
  <c r="AK122"/>
  <c r="BD122" s="1"/>
  <c r="AR122"/>
  <c r="AX122" s="1"/>
  <c r="AA100"/>
  <c r="CN100" s="1"/>
  <c r="AL100"/>
  <c r="BE100" s="1"/>
  <c r="AA101"/>
  <c r="CN101" s="1"/>
  <c r="AL101"/>
  <c r="BE101" s="1"/>
  <c r="AA102"/>
  <c r="CN102" s="1"/>
  <c r="AL102"/>
  <c r="BE102" s="1"/>
  <c r="AA103"/>
  <c r="CN103" s="1"/>
  <c r="AL103"/>
  <c r="BE103" s="1"/>
  <c r="AT104"/>
  <c r="AZ104" s="1"/>
  <c r="AM106"/>
  <c r="DP106"/>
  <c r="Z105"/>
  <c r="CM105" s="1"/>
  <c r="S105"/>
  <c r="G105"/>
  <c r="AK113"/>
  <c r="BD113" s="1"/>
  <c r="DO114"/>
  <c r="AL114"/>
  <c r="BQ114" s="1"/>
  <c r="AK117"/>
  <c r="BD117" s="1"/>
  <c r="DH117"/>
  <c r="AR117"/>
  <c r="AX117" s="1"/>
  <c r="DO118"/>
  <c r="AL118"/>
  <c r="BQ118" s="1"/>
  <c r="AK121"/>
  <c r="DO122"/>
  <c r="AL122"/>
  <c r="BQ122" s="1"/>
  <c r="AA105"/>
  <c r="CN105" s="1"/>
  <c r="AL105"/>
  <c r="BE105" s="1"/>
  <c r="DO111"/>
  <c r="DN113"/>
  <c r="DN117"/>
  <c r="DN121"/>
  <c r="Z109"/>
  <c r="CM109" s="1"/>
  <c r="S109"/>
  <c r="Z110"/>
  <c r="CM110" s="1"/>
  <c r="S110"/>
  <c r="DO110"/>
  <c r="AL110"/>
  <c r="BE110" s="1"/>
  <c r="AK112"/>
  <c r="BD112" s="1"/>
  <c r="DO113"/>
  <c r="AL113"/>
  <c r="BQ113" s="1"/>
  <c r="AK116"/>
  <c r="BD116" s="1"/>
  <c r="DO117"/>
  <c r="AL117"/>
  <c r="BQ117" s="1"/>
  <c r="AK120"/>
  <c r="BD120" s="1"/>
  <c r="DH120"/>
  <c r="DO121"/>
  <c r="AL121"/>
  <c r="BQ121" s="1"/>
  <c r="AA109"/>
  <c r="CN109" s="1"/>
  <c r="AL109"/>
  <c r="BE109" s="1"/>
  <c r="AA110"/>
  <c r="CN110" s="1"/>
  <c r="DN112"/>
  <c r="DN116"/>
  <c r="DN120"/>
  <c r="DJ114"/>
  <c r="AT115"/>
  <c r="AZ115" s="1"/>
  <c r="AS117"/>
  <c r="AY117" s="1"/>
  <c r="AT117"/>
  <c r="AZ117" s="1"/>
  <c r="DJ118"/>
  <c r="AS119"/>
  <c r="AY119" s="1"/>
  <c r="AT119"/>
  <c r="AZ119" s="1"/>
  <c r="DJ120"/>
  <c r="AT120"/>
  <c r="AZ120" s="1"/>
  <c r="DJ122"/>
  <c r="AS123"/>
  <c r="AY123" s="1"/>
  <c r="AT123"/>
  <c r="AZ123" s="1"/>
  <c r="DP111"/>
  <c r="T112"/>
  <c r="T113"/>
  <c r="T114"/>
  <c r="T115"/>
  <c r="DI115"/>
  <c r="T116"/>
  <c r="T117"/>
  <c r="DI117"/>
  <c r="T118"/>
  <c r="T119"/>
  <c r="DI119"/>
  <c r="T120"/>
  <c r="DI120"/>
  <c r="T121"/>
  <c r="T122"/>
  <c r="T123"/>
  <c r="DI123"/>
  <c r="BD57" l="1"/>
  <c r="R12" i="21"/>
  <c r="BP61" i="20"/>
  <c r="R14" i="21"/>
  <c r="DH113" i="20"/>
  <c r="DH101"/>
  <c r="DI100"/>
  <c r="DH10"/>
  <c r="DT123"/>
  <c r="DU123" s="1"/>
  <c r="DT119"/>
  <c r="DU119" s="1"/>
  <c r="DT115"/>
  <c r="DU115" s="1"/>
  <c r="DT111"/>
  <c r="DU111" s="1"/>
  <c r="DT107"/>
  <c r="DU107" s="1"/>
  <c r="DT103"/>
  <c r="DU103" s="1"/>
  <c r="DT99"/>
  <c r="DU99" s="1"/>
  <c r="DT95"/>
  <c r="DU95" s="1"/>
  <c r="DT91"/>
  <c r="DU91" s="1"/>
  <c r="DT87"/>
  <c r="DU87" s="1"/>
  <c r="DT83"/>
  <c r="DU83" s="1"/>
  <c r="DT79"/>
  <c r="DU79" s="1"/>
  <c r="DT75"/>
  <c r="DT121"/>
  <c r="DU121" s="1"/>
  <c r="DT113"/>
  <c r="DU113" s="1"/>
  <c r="DT105"/>
  <c r="DU105" s="1"/>
  <c r="DT97"/>
  <c r="DU97" s="1"/>
  <c r="DT89"/>
  <c r="DU89" s="1"/>
  <c r="DT81"/>
  <c r="DU81" s="1"/>
  <c r="DT120"/>
  <c r="DU120" s="1"/>
  <c r="DT116"/>
  <c r="DU116" s="1"/>
  <c r="DT112"/>
  <c r="DU112" s="1"/>
  <c r="DT108"/>
  <c r="DU108" s="1"/>
  <c r="DT104"/>
  <c r="DU104" s="1"/>
  <c r="DT100"/>
  <c r="DU100" s="1"/>
  <c r="DT96"/>
  <c r="DU96" s="1"/>
  <c r="DT92"/>
  <c r="DU92" s="1"/>
  <c r="DT88"/>
  <c r="DU88" s="1"/>
  <c r="DT84"/>
  <c r="DU84" s="1"/>
  <c r="DT80"/>
  <c r="DU80" s="1"/>
  <c r="DT76"/>
  <c r="DU76" s="1"/>
  <c r="DT117"/>
  <c r="DU117" s="1"/>
  <c r="DT109"/>
  <c r="DU109" s="1"/>
  <c r="DT101"/>
  <c r="DU101" s="1"/>
  <c r="DT93"/>
  <c r="DU93" s="1"/>
  <c r="DT85"/>
  <c r="DU85" s="1"/>
  <c r="DT77"/>
  <c r="DU77" s="1"/>
  <c r="DT122"/>
  <c r="DU122" s="1"/>
  <c r="DT118"/>
  <c r="DU118" s="1"/>
  <c r="DT114"/>
  <c r="DU114" s="1"/>
  <c r="DT110"/>
  <c r="DU110" s="1"/>
  <c r="DT106"/>
  <c r="DU106" s="1"/>
  <c r="DT102"/>
  <c r="DU102" s="1"/>
  <c r="DT98"/>
  <c r="DU98" s="1"/>
  <c r="DT94"/>
  <c r="DU94" s="1"/>
  <c r="DT90"/>
  <c r="DU90" s="1"/>
  <c r="DT86"/>
  <c r="DU86" s="1"/>
  <c r="DT82"/>
  <c r="DU82" s="1"/>
  <c r="DT78"/>
  <c r="DU78" s="1"/>
  <c r="BD60"/>
  <c r="R13" i="21"/>
  <c r="BD53" i="20"/>
  <c r="R11" i="21"/>
  <c r="BJ48" i="20"/>
  <c r="R10" i="21"/>
  <c r="BP44" i="20"/>
  <c r="R9" i="21"/>
  <c r="CQ63" i="20"/>
  <c r="DJ113"/>
  <c r="BL63"/>
  <c r="CQ91"/>
  <c r="CQ89"/>
  <c r="CQ29"/>
  <c r="AR9"/>
  <c r="AX9" s="1"/>
  <c r="CQ103"/>
  <c r="CQ53"/>
  <c r="CQ37"/>
  <c r="CQ115"/>
  <c r="CQ105"/>
  <c r="AS114"/>
  <c r="AY114" s="1"/>
  <c r="DJ90"/>
  <c r="DI93"/>
  <c r="DH115"/>
  <c r="BK42"/>
  <c r="AR11"/>
  <c r="AX11" s="1"/>
  <c r="DI18"/>
  <c r="AR90"/>
  <c r="AX90" s="1"/>
  <c r="CQ95"/>
  <c r="CQ85"/>
  <c r="CQ81"/>
  <c r="CQ79"/>
  <c r="CQ77"/>
  <c r="CQ55"/>
  <c r="CQ49"/>
  <c r="CQ47"/>
  <c r="CQ33"/>
  <c r="CQ21"/>
  <c r="CQ3"/>
  <c r="CQ101"/>
  <c r="CQ25"/>
  <c r="CQ111"/>
  <c r="CQ121"/>
  <c r="AS101"/>
  <c r="AY101" s="1"/>
  <c r="AR101"/>
  <c r="AX101" s="1"/>
  <c r="DI102"/>
  <c r="CQ69"/>
  <c r="CQ61"/>
  <c r="BL113"/>
  <c r="DI121"/>
  <c r="DI114"/>
  <c r="AR115"/>
  <c r="AX115" s="1"/>
  <c r="BE59"/>
  <c r="BP40"/>
  <c r="BQ51"/>
  <c r="DJ9"/>
  <c r="DI9"/>
  <c r="BD49"/>
  <c r="BF63"/>
  <c r="AS18"/>
  <c r="AY18" s="1"/>
  <c r="BP62"/>
  <c r="CQ99"/>
  <c r="CQ73"/>
  <c r="CQ65"/>
  <c r="CQ57"/>
  <c r="CQ109"/>
  <c r="CQ119"/>
  <c r="J305" i="10"/>
  <c r="CS43" i="20"/>
  <c r="CR43"/>
  <c r="CS5"/>
  <c r="CR5"/>
  <c r="CR66"/>
  <c r="CS66"/>
  <c r="CQ66"/>
  <c r="CR90"/>
  <c r="CQ90"/>
  <c r="CS90"/>
  <c r="CR22"/>
  <c r="CS22"/>
  <c r="CQ22"/>
  <c r="CS103"/>
  <c r="CR103"/>
  <c r="CS93"/>
  <c r="CR93"/>
  <c r="CS77"/>
  <c r="CR77"/>
  <c r="CS69"/>
  <c r="CR69"/>
  <c r="CS61"/>
  <c r="CR61"/>
  <c r="CS55"/>
  <c r="CR55"/>
  <c r="CS53"/>
  <c r="CR53"/>
  <c r="CS51"/>
  <c r="CR51"/>
  <c r="CS47"/>
  <c r="CR47"/>
  <c r="CS35"/>
  <c r="CR35"/>
  <c r="CR8"/>
  <c r="CQ8"/>
  <c r="CS8"/>
  <c r="CR100"/>
  <c r="CQ100"/>
  <c r="CS100"/>
  <c r="CR72"/>
  <c r="CS72"/>
  <c r="CQ72"/>
  <c r="CR50"/>
  <c r="CS50"/>
  <c r="CQ50"/>
  <c r="CR48"/>
  <c r="CS48"/>
  <c r="CQ48"/>
  <c r="CR36"/>
  <c r="CS36"/>
  <c r="CQ36"/>
  <c r="CR32"/>
  <c r="CS32"/>
  <c r="CQ32"/>
  <c r="CR10"/>
  <c r="CQ10"/>
  <c r="CS10"/>
  <c r="CR6"/>
  <c r="CQ6"/>
  <c r="CS6"/>
  <c r="CS115"/>
  <c r="CR115"/>
  <c r="CR110"/>
  <c r="CQ110"/>
  <c r="CS110"/>
  <c r="CS105"/>
  <c r="CR105"/>
  <c r="CR112"/>
  <c r="CQ112"/>
  <c r="CS112"/>
  <c r="CR98"/>
  <c r="CQ98"/>
  <c r="CS98"/>
  <c r="CR86"/>
  <c r="CS86"/>
  <c r="CQ86"/>
  <c r="CR58"/>
  <c r="CS58"/>
  <c r="CQ58"/>
  <c r="CR42"/>
  <c r="CS42"/>
  <c r="CQ42"/>
  <c r="CR40"/>
  <c r="CS40"/>
  <c r="CQ40"/>
  <c r="CR34"/>
  <c r="CS34"/>
  <c r="CQ34"/>
  <c r="CR122"/>
  <c r="CQ122"/>
  <c r="CS122"/>
  <c r="CS97"/>
  <c r="CR97"/>
  <c r="CS87"/>
  <c r="CR87"/>
  <c r="CS15"/>
  <c r="CR15"/>
  <c r="CS123"/>
  <c r="CR123"/>
  <c r="CR78"/>
  <c r="CS78"/>
  <c r="CQ78"/>
  <c r="CR62"/>
  <c r="CS62"/>
  <c r="CQ62"/>
  <c r="CR114"/>
  <c r="CQ114"/>
  <c r="CS114"/>
  <c r="CS83"/>
  <c r="CR83"/>
  <c r="CS79"/>
  <c r="CR79"/>
  <c r="CS75"/>
  <c r="CR75"/>
  <c r="CQ75"/>
  <c r="CS67"/>
  <c r="CR67"/>
  <c r="CS59"/>
  <c r="CR59"/>
  <c r="CQ59"/>
  <c r="CS31"/>
  <c r="CR31"/>
  <c r="CQ31"/>
  <c r="CS27"/>
  <c r="CR27"/>
  <c r="CS23"/>
  <c r="CR23"/>
  <c r="CQ23"/>
  <c r="CS13"/>
  <c r="CQ13"/>
  <c r="CR102"/>
  <c r="CQ102"/>
  <c r="CS102"/>
  <c r="CR26"/>
  <c r="CS26"/>
  <c r="CQ26"/>
  <c r="CS9"/>
  <c r="CR9"/>
  <c r="CQ9"/>
  <c r="CS117"/>
  <c r="CR117"/>
  <c r="CS107"/>
  <c r="CR107"/>
  <c r="CR74"/>
  <c r="CS74"/>
  <c r="CQ74"/>
  <c r="CR70"/>
  <c r="CS70"/>
  <c r="CQ70"/>
  <c r="CR54"/>
  <c r="CS54"/>
  <c r="CQ54"/>
  <c r="CR30"/>
  <c r="CS30"/>
  <c r="CQ30"/>
  <c r="CR16"/>
  <c r="CQ16"/>
  <c r="CS16"/>
  <c r="CS45"/>
  <c r="CR45"/>
  <c r="CS19"/>
  <c r="CR19"/>
  <c r="CR76"/>
  <c r="CS76"/>
  <c r="CQ76"/>
  <c r="CR60"/>
  <c r="CS60"/>
  <c r="CQ60"/>
  <c r="CR20"/>
  <c r="CS20"/>
  <c r="CQ20"/>
  <c r="CS101"/>
  <c r="CR101"/>
  <c r="CS71"/>
  <c r="CR71"/>
  <c r="CS63"/>
  <c r="CR63"/>
  <c r="CS39"/>
  <c r="CR39"/>
  <c r="CR108"/>
  <c r="CQ108"/>
  <c r="CS108"/>
  <c r="CR94"/>
  <c r="CQ94"/>
  <c r="CS94"/>
  <c r="CR118"/>
  <c r="CQ118"/>
  <c r="CS118"/>
  <c r="CS111"/>
  <c r="CR111"/>
  <c r="CR4"/>
  <c r="CQ4"/>
  <c r="CS4"/>
  <c r="CS121"/>
  <c r="CR121"/>
  <c r="CS113"/>
  <c r="CR113"/>
  <c r="CR82"/>
  <c r="CS82"/>
  <c r="CQ82"/>
  <c r="CR46"/>
  <c r="CS46"/>
  <c r="CQ46"/>
  <c r="CR38"/>
  <c r="CS38"/>
  <c r="CQ38"/>
  <c r="CQ45"/>
  <c r="CS95"/>
  <c r="CR95"/>
  <c r="CS85"/>
  <c r="CR85"/>
  <c r="CS37"/>
  <c r="CR37"/>
  <c r="CS29"/>
  <c r="CR29"/>
  <c r="CS21"/>
  <c r="CR21"/>
  <c r="CS7"/>
  <c r="CR7"/>
  <c r="CQ7"/>
  <c r="CR92"/>
  <c r="CQ92"/>
  <c r="CS92"/>
  <c r="CR84"/>
  <c r="CS84"/>
  <c r="CQ84"/>
  <c r="CR68"/>
  <c r="CS68"/>
  <c r="CQ68"/>
  <c r="CR52"/>
  <c r="CS52"/>
  <c r="CQ52"/>
  <c r="CR44"/>
  <c r="CS44"/>
  <c r="CQ44"/>
  <c r="CR28"/>
  <c r="CS28"/>
  <c r="CQ28"/>
  <c r="CR14"/>
  <c r="CQ14"/>
  <c r="CS14"/>
  <c r="CR12"/>
  <c r="CQ12"/>
  <c r="CS12"/>
  <c r="CR120"/>
  <c r="CQ120"/>
  <c r="CS120"/>
  <c r="DI113"/>
  <c r="BE25"/>
  <c r="BK10"/>
  <c r="BJ51"/>
  <c r="AT12"/>
  <c r="AZ12" s="1"/>
  <c r="BP51"/>
  <c r="CQ93"/>
  <c r="CQ87"/>
  <c r="CQ15"/>
  <c r="CR13"/>
  <c r="CQ5"/>
  <c r="AP7" i="22"/>
  <c r="CQ123" i="20"/>
  <c r="AS121"/>
  <c r="AY121" s="1"/>
  <c r="AT113"/>
  <c r="AZ113" s="1"/>
  <c r="DH121"/>
  <c r="AT101"/>
  <c r="AZ101" s="1"/>
  <c r="BQ43"/>
  <c r="BE24"/>
  <c r="BK43"/>
  <c r="DJ14"/>
  <c r="AT121"/>
  <c r="AZ121" s="1"/>
  <c r="AS120"/>
  <c r="AY120" s="1"/>
  <c r="AS118"/>
  <c r="AY118" s="1"/>
  <c r="AR121"/>
  <c r="AX121" s="1"/>
  <c r="DH106"/>
  <c r="DI101"/>
  <c r="AT94"/>
  <c r="AZ94" s="1"/>
  <c r="DH102"/>
  <c r="BE29"/>
  <c r="AT14"/>
  <c r="AZ14" s="1"/>
  <c r="BQ86"/>
  <c r="CR106"/>
  <c r="CQ106"/>
  <c r="CS106"/>
  <c r="CS99"/>
  <c r="CR99"/>
  <c r="CS91"/>
  <c r="CR91"/>
  <c r="CS89"/>
  <c r="CR89"/>
  <c r="CS81"/>
  <c r="CR81"/>
  <c r="CS73"/>
  <c r="CR73"/>
  <c r="CS65"/>
  <c r="CR65"/>
  <c r="CS57"/>
  <c r="CR57"/>
  <c r="CS49"/>
  <c r="CR49"/>
  <c r="CS41"/>
  <c r="CR41"/>
  <c r="CQ41"/>
  <c r="CS33"/>
  <c r="CR33"/>
  <c r="CS25"/>
  <c r="CR25"/>
  <c r="CS17"/>
  <c r="CR17"/>
  <c r="CQ17"/>
  <c r="CS11"/>
  <c r="CR11"/>
  <c r="CQ11"/>
  <c r="CS3"/>
  <c r="CR3"/>
  <c r="CS119"/>
  <c r="CR119"/>
  <c r="CR104"/>
  <c r="CQ104"/>
  <c r="CS104"/>
  <c r="CR96"/>
  <c r="CQ96"/>
  <c r="CS96"/>
  <c r="CR88"/>
  <c r="CQ88"/>
  <c r="CS88"/>
  <c r="CR80"/>
  <c r="CS80"/>
  <c r="CQ80"/>
  <c r="CR64"/>
  <c r="CS64"/>
  <c r="CQ64"/>
  <c r="CR56"/>
  <c r="CS56"/>
  <c r="CQ56"/>
  <c r="CR24"/>
  <c r="CS24"/>
  <c r="CQ24"/>
  <c r="CR18"/>
  <c r="CQ18"/>
  <c r="CS18"/>
  <c r="CR116"/>
  <c r="CQ116"/>
  <c r="CS116"/>
  <c r="CS109"/>
  <c r="CR109"/>
  <c r="CQ97"/>
  <c r="CQ83"/>
  <c r="CQ67"/>
  <c r="CQ51"/>
  <c r="CQ43"/>
  <c r="CQ35"/>
  <c r="CQ27"/>
  <c r="CQ19"/>
  <c r="CQ117"/>
  <c r="CQ107"/>
  <c r="AS113"/>
  <c r="AY113" s="1"/>
  <c r="BE85"/>
  <c r="DJ111"/>
  <c r="AS102"/>
  <c r="AY102" s="1"/>
  <c r="AT78"/>
  <c r="AZ78" s="1"/>
  <c r="BE33"/>
  <c r="BJ70"/>
  <c r="BD36"/>
  <c r="AR12"/>
  <c r="AX12" s="1"/>
  <c r="BL111"/>
  <c r="AR14"/>
  <c r="AX14" s="1"/>
  <c r="AZ103"/>
  <c r="AY115"/>
  <c r="DB21"/>
  <c r="AU21" s="1"/>
  <c r="CY122"/>
  <c r="CY118"/>
  <c r="CY114"/>
  <c r="CY110"/>
  <c r="CY106"/>
  <c r="CY102"/>
  <c r="CY98"/>
  <c r="CY94"/>
  <c r="CY90"/>
  <c r="CY86"/>
  <c r="CY82"/>
  <c r="CY78"/>
  <c r="CY74"/>
  <c r="CY70"/>
  <c r="CY66"/>
  <c r="CY62"/>
  <c r="CY58"/>
  <c r="CY54"/>
  <c r="CY50"/>
  <c r="CY46"/>
  <c r="CY42"/>
  <c r="CY38"/>
  <c r="CY34"/>
  <c r="CY30"/>
  <c r="CY26"/>
  <c r="CY22"/>
  <c r="CY18"/>
  <c r="CY14"/>
  <c r="CY10"/>
  <c r="CY6"/>
  <c r="CY120"/>
  <c r="CY116"/>
  <c r="CY112"/>
  <c r="CY108"/>
  <c r="CY104"/>
  <c r="CY100"/>
  <c r="CY96"/>
  <c r="CY92"/>
  <c r="CY84"/>
  <c r="CY80"/>
  <c r="CY76"/>
  <c r="CY72"/>
  <c r="CY68"/>
  <c r="CY60"/>
  <c r="CY56"/>
  <c r="CY48"/>
  <c r="CY40"/>
  <c r="CY32"/>
  <c r="CY24"/>
  <c r="CY16"/>
  <c r="CY8"/>
  <c r="CY117"/>
  <c r="CY109"/>
  <c r="CY101"/>
  <c r="CY93"/>
  <c r="CY85"/>
  <c r="CY77"/>
  <c r="CY69"/>
  <c r="CY61"/>
  <c r="CY53"/>
  <c r="CY45"/>
  <c r="CY41"/>
  <c r="CY33"/>
  <c r="CY25"/>
  <c r="CY13"/>
  <c r="CY5"/>
  <c r="CY123"/>
  <c r="CY119"/>
  <c r="CY115"/>
  <c r="CY111"/>
  <c r="CY107"/>
  <c r="CY103"/>
  <c r="CY99"/>
  <c r="CY95"/>
  <c r="CY91"/>
  <c r="CY87"/>
  <c r="CY83"/>
  <c r="CY79"/>
  <c r="CY75"/>
  <c r="CY71"/>
  <c r="CY67"/>
  <c r="CY63"/>
  <c r="CY59"/>
  <c r="CY55"/>
  <c r="CY51"/>
  <c r="CY47"/>
  <c r="CY43"/>
  <c r="CY39"/>
  <c r="CY35"/>
  <c r="CY31"/>
  <c r="CY27"/>
  <c r="CY23"/>
  <c r="CY19"/>
  <c r="CY15"/>
  <c r="CY11"/>
  <c r="CY7"/>
  <c r="CY3"/>
  <c r="CY88"/>
  <c r="CY64"/>
  <c r="CY52"/>
  <c r="CY44"/>
  <c r="CY36"/>
  <c r="CY28"/>
  <c r="CY20"/>
  <c r="CY12"/>
  <c r="CY4"/>
  <c r="CY121"/>
  <c r="CY113"/>
  <c r="CY105"/>
  <c r="CY97"/>
  <c r="CY89"/>
  <c r="CY81"/>
  <c r="CY73"/>
  <c r="CY65"/>
  <c r="CY57"/>
  <c r="CY49"/>
  <c r="CY37"/>
  <c r="CY29"/>
  <c r="CY21"/>
  <c r="CY17"/>
  <c r="CY9"/>
  <c r="CK122"/>
  <c r="AS122"/>
  <c r="AS103"/>
  <c r="DI122"/>
  <c r="DI118"/>
  <c r="AT122"/>
  <c r="AT118"/>
  <c r="DJ115"/>
  <c r="DH118"/>
  <c r="AT105"/>
  <c r="AZ105" s="1"/>
  <c r="DJ94"/>
  <c r="AS86"/>
  <c r="AY86" s="1"/>
  <c r="AR94"/>
  <c r="AX94" s="1"/>
  <c r="BD82"/>
  <c r="DJ102"/>
  <c r="DJ103"/>
  <c r="DJ108"/>
  <c r="AS109"/>
  <c r="DH109"/>
  <c r="BF79"/>
  <c r="BJ5"/>
  <c r="BP106"/>
  <c r="AS12"/>
  <c r="AY12" s="1"/>
  <c r="BK51"/>
  <c r="DH12"/>
  <c r="DI14"/>
  <c r="DJ18"/>
  <c r="AT18"/>
  <c r="AZ18" s="1"/>
  <c r="AS22"/>
  <c r="AY22" s="1"/>
  <c r="AR86"/>
  <c r="AX86" s="1"/>
  <c r="DH86"/>
  <c r="AR102"/>
  <c r="AX102" s="1"/>
  <c r="DH94"/>
  <c r="AT108"/>
  <c r="AZ108" s="1"/>
  <c r="CK104"/>
  <c r="CI70"/>
  <c r="BE40"/>
  <c r="I181" i="3"/>
  <c r="BR40" i="20"/>
  <c r="I180" i="3"/>
  <c r="BJ40" i="20"/>
  <c r="I182" i="3"/>
  <c r="BF121" i="20"/>
  <c r="DJ86"/>
  <c r="DH103"/>
  <c r="AR108"/>
  <c r="AX108" s="1"/>
  <c r="DH108"/>
  <c r="DI109"/>
  <c r="BE38"/>
  <c r="DJ10"/>
  <c r="CJ37"/>
  <c r="DJ119"/>
  <c r="DI107"/>
  <c r="DH105"/>
  <c r="DI94"/>
  <c r="BF85"/>
  <c r="AR109"/>
  <c r="AX109" s="1"/>
  <c r="BD44"/>
  <c r="DB5"/>
  <c r="BY5" s="1"/>
  <c r="DI12"/>
  <c r="BD3"/>
  <c r="AR18"/>
  <c r="AX18" s="1"/>
  <c r="CJ67"/>
  <c r="BJ44"/>
  <c r="EA3"/>
  <c r="EA3" i="2"/>
  <c r="BJ108" i="20"/>
  <c r="BR71"/>
  <c r="BP56"/>
  <c r="BQ47"/>
  <c r="CI53"/>
  <c r="AR19"/>
  <c r="AX19" s="1"/>
  <c r="BE47"/>
  <c r="DB73"/>
  <c r="AU73" s="1"/>
  <c r="DB11"/>
  <c r="DK11" s="1"/>
  <c r="AR105"/>
  <c r="AX105" s="1"/>
  <c r="DH107"/>
  <c r="BL85"/>
  <c r="BK52"/>
  <c r="BJ53"/>
  <c r="DJ22"/>
  <c r="BP70"/>
  <c r="BF122"/>
  <c r="DI105"/>
  <c r="BL122"/>
  <c r="AS105"/>
  <c r="AY105" s="1"/>
  <c r="BD32"/>
  <c r="BP53"/>
  <c r="BF112"/>
  <c r="AS107"/>
  <c r="AT107"/>
  <c r="BL89"/>
  <c r="DH74"/>
  <c r="BF56"/>
  <c r="BQ52"/>
  <c r="BF11"/>
  <c r="DI26"/>
  <c r="DH75"/>
  <c r="DH22"/>
  <c r="AT22"/>
  <c r="AZ22" s="1"/>
  <c r="BJ32"/>
  <c r="BJ106"/>
  <c r="BR79"/>
  <c r="DJ11"/>
  <c r="BK28"/>
  <c r="DH9"/>
  <c r="CI97"/>
  <c r="BE31"/>
  <c r="DJ104"/>
  <c r="BL59"/>
  <c r="BK117"/>
  <c r="AR116"/>
  <c r="AX116" s="1"/>
  <c r="BJ109"/>
  <c r="BE119"/>
  <c r="DJ110"/>
  <c r="BF117"/>
  <c r="AS111"/>
  <c r="BE111"/>
  <c r="BF97"/>
  <c r="BL91"/>
  <c r="BF59"/>
  <c r="BR113"/>
  <c r="BE49"/>
  <c r="DI67"/>
  <c r="BD56"/>
  <c r="BK48"/>
  <c r="BR99"/>
  <c r="BK53"/>
  <c r="DI5"/>
  <c r="BK31"/>
  <c r="DH11"/>
  <c r="BK8"/>
  <c r="BJ3"/>
  <c r="AT5"/>
  <c r="AZ5" s="1"/>
  <c r="DH104"/>
  <c r="BF98"/>
  <c r="AR110"/>
  <c r="AX110" s="1"/>
  <c r="BR95"/>
  <c r="DI116"/>
  <c r="AR104"/>
  <c r="AX104" s="1"/>
  <c r="AT110"/>
  <c r="DH111"/>
  <c r="AT67"/>
  <c r="AZ67" s="1"/>
  <c r="BQ28"/>
  <c r="BK37"/>
  <c r="AT82"/>
  <c r="AZ82" s="1"/>
  <c r="AS9"/>
  <c r="BK39"/>
  <c r="AT11"/>
  <c r="BE8"/>
  <c r="AS11"/>
  <c r="BF12"/>
  <c r="CJ33"/>
  <c r="CK121"/>
  <c r="CJ52"/>
  <c r="CI44"/>
  <c r="BE4"/>
  <c r="CK117"/>
  <c r="BD108"/>
  <c r="BQ48"/>
  <c r="BL123"/>
  <c r="DJ100"/>
  <c r="BP83"/>
  <c r="AT79"/>
  <c r="CJ51"/>
  <c r="BP36"/>
  <c r="BD5"/>
  <c r="BQ71"/>
  <c r="BK71"/>
  <c r="BL56"/>
  <c r="BJ9"/>
  <c r="BJ28"/>
  <c r="BF15"/>
  <c r="BL5"/>
  <c r="BF20"/>
  <c r="BK36"/>
  <c r="AS26"/>
  <c r="AY26" s="1"/>
  <c r="DI75"/>
  <c r="BD45"/>
  <c r="BP49"/>
  <c r="CI49"/>
  <c r="CJ36"/>
  <c r="CJ29"/>
  <c r="BJ37"/>
  <c r="BQ38"/>
  <c r="DH26"/>
  <c r="BE61"/>
  <c r="CI123"/>
  <c r="CI104"/>
  <c r="BR67"/>
  <c r="CK123"/>
  <c r="BP48"/>
  <c r="BE26"/>
  <c r="BK26"/>
  <c r="BJ83"/>
  <c r="BF104"/>
  <c r="BJ52"/>
  <c r="AR100"/>
  <c r="AX100" s="1"/>
  <c r="BJ87"/>
  <c r="BE45"/>
  <c r="CJ43"/>
  <c r="BD9"/>
  <c r="BQ61"/>
  <c r="BL75"/>
  <c r="CI37"/>
  <c r="AS75"/>
  <c r="AR75"/>
  <c r="AX75" s="1"/>
  <c r="DH16"/>
  <c r="AR16"/>
  <c r="AX16" s="1"/>
  <c r="BK32"/>
  <c r="BD28"/>
  <c r="BP45"/>
  <c r="CI9"/>
  <c r="BL67"/>
  <c r="BP105"/>
  <c r="BJ90"/>
  <c r="CK59"/>
  <c r="CI93"/>
  <c r="BD74"/>
  <c r="CJ27"/>
  <c r="BF99"/>
  <c r="BL16"/>
  <c r="AS5"/>
  <c r="AY5" s="1"/>
  <c r="AT59"/>
  <c r="DH5"/>
  <c r="BK40"/>
  <c r="CK71"/>
  <c r="BL116"/>
  <c r="BF120"/>
  <c r="BR121"/>
  <c r="CJ87"/>
  <c r="AR111"/>
  <c r="AX111" s="1"/>
  <c r="AT111"/>
  <c r="AT100"/>
  <c r="AZ100" s="1"/>
  <c r="BK111"/>
  <c r="BL96"/>
  <c r="BL104"/>
  <c r="BK92"/>
  <c r="AS67"/>
  <c r="AY67" s="1"/>
  <c r="BD52"/>
  <c r="BL62"/>
  <c r="DH82"/>
  <c r="DJ82"/>
  <c r="DI59"/>
  <c r="BK27"/>
  <c r="DB24"/>
  <c r="DB93"/>
  <c r="BP41"/>
  <c r="AR10"/>
  <c r="AX10" s="1"/>
  <c r="DI10"/>
  <c r="CI40"/>
  <c r="CJ63"/>
  <c r="CI48"/>
  <c r="AR67"/>
  <c r="AX67" s="1"/>
  <c r="BL120"/>
  <c r="CJ111"/>
  <c r="BD87"/>
  <c r="DH67"/>
  <c r="BK34"/>
  <c r="CJ46"/>
  <c r="CJ34"/>
  <c r="AR82"/>
  <c r="AX82" s="1"/>
  <c r="DJ59"/>
  <c r="DB60"/>
  <c r="AR5"/>
  <c r="AX5" s="1"/>
  <c r="BK119"/>
  <c r="BF123"/>
  <c r="CK98"/>
  <c r="BD80"/>
  <c r="AS100"/>
  <c r="AY100" s="1"/>
  <c r="DJ79"/>
  <c r="BJ66"/>
  <c r="BD48"/>
  <c r="CK23"/>
  <c r="BQ55"/>
  <c r="BF62"/>
  <c r="BL25"/>
  <c r="AS82"/>
  <c r="AY82" s="1"/>
  <c r="DI82"/>
  <c r="BD34"/>
  <c r="BF16"/>
  <c r="DB40"/>
  <c r="DB114"/>
  <c r="BL11"/>
  <c r="BD109"/>
  <c r="CK113"/>
  <c r="CK120"/>
  <c r="CK111"/>
  <c r="BL119"/>
  <c r="AS74"/>
  <c r="AY74" s="1"/>
  <c r="BJ67"/>
  <c r="BQ40"/>
  <c r="BE9"/>
  <c r="BQ7"/>
  <c r="BK55"/>
  <c r="DB74"/>
  <c r="DB52"/>
  <c r="AU52" s="1"/>
  <c r="BA52" s="1"/>
  <c r="DB92"/>
  <c r="BY92" s="1"/>
  <c r="AR25"/>
  <c r="AX25" s="1"/>
  <c r="AR74"/>
  <c r="AX74" s="1"/>
  <c r="BJ105"/>
  <c r="CK119"/>
  <c r="BK114"/>
  <c r="BL112"/>
  <c r="BF119"/>
  <c r="AS110"/>
  <c r="BE89"/>
  <c r="BD78"/>
  <c r="BL98"/>
  <c r="BL94"/>
  <c r="DI79"/>
  <c r="DH79"/>
  <c r="BJ84"/>
  <c r="BF75"/>
  <c r="BE41"/>
  <c r="BJ25"/>
  <c r="BE62"/>
  <c r="BE18"/>
  <c r="BP89"/>
  <c r="BK41"/>
  <c r="DB12"/>
  <c r="BY12" s="1"/>
  <c r="BD4"/>
  <c r="CI32"/>
  <c r="DI16"/>
  <c r="AS16"/>
  <c r="AY16" s="1"/>
  <c r="BF5"/>
  <c r="AT26"/>
  <c r="AZ26" s="1"/>
  <c r="DJ26"/>
  <c r="CJ35"/>
  <c r="AT16"/>
  <c r="AZ16" s="1"/>
  <c r="DB8"/>
  <c r="DB28"/>
  <c r="DB44"/>
  <c r="DB75"/>
  <c r="DB72"/>
  <c r="DB116"/>
  <c r="DB109"/>
  <c r="BY109" s="1"/>
  <c r="BE34"/>
  <c r="BJ29"/>
  <c r="BR111"/>
  <c r="CI52"/>
  <c r="CI36"/>
  <c r="CJ53"/>
  <c r="BJ34"/>
  <c r="CJ9"/>
  <c r="CJ25"/>
  <c r="BD85"/>
  <c r="BE42"/>
  <c r="BE123"/>
  <c r="BF93"/>
  <c r="AT74"/>
  <c r="AZ74" s="1"/>
  <c r="DB20"/>
  <c r="DB18"/>
  <c r="BY18" s="1"/>
  <c r="BK7"/>
  <c r="DB36"/>
  <c r="DB57"/>
  <c r="DB111"/>
  <c r="DH110"/>
  <c r="CI115"/>
  <c r="BF94"/>
  <c r="BJ79"/>
  <c r="BK89"/>
  <c r="AS79"/>
  <c r="AR79"/>
  <c r="AX79" s="1"/>
  <c r="DJ74"/>
  <c r="DI74"/>
  <c r="BE53"/>
  <c r="BD25"/>
  <c r="BF78"/>
  <c r="CJ62"/>
  <c r="BK62"/>
  <c r="BK46"/>
  <c r="CJ49"/>
  <c r="BK87"/>
  <c r="BK49"/>
  <c r="DI72"/>
  <c r="BF19"/>
  <c r="DB19"/>
  <c r="BY19" s="1"/>
  <c r="AR59"/>
  <c r="AX59" s="1"/>
  <c r="DH59"/>
  <c r="BD43"/>
  <c r="AR26"/>
  <c r="AX26" s="1"/>
  <c r="BF8"/>
  <c r="DB7"/>
  <c r="DB32"/>
  <c r="DB48"/>
  <c r="DB105"/>
  <c r="BY105" s="1"/>
  <c r="DB106"/>
  <c r="DB101"/>
  <c r="BY101" s="1"/>
  <c r="DB121"/>
  <c r="BL19"/>
  <c r="DB9"/>
  <c r="CI50"/>
  <c r="BF32"/>
  <c r="BF82"/>
  <c r="DJ25"/>
  <c r="CJ40"/>
  <c r="CJ41"/>
  <c r="BD33"/>
  <c r="CI25"/>
  <c r="BK18"/>
  <c r="BL24"/>
  <c r="CK116"/>
  <c r="CK62"/>
  <c r="CK114"/>
  <c r="BE54"/>
  <c r="BQ50"/>
  <c r="BE50"/>
  <c r="BQ30"/>
  <c r="BE30"/>
  <c r="BQ90"/>
  <c r="BE90"/>
  <c r="BL4"/>
  <c r="CI23"/>
  <c r="BD89"/>
  <c r="BD110"/>
  <c r="BD98"/>
  <c r="BJ104"/>
  <c r="DI64"/>
  <c r="BQ36"/>
  <c r="BE14"/>
  <c r="BE35"/>
  <c r="CK67"/>
  <c r="DB4"/>
  <c r="DB23"/>
  <c r="DB31"/>
  <c r="AN31" s="1"/>
  <c r="CT31" s="1"/>
  <c r="DB39"/>
  <c r="DB47"/>
  <c r="DB55"/>
  <c r="AU55" s="1"/>
  <c r="DB91"/>
  <c r="DB69"/>
  <c r="DB98"/>
  <c r="DB89"/>
  <c r="BY89" s="1"/>
  <c r="DB100"/>
  <c r="DB123"/>
  <c r="DB6"/>
  <c r="BF3"/>
  <c r="BP78"/>
  <c r="CJ24"/>
  <c r="BL117"/>
  <c r="DJ112"/>
  <c r="BE121"/>
  <c r="BJ110"/>
  <c r="CJ122"/>
  <c r="CK83"/>
  <c r="BD75"/>
  <c r="BD104"/>
  <c r="BD93"/>
  <c r="BL65"/>
  <c r="BK58"/>
  <c r="BJ74"/>
  <c r="AS64"/>
  <c r="AY64" s="1"/>
  <c r="BR78"/>
  <c r="BK54"/>
  <c r="BK44"/>
  <c r="CJ59"/>
  <c r="CJ54"/>
  <c r="CJ42"/>
  <c r="CJ38"/>
  <c r="CI30"/>
  <c r="BF83"/>
  <c r="BL61"/>
  <c r="BL8"/>
  <c r="BL12"/>
  <c r="DB10"/>
  <c r="BY10" s="1"/>
  <c r="BE27"/>
  <c r="CK3"/>
  <c r="DB79"/>
  <c r="DB56"/>
  <c r="DB67"/>
  <c r="DB22"/>
  <c r="BY22" s="1"/>
  <c r="DB26"/>
  <c r="DB30"/>
  <c r="DB34"/>
  <c r="DB38"/>
  <c r="DB42"/>
  <c r="DB46"/>
  <c r="DB50"/>
  <c r="DB54"/>
  <c r="DB68"/>
  <c r="DB88"/>
  <c r="DQ89" s="1"/>
  <c r="DB78"/>
  <c r="DB65"/>
  <c r="DB81"/>
  <c r="DB80"/>
  <c r="BY80" s="1"/>
  <c r="DB86"/>
  <c r="BY86" s="1"/>
  <c r="DB85"/>
  <c r="BY85" s="1"/>
  <c r="DB104"/>
  <c r="BY104" s="1"/>
  <c r="DB99"/>
  <c r="BY99" s="1"/>
  <c r="DB103"/>
  <c r="BY103" s="1"/>
  <c r="DB119"/>
  <c r="DB122"/>
  <c r="DB113"/>
  <c r="BJ50"/>
  <c r="BL15"/>
  <c r="DB13"/>
  <c r="BP8"/>
  <c r="BR3"/>
  <c r="DB58"/>
  <c r="BD41"/>
  <c r="DJ19"/>
  <c r="BQ14"/>
  <c r="DB87"/>
  <c r="DB15"/>
  <c r="CK52"/>
  <c r="BK35"/>
  <c r="BK24"/>
  <c r="BL69"/>
  <c r="AT19"/>
  <c r="CI5"/>
  <c r="CJ45"/>
  <c r="CJ31"/>
  <c r="CK5"/>
  <c r="CJ71"/>
  <c r="CI62"/>
  <c r="BE86"/>
  <c r="BF91"/>
  <c r="BD90"/>
  <c r="CI119"/>
  <c r="BJ55"/>
  <c r="CK97"/>
  <c r="AT112"/>
  <c r="AZ112" s="1"/>
  <c r="BD79"/>
  <c r="CJ97"/>
  <c r="BE87"/>
  <c r="BF96"/>
  <c r="BK85"/>
  <c r="BJ93"/>
  <c r="CJ47"/>
  <c r="BQ32"/>
  <c r="CK70"/>
  <c r="BK45"/>
  <c r="BK29"/>
  <c r="CJ94"/>
  <c r="DB3"/>
  <c r="DB71"/>
  <c r="DB27"/>
  <c r="DB35"/>
  <c r="DB43"/>
  <c r="DB51"/>
  <c r="DB70"/>
  <c r="DB95"/>
  <c r="DB94"/>
  <c r="BY94" s="1"/>
  <c r="DB90"/>
  <c r="BY90" s="1"/>
  <c r="DB112"/>
  <c r="DB107"/>
  <c r="BY107" s="1"/>
  <c r="DB108"/>
  <c r="DB117"/>
  <c r="BK5"/>
  <c r="CI55"/>
  <c r="BR82"/>
  <c r="BE69"/>
  <c r="DI112"/>
  <c r="BK122"/>
  <c r="BD115"/>
  <c r="DH112"/>
  <c r="BF116"/>
  <c r="BD111"/>
  <c r="BJ103"/>
  <c r="BD76"/>
  <c r="AS91"/>
  <c r="BJ75"/>
  <c r="BP98"/>
  <c r="BJ76"/>
  <c r="BL97"/>
  <c r="BL93"/>
  <c r="CI87"/>
  <c r="BF65"/>
  <c r="BE58"/>
  <c r="BK64"/>
  <c r="BQ69"/>
  <c r="CK93"/>
  <c r="CK63"/>
  <c r="BR83"/>
  <c r="CI26"/>
  <c r="BE5"/>
  <c r="BK33"/>
  <c r="BD23"/>
  <c r="DB16"/>
  <c r="DB14"/>
  <c r="BD38"/>
  <c r="BJ43"/>
  <c r="BK4"/>
  <c r="DB64"/>
  <c r="DB66"/>
  <c r="DB83"/>
  <c r="DB25"/>
  <c r="DB29"/>
  <c r="DB33"/>
  <c r="AU33" s="1"/>
  <c r="DB37"/>
  <c r="DB41"/>
  <c r="DB45"/>
  <c r="DB49"/>
  <c r="DB53"/>
  <c r="DB62"/>
  <c r="DB84"/>
  <c r="BY84" s="1"/>
  <c r="DB63"/>
  <c r="DB61"/>
  <c r="DB77"/>
  <c r="DB76"/>
  <c r="DB82"/>
  <c r="DB96"/>
  <c r="BY96" s="1"/>
  <c r="DB97"/>
  <c r="DB120"/>
  <c r="DB102"/>
  <c r="BY102" s="1"/>
  <c r="DB115"/>
  <c r="DB118"/>
  <c r="DB110"/>
  <c r="BY110" s="1"/>
  <c r="DI19"/>
  <c r="AS19"/>
  <c r="DB17"/>
  <c r="DB59"/>
  <c r="DK59" s="1"/>
  <c r="BL20"/>
  <c r="CJ44"/>
  <c r="BF24"/>
  <c r="CI51"/>
  <c r="CI46"/>
  <c r="CK33"/>
  <c r="CJ48"/>
  <c r="CK39"/>
  <c r="BK9"/>
  <c r="BK59"/>
  <c r="CK112"/>
  <c r="CJ64"/>
  <c r="BJ94"/>
  <c r="BP94"/>
  <c r="BQ65"/>
  <c r="BK65"/>
  <c r="BR118"/>
  <c r="BF118"/>
  <c r="AR78"/>
  <c r="AX78" s="1"/>
  <c r="BK15"/>
  <c r="BQ15"/>
  <c r="BR114"/>
  <c r="BF114"/>
  <c r="BP26"/>
  <c r="BD26"/>
  <c r="BK19"/>
  <c r="BQ19"/>
  <c r="BK79"/>
  <c r="BQ79"/>
  <c r="BP97"/>
  <c r="BJ97"/>
  <c r="BR72"/>
  <c r="BL72"/>
  <c r="BJ92"/>
  <c r="BL29"/>
  <c r="BF31"/>
  <c r="BJ69"/>
  <c r="BE91"/>
  <c r="BK88"/>
  <c r="DK78"/>
  <c r="BJ77"/>
  <c r="CJ55"/>
  <c r="BE37"/>
  <c r="CJ93"/>
  <c r="AS72"/>
  <c r="AY72" s="1"/>
  <c r="CK64"/>
  <c r="BF37"/>
  <c r="BR64"/>
  <c r="CJ30"/>
  <c r="BL31"/>
  <c r="BD100"/>
  <c r="DJ20"/>
  <c r="CI34"/>
  <c r="DI25"/>
  <c r="BE114"/>
  <c r="CI91"/>
  <c r="DJ91"/>
  <c r="BK121"/>
  <c r="BK113"/>
  <c r="BL115"/>
  <c r="AS116"/>
  <c r="DJ116"/>
  <c r="BF115"/>
  <c r="CJ121"/>
  <c r="DH116"/>
  <c r="CK115"/>
  <c r="BF86"/>
  <c r="BJ80"/>
  <c r="BE97"/>
  <c r="BJ91"/>
  <c r="CJ119"/>
  <c r="BK66"/>
  <c r="BF57"/>
  <c r="CK56"/>
  <c r="BD92"/>
  <c r="BE84"/>
  <c r="BP85"/>
  <c r="DH64"/>
  <c r="CI45"/>
  <c r="CI41"/>
  <c r="BQ44"/>
  <c r="BE15"/>
  <c r="BP101"/>
  <c r="BL70"/>
  <c r="CI66"/>
  <c r="BF45"/>
  <c r="BF29"/>
  <c r="CI98"/>
  <c r="AT72"/>
  <c r="AZ72" s="1"/>
  <c r="BF61"/>
  <c r="BJ33"/>
  <c r="AT25"/>
  <c r="BJ4"/>
  <c r="BL64"/>
  <c r="BF55"/>
  <c r="BF23"/>
  <c r="CI29"/>
  <c r="BJ8"/>
  <c r="BF7"/>
  <c r="BF4"/>
  <c r="AR20"/>
  <c r="AX20" s="1"/>
  <c r="CK41"/>
  <c r="CJ28"/>
  <c r="CK48"/>
  <c r="CI43"/>
  <c r="BL35"/>
  <c r="BE92"/>
  <c r="CI38"/>
  <c r="AS25"/>
  <c r="DH20"/>
  <c r="CK24"/>
  <c r="CJ5"/>
  <c r="AS10"/>
  <c r="AY10" s="1"/>
  <c r="CI3"/>
  <c r="BJ82"/>
  <c r="BJ26"/>
  <c r="BD103"/>
  <c r="BE64"/>
  <c r="BE56"/>
  <c r="BK11"/>
  <c r="BQ11"/>
  <c r="BP102"/>
  <c r="BD102"/>
  <c r="BR87"/>
  <c r="BF87"/>
  <c r="AT91"/>
  <c r="DJ64"/>
  <c r="BK75"/>
  <c r="BQ75"/>
  <c r="BJ86"/>
  <c r="BD86"/>
  <c r="BP86"/>
  <c r="BL45"/>
  <c r="BF43"/>
  <c r="CK29"/>
  <c r="CI39"/>
  <c r="CJ32"/>
  <c r="BL118"/>
  <c r="BJ100"/>
  <c r="CI94"/>
  <c r="BD77"/>
  <c r="BK91"/>
  <c r="BJ58"/>
  <c r="DJ78"/>
  <c r="DI78"/>
  <c r="CK58"/>
  <c r="BL26"/>
  <c r="CJ50"/>
  <c r="BF53"/>
  <c r="AR72"/>
  <c r="AX72" s="1"/>
  <c r="BD29"/>
  <c r="AR15"/>
  <c r="AX15" s="1"/>
  <c r="DW6"/>
  <c r="DW7" s="1"/>
  <c r="DW8" s="1"/>
  <c r="DW9" s="1"/>
  <c r="DW10" s="1"/>
  <c r="DW11" s="1"/>
  <c r="DW12" s="1"/>
  <c r="DW13" s="1"/>
  <c r="DW14" s="1"/>
  <c r="DW15" s="1"/>
  <c r="DW16" s="1"/>
  <c r="DW17" s="1"/>
  <c r="DW18" s="1"/>
  <c r="DW19" s="1"/>
  <c r="DW20" s="1"/>
  <c r="DW21" s="1"/>
  <c r="DW22" s="1"/>
  <c r="DW23" s="1"/>
  <c r="DW24" s="1"/>
  <c r="DW25" s="1"/>
  <c r="DW26" s="1"/>
  <c r="DW27" s="1"/>
  <c r="DW28" s="1"/>
  <c r="DW29" s="1"/>
  <c r="DW30" s="1"/>
  <c r="DW31" s="1"/>
  <c r="DW32" s="1"/>
  <c r="DW33" s="1"/>
  <c r="DW34" s="1"/>
  <c r="DW35" s="1"/>
  <c r="DW36" s="1"/>
  <c r="DW37" s="1"/>
  <c r="DW38" s="1"/>
  <c r="DW39" s="1"/>
  <c r="DW40" s="1"/>
  <c r="DW41" s="1"/>
  <c r="DW42" s="1"/>
  <c r="DW43" s="1"/>
  <c r="DW44" s="1"/>
  <c r="DW45" s="1"/>
  <c r="DW46" s="1"/>
  <c r="DW47" s="1"/>
  <c r="DW48" s="1"/>
  <c r="DW49" s="1"/>
  <c r="DW50" s="1"/>
  <c r="DW51" s="1"/>
  <c r="DW52" s="1"/>
  <c r="DW53" s="1"/>
  <c r="DW54" s="1"/>
  <c r="DW55" s="1"/>
  <c r="DW56" s="1"/>
  <c r="DW57" s="1"/>
  <c r="DW58" s="1"/>
  <c r="DW59" s="1"/>
  <c r="DW60" s="1"/>
  <c r="DW61" s="1"/>
  <c r="DW62" s="1"/>
  <c r="DW63" s="1"/>
  <c r="DW64" s="1"/>
  <c r="DW65" s="1"/>
  <c r="DW66" s="1"/>
  <c r="DW67" s="1"/>
  <c r="DW68" s="1"/>
  <c r="DW69" s="1"/>
  <c r="DW70" s="1"/>
  <c r="DW71" s="1"/>
  <c r="DW72" s="1"/>
  <c r="DW73" s="1"/>
  <c r="DW74" s="1"/>
  <c r="DW75" s="1"/>
  <c r="DI20"/>
  <c r="BF39"/>
  <c r="BF27"/>
  <c r="CI27"/>
  <c r="AT15"/>
  <c r="DJ15"/>
  <c r="CI33"/>
  <c r="DH25"/>
  <c r="AT116"/>
  <c r="AR112"/>
  <c r="AX112" s="1"/>
  <c r="CK118"/>
  <c r="BJ101"/>
  <c r="BD95"/>
  <c r="BD94"/>
  <c r="DI91"/>
  <c r="BJ72"/>
  <c r="BD91"/>
  <c r="CK87"/>
  <c r="CJ84"/>
  <c r="BD66"/>
  <c r="BJ73"/>
  <c r="CJ123"/>
  <c r="BE88"/>
  <c r="DH78"/>
  <c r="CJ39"/>
  <c r="CK35"/>
  <c r="CI58"/>
  <c r="BF26"/>
  <c r="AR64"/>
  <c r="AX64" s="1"/>
  <c r="BF70"/>
  <c r="BL53"/>
  <c r="BL37"/>
  <c r="DJ72"/>
  <c r="CK32"/>
  <c r="AS20"/>
  <c r="AY20" s="1"/>
  <c r="BE39"/>
  <c r="CI64"/>
  <c r="BD39"/>
  <c r="BL39"/>
  <c r="BD27"/>
  <c r="BL27"/>
  <c r="BK23"/>
  <c r="CK7"/>
  <c r="DH15"/>
  <c r="CI42"/>
  <c r="BK56"/>
  <c r="BE23"/>
  <c r="AS15"/>
  <c r="CK49"/>
  <c r="CK44"/>
  <c r="BF35"/>
  <c r="BL32"/>
  <c r="BE65"/>
  <c r="BR23"/>
  <c r="AR91"/>
  <c r="AX91" s="1"/>
  <c r="BJ38"/>
  <c r="CK101"/>
  <c r="CI101"/>
  <c r="CJ101"/>
  <c r="BR102"/>
  <c r="BL102"/>
  <c r="BF102"/>
  <c r="BR84"/>
  <c r="BF84"/>
  <c r="DJ89"/>
  <c r="AS89"/>
  <c r="DI89"/>
  <c r="AT89"/>
  <c r="DH89"/>
  <c r="AR89"/>
  <c r="AX89" s="1"/>
  <c r="CK78"/>
  <c r="CI78"/>
  <c r="CJ78"/>
  <c r="BR74"/>
  <c r="BL74"/>
  <c r="BF74"/>
  <c r="BP60"/>
  <c r="BJ60"/>
  <c r="BR100"/>
  <c r="BL100"/>
  <c r="BF100"/>
  <c r="AT92"/>
  <c r="AZ92" s="1"/>
  <c r="DJ92"/>
  <c r="AS92"/>
  <c r="AY92" s="1"/>
  <c r="AR92"/>
  <c r="AX92" s="1"/>
  <c r="DH92"/>
  <c r="DI92"/>
  <c r="AT70"/>
  <c r="AZ70" s="1"/>
  <c r="DI70"/>
  <c r="AR70"/>
  <c r="AX70" s="1"/>
  <c r="DJ70"/>
  <c r="AS70"/>
  <c r="AY70" s="1"/>
  <c r="DH70"/>
  <c r="DJ44"/>
  <c r="AS44"/>
  <c r="AY44" s="1"/>
  <c r="DI44"/>
  <c r="AR44"/>
  <c r="AX44" s="1"/>
  <c r="DH44"/>
  <c r="AT44"/>
  <c r="AZ44" s="1"/>
  <c r="DH81"/>
  <c r="AT81"/>
  <c r="DJ81"/>
  <c r="DI81"/>
  <c r="AS81"/>
  <c r="AR81"/>
  <c r="AX81" s="1"/>
  <c r="DJ33"/>
  <c r="AS33"/>
  <c r="DI33"/>
  <c r="AR33"/>
  <c r="AX33" s="1"/>
  <c r="DH33"/>
  <c r="AT33"/>
  <c r="BQ94"/>
  <c r="BE94"/>
  <c r="BK57"/>
  <c r="BQ57"/>
  <c r="DJ51"/>
  <c r="AS51"/>
  <c r="AY51" s="1"/>
  <c r="DI51"/>
  <c r="AR51"/>
  <c r="AX51" s="1"/>
  <c r="DH51"/>
  <c r="AT51"/>
  <c r="AZ51" s="1"/>
  <c r="CK14"/>
  <c r="CJ14"/>
  <c r="CI14"/>
  <c r="BR22"/>
  <c r="BL22"/>
  <c r="AN48"/>
  <c r="CT48" s="1"/>
  <c r="BQ20"/>
  <c r="BK20"/>
  <c r="BD15"/>
  <c r="BP15"/>
  <c r="CK21"/>
  <c r="CI21"/>
  <c r="CJ21"/>
  <c r="BD17"/>
  <c r="BP17"/>
  <c r="F6"/>
  <c r="A7"/>
  <c r="BP121"/>
  <c r="BJ121"/>
  <c r="CI121"/>
  <c r="BQ100"/>
  <c r="BK100"/>
  <c r="BQ106"/>
  <c r="BK106"/>
  <c r="CK108"/>
  <c r="CJ108"/>
  <c r="CI108"/>
  <c r="CK106"/>
  <c r="CI106"/>
  <c r="CJ106"/>
  <c r="CK99"/>
  <c r="CJ99"/>
  <c r="CI99"/>
  <c r="DJ85"/>
  <c r="AS85"/>
  <c r="DI85"/>
  <c r="AT85"/>
  <c r="DH85"/>
  <c r="AR85"/>
  <c r="AX85" s="1"/>
  <c r="CK95"/>
  <c r="CJ95"/>
  <c r="CI95"/>
  <c r="AT62"/>
  <c r="AZ62" s="1"/>
  <c r="DI62"/>
  <c r="AR62"/>
  <c r="AX62" s="1"/>
  <c r="AS62"/>
  <c r="AY62" s="1"/>
  <c r="DH62"/>
  <c r="DJ62"/>
  <c r="BR36"/>
  <c r="CK36"/>
  <c r="CK60"/>
  <c r="CJ60"/>
  <c r="CI60"/>
  <c r="CK65"/>
  <c r="CI65"/>
  <c r="CJ65"/>
  <c r="DJ42"/>
  <c r="AS42"/>
  <c r="AY42" s="1"/>
  <c r="DI42"/>
  <c r="AR42"/>
  <c r="AX42" s="1"/>
  <c r="DH42"/>
  <c r="AT42"/>
  <c r="AZ42" s="1"/>
  <c r="CI4"/>
  <c r="CJ4"/>
  <c r="CK4"/>
  <c r="BQ3"/>
  <c r="BE3"/>
  <c r="BK3"/>
  <c r="AT96"/>
  <c r="AZ96" s="1"/>
  <c r="DJ96"/>
  <c r="AS96"/>
  <c r="AY96" s="1"/>
  <c r="DH96"/>
  <c r="DI96"/>
  <c r="AR96"/>
  <c r="AX96" s="1"/>
  <c r="DJ47"/>
  <c r="AS47"/>
  <c r="DI47"/>
  <c r="AR47"/>
  <c r="AX47" s="1"/>
  <c r="DH47"/>
  <c r="AT47"/>
  <c r="BD13"/>
  <c r="BP13"/>
  <c r="AN23"/>
  <c r="CT23" s="1"/>
  <c r="AN35"/>
  <c r="CT35" s="1"/>
  <c r="AU43"/>
  <c r="AU70"/>
  <c r="BA70" s="1"/>
  <c r="BQ12"/>
  <c r="BK12"/>
  <c r="BP23"/>
  <c r="BJ23"/>
  <c r="CK68"/>
  <c r="CJ68"/>
  <c r="CI68"/>
  <c r="DI24"/>
  <c r="AR24"/>
  <c r="AX24" s="1"/>
  <c r="DH24"/>
  <c r="AS24"/>
  <c r="AY24" s="1"/>
  <c r="DJ24"/>
  <c r="AT24"/>
  <c r="AZ24" s="1"/>
  <c r="CK19"/>
  <c r="CI19"/>
  <c r="CJ19"/>
  <c r="CK15"/>
  <c r="CI15"/>
  <c r="CJ15"/>
  <c r="CK11"/>
  <c r="CI11"/>
  <c r="CJ11"/>
  <c r="BR76"/>
  <c r="BL76"/>
  <c r="BF76"/>
  <c r="DJ40"/>
  <c r="AS40"/>
  <c r="AY40" s="1"/>
  <c r="DI40"/>
  <c r="AR40"/>
  <c r="AX40" s="1"/>
  <c r="DH40"/>
  <c r="AT40"/>
  <c r="AZ40" s="1"/>
  <c r="CK17"/>
  <c r="CI17"/>
  <c r="CJ17"/>
  <c r="BJ116"/>
  <c r="CI116"/>
  <c r="BP116"/>
  <c r="BQ110"/>
  <c r="BK110"/>
  <c r="CK110"/>
  <c r="CJ110"/>
  <c r="CI110"/>
  <c r="BP117"/>
  <c r="BJ117"/>
  <c r="CI117"/>
  <c r="BR106"/>
  <c r="BL106"/>
  <c r="BF106"/>
  <c r="CK103"/>
  <c r="CJ103"/>
  <c r="CI103"/>
  <c r="DH99"/>
  <c r="DJ99"/>
  <c r="AT99"/>
  <c r="DI99"/>
  <c r="AS99"/>
  <c r="AR99"/>
  <c r="AX99" s="1"/>
  <c r="CJ89"/>
  <c r="CK89"/>
  <c r="CI89"/>
  <c r="DJ84"/>
  <c r="AS84"/>
  <c r="AY84" s="1"/>
  <c r="DH84"/>
  <c r="AR84"/>
  <c r="AX84" s="1"/>
  <c r="DI84"/>
  <c r="AT84"/>
  <c r="AZ84" s="1"/>
  <c r="BQ80"/>
  <c r="BK80"/>
  <c r="BR107"/>
  <c r="BL107"/>
  <c r="BF107"/>
  <c r="BQ98"/>
  <c r="BE98"/>
  <c r="AT95"/>
  <c r="DJ95"/>
  <c r="AS95"/>
  <c r="DH95"/>
  <c r="AR95"/>
  <c r="AX95" s="1"/>
  <c r="DI95"/>
  <c r="BQ81"/>
  <c r="BK81"/>
  <c r="BJ68"/>
  <c r="BP68"/>
  <c r="BL105"/>
  <c r="BF105"/>
  <c r="BR105"/>
  <c r="DH73"/>
  <c r="DK73"/>
  <c r="AT73"/>
  <c r="DJ73"/>
  <c r="AR73"/>
  <c r="AX73" s="1"/>
  <c r="DI73"/>
  <c r="AS73"/>
  <c r="CK72"/>
  <c r="CJ72"/>
  <c r="CI72"/>
  <c r="DH77"/>
  <c r="AT77"/>
  <c r="DJ77"/>
  <c r="AS77"/>
  <c r="AR77"/>
  <c r="AX77" s="1"/>
  <c r="DI77"/>
  <c r="BR73"/>
  <c r="BF73"/>
  <c r="BL73"/>
  <c r="CK61"/>
  <c r="CJ61"/>
  <c r="CI61"/>
  <c r="DH71"/>
  <c r="AT71"/>
  <c r="AR71"/>
  <c r="AX71" s="1"/>
  <c r="DI71"/>
  <c r="AS71"/>
  <c r="DJ71"/>
  <c r="AT65"/>
  <c r="DJ65"/>
  <c r="AS65"/>
  <c r="DI65"/>
  <c r="DH65"/>
  <c r="AR65"/>
  <c r="AX65" s="1"/>
  <c r="DJ53"/>
  <c r="AS53"/>
  <c r="DI53"/>
  <c r="AR53"/>
  <c r="AX53" s="1"/>
  <c r="DH53"/>
  <c r="AT53"/>
  <c r="DJ45"/>
  <c r="AS45"/>
  <c r="DI45"/>
  <c r="AR45"/>
  <c r="AX45" s="1"/>
  <c r="DH45"/>
  <c r="AT45"/>
  <c r="DJ37"/>
  <c r="AS37"/>
  <c r="DI37"/>
  <c r="AR37"/>
  <c r="AX37" s="1"/>
  <c r="AT37"/>
  <c r="DH37"/>
  <c r="DJ29"/>
  <c r="AS29"/>
  <c r="DI29"/>
  <c r="AR29"/>
  <c r="AX29" s="1"/>
  <c r="DH29"/>
  <c r="AT29"/>
  <c r="AT61"/>
  <c r="DJ61"/>
  <c r="AS61"/>
  <c r="AR61"/>
  <c r="AX61" s="1"/>
  <c r="DI61"/>
  <c r="DH61"/>
  <c r="BE60"/>
  <c r="BK60"/>
  <c r="BQ60"/>
  <c r="BP22"/>
  <c r="BJ22"/>
  <c r="BD22"/>
  <c r="AT21"/>
  <c r="DH21"/>
  <c r="DJ21"/>
  <c r="DI21"/>
  <c r="AR21"/>
  <c r="AX21" s="1"/>
  <c r="AS21"/>
  <c r="AT17"/>
  <c r="DH17"/>
  <c r="DJ17"/>
  <c r="AR17"/>
  <c r="AX17" s="1"/>
  <c r="AS17"/>
  <c r="DI17"/>
  <c r="AT13"/>
  <c r="DH13"/>
  <c r="DJ13"/>
  <c r="AR13"/>
  <c r="AX13" s="1"/>
  <c r="AS13"/>
  <c r="DI13"/>
  <c r="DJ6"/>
  <c r="AS6"/>
  <c r="AT6"/>
  <c r="DI6"/>
  <c r="DH6"/>
  <c r="AR6"/>
  <c r="AX6" s="1"/>
  <c r="CK96"/>
  <c r="CJ96"/>
  <c r="CI96"/>
  <c r="BQ73"/>
  <c r="BK73"/>
  <c r="AT57"/>
  <c r="DJ57"/>
  <c r="AS57"/>
  <c r="DI57"/>
  <c r="DH57"/>
  <c r="AR57"/>
  <c r="AX57" s="1"/>
  <c r="DJ43"/>
  <c r="AS43"/>
  <c r="DI43"/>
  <c r="AR43"/>
  <c r="AX43" s="1"/>
  <c r="DH43"/>
  <c r="AT43"/>
  <c r="DJ39"/>
  <c r="AS39"/>
  <c r="AY39" s="1"/>
  <c r="DI39"/>
  <c r="AR39"/>
  <c r="AX39" s="1"/>
  <c r="DH39"/>
  <c r="AT39"/>
  <c r="AZ39" s="1"/>
  <c r="DJ27"/>
  <c r="AS27"/>
  <c r="DI27"/>
  <c r="AR27"/>
  <c r="AX27" s="1"/>
  <c r="DH27"/>
  <c r="AT27"/>
  <c r="DI7"/>
  <c r="AR7"/>
  <c r="AX7" s="1"/>
  <c r="DJ7"/>
  <c r="AS7"/>
  <c r="DH7"/>
  <c r="AT7"/>
  <c r="DI4"/>
  <c r="AR4"/>
  <c r="AX4" s="1"/>
  <c r="DJ4"/>
  <c r="AS4"/>
  <c r="AY4" s="1"/>
  <c r="AT4"/>
  <c r="AZ4" s="1"/>
  <c r="DH4"/>
  <c r="CK20"/>
  <c r="CJ20"/>
  <c r="CI20"/>
  <c r="CK16"/>
  <c r="CJ16"/>
  <c r="CI16"/>
  <c r="DH80"/>
  <c r="AT80"/>
  <c r="AZ80" s="1"/>
  <c r="AR80"/>
  <c r="AX80" s="1"/>
  <c r="DI80"/>
  <c r="AS80"/>
  <c r="AY80" s="1"/>
  <c r="DJ80"/>
  <c r="CK13"/>
  <c r="CI13"/>
  <c r="CJ13"/>
  <c r="DQ56"/>
  <c r="BP30"/>
  <c r="BD30"/>
  <c r="BQ16"/>
  <c r="BK16"/>
  <c r="BR14"/>
  <c r="BL14"/>
  <c r="BF14"/>
  <c r="BK78"/>
  <c r="BQ78"/>
  <c r="BP54"/>
  <c r="BD54"/>
  <c r="BP50"/>
  <c r="BD50"/>
  <c r="BP46"/>
  <c r="BD46"/>
  <c r="BP42"/>
  <c r="BD42"/>
  <c r="DJ32"/>
  <c r="AS32"/>
  <c r="AY32" s="1"/>
  <c r="DI32"/>
  <c r="AR32"/>
  <c r="AX32" s="1"/>
  <c r="DH32"/>
  <c r="AT32"/>
  <c r="AZ32" s="1"/>
  <c r="BD12"/>
  <c r="BP12"/>
  <c r="CJ120"/>
  <c r="CJ116"/>
  <c r="CJ112"/>
  <c r="CI88"/>
  <c r="BK83"/>
  <c r="BD47"/>
  <c r="CI47"/>
  <c r="CJ7"/>
  <c r="CJ117"/>
  <c r="BE118"/>
  <c r="BK94"/>
  <c r="CJ91"/>
  <c r="CK84"/>
  <c r="BE66"/>
  <c r="BJ59"/>
  <c r="BF54"/>
  <c r="BF46"/>
  <c r="BL38"/>
  <c r="BF30"/>
  <c r="BE57"/>
  <c r="CJ66"/>
  <c r="BD61"/>
  <c r="CK54"/>
  <c r="CK50"/>
  <c r="CK46"/>
  <c r="CK42"/>
  <c r="BJ63"/>
  <c r="BD35"/>
  <c r="CK38"/>
  <c r="BF28"/>
  <c r="BL28"/>
  <c r="CK34"/>
  <c r="CK28"/>
  <c r="BK123"/>
  <c r="BK115"/>
  <c r="BE116"/>
  <c r="CJ113"/>
  <c r="BE117"/>
  <c r="CJ114"/>
  <c r="BJ111"/>
  <c r="BE115"/>
  <c r="CI111"/>
  <c r="BF89"/>
  <c r="BD81"/>
  <c r="BD73"/>
  <c r="BL90"/>
  <c r="BJ95"/>
  <c r="BE104"/>
  <c r="BK93"/>
  <c r="CJ88"/>
  <c r="CI84"/>
  <c r="BD58"/>
  <c r="BF92"/>
  <c r="BL92"/>
  <c r="BJ88"/>
  <c r="BD84"/>
  <c r="BJ71"/>
  <c r="BF52"/>
  <c r="BL52"/>
  <c r="BF48"/>
  <c r="BL48"/>
  <c r="BF44"/>
  <c r="BL44"/>
  <c r="BE20"/>
  <c r="BE12"/>
  <c r="CI83"/>
  <c r="CJ70"/>
  <c r="BE70"/>
  <c r="BF49"/>
  <c r="BL49"/>
  <c r="BF41"/>
  <c r="BL41"/>
  <c r="BF33"/>
  <c r="BL33"/>
  <c r="BF25"/>
  <c r="CJ56"/>
  <c r="CJ26"/>
  <c r="BD7"/>
  <c r="G6"/>
  <c r="BD55"/>
  <c r="BF51"/>
  <c r="BJ39"/>
  <c r="CK30"/>
  <c r="BJ27"/>
  <c r="BL7"/>
  <c r="H6"/>
  <c r="CJ23"/>
  <c r="BJ17"/>
  <c r="BJ24"/>
  <c r="BF69"/>
  <c r="CK40"/>
  <c r="CK27"/>
  <c r="CJ3"/>
  <c r="CI105"/>
  <c r="CJ105"/>
  <c r="CK105"/>
  <c r="BD107"/>
  <c r="BP107"/>
  <c r="BR109"/>
  <c r="BL109"/>
  <c r="BF109"/>
  <c r="BQ76"/>
  <c r="BK76"/>
  <c r="CK75"/>
  <c r="CI75"/>
  <c r="CJ75"/>
  <c r="DJ56"/>
  <c r="AS56"/>
  <c r="AY56" s="1"/>
  <c r="DH56"/>
  <c r="DI56"/>
  <c r="AR56"/>
  <c r="AX56" s="1"/>
  <c r="AT56"/>
  <c r="AZ56" s="1"/>
  <c r="BR58"/>
  <c r="BF58"/>
  <c r="BL58"/>
  <c r="BR68"/>
  <c r="BL68"/>
  <c r="BF68"/>
  <c r="DJ52"/>
  <c r="AS52"/>
  <c r="AY52" s="1"/>
  <c r="DI52"/>
  <c r="AR52"/>
  <c r="AX52" s="1"/>
  <c r="DH52"/>
  <c r="AT52"/>
  <c r="AZ52" s="1"/>
  <c r="DJ48"/>
  <c r="AS48"/>
  <c r="AY48" s="1"/>
  <c r="DI48"/>
  <c r="AR48"/>
  <c r="AX48" s="1"/>
  <c r="DH48"/>
  <c r="AT48"/>
  <c r="AZ48" s="1"/>
  <c r="BR66"/>
  <c r="BF66"/>
  <c r="BL66"/>
  <c r="DH8"/>
  <c r="DI8"/>
  <c r="AR8"/>
  <c r="AX8" s="1"/>
  <c r="AS8"/>
  <c r="DJ8"/>
  <c r="AT8"/>
  <c r="DJ49"/>
  <c r="AS49"/>
  <c r="DI49"/>
  <c r="AR49"/>
  <c r="AX49" s="1"/>
  <c r="DH49"/>
  <c r="AT49"/>
  <c r="DJ41"/>
  <c r="AS41"/>
  <c r="DI41"/>
  <c r="AR41"/>
  <c r="AX41" s="1"/>
  <c r="DH41"/>
  <c r="AT41"/>
  <c r="BQ6"/>
  <c r="BE6"/>
  <c r="BK6"/>
  <c r="BQ74"/>
  <c r="BK74"/>
  <c r="BJ64"/>
  <c r="BP64"/>
  <c r="CK57"/>
  <c r="CJ57"/>
  <c r="CI57"/>
  <c r="BE22"/>
  <c r="BQ22"/>
  <c r="CK18"/>
  <c r="CI18"/>
  <c r="CJ18"/>
  <c r="CK10"/>
  <c r="CJ10"/>
  <c r="CI10"/>
  <c r="DH3"/>
  <c r="DI3"/>
  <c r="AR3"/>
  <c r="AX3" s="1"/>
  <c r="AS3"/>
  <c r="DJ3"/>
  <c r="AU105"/>
  <c r="BA105" s="1"/>
  <c r="AU93"/>
  <c r="BR10"/>
  <c r="BL10"/>
  <c r="BF10"/>
  <c r="AT68"/>
  <c r="AZ68" s="1"/>
  <c r="DJ68"/>
  <c r="AS68"/>
  <c r="AY68" s="1"/>
  <c r="AR68"/>
  <c r="AX68" s="1"/>
  <c r="DH68"/>
  <c r="DI68"/>
  <c r="BD19"/>
  <c r="BP19"/>
  <c r="BD11"/>
  <c r="BP11"/>
  <c r="AT69"/>
  <c r="DJ69"/>
  <c r="AS69"/>
  <c r="AR69"/>
  <c r="AX69" s="1"/>
  <c r="DH69"/>
  <c r="DI69"/>
  <c r="BK109"/>
  <c r="BQ109"/>
  <c r="BJ120"/>
  <c r="CI120"/>
  <c r="BP120"/>
  <c r="BQ105"/>
  <c r="BK105"/>
  <c r="BK102"/>
  <c r="BQ102"/>
  <c r="CI122"/>
  <c r="BP122"/>
  <c r="BJ122"/>
  <c r="CI118"/>
  <c r="BP118"/>
  <c r="BJ118"/>
  <c r="CI114"/>
  <c r="BP114"/>
  <c r="BJ114"/>
  <c r="CK100"/>
  <c r="CI100"/>
  <c r="CJ100"/>
  <c r="BP119"/>
  <c r="BJ119"/>
  <c r="CJ86"/>
  <c r="CI86"/>
  <c r="CK86"/>
  <c r="BP115"/>
  <c r="BJ115"/>
  <c r="BQ97"/>
  <c r="BK97"/>
  <c r="DJ88"/>
  <c r="AS88"/>
  <c r="AY88" s="1"/>
  <c r="DH88"/>
  <c r="AR88"/>
  <c r="AX88" s="1"/>
  <c r="DI88"/>
  <c r="AT88"/>
  <c r="AZ88" s="1"/>
  <c r="CK74"/>
  <c r="CI74"/>
  <c r="CJ74"/>
  <c r="BQ95"/>
  <c r="BE95"/>
  <c r="BQ72"/>
  <c r="BK72"/>
  <c r="BP65"/>
  <c r="BJ65"/>
  <c r="CK92"/>
  <c r="CJ92"/>
  <c r="CI92"/>
  <c r="CI8"/>
  <c r="CJ8"/>
  <c r="CK8"/>
  <c r="DJ50"/>
  <c r="AS50"/>
  <c r="AY50" s="1"/>
  <c r="DI50"/>
  <c r="AR50"/>
  <c r="AX50" s="1"/>
  <c r="DH50"/>
  <c r="AT50"/>
  <c r="AZ50" s="1"/>
  <c r="DJ34"/>
  <c r="AS34"/>
  <c r="AY34" s="1"/>
  <c r="DI34"/>
  <c r="AR34"/>
  <c r="AX34" s="1"/>
  <c r="AT34"/>
  <c r="AZ34" s="1"/>
  <c r="DH34"/>
  <c r="L5"/>
  <c r="CK81"/>
  <c r="CI81"/>
  <c r="CJ81"/>
  <c r="DH76"/>
  <c r="AT76"/>
  <c r="AZ76" s="1"/>
  <c r="AR76"/>
  <c r="AX76" s="1"/>
  <c r="AS76"/>
  <c r="AY76" s="1"/>
  <c r="DI76"/>
  <c r="DJ76"/>
  <c r="BR9"/>
  <c r="BF9"/>
  <c r="BL9"/>
  <c r="DJ36"/>
  <c r="AS36"/>
  <c r="AY36" s="1"/>
  <c r="DI36"/>
  <c r="AR36"/>
  <c r="AX36" s="1"/>
  <c r="DH36"/>
  <c r="AT36"/>
  <c r="AZ36" s="1"/>
  <c r="DI23"/>
  <c r="AR23"/>
  <c r="AX23" s="1"/>
  <c r="AT23"/>
  <c r="DJ23"/>
  <c r="AS23"/>
  <c r="DH23"/>
  <c r="CI22"/>
  <c r="CK22"/>
  <c r="CJ22"/>
  <c r="BD20"/>
  <c r="BP20"/>
  <c r="BD16"/>
  <c r="BP16"/>
  <c r="CK80"/>
  <c r="CJ80"/>
  <c r="CI80"/>
  <c r="BJ112"/>
  <c r="CI112"/>
  <c r="BP112"/>
  <c r="CK109"/>
  <c r="CJ109"/>
  <c r="CI109"/>
  <c r="BP113"/>
  <c r="BJ113"/>
  <c r="CI113"/>
  <c r="BK103"/>
  <c r="BQ103"/>
  <c r="BQ101"/>
  <c r="BK101"/>
  <c r="BR108"/>
  <c r="BL108"/>
  <c r="BF108"/>
  <c r="CK102"/>
  <c r="CJ102"/>
  <c r="CI102"/>
  <c r="F106"/>
  <c r="A107"/>
  <c r="BQ108"/>
  <c r="BK108"/>
  <c r="CK107"/>
  <c r="CJ107"/>
  <c r="CI107"/>
  <c r="BK107"/>
  <c r="BQ107"/>
  <c r="BR101"/>
  <c r="BL101"/>
  <c r="BF101"/>
  <c r="CJ90"/>
  <c r="CI90"/>
  <c r="CK90"/>
  <c r="DJ83"/>
  <c r="AS83"/>
  <c r="DH83"/>
  <c r="DI83"/>
  <c r="AT83"/>
  <c r="AR83"/>
  <c r="AX83" s="1"/>
  <c r="BQ99"/>
  <c r="BE99"/>
  <c r="BR88"/>
  <c r="BF88"/>
  <c r="BR110"/>
  <c r="BL110"/>
  <c r="BF110"/>
  <c r="CJ85"/>
  <c r="CK85"/>
  <c r="CI85"/>
  <c r="CJ82"/>
  <c r="CK82"/>
  <c r="CI82"/>
  <c r="BP57"/>
  <c r="BJ57"/>
  <c r="CK79"/>
  <c r="CJ79"/>
  <c r="CI79"/>
  <c r="BQ82"/>
  <c r="BK82"/>
  <c r="CK73"/>
  <c r="CI73"/>
  <c r="CJ73"/>
  <c r="CK55"/>
  <c r="BR55"/>
  <c r="CK51"/>
  <c r="BR51"/>
  <c r="CK47"/>
  <c r="BR47"/>
  <c r="CK43"/>
  <c r="BR43"/>
  <c r="CK77"/>
  <c r="CI77"/>
  <c r="CJ77"/>
  <c r="CK69"/>
  <c r="CJ69"/>
  <c r="CI69"/>
  <c r="AT58"/>
  <c r="AZ58" s="1"/>
  <c r="DI58"/>
  <c r="AR58"/>
  <c r="AX58" s="1"/>
  <c r="DJ58"/>
  <c r="AS58"/>
  <c r="AY58" s="1"/>
  <c r="DH58"/>
  <c r="DJ54"/>
  <c r="AS54"/>
  <c r="AY54" s="1"/>
  <c r="DI54"/>
  <c r="AR54"/>
  <c r="AX54" s="1"/>
  <c r="DH54"/>
  <c r="AT54"/>
  <c r="AZ54" s="1"/>
  <c r="DJ46"/>
  <c r="AS46"/>
  <c r="AY46" s="1"/>
  <c r="DI46"/>
  <c r="AR46"/>
  <c r="AX46" s="1"/>
  <c r="AT46"/>
  <c r="AZ46" s="1"/>
  <c r="DH46"/>
  <c r="DJ38"/>
  <c r="AS38"/>
  <c r="AY38" s="1"/>
  <c r="DI38"/>
  <c r="AR38"/>
  <c r="AX38" s="1"/>
  <c r="AT38"/>
  <c r="AZ38" s="1"/>
  <c r="DH38"/>
  <c r="DJ30"/>
  <c r="AS30"/>
  <c r="AY30" s="1"/>
  <c r="DI30"/>
  <c r="AR30"/>
  <c r="AX30" s="1"/>
  <c r="DH30"/>
  <c r="AT30"/>
  <c r="AZ30" s="1"/>
  <c r="BQ77"/>
  <c r="BK77"/>
  <c r="AT66"/>
  <c r="AZ66" s="1"/>
  <c r="DI66"/>
  <c r="AR66"/>
  <c r="AX66" s="1"/>
  <c r="DJ66"/>
  <c r="AS66"/>
  <c r="AY66" s="1"/>
  <c r="DH66"/>
  <c r="BQ63"/>
  <c r="BE63"/>
  <c r="BR60"/>
  <c r="BL60"/>
  <c r="BF60"/>
  <c r="BR81"/>
  <c r="BF81"/>
  <c r="BL81"/>
  <c r="BR77"/>
  <c r="BF77"/>
  <c r="BL77"/>
  <c r="CK76"/>
  <c r="CJ76"/>
  <c r="CI76"/>
  <c r="AT60"/>
  <c r="AZ60" s="1"/>
  <c r="DJ60"/>
  <c r="AS60"/>
  <c r="AY60" s="1"/>
  <c r="DI60"/>
  <c r="DH60"/>
  <c r="AR60"/>
  <c r="AX60" s="1"/>
  <c r="BR21"/>
  <c r="BF21"/>
  <c r="BL21"/>
  <c r="BR17"/>
  <c r="BF17"/>
  <c r="BL17"/>
  <c r="BR13"/>
  <c r="BF13"/>
  <c r="BL13"/>
  <c r="BK21"/>
  <c r="BQ21"/>
  <c r="CJ6"/>
  <c r="CK6"/>
  <c r="CI6"/>
  <c r="BR103"/>
  <c r="BL103"/>
  <c r="BF103"/>
  <c r="BQ96"/>
  <c r="BE96"/>
  <c r="BK96"/>
  <c r="DJ55"/>
  <c r="AS55"/>
  <c r="DI55"/>
  <c r="AR55"/>
  <c r="AX55" s="1"/>
  <c r="DH55"/>
  <c r="AT55"/>
  <c r="BD18"/>
  <c r="BP18"/>
  <c r="BD14"/>
  <c r="BP14"/>
  <c r="BD10"/>
  <c r="BP10"/>
  <c r="DJ31"/>
  <c r="AS31"/>
  <c r="DI31"/>
  <c r="AR31"/>
  <c r="AX31" s="1"/>
  <c r="DH31"/>
  <c r="AT31"/>
  <c r="BR80"/>
  <c r="BL80"/>
  <c r="BF80"/>
  <c r="AN84"/>
  <c r="CT84" s="1"/>
  <c r="DK102"/>
  <c r="BR18"/>
  <c r="BL18"/>
  <c r="BF18"/>
  <c r="BP6"/>
  <c r="BJ6"/>
  <c r="BK17"/>
  <c r="BQ17"/>
  <c r="BK13"/>
  <c r="BQ13"/>
  <c r="BE68"/>
  <c r="BK68"/>
  <c r="BQ68"/>
  <c r="AT63"/>
  <c r="DH63"/>
  <c r="AS63"/>
  <c r="DJ63"/>
  <c r="AR63"/>
  <c r="AX63" s="1"/>
  <c r="DI63"/>
  <c r="DJ35"/>
  <c r="AS35"/>
  <c r="AY35" s="1"/>
  <c r="DI35"/>
  <c r="AR35"/>
  <c r="AX35" s="1"/>
  <c r="DH35"/>
  <c r="AT35"/>
  <c r="AZ35" s="1"/>
  <c r="DJ28"/>
  <c r="AS28"/>
  <c r="AY28" s="1"/>
  <c r="DI28"/>
  <c r="AR28"/>
  <c r="AX28" s="1"/>
  <c r="DH28"/>
  <c r="AT28"/>
  <c r="AZ28" s="1"/>
  <c r="CK12"/>
  <c r="CJ12"/>
  <c r="CI12"/>
  <c r="BP123"/>
  <c r="BJ123"/>
  <c r="BD21"/>
  <c r="BP21"/>
  <c r="CK91"/>
  <c r="CK66"/>
  <c r="CI54"/>
  <c r="CI28"/>
  <c r="BK118"/>
  <c r="BE120"/>
  <c r="CJ118"/>
  <c r="CJ104"/>
  <c r="BJ99"/>
  <c r="BK104"/>
  <c r="BD65"/>
  <c r="BL84"/>
  <c r="BD71"/>
  <c r="BL54"/>
  <c r="BL46"/>
  <c r="BF38"/>
  <c r="BL30"/>
  <c r="CJ83"/>
  <c r="BK70"/>
  <c r="CI59"/>
  <c r="BJ47"/>
  <c r="CI31"/>
  <c r="BD31"/>
  <c r="CI35"/>
  <c r="BK120"/>
  <c r="BK116"/>
  <c r="BK112"/>
  <c r="BD121"/>
  <c r="BE112"/>
  <c r="BE113"/>
  <c r="BJ107"/>
  <c r="BK95"/>
  <c r="CJ115"/>
  <c r="BD99"/>
  <c r="BF90"/>
  <c r="BD72"/>
  <c r="G106"/>
  <c r="BL86"/>
  <c r="BJ96"/>
  <c r="BD96"/>
  <c r="BD64"/>
  <c r="BE93"/>
  <c r="CK88"/>
  <c r="BD67"/>
  <c r="BD59"/>
  <c r="BL57"/>
  <c r="BE122"/>
  <c r="BD88"/>
  <c r="BK84"/>
  <c r="BJ81"/>
  <c r="CK94"/>
  <c r="CI63"/>
  <c r="BF50"/>
  <c r="BL50"/>
  <c r="BF42"/>
  <c r="BL42"/>
  <c r="BF34"/>
  <c r="BL34"/>
  <c r="CK53"/>
  <c r="CI71"/>
  <c r="BE83"/>
  <c r="BK22"/>
  <c r="CJ98"/>
  <c r="BJ61"/>
  <c r="CI56"/>
  <c r="CK31"/>
  <c r="BJ19"/>
  <c r="BJ15"/>
  <c r="BJ11"/>
  <c r="CI67"/>
  <c r="BF47"/>
  <c r="BL47"/>
  <c r="CK37"/>
  <c r="BF36"/>
  <c r="BL36"/>
  <c r="BJ31"/>
  <c r="BJ20"/>
  <c r="CK45"/>
  <c r="BJ18"/>
  <c r="BD63"/>
  <c r="CJ58"/>
  <c r="BJ35"/>
  <c r="CK25"/>
  <c r="BD24"/>
  <c r="BD69"/>
  <c r="BF40"/>
  <c r="BL40"/>
  <c r="CK26"/>
  <c r="CI24"/>
  <c r="CI7"/>
  <c r="BJ7"/>
  <c r="CK9"/>
  <c r="DU74" l="1"/>
  <c r="DU75"/>
  <c r="DZ75" s="1"/>
  <c r="C74" i="22" s="1"/>
  <c r="AB74" s="1"/>
  <c r="DZ120" i="20"/>
  <c r="DZ104"/>
  <c r="DZ88"/>
  <c r="C87" i="22" s="1"/>
  <c r="AB87" s="1"/>
  <c r="DZ73" i="20"/>
  <c r="C72" i="22" s="1"/>
  <c r="AB72" s="1"/>
  <c r="DZ69" i="20"/>
  <c r="DZ65"/>
  <c r="DZ61"/>
  <c r="C60" i="22" s="1"/>
  <c r="AB60" s="1"/>
  <c r="DZ57" i="20"/>
  <c r="C56" i="22" s="1"/>
  <c r="AB56" s="1"/>
  <c r="DZ53" i="20"/>
  <c r="DZ49"/>
  <c r="DZ45"/>
  <c r="C44" i="22" s="1"/>
  <c r="AB44" s="1"/>
  <c r="DZ41" i="20"/>
  <c r="C40" i="22" s="1"/>
  <c r="AB40" s="1"/>
  <c r="DZ37" i="20"/>
  <c r="DZ33"/>
  <c r="DZ29"/>
  <c r="DZ25"/>
  <c r="DZ21"/>
  <c r="DZ17"/>
  <c r="DZ13"/>
  <c r="C12" i="22" s="1"/>
  <c r="AB12" s="1"/>
  <c r="DZ9" i="20"/>
  <c r="C8" i="22" s="1"/>
  <c r="AB8" s="1"/>
  <c r="DZ4" i="20"/>
  <c r="DZ100"/>
  <c r="DZ64"/>
  <c r="DZ52"/>
  <c r="C51" i="22" s="1"/>
  <c r="AB51" s="1"/>
  <c r="DZ36" i="20"/>
  <c r="DZ24"/>
  <c r="DZ12"/>
  <c r="C11" i="22" s="1"/>
  <c r="AB11" s="1"/>
  <c r="DZ108" i="20"/>
  <c r="DZ92"/>
  <c r="DZ76"/>
  <c r="DZ70"/>
  <c r="DZ66"/>
  <c r="C65" i="22" s="1"/>
  <c r="AB65" s="1"/>
  <c r="DZ62" i="20"/>
  <c r="DZ58"/>
  <c r="DZ54"/>
  <c r="C53" i="22" s="1"/>
  <c r="DZ50" i="20"/>
  <c r="C49" i="22" s="1"/>
  <c r="AB49" s="1"/>
  <c r="DZ46" i="20"/>
  <c r="DZ42"/>
  <c r="DZ38"/>
  <c r="C37" i="22" s="1"/>
  <c r="AB37" s="1"/>
  <c r="DZ34" i="20"/>
  <c r="DZ30"/>
  <c r="DZ26"/>
  <c r="C25" i="22" s="1"/>
  <c r="AB25" s="1"/>
  <c r="DZ22" i="20"/>
  <c r="DZ18"/>
  <c r="C17" i="22" s="1"/>
  <c r="AB17" s="1"/>
  <c r="DZ14" i="20"/>
  <c r="DZ10"/>
  <c r="DZ5"/>
  <c r="C4" i="22" s="1"/>
  <c r="AB4" s="1"/>
  <c r="DZ72" i="20"/>
  <c r="C71" i="22" s="1"/>
  <c r="AB71" s="1"/>
  <c r="DZ60" i="20"/>
  <c r="DZ48"/>
  <c r="DZ32"/>
  <c r="C31" i="22" s="1"/>
  <c r="AB31" s="1"/>
  <c r="DZ20" i="20"/>
  <c r="C19" i="22" s="1"/>
  <c r="AB19" s="1"/>
  <c r="DZ8" i="20"/>
  <c r="DZ7"/>
  <c r="DZ112"/>
  <c r="DZ96"/>
  <c r="C95" i="22" s="1"/>
  <c r="AB95" s="1"/>
  <c r="DZ80" i="20"/>
  <c r="DZ71"/>
  <c r="DZ67"/>
  <c r="C66" i="22" s="1"/>
  <c r="AB66" s="1"/>
  <c r="DZ63" i="20"/>
  <c r="C62" i="22" s="1"/>
  <c r="AB62" s="1"/>
  <c r="DZ59" i="20"/>
  <c r="DZ55"/>
  <c r="DZ51"/>
  <c r="DZ47"/>
  <c r="C46" i="22" s="1"/>
  <c r="AB46" s="1"/>
  <c r="DZ43" i="20"/>
  <c r="DZ39"/>
  <c r="DZ35"/>
  <c r="C34" i="22" s="1"/>
  <c r="AB34" s="1"/>
  <c r="DZ31" i="20"/>
  <c r="DZ27"/>
  <c r="DZ23"/>
  <c r="DZ19"/>
  <c r="C18" i="22" s="1"/>
  <c r="AB18" s="1"/>
  <c r="DZ15" i="20"/>
  <c r="C14" i="22" s="1"/>
  <c r="AB14" s="1"/>
  <c r="DZ11" i="20"/>
  <c r="DZ6"/>
  <c r="DZ116"/>
  <c r="DZ84"/>
  <c r="C83" i="22" s="1"/>
  <c r="DZ68" i="20"/>
  <c r="DZ56"/>
  <c r="DZ44"/>
  <c r="C43" i="22" s="1"/>
  <c r="DZ40" i="20"/>
  <c r="C39" i="22" s="1"/>
  <c r="AB39" s="1"/>
  <c r="DZ28" i="20"/>
  <c r="DZ16"/>
  <c r="DZ3"/>
  <c r="DZ105"/>
  <c r="DZ83"/>
  <c r="DZ99"/>
  <c r="DZ115"/>
  <c r="DZ85"/>
  <c r="DZ117"/>
  <c r="DZ90"/>
  <c r="DZ106"/>
  <c r="DZ122"/>
  <c r="DZ101"/>
  <c r="DZ98"/>
  <c r="DZ114"/>
  <c r="DZ81"/>
  <c r="DZ113"/>
  <c r="DZ103"/>
  <c r="DZ93"/>
  <c r="C92" i="22" s="1"/>
  <c r="AB92" s="1"/>
  <c r="DZ94" i="20"/>
  <c r="DZ74"/>
  <c r="DZ97"/>
  <c r="C96" i="22" s="1"/>
  <c r="AB96" s="1"/>
  <c r="DZ79" i="20"/>
  <c r="C78" i="22" s="1"/>
  <c r="DZ95" i="20"/>
  <c r="DZ111"/>
  <c r="DZ77"/>
  <c r="C76" i="22" s="1"/>
  <c r="AB76" s="1"/>
  <c r="DZ109" i="20"/>
  <c r="DZ86"/>
  <c r="C85" i="22" s="1"/>
  <c r="AB85" s="1"/>
  <c r="DZ102" i="20"/>
  <c r="C101" i="22" s="1"/>
  <c r="AB101" s="1"/>
  <c r="DZ118" i="20"/>
  <c r="DZ89"/>
  <c r="C88" i="22" s="1"/>
  <c r="AB88" s="1"/>
  <c r="DZ121" i="20"/>
  <c r="DZ91"/>
  <c r="DZ107"/>
  <c r="DZ123"/>
  <c r="DZ82"/>
  <c r="DZ87"/>
  <c r="DZ119"/>
  <c r="DZ78"/>
  <c r="C77" i="22" s="1"/>
  <c r="AB77" s="1"/>
  <c r="DZ110" i="20"/>
  <c r="DW76"/>
  <c r="DW77" s="1"/>
  <c r="DW78" s="1"/>
  <c r="DW79" s="1"/>
  <c r="DW80" s="1"/>
  <c r="DW81" s="1"/>
  <c r="DW82" s="1"/>
  <c r="DW83" s="1"/>
  <c r="DW84" s="1"/>
  <c r="DW85" s="1"/>
  <c r="DW86" s="1"/>
  <c r="DW87" s="1"/>
  <c r="DW88" s="1"/>
  <c r="DW89" s="1"/>
  <c r="DW90" s="1"/>
  <c r="DW91" s="1"/>
  <c r="DW92" s="1"/>
  <c r="DW93" s="1"/>
  <c r="DW94" s="1"/>
  <c r="DW95" s="1"/>
  <c r="DW96" s="1"/>
  <c r="DW97" s="1"/>
  <c r="DW98" s="1"/>
  <c r="DW99" s="1"/>
  <c r="DW100" s="1"/>
  <c r="DW101" s="1"/>
  <c r="DW102" s="1"/>
  <c r="DW103" s="1"/>
  <c r="DW104" s="1"/>
  <c r="DW105" s="1"/>
  <c r="DW106" s="1"/>
  <c r="DW107" s="1"/>
  <c r="DW108" s="1"/>
  <c r="DW109" s="1"/>
  <c r="DW110" s="1"/>
  <c r="DW111" s="1"/>
  <c r="DW112" s="1"/>
  <c r="DW113" s="1"/>
  <c r="DW114" s="1"/>
  <c r="DW115" s="1"/>
  <c r="DW116" s="1"/>
  <c r="DW117" s="1"/>
  <c r="DW118" s="1"/>
  <c r="DW119" s="1"/>
  <c r="DW120" s="1"/>
  <c r="DW121" s="1"/>
  <c r="DW122" s="1"/>
  <c r="AN73"/>
  <c r="CL73" s="1"/>
  <c r="C97" i="22"/>
  <c r="AB97" s="1"/>
  <c r="C91"/>
  <c r="AB91" s="1"/>
  <c r="C80"/>
  <c r="AB80" s="1"/>
  <c r="C15"/>
  <c r="AB15" s="1"/>
  <c r="C68"/>
  <c r="C81"/>
  <c r="AB81" s="1"/>
  <c r="C84"/>
  <c r="AB84" s="1"/>
  <c r="C93"/>
  <c r="C98"/>
  <c r="AB98" s="1"/>
  <c r="C82"/>
  <c r="AB82" s="1"/>
  <c r="C67"/>
  <c r="AB67" s="1"/>
  <c r="C23"/>
  <c r="C63"/>
  <c r="C94"/>
  <c r="AB94" s="1"/>
  <c r="C99"/>
  <c r="AB99" s="1"/>
  <c r="C6"/>
  <c r="AB6" s="1"/>
  <c r="BA43" i="20"/>
  <c r="AY89"/>
  <c r="DK118"/>
  <c r="BY118"/>
  <c r="AU77"/>
  <c r="BY77"/>
  <c r="BY41"/>
  <c r="CF41"/>
  <c r="DK16"/>
  <c r="BY16"/>
  <c r="AU3"/>
  <c r="BY3"/>
  <c r="DK119"/>
  <c r="BY119"/>
  <c r="DK65"/>
  <c r="CF65"/>
  <c r="BY65"/>
  <c r="AN69"/>
  <c r="CT69" s="1"/>
  <c r="CF69"/>
  <c r="BY69"/>
  <c r="AN39"/>
  <c r="CT39" s="1"/>
  <c r="CF39"/>
  <c r="BY39"/>
  <c r="AY79"/>
  <c r="CF36"/>
  <c r="BY36"/>
  <c r="DQ73"/>
  <c r="BY72"/>
  <c r="CF72"/>
  <c r="DK8"/>
  <c r="BY8"/>
  <c r="BA21"/>
  <c r="BY74"/>
  <c r="CF74"/>
  <c r="BA55"/>
  <c r="AY23"/>
  <c r="AY17"/>
  <c r="AZ29"/>
  <c r="AY45"/>
  <c r="AY77"/>
  <c r="AY95"/>
  <c r="AZ85"/>
  <c r="AY33"/>
  <c r="AZ25"/>
  <c r="CF59"/>
  <c r="BY59"/>
  <c r="DK120"/>
  <c r="BY120"/>
  <c r="BY29"/>
  <c r="CF29"/>
  <c r="AN14"/>
  <c r="BS14" s="1"/>
  <c r="BY14"/>
  <c r="AN117"/>
  <c r="BY117"/>
  <c r="CF51"/>
  <c r="BY51"/>
  <c r="AN68"/>
  <c r="CF68"/>
  <c r="BY68"/>
  <c r="DK79"/>
  <c r="BY79"/>
  <c r="DK98"/>
  <c r="BY98"/>
  <c r="AU106"/>
  <c r="BY106"/>
  <c r="AN20"/>
  <c r="CT20" s="1"/>
  <c r="BY20"/>
  <c r="AU116"/>
  <c r="BY116"/>
  <c r="AY103"/>
  <c r="AY31"/>
  <c r="AZ55"/>
  <c r="AY3"/>
  <c r="AZ49"/>
  <c r="AY6"/>
  <c r="AZ61"/>
  <c r="AZ37"/>
  <c r="AY71"/>
  <c r="AY73"/>
  <c r="AZ73"/>
  <c r="AZ47"/>
  <c r="AY47"/>
  <c r="AY81"/>
  <c r="AZ89"/>
  <c r="AY15"/>
  <c r="AY25"/>
  <c r="AY116"/>
  <c r="AU82"/>
  <c r="BY82"/>
  <c r="AN63"/>
  <c r="CT63" s="1"/>
  <c r="CF63"/>
  <c r="BY63"/>
  <c r="CF49"/>
  <c r="BY49"/>
  <c r="DK33"/>
  <c r="BY33"/>
  <c r="CF33"/>
  <c r="DK66"/>
  <c r="BY66"/>
  <c r="CF66"/>
  <c r="AY91"/>
  <c r="DK112"/>
  <c r="BY112"/>
  <c r="DK70"/>
  <c r="CF70"/>
  <c r="BY70"/>
  <c r="AN27"/>
  <c r="CT27" s="1"/>
  <c r="BY27"/>
  <c r="AZ19"/>
  <c r="DK113"/>
  <c r="BY113"/>
  <c r="AU88"/>
  <c r="BY88"/>
  <c r="BY46"/>
  <c r="CF46"/>
  <c r="AU30"/>
  <c r="BY30"/>
  <c r="CF30"/>
  <c r="BY56"/>
  <c r="CF56"/>
  <c r="AN55"/>
  <c r="CF55"/>
  <c r="BY55"/>
  <c r="AU23"/>
  <c r="BY23"/>
  <c r="DK32"/>
  <c r="CF32"/>
  <c r="BY32"/>
  <c r="AU111"/>
  <c r="BY111"/>
  <c r="DK44"/>
  <c r="CF44"/>
  <c r="BY44"/>
  <c r="AN40"/>
  <c r="CT40" s="1"/>
  <c r="CF40"/>
  <c r="BY40"/>
  <c r="AU24"/>
  <c r="BY24"/>
  <c r="AY75"/>
  <c r="AZ11"/>
  <c r="AZ110"/>
  <c r="AY107"/>
  <c r="CF73"/>
  <c r="BY73"/>
  <c r="DK5"/>
  <c r="AN65"/>
  <c r="BM65" s="1"/>
  <c r="AU5"/>
  <c r="C86" i="22"/>
  <c r="AB86" s="1"/>
  <c r="C79"/>
  <c r="AB79" s="1"/>
  <c r="C38"/>
  <c r="C69"/>
  <c r="AB69" s="1"/>
  <c r="C61"/>
  <c r="AB61" s="1"/>
  <c r="C59"/>
  <c r="AB59" s="1"/>
  <c r="C100"/>
  <c r="AB100" s="1"/>
  <c r="AZ83" i="20"/>
  <c r="AZ41"/>
  <c r="AY41"/>
  <c r="AZ8"/>
  <c r="AZ57"/>
  <c r="AY21"/>
  <c r="AY61"/>
  <c r="AZ65"/>
  <c r="DK17"/>
  <c r="BY17"/>
  <c r="DK97"/>
  <c r="BY97"/>
  <c r="AU62"/>
  <c r="CF62"/>
  <c r="BY62"/>
  <c r="AN25"/>
  <c r="CT25" s="1"/>
  <c r="CF25"/>
  <c r="BY25"/>
  <c r="DK108"/>
  <c r="BY108"/>
  <c r="BY43"/>
  <c r="CF43"/>
  <c r="DK87"/>
  <c r="BY87"/>
  <c r="AN58"/>
  <c r="CF58"/>
  <c r="BY58"/>
  <c r="AN54"/>
  <c r="CT54" s="1"/>
  <c r="BY54"/>
  <c r="CF54"/>
  <c r="AU38"/>
  <c r="CF38"/>
  <c r="BY38"/>
  <c r="DK123"/>
  <c r="BY123"/>
  <c r="AU60"/>
  <c r="CF60"/>
  <c r="BY60"/>
  <c r="AZ59"/>
  <c r="AZ79"/>
  <c r="AY11"/>
  <c r="AY9"/>
  <c r="AZ118"/>
  <c r="AY122"/>
  <c r="AY63"/>
  <c r="AY83"/>
  <c r="AZ69"/>
  <c r="BA73"/>
  <c r="AZ7"/>
  <c r="AZ17"/>
  <c r="AY29"/>
  <c r="AZ45"/>
  <c r="AY99"/>
  <c r="AZ33"/>
  <c r="DK76"/>
  <c r="BY76"/>
  <c r="CF76"/>
  <c r="CF45"/>
  <c r="BY45"/>
  <c r="AU64"/>
  <c r="BY64"/>
  <c r="CF64"/>
  <c r="AN71"/>
  <c r="CT71" s="1"/>
  <c r="BY71"/>
  <c r="CF71"/>
  <c r="AN15"/>
  <c r="BY15"/>
  <c r="DQ13"/>
  <c r="BY13"/>
  <c r="DK122"/>
  <c r="BY122"/>
  <c r="DK81"/>
  <c r="BY81"/>
  <c r="DK42"/>
  <c r="CF42"/>
  <c r="BY42"/>
  <c r="BY26"/>
  <c r="CF26"/>
  <c r="AU6"/>
  <c r="BY6"/>
  <c r="CF47"/>
  <c r="BY47"/>
  <c r="AU4"/>
  <c r="BY4"/>
  <c r="DK9"/>
  <c r="BY9"/>
  <c r="AN7"/>
  <c r="CT7" s="1"/>
  <c r="BY7"/>
  <c r="AN57"/>
  <c r="CF57"/>
  <c r="BY57"/>
  <c r="AU28"/>
  <c r="BY28"/>
  <c r="AN52"/>
  <c r="BY52"/>
  <c r="CF52"/>
  <c r="AZ111"/>
  <c r="AN21"/>
  <c r="CT21" s="1"/>
  <c r="BY21"/>
  <c r="AZ31"/>
  <c r="AY55"/>
  <c r="AY49"/>
  <c r="AY8"/>
  <c r="AY57"/>
  <c r="AY65"/>
  <c r="AZ63"/>
  <c r="BA33"/>
  <c r="AZ23"/>
  <c r="AY69"/>
  <c r="BA93"/>
  <c r="AY7"/>
  <c r="AZ27"/>
  <c r="AY27"/>
  <c r="AZ43"/>
  <c r="AY43"/>
  <c r="AZ6"/>
  <c r="AY13"/>
  <c r="AZ13"/>
  <c r="AZ21"/>
  <c r="AY37"/>
  <c r="AZ53"/>
  <c r="AY53"/>
  <c r="AZ71"/>
  <c r="AZ77"/>
  <c r="AZ95"/>
  <c r="AZ99"/>
  <c r="AY85"/>
  <c r="AZ81"/>
  <c r="AZ116"/>
  <c r="AZ15"/>
  <c r="AZ91"/>
  <c r="AY19"/>
  <c r="DK115"/>
  <c r="BY115"/>
  <c r="DK61"/>
  <c r="BY61"/>
  <c r="CF61"/>
  <c r="CF53"/>
  <c r="BY53"/>
  <c r="CF37"/>
  <c r="BY37"/>
  <c r="DK83"/>
  <c r="BY83"/>
  <c r="AU95"/>
  <c r="BY95"/>
  <c r="CF35"/>
  <c r="BY35"/>
  <c r="BY78"/>
  <c r="CF78"/>
  <c r="AN50"/>
  <c r="CT50" s="1"/>
  <c r="BY50"/>
  <c r="CF50"/>
  <c r="AN34"/>
  <c r="CT34" s="1"/>
  <c r="CF34"/>
  <c r="BY34"/>
  <c r="AN67"/>
  <c r="BY67"/>
  <c r="CF67"/>
  <c r="DK100"/>
  <c r="BY100"/>
  <c r="DK91"/>
  <c r="BY91"/>
  <c r="BY31"/>
  <c r="CF31"/>
  <c r="DK121"/>
  <c r="BY121"/>
  <c r="DK48"/>
  <c r="BY48"/>
  <c r="CF48"/>
  <c r="AN75"/>
  <c r="CT75" s="1"/>
  <c r="CF75"/>
  <c r="BY75"/>
  <c r="AY110"/>
  <c r="DK114"/>
  <c r="BY114"/>
  <c r="DK93"/>
  <c r="BY93"/>
  <c r="AY111"/>
  <c r="AZ107"/>
  <c r="AN11"/>
  <c r="CT11" s="1"/>
  <c r="BY11"/>
  <c r="AY109"/>
  <c r="AZ122"/>
  <c r="AN77"/>
  <c r="AN38"/>
  <c r="CT38" s="1"/>
  <c r="AN29"/>
  <c r="CT29" s="1"/>
  <c r="DK7"/>
  <c r="DK21"/>
  <c r="AU104"/>
  <c r="AU10"/>
  <c r="AN12"/>
  <c r="BM12" s="1"/>
  <c r="C7" i="22"/>
  <c r="AB7" s="1"/>
  <c r="AN5" i="20"/>
  <c r="CT5" s="1"/>
  <c r="C102" i="22"/>
  <c r="AB102" s="1"/>
  <c r="C90"/>
  <c r="AB90" s="1"/>
  <c r="C20"/>
  <c r="AB20" s="1"/>
  <c r="C58"/>
  <c r="C16"/>
  <c r="AB16" s="1"/>
  <c r="C89"/>
  <c r="AB89" s="1"/>
  <c r="C24"/>
  <c r="AB24" s="1"/>
  <c r="C48"/>
  <c r="C36"/>
  <c r="AB36" s="1"/>
  <c r="C21"/>
  <c r="AB21" s="1"/>
  <c r="C33"/>
  <c r="C45"/>
  <c r="AB45" s="1"/>
  <c r="C26"/>
  <c r="AB26" s="1"/>
  <c r="C35"/>
  <c r="AB35" s="1"/>
  <c r="C55"/>
  <c r="AB55" s="1"/>
  <c r="C28"/>
  <c r="C27"/>
  <c r="AB27" s="1"/>
  <c r="C73"/>
  <c r="C3"/>
  <c r="AB3" s="1"/>
  <c r="C9"/>
  <c r="AB9" s="1"/>
  <c r="C13"/>
  <c r="AB13" s="1"/>
  <c r="C42"/>
  <c r="AB42" s="1"/>
  <c r="C5"/>
  <c r="AB5" s="1"/>
  <c r="C47"/>
  <c r="AB47" s="1"/>
  <c r="C10"/>
  <c r="AB10" s="1"/>
  <c r="C32"/>
  <c r="AB32" s="1"/>
  <c r="C52"/>
  <c r="AB52" s="1"/>
  <c r="C64"/>
  <c r="AB64" s="1"/>
  <c r="C29"/>
  <c r="AB29" s="1"/>
  <c r="C41"/>
  <c r="AB41" s="1"/>
  <c r="C54"/>
  <c r="AB54" s="1"/>
  <c r="C30"/>
  <c r="AB30" s="1"/>
  <c r="C50"/>
  <c r="AB50" s="1"/>
  <c r="C70"/>
  <c r="AB70" s="1"/>
  <c r="C57"/>
  <c r="AB57" s="1"/>
  <c r="C75"/>
  <c r="AB75" s="1"/>
  <c r="C22"/>
  <c r="AB22" s="1"/>
  <c r="DQ93" i="20"/>
  <c r="AU22"/>
  <c r="DK27"/>
  <c r="AU100"/>
  <c r="AN70"/>
  <c r="CT70" s="1"/>
  <c r="AU92"/>
  <c r="AN28"/>
  <c r="CL28" s="1"/>
  <c r="AU11"/>
  <c r="DK36"/>
  <c r="AU114"/>
  <c r="DQ91"/>
  <c r="DK92"/>
  <c r="AU20"/>
  <c r="DK19"/>
  <c r="AN22"/>
  <c r="BM22" s="1"/>
  <c r="AU72"/>
  <c r="DQ99"/>
  <c r="AU42"/>
  <c r="DQ76"/>
  <c r="AN45"/>
  <c r="BM45" s="1"/>
  <c r="AU66"/>
  <c r="AU32"/>
  <c r="DK75"/>
  <c r="DQ122"/>
  <c r="DK13"/>
  <c r="DK24"/>
  <c r="AN59"/>
  <c r="DQ108"/>
  <c r="AN94"/>
  <c r="AN111"/>
  <c r="BM111" s="1"/>
  <c r="DQ97"/>
  <c r="DQ86"/>
  <c r="DK14"/>
  <c r="AN24"/>
  <c r="DQ59"/>
  <c r="DQ111"/>
  <c r="DQ43"/>
  <c r="AU120"/>
  <c r="AU49"/>
  <c r="DQ25"/>
  <c r="DK58"/>
  <c r="DK106"/>
  <c r="AU44"/>
  <c r="AN81"/>
  <c r="AU26"/>
  <c r="AU79"/>
  <c r="DK29"/>
  <c r="DK45"/>
  <c r="DQ90"/>
  <c r="DX3"/>
  <c r="H292" i="3" s="1"/>
  <c r="H293" s="1"/>
  <c r="AN109" i="20"/>
  <c r="BM109" s="1"/>
  <c r="AU14"/>
  <c r="DK89"/>
  <c r="AU31"/>
  <c r="DK96"/>
  <c r="AU48"/>
  <c r="AU19"/>
  <c r="DK20"/>
  <c r="AU41"/>
  <c r="DK60"/>
  <c r="DK54"/>
  <c r="DQ20"/>
  <c r="AU121"/>
  <c r="AN114"/>
  <c r="AN60"/>
  <c r="DQ32"/>
  <c r="AN85"/>
  <c r="BM85" s="1"/>
  <c r="AN78"/>
  <c r="AU34"/>
  <c r="AN18"/>
  <c r="AU112"/>
  <c r="AU91"/>
  <c r="AU27"/>
  <c r="DQ71"/>
  <c r="DK85"/>
  <c r="DQ92"/>
  <c r="AN8"/>
  <c r="DQ40"/>
  <c r="DQ21"/>
  <c r="DK31"/>
  <c r="AN100"/>
  <c r="AN72"/>
  <c r="AN36"/>
  <c r="DK72"/>
  <c r="AU118"/>
  <c r="DQ62"/>
  <c r="AN121"/>
  <c r="DQ101"/>
  <c r="AU119"/>
  <c r="AN86"/>
  <c r="AU54"/>
  <c r="DQ112"/>
  <c r="AN91"/>
  <c r="AN92"/>
  <c r="AU36"/>
  <c r="AU8"/>
  <c r="AN19"/>
  <c r="DQ60"/>
  <c r="DQ48"/>
  <c r="DK105"/>
  <c r="DK116"/>
  <c r="DQ54"/>
  <c r="AU67"/>
  <c r="AU71"/>
  <c r="AN116"/>
  <c r="DQ28"/>
  <c r="DK22"/>
  <c r="AN115"/>
  <c r="AU96"/>
  <c r="AU61"/>
  <c r="AN53"/>
  <c r="AN37"/>
  <c r="AN83"/>
  <c r="DK38"/>
  <c r="DQ105"/>
  <c r="AN44"/>
  <c r="DQ24"/>
  <c r="DK52"/>
  <c r="DK111"/>
  <c r="DK90"/>
  <c r="DK117"/>
  <c r="DQ119"/>
  <c r="DQ85"/>
  <c r="AU78"/>
  <c r="DQ38"/>
  <c r="DQ34"/>
  <c r="DQ22"/>
  <c r="AU18"/>
  <c r="DK37"/>
  <c r="DK40"/>
  <c r="AU117"/>
  <c r="AN112"/>
  <c r="DQ51"/>
  <c r="AU109"/>
  <c r="AU57"/>
  <c r="DQ52"/>
  <c r="AU40"/>
  <c r="AN74"/>
  <c r="DK51"/>
  <c r="DQ46"/>
  <c r="DQ57"/>
  <c r="DK109"/>
  <c r="AN105"/>
  <c r="DQ50"/>
  <c r="AN123"/>
  <c r="BM123" s="1"/>
  <c r="AU90"/>
  <c r="DQ39"/>
  <c r="DK28"/>
  <c r="AN9"/>
  <c r="DQ110"/>
  <c r="AN96"/>
  <c r="DQ61"/>
  <c r="AU16"/>
  <c r="AN93"/>
  <c r="DK18"/>
  <c r="AN119"/>
  <c r="AU85"/>
  <c r="AU65"/>
  <c r="DQ68"/>
  <c r="AU50"/>
  <c r="DK57"/>
  <c r="DK53"/>
  <c r="DQ65"/>
  <c r="DQ23"/>
  <c r="DQ75"/>
  <c r="DK101"/>
  <c r="DK12"/>
  <c r="DK63"/>
  <c r="DQ102"/>
  <c r="DQ82"/>
  <c r="DK10"/>
  <c r="DQ103"/>
  <c r="AU108"/>
  <c r="DQ94"/>
  <c r="AN47"/>
  <c r="AN10"/>
  <c r="DQ14"/>
  <c r="DQ11"/>
  <c r="AU9"/>
  <c r="AU115"/>
  <c r="AN102"/>
  <c r="BS102" s="1"/>
  <c r="AN82"/>
  <c r="BG82" s="1"/>
  <c r="AU63"/>
  <c r="AU53"/>
  <c r="DQ49"/>
  <c r="AU37"/>
  <c r="DQ33"/>
  <c r="AU83"/>
  <c r="AN66"/>
  <c r="DK55"/>
  <c r="DQ55"/>
  <c r="DK23"/>
  <c r="DK34"/>
  <c r="DK50"/>
  <c r="AN101"/>
  <c r="AN106"/>
  <c r="AN32"/>
  <c r="AU7"/>
  <c r="DQ15"/>
  <c r="AN103"/>
  <c r="AU86"/>
  <c r="DQ78"/>
  <c r="DK71"/>
  <c r="AN13"/>
  <c r="DQ117"/>
  <c r="AU89"/>
  <c r="AN90"/>
  <c r="AU51"/>
  <c r="AN4"/>
  <c r="AU12"/>
  <c r="DQ72"/>
  <c r="AU75"/>
  <c r="AU74"/>
  <c r="DQ8"/>
  <c r="DQ19"/>
  <c r="DK103"/>
  <c r="DQ95"/>
  <c r="DQ35"/>
  <c r="DK67"/>
  <c r="DK94"/>
  <c r="DQ106"/>
  <c r="DK49"/>
  <c r="DQ113"/>
  <c r="AU56"/>
  <c r="DK43"/>
  <c r="DQ5"/>
  <c r="DK74"/>
  <c r="DQ9"/>
  <c r="DQ115"/>
  <c r="AU102"/>
  <c r="AN61"/>
  <c r="BG61" s="1"/>
  <c r="DQ53"/>
  <c r="AN49"/>
  <c r="DQ37"/>
  <c r="AN33"/>
  <c r="BM33" s="1"/>
  <c r="DQ83"/>
  <c r="DQ66"/>
  <c r="AU101"/>
  <c r="AU113"/>
  <c r="AU103"/>
  <c r="AN88"/>
  <c r="AN46"/>
  <c r="BS46" s="1"/>
  <c r="AN30"/>
  <c r="DQ67"/>
  <c r="AU13"/>
  <c r="AN89"/>
  <c r="AN98"/>
  <c r="CL98" s="1"/>
  <c r="AN51"/>
  <c r="AN3"/>
  <c r="DQ12"/>
  <c r="DQ6"/>
  <c r="DQ116"/>
  <c r="DQ74"/>
  <c r="DK15"/>
  <c r="DK104"/>
  <c r="DK110"/>
  <c r="DK82"/>
  <c r="DK86"/>
  <c r="AN16"/>
  <c r="DK69"/>
  <c r="DK41"/>
  <c r="AN87"/>
  <c r="DQ17"/>
  <c r="AU122"/>
  <c r="DQ80"/>
  <c r="AN26"/>
  <c r="DQ18"/>
  <c r="DQ36"/>
  <c r="DK25"/>
  <c r="DK35"/>
  <c r="AU110"/>
  <c r="AN118"/>
  <c r="AN120"/>
  <c r="AN97"/>
  <c r="AU76"/>
  <c r="DQ77"/>
  <c r="DQ84"/>
  <c r="AN62"/>
  <c r="DQ45"/>
  <c r="AN41"/>
  <c r="DQ29"/>
  <c r="AU25"/>
  <c r="AN64"/>
  <c r="DK30"/>
  <c r="DK46"/>
  <c r="DQ7"/>
  <c r="DK56"/>
  <c r="AU15"/>
  <c r="DQ87"/>
  <c r="AU17"/>
  <c r="AN99"/>
  <c r="DQ104"/>
  <c r="AU80"/>
  <c r="DQ81"/>
  <c r="DQ88"/>
  <c r="AU68"/>
  <c r="AU46"/>
  <c r="AN42"/>
  <c r="DQ30"/>
  <c r="DQ26"/>
  <c r="DK80"/>
  <c r="DK6"/>
  <c r="DK84"/>
  <c r="DK99"/>
  <c r="AU59"/>
  <c r="AN108"/>
  <c r="AU123"/>
  <c r="AU107"/>
  <c r="DQ100"/>
  <c r="AU98"/>
  <c r="AU94"/>
  <c r="AU69"/>
  <c r="AN95"/>
  <c r="DQ47"/>
  <c r="AN43"/>
  <c r="AU35"/>
  <c r="DQ31"/>
  <c r="DQ4"/>
  <c r="AU58"/>
  <c r="AN6"/>
  <c r="DK64"/>
  <c r="AU97"/>
  <c r="DQ96"/>
  <c r="DQ63"/>
  <c r="DK68"/>
  <c r="DK107"/>
  <c r="AN79"/>
  <c r="DK77"/>
  <c r="DQ123"/>
  <c r="DQ107"/>
  <c r="DQ98"/>
  <c r="DQ69"/>
  <c r="DQ70"/>
  <c r="AU39"/>
  <c r="DK62"/>
  <c r="DQ58"/>
  <c r="AN110"/>
  <c r="DQ118"/>
  <c r="DQ120"/>
  <c r="AN76"/>
  <c r="AU84"/>
  <c r="AU45"/>
  <c r="DQ41"/>
  <c r="AU29"/>
  <c r="DQ64"/>
  <c r="DQ16"/>
  <c r="DK88"/>
  <c r="DQ121"/>
  <c r="DQ114"/>
  <c r="DQ44"/>
  <c r="AT3"/>
  <c r="DK3"/>
  <c r="AU87"/>
  <c r="AN17"/>
  <c r="AN113"/>
  <c r="BM113" s="1"/>
  <c r="AN122"/>
  <c r="AU99"/>
  <c r="AN104"/>
  <c r="AN80"/>
  <c r="AU81"/>
  <c r="DQ42"/>
  <c r="DK26"/>
  <c r="AN56"/>
  <c r="BG56" s="1"/>
  <c r="DQ79"/>
  <c r="DK4"/>
  <c r="DK39"/>
  <c r="DK95"/>
  <c r="AN107"/>
  <c r="AU47"/>
  <c r="DQ27"/>
  <c r="DK47"/>
  <c r="DQ10"/>
  <c r="DQ109"/>
  <c r="BS73"/>
  <c r="BG73"/>
  <c r="BG44"/>
  <c r="BS50"/>
  <c r="BM50"/>
  <c r="BG50"/>
  <c r="CL50"/>
  <c r="BS34"/>
  <c r="BM34"/>
  <c r="BG34"/>
  <c r="CL34"/>
  <c r="BS69"/>
  <c r="BS39"/>
  <c r="BM39"/>
  <c r="CL39"/>
  <c r="BG39"/>
  <c r="BS75"/>
  <c r="BG75"/>
  <c r="BM75"/>
  <c r="BS48"/>
  <c r="BG48"/>
  <c r="CL48"/>
  <c r="BM48"/>
  <c r="CL25"/>
  <c r="BG25"/>
  <c r="BG94"/>
  <c r="BS35"/>
  <c r="BG35"/>
  <c r="CL35"/>
  <c r="BM35"/>
  <c r="BS23"/>
  <c r="BM23"/>
  <c r="BG23"/>
  <c r="CL23"/>
  <c r="BS58"/>
  <c r="CL58"/>
  <c r="BG58"/>
  <c r="BG40"/>
  <c r="BS77"/>
  <c r="BG77"/>
  <c r="BG63"/>
  <c r="BG78"/>
  <c r="BS31"/>
  <c r="BG31"/>
  <c r="CL31"/>
  <c r="BM31"/>
  <c r="BS57"/>
  <c r="BG57"/>
  <c r="BM57"/>
  <c r="CL69"/>
  <c r="BS114"/>
  <c r="CL114"/>
  <c r="BS65"/>
  <c r="BG70"/>
  <c r="BS70"/>
  <c r="CL70"/>
  <c r="BM70"/>
  <c r="BS11"/>
  <c r="A108"/>
  <c r="F107"/>
  <c r="G107"/>
  <c r="H107"/>
  <c r="L6"/>
  <c r="BS84"/>
  <c r="CL84"/>
  <c r="BG84"/>
  <c r="BM84"/>
  <c r="BS29"/>
  <c r="BM29"/>
  <c r="BM15"/>
  <c r="BG15"/>
  <c r="BS80"/>
  <c r="BM54"/>
  <c r="CL54"/>
  <c r="BG54"/>
  <c r="BS38"/>
  <c r="BG67"/>
  <c r="CL67"/>
  <c r="BS112"/>
  <c r="BS27"/>
  <c r="A8"/>
  <c r="F7"/>
  <c r="H7"/>
  <c r="G7"/>
  <c r="BS111"/>
  <c r="BG52"/>
  <c r="BM52"/>
  <c r="CL52"/>
  <c r="BM14"/>
  <c r="BS5"/>
  <c r="CL75"/>
  <c r="BG113" l="1"/>
  <c r="BG14"/>
  <c r="CL27"/>
  <c r="BG27"/>
  <c r="BG5"/>
  <c r="BM20"/>
  <c r="BG65"/>
  <c r="BG69"/>
  <c r="CL11"/>
  <c r="CL5"/>
  <c r="BS109"/>
  <c r="BM27"/>
  <c r="CL56"/>
  <c r="BS22"/>
  <c r="BS54"/>
  <c r="BS7"/>
  <c r="BS20"/>
  <c r="BS33"/>
  <c r="BS63"/>
  <c r="BM40"/>
  <c r="BS25"/>
  <c r="BM69"/>
  <c r="BM73"/>
  <c r="CL20"/>
  <c r="BM71"/>
  <c r="BM63"/>
  <c r="CL40"/>
  <c r="BM5"/>
  <c r="BG20"/>
  <c r="BM11"/>
  <c r="CL63"/>
  <c r="BS40"/>
  <c r="BM25"/>
  <c r="CT73"/>
  <c r="CL24"/>
  <c r="CT24"/>
  <c r="BM68"/>
  <c r="CT68"/>
  <c r="BS117"/>
  <c r="CT117"/>
  <c r="CL17"/>
  <c r="CT17"/>
  <c r="CL93"/>
  <c r="CT93"/>
  <c r="CL92"/>
  <c r="CT92"/>
  <c r="CL109"/>
  <c r="CT109"/>
  <c r="BM59"/>
  <c r="CT59"/>
  <c r="CL22"/>
  <c r="CT22"/>
  <c r="BG28"/>
  <c r="CT28"/>
  <c r="BM67"/>
  <c r="CT67"/>
  <c r="BM38"/>
  <c r="M19" i="22"/>
  <c r="R19" s="1"/>
  <c r="CL95" i="20"/>
  <c r="CT95"/>
  <c r="BS120"/>
  <c r="CT120"/>
  <c r="BG32"/>
  <c r="CT32"/>
  <c r="CL102"/>
  <c r="CT102"/>
  <c r="CL9"/>
  <c r="CT9"/>
  <c r="BG83"/>
  <c r="CT83"/>
  <c r="BM116"/>
  <c r="CT116"/>
  <c r="CL19"/>
  <c r="CT19"/>
  <c r="BG91"/>
  <c r="CT91"/>
  <c r="CL100"/>
  <c r="CT100"/>
  <c r="CL8"/>
  <c r="CT8"/>
  <c r="BG60"/>
  <c r="CT60"/>
  <c r="BG111"/>
  <c r="CT111"/>
  <c r="CL12"/>
  <c r="CT12"/>
  <c r="BG55"/>
  <c r="CT55"/>
  <c r="CL42"/>
  <c r="CT42"/>
  <c r="BG62"/>
  <c r="CT62"/>
  <c r="BS26"/>
  <c r="CT26"/>
  <c r="CL89"/>
  <c r="CT89"/>
  <c r="CL82"/>
  <c r="CT82"/>
  <c r="CL86"/>
  <c r="CT86"/>
  <c r="CL72"/>
  <c r="CT72"/>
  <c r="CL18"/>
  <c r="CT18"/>
  <c r="BM56"/>
  <c r="CT56"/>
  <c r="CL80"/>
  <c r="CT80"/>
  <c r="CL113"/>
  <c r="CT113"/>
  <c r="CL79"/>
  <c r="CT79"/>
  <c r="BS43"/>
  <c r="CT43"/>
  <c r="BM99"/>
  <c r="CT99"/>
  <c r="BM64"/>
  <c r="CT64"/>
  <c r="BS16"/>
  <c r="CT16"/>
  <c r="BS98"/>
  <c r="CT98"/>
  <c r="BG30"/>
  <c r="CT30"/>
  <c r="BG33"/>
  <c r="CT33"/>
  <c r="CL61"/>
  <c r="CT61"/>
  <c r="CL90"/>
  <c r="CT90"/>
  <c r="CL101"/>
  <c r="CT101"/>
  <c r="BG47"/>
  <c r="CT47"/>
  <c r="BG96"/>
  <c r="CT96"/>
  <c r="BM105"/>
  <c r="CT105"/>
  <c r="BG53"/>
  <c r="CT53"/>
  <c r="BM121"/>
  <c r="CT121"/>
  <c r="BG36"/>
  <c r="CT36"/>
  <c r="CL85"/>
  <c r="CT85"/>
  <c r="CL81"/>
  <c r="CT81"/>
  <c r="BS45"/>
  <c r="CT45"/>
  <c r="CL57"/>
  <c r="CT57"/>
  <c r="CL65"/>
  <c r="CT65"/>
  <c r="CL14"/>
  <c r="CT14"/>
  <c r="CL117"/>
  <c r="BM92"/>
  <c r="BG109"/>
  <c r="BS12"/>
  <c r="BG71"/>
  <c r="BG22"/>
  <c r="CL38"/>
  <c r="BS68"/>
  <c r="CL7"/>
  <c r="CL29"/>
  <c r="BG11"/>
  <c r="BG117"/>
  <c r="BM55"/>
  <c r="BM19"/>
  <c r="CL59"/>
  <c r="BM100"/>
  <c r="BM86"/>
  <c r="BM110"/>
  <c r="CT110"/>
  <c r="BS3"/>
  <c r="CT3"/>
  <c r="BM88"/>
  <c r="CT88"/>
  <c r="BG49"/>
  <c r="CT49"/>
  <c r="CL4"/>
  <c r="CT4"/>
  <c r="CL66"/>
  <c r="CT66"/>
  <c r="CL123"/>
  <c r="CT123"/>
  <c r="BM104"/>
  <c r="CT104"/>
  <c r="BM108"/>
  <c r="CT108"/>
  <c r="CL97"/>
  <c r="CT97"/>
  <c r="BG87"/>
  <c r="CT87"/>
  <c r="BM46"/>
  <c r="CT46"/>
  <c r="CL74"/>
  <c r="CT74"/>
  <c r="CL107"/>
  <c r="CT107"/>
  <c r="BM122"/>
  <c r="CT122"/>
  <c r="CL76"/>
  <c r="CT76"/>
  <c r="BS6"/>
  <c r="CT6"/>
  <c r="BM41"/>
  <c r="CT41"/>
  <c r="BG118"/>
  <c r="CT118"/>
  <c r="BS51"/>
  <c r="CT51"/>
  <c r="CL13"/>
  <c r="CT13"/>
  <c r="BG103"/>
  <c r="CT103"/>
  <c r="BM106"/>
  <c r="CT106"/>
  <c r="CL10"/>
  <c r="CT10"/>
  <c r="CL119"/>
  <c r="CT119"/>
  <c r="CL112"/>
  <c r="CT112"/>
  <c r="BS44"/>
  <c r="CT44"/>
  <c r="BG37"/>
  <c r="CT37"/>
  <c r="BS115"/>
  <c r="CT115"/>
  <c r="CL78"/>
  <c r="CT78"/>
  <c r="BG114"/>
  <c r="CT114"/>
  <c r="BM94"/>
  <c r="CT94"/>
  <c r="CL77"/>
  <c r="CT77"/>
  <c r="BS52"/>
  <c r="CT52"/>
  <c r="BS15"/>
  <c r="CT15"/>
  <c r="BM58"/>
  <c r="CT58"/>
  <c r="BS71"/>
  <c r="BG7"/>
  <c r="BS55"/>
  <c r="BS32"/>
  <c r="BG24"/>
  <c r="CL68"/>
  <c r="BM28"/>
  <c r="BG92"/>
  <c r="CL111"/>
  <c r="BG12"/>
  <c r="CL71"/>
  <c r="BS67"/>
  <c r="BG38"/>
  <c r="BG68"/>
  <c r="BM7"/>
  <c r="BG29"/>
  <c r="BS83"/>
  <c r="BM117"/>
  <c r="CL55"/>
  <c r="AB73" i="22"/>
  <c r="M16"/>
  <c r="R16" s="1"/>
  <c r="AB33"/>
  <c r="M8"/>
  <c r="R8" s="1"/>
  <c r="AB48"/>
  <c r="M11"/>
  <c r="R11" s="1"/>
  <c r="AB58"/>
  <c r="M13"/>
  <c r="R13" s="1"/>
  <c r="AB78"/>
  <c r="M17"/>
  <c r="R17" s="1"/>
  <c r="AB23"/>
  <c r="M6"/>
  <c r="R6" s="1"/>
  <c r="AB93"/>
  <c r="M20"/>
  <c r="R20" s="1"/>
  <c r="AB53"/>
  <c r="M12"/>
  <c r="R12" s="1"/>
  <c r="AB38"/>
  <c r="M9"/>
  <c r="R9" s="1"/>
  <c r="AB83"/>
  <c r="M18"/>
  <c r="R18" s="1"/>
  <c r="EB4" i="20"/>
  <c r="EB5" s="1"/>
  <c r="EB6" s="1"/>
  <c r="EB7" s="1"/>
  <c r="EB8" s="1"/>
  <c r="EB9" s="1"/>
  <c r="EB10" s="1"/>
  <c r="EB11" s="1"/>
  <c r="EB12" s="1"/>
  <c r="EB13" s="1"/>
  <c r="EB14" s="1"/>
  <c r="EB15" s="1"/>
  <c r="EB16" s="1"/>
  <c r="EB17" s="1"/>
  <c r="EB18" s="1"/>
  <c r="EB19" s="1"/>
  <c r="EB20" s="1"/>
  <c r="EB21" s="1"/>
  <c r="EB22" s="1"/>
  <c r="EB23" s="1"/>
  <c r="EB24" s="1"/>
  <c r="EB25" s="1"/>
  <c r="EB26" s="1"/>
  <c r="EB27" s="1"/>
  <c r="EB28" s="1"/>
  <c r="EB29" s="1"/>
  <c r="EB30" s="1"/>
  <c r="EB31" s="1"/>
  <c r="EB32" s="1"/>
  <c r="EB33" s="1"/>
  <c r="EB34" s="1"/>
  <c r="EB35" s="1"/>
  <c r="EB36" s="1"/>
  <c r="EB37" s="1"/>
  <c r="EB38" s="1"/>
  <c r="EB39" s="1"/>
  <c r="EB40" s="1"/>
  <c r="EB41" s="1"/>
  <c r="EB42" s="1"/>
  <c r="EB43" s="1"/>
  <c r="EB44" s="1"/>
  <c r="EB45" s="1"/>
  <c r="EB46" s="1"/>
  <c r="EB47" s="1"/>
  <c r="EB48" s="1"/>
  <c r="EB49" s="1"/>
  <c r="EB50" s="1"/>
  <c r="EB51" s="1"/>
  <c r="EB52" s="1"/>
  <c r="EB53" s="1"/>
  <c r="EB54" s="1"/>
  <c r="EB55" s="1"/>
  <c r="EB56" s="1"/>
  <c r="EB57" s="1"/>
  <c r="EB58" s="1"/>
  <c r="EB59" s="1"/>
  <c r="EB60" s="1"/>
  <c r="EB61" s="1"/>
  <c r="EB62" s="1"/>
  <c r="EB63" s="1"/>
  <c r="EB64" s="1"/>
  <c r="EB65" s="1"/>
  <c r="EB66" s="1"/>
  <c r="EB67" s="1"/>
  <c r="EB68" s="1"/>
  <c r="EB69" s="1"/>
  <c r="EB70" s="1"/>
  <c r="EB71" s="1"/>
  <c r="EB72" s="1"/>
  <c r="EB73" s="1"/>
  <c r="EB74" s="1"/>
  <c r="EB75" s="1"/>
  <c r="EB76" s="1"/>
  <c r="EB77" s="1"/>
  <c r="EB78" s="1"/>
  <c r="EB79" s="1"/>
  <c r="EB80" s="1"/>
  <c r="EB81" s="1"/>
  <c r="EB82" s="1"/>
  <c r="EB83" s="1"/>
  <c r="EB84" s="1"/>
  <c r="EB85" s="1"/>
  <c r="EB86" s="1"/>
  <c r="EB87" s="1"/>
  <c r="EB88" s="1"/>
  <c r="EB89" s="1"/>
  <c r="EB90" s="1"/>
  <c r="EB91" s="1"/>
  <c r="EB92" s="1"/>
  <c r="EB93" s="1"/>
  <c r="EB94" s="1"/>
  <c r="EB95" s="1"/>
  <c r="EB96" s="1"/>
  <c r="EB97" s="1"/>
  <c r="EB98" s="1"/>
  <c r="EB99" s="1"/>
  <c r="EB100" s="1"/>
  <c r="EB101" s="1"/>
  <c r="EB102" s="1"/>
  <c r="EB103" s="1"/>
  <c r="EB104" s="1"/>
  <c r="EB105" s="1"/>
  <c r="EB106" s="1"/>
  <c r="EB107" s="1"/>
  <c r="EB108" s="1"/>
  <c r="EB109" s="1"/>
  <c r="EB110" s="1"/>
  <c r="EB111" s="1"/>
  <c r="EB112" s="1"/>
  <c r="EB113" s="1"/>
  <c r="EB114" s="1"/>
  <c r="EB115" s="1"/>
  <c r="EB116" s="1"/>
  <c r="EB117" s="1"/>
  <c r="EB118" s="1"/>
  <c r="EB119" s="1"/>
  <c r="EB120" s="1"/>
  <c r="EB121" s="1"/>
  <c r="EB122" s="1"/>
  <c r="EB123" s="1"/>
  <c r="C2" i="22"/>
  <c r="AB2" s="1"/>
  <c r="AB28"/>
  <c r="M7"/>
  <c r="R7" s="1"/>
  <c r="AB63"/>
  <c r="M14"/>
  <c r="R14" s="1"/>
  <c r="AB43"/>
  <c r="M10"/>
  <c r="R10" s="1"/>
  <c r="AB68"/>
  <c r="M15"/>
  <c r="R15" s="1"/>
  <c r="EC3" i="20"/>
  <c r="H335" i="3" s="1"/>
  <c r="H336" s="1"/>
  <c r="BA81" i="20"/>
  <c r="BA35"/>
  <c r="BA69"/>
  <c r="BA107"/>
  <c r="BA68"/>
  <c r="BA15"/>
  <c r="BA122"/>
  <c r="BA103"/>
  <c r="BA56"/>
  <c r="BA75"/>
  <c r="BA51"/>
  <c r="BA83"/>
  <c r="BA53"/>
  <c r="BA115"/>
  <c r="BA50"/>
  <c r="BA18"/>
  <c r="BA78"/>
  <c r="BA71"/>
  <c r="BA8"/>
  <c r="BA119"/>
  <c r="BA118"/>
  <c r="BA27"/>
  <c r="BA34"/>
  <c r="BA19"/>
  <c r="BA47"/>
  <c r="BA99"/>
  <c r="BA87"/>
  <c r="BA84"/>
  <c r="BA59"/>
  <c r="BA46"/>
  <c r="BA80"/>
  <c r="BA13"/>
  <c r="BA74"/>
  <c r="BA86"/>
  <c r="BA108"/>
  <c r="BA85"/>
  <c r="BA16"/>
  <c r="BA40"/>
  <c r="BA96"/>
  <c r="BA31"/>
  <c r="BA44"/>
  <c r="BA49"/>
  <c r="BA10"/>
  <c r="BA60"/>
  <c r="BA23"/>
  <c r="BA30"/>
  <c r="BA88"/>
  <c r="BA116"/>
  <c r="BA106"/>
  <c r="BA3"/>
  <c r="BS106"/>
  <c r="BM26"/>
  <c r="BS37"/>
  <c r="BA29"/>
  <c r="BA45"/>
  <c r="BA39"/>
  <c r="BA97"/>
  <c r="BA98"/>
  <c r="BA17"/>
  <c r="BA25"/>
  <c r="BA101"/>
  <c r="BA102"/>
  <c r="BA12"/>
  <c r="BA89"/>
  <c r="BA7"/>
  <c r="BA37"/>
  <c r="BA65"/>
  <c r="BA90"/>
  <c r="BA109"/>
  <c r="BA61"/>
  <c r="BA54"/>
  <c r="BA112"/>
  <c r="BA121"/>
  <c r="BA41"/>
  <c r="BA14"/>
  <c r="BA72"/>
  <c r="BA11"/>
  <c r="BA100"/>
  <c r="BG115"/>
  <c r="BS118"/>
  <c r="BA95"/>
  <c r="BA62"/>
  <c r="BA24"/>
  <c r="BA111"/>
  <c r="AZ3"/>
  <c r="BA58"/>
  <c r="BA94"/>
  <c r="BA123"/>
  <c r="BA76"/>
  <c r="BA110"/>
  <c r="BA113"/>
  <c r="BA63"/>
  <c r="BA9"/>
  <c r="BA57"/>
  <c r="BA117"/>
  <c r="BA67"/>
  <c r="BA36"/>
  <c r="BA91"/>
  <c r="BA48"/>
  <c r="BA26"/>
  <c r="BA66"/>
  <c r="BA20"/>
  <c r="BA104"/>
  <c r="CL21"/>
  <c r="BG21"/>
  <c r="BS21"/>
  <c r="BM21"/>
  <c r="BA4"/>
  <c r="BA6"/>
  <c r="BA82"/>
  <c r="BA77"/>
  <c r="CL15"/>
  <c r="BM112"/>
  <c r="BG85"/>
  <c r="BS93"/>
  <c r="BS81"/>
  <c r="CL120"/>
  <c r="BM36"/>
  <c r="BM77"/>
  <c r="BG51"/>
  <c r="BS100"/>
  <c r="BS60"/>
  <c r="CL121"/>
  <c r="I183" i="3"/>
  <c r="BA79" i="20"/>
  <c r="BA120"/>
  <c r="BA32"/>
  <c r="BA42"/>
  <c r="BA114"/>
  <c r="BA92"/>
  <c r="BA22"/>
  <c r="BA28"/>
  <c r="BA64"/>
  <c r="BA38"/>
  <c r="BA5"/>
  <c r="BG93"/>
  <c r="BM78"/>
  <c r="BM30"/>
  <c r="CL44"/>
  <c r="BM60"/>
  <c r="BS123"/>
  <c r="BM83"/>
  <c r="CL60"/>
  <c r="CL47"/>
  <c r="BG59"/>
  <c r="BM44"/>
  <c r="BS28"/>
  <c r="BM91"/>
  <c r="BG123"/>
  <c r="BM93"/>
  <c r="CL83"/>
  <c r="BG9"/>
  <c r="BM4"/>
  <c r="BS59"/>
  <c r="BS78"/>
  <c r="CL3"/>
  <c r="BG16"/>
  <c r="BS103"/>
  <c r="BS94"/>
  <c r="BG110"/>
  <c r="BG8"/>
  <c r="BS92"/>
  <c r="BS95"/>
  <c r="BM18"/>
  <c r="BS85"/>
  <c r="CL45"/>
  <c r="BM61"/>
  <c r="CL46"/>
  <c r="BM81"/>
  <c r="BM114"/>
  <c r="BM82"/>
  <c r="BM115"/>
  <c r="CL96"/>
  <c r="BS19"/>
  <c r="BS116"/>
  <c r="BM13"/>
  <c r="CL51"/>
  <c r="CL94"/>
  <c r="BG100"/>
  <c r="BM87"/>
  <c r="BS96"/>
  <c r="BM24"/>
  <c r="BS8"/>
  <c r="BG45"/>
  <c r="BG81"/>
  <c r="CL105"/>
  <c r="BG6"/>
  <c r="BS24"/>
  <c r="BS18"/>
  <c r="BM66"/>
  <c r="BG26"/>
  <c r="BG41"/>
  <c r="BG120"/>
  <c r="BG19"/>
  <c r="CL36"/>
  <c r="BG116"/>
  <c r="BS13"/>
  <c r="BS90"/>
  <c r="BM37"/>
  <c r="CL91"/>
  <c r="BS72"/>
  <c r="BS49"/>
  <c r="BG121"/>
  <c r="BM8"/>
  <c r="BS91"/>
  <c r="BG119"/>
  <c r="BG101"/>
  <c r="BS76"/>
  <c r="BG104"/>
  <c r="BS17"/>
  <c r="BG64"/>
  <c r="BS9"/>
  <c r="BG74"/>
  <c r="BS36"/>
  <c r="BM72"/>
  <c r="BM47"/>
  <c r="BS88"/>
  <c r="BG86"/>
  <c r="BS121"/>
  <c r="BM9"/>
  <c r="BG43"/>
  <c r="BG18"/>
  <c r="BG89"/>
  <c r="CL64"/>
  <c r="BG72"/>
  <c r="BG10"/>
  <c r="BM49"/>
  <c r="BS53"/>
  <c r="BS86"/>
  <c r="BS105"/>
  <c r="CL110"/>
  <c r="CL104"/>
  <c r="BG66"/>
  <c r="BM102"/>
  <c r="BM98"/>
  <c r="BG88"/>
  <c r="CL118"/>
  <c r="BG80"/>
  <c r="BS104"/>
  <c r="BS119"/>
  <c r="BS113"/>
  <c r="BG106"/>
  <c r="BS101"/>
  <c r="BS66"/>
  <c r="CL26"/>
  <c r="BG46"/>
  <c r="BM76"/>
  <c r="BM107"/>
  <c r="BS41"/>
  <c r="BM120"/>
  <c r="CL115"/>
  <c r="CL6"/>
  <c r="CL116"/>
  <c r="BM10"/>
  <c r="BG13"/>
  <c r="CL33"/>
  <c r="BG102"/>
  <c r="BM51"/>
  <c r="BG98"/>
  <c r="BM90"/>
  <c r="CL88"/>
  <c r="BS87"/>
  <c r="CL37"/>
  <c r="CL53"/>
  <c r="BM96"/>
  <c r="BS110"/>
  <c r="BM6"/>
  <c r="BG105"/>
  <c r="BM118"/>
  <c r="BM119"/>
  <c r="BG17"/>
  <c r="BG76"/>
  <c r="CL41"/>
  <c r="BM74"/>
  <c r="BG90"/>
  <c r="BM53"/>
  <c r="BM95"/>
  <c r="BG112"/>
  <c r="BS56"/>
  <c r="CL106"/>
  <c r="BG95"/>
  <c r="BM80"/>
  <c r="BM17"/>
  <c r="BM101"/>
  <c r="BS61"/>
  <c r="BG107"/>
  <c r="BS82"/>
  <c r="BS74"/>
  <c r="BS10"/>
  <c r="CL87"/>
  <c r="BG4"/>
  <c r="BM103"/>
  <c r="BG3"/>
  <c r="CL30"/>
  <c r="CL108"/>
  <c r="BM43"/>
  <c r="BS108"/>
  <c r="BG122"/>
  <c r="CL16"/>
  <c r="CL43"/>
  <c r="BM89"/>
  <c r="BS64"/>
  <c r="BS4"/>
  <c r="BS47"/>
  <c r="BS42"/>
  <c r="BG99"/>
  <c r="CL49"/>
  <c r="BM3"/>
  <c r="BS79"/>
  <c r="BS30"/>
  <c r="CL32"/>
  <c r="CL62"/>
  <c r="CL103"/>
  <c r="BM32"/>
  <c r="BS89"/>
  <c r="BM97"/>
  <c r="BG108"/>
  <c r="BS122"/>
  <c r="BM42"/>
  <c r="BG79"/>
  <c r="BM62"/>
  <c r="BG97"/>
  <c r="CL99"/>
  <c r="CL122"/>
  <c r="BS107"/>
  <c r="BG42"/>
  <c r="BS99"/>
  <c r="BM79"/>
  <c r="BM16"/>
  <c r="BS62"/>
  <c r="BS97"/>
  <c r="A9"/>
  <c r="G8"/>
  <c r="F8"/>
  <c r="H8"/>
  <c r="A109"/>
  <c r="F108"/>
  <c r="G108"/>
  <c r="H108"/>
  <c r="L7"/>
  <c r="AF7" i="22" l="1"/>
  <c r="L8" i="20"/>
  <c r="F109"/>
  <c r="A110"/>
  <c r="H109"/>
  <c r="G109"/>
  <c r="A10"/>
  <c r="G9"/>
  <c r="F9"/>
  <c r="H9"/>
  <c r="N214" i="10"/>
  <c r="M214"/>
  <c r="L214"/>
  <c r="K214"/>
  <c r="N213"/>
  <c r="M213"/>
  <c r="L213"/>
  <c r="K213"/>
  <c r="N212"/>
  <c r="M212"/>
  <c r="L212"/>
  <c r="K212"/>
  <c r="N211"/>
  <c r="M211"/>
  <c r="L211"/>
  <c r="K211"/>
  <c r="K209"/>
  <c r="O208"/>
  <c r="N208"/>
  <c r="M208"/>
  <c r="L208"/>
  <c r="K208"/>
  <c r="K207"/>
  <c r="N206"/>
  <c r="M206"/>
  <c r="L206"/>
  <c r="K206"/>
  <c r="O205"/>
  <c r="N205"/>
  <c r="M205"/>
  <c r="L205"/>
  <c r="K205"/>
  <c r="A11" i="20" l="1"/>
  <c r="F10"/>
  <c r="H10"/>
  <c r="G10"/>
  <c r="L9"/>
  <c r="A111"/>
  <c r="F110"/>
  <c r="H110"/>
  <c r="G110"/>
  <c r="A12" l="1"/>
  <c r="F11"/>
  <c r="H11"/>
  <c r="G11"/>
  <c r="A112"/>
  <c r="G111"/>
  <c r="H111"/>
  <c r="F111"/>
  <c r="L10"/>
  <c r="L11" l="1"/>
  <c r="A13"/>
  <c r="F12"/>
  <c r="H12"/>
  <c r="G12"/>
  <c r="A113"/>
  <c r="H112"/>
  <c r="G112"/>
  <c r="F112"/>
  <c r="K190" i="10"/>
  <c r="M219" s="1"/>
  <c r="J190"/>
  <c r="L219" s="1"/>
  <c r="K177"/>
  <c r="J177"/>
  <c r="K176"/>
  <c r="J176"/>
  <c r="K168"/>
  <c r="J168"/>
  <c r="K167"/>
  <c r="J167"/>
  <c r="K166"/>
  <c r="J166"/>
  <c r="K165"/>
  <c r="J165"/>
  <c r="K164"/>
  <c r="J164"/>
  <c r="A114" i="20" l="1"/>
  <c r="H113"/>
  <c r="G113"/>
  <c r="F113"/>
  <c r="A14"/>
  <c r="F13"/>
  <c r="H13"/>
  <c r="G13"/>
  <c r="L12"/>
  <c r="L177" i="10"/>
  <c r="L176"/>
  <c r="J178"/>
  <c r="L218" s="1"/>
  <c r="K178"/>
  <c r="M218" s="1"/>
  <c r="K169"/>
  <c r="M217" s="1"/>
  <c r="L168"/>
  <c r="L167"/>
  <c r="L166"/>
  <c r="L165"/>
  <c r="I165"/>
  <c r="I166" s="1"/>
  <c r="I167" s="1"/>
  <c r="I168" s="1"/>
  <c r="L164"/>
  <c r="K147"/>
  <c r="DY106" i="2"/>
  <c r="DY107" s="1"/>
  <c r="DY108" s="1"/>
  <c r="DY109" s="1"/>
  <c r="DY110" s="1"/>
  <c r="DY111" s="1"/>
  <c r="DY112" s="1"/>
  <c r="DY113" s="1"/>
  <c r="DY114" s="1"/>
  <c r="DY115" s="1"/>
  <c r="DY116" s="1"/>
  <c r="DY117" s="1"/>
  <c r="DY118" s="1"/>
  <c r="DY119" s="1"/>
  <c r="DY120" s="1"/>
  <c r="DY121" s="1"/>
  <c r="DY122" s="1"/>
  <c r="DY123" s="1"/>
  <c r="DY105"/>
  <c r="DY4"/>
  <c r="DY5" s="1"/>
  <c r="DY6" s="1"/>
  <c r="DY7" s="1"/>
  <c r="DY8" s="1"/>
  <c r="DY9" s="1"/>
  <c r="DY10" s="1"/>
  <c r="DY11" s="1"/>
  <c r="DY12" s="1"/>
  <c r="DY13" s="1"/>
  <c r="DY14" s="1"/>
  <c r="DY15" s="1"/>
  <c r="DY16" s="1"/>
  <c r="DY17" s="1"/>
  <c r="DY18" s="1"/>
  <c r="DY19" s="1"/>
  <c r="DY20" s="1"/>
  <c r="DY21" s="1"/>
  <c r="DY22" s="1"/>
  <c r="DY23" s="1"/>
  <c r="DY24" s="1"/>
  <c r="DY25" s="1"/>
  <c r="DY26" s="1"/>
  <c r="DY27" s="1"/>
  <c r="DY28" s="1"/>
  <c r="DY29" s="1"/>
  <c r="DY30" s="1"/>
  <c r="DY31" s="1"/>
  <c r="DY32" s="1"/>
  <c r="DY33" s="1"/>
  <c r="DY34" s="1"/>
  <c r="DY35" s="1"/>
  <c r="DY36" s="1"/>
  <c r="DY37" s="1"/>
  <c r="DY38" s="1"/>
  <c r="DY39" s="1"/>
  <c r="DY40" s="1"/>
  <c r="DY41" s="1"/>
  <c r="DY42" s="1"/>
  <c r="DY43" s="1"/>
  <c r="DY44" s="1"/>
  <c r="DY45" s="1"/>
  <c r="DY46" s="1"/>
  <c r="DY47" s="1"/>
  <c r="DY48" s="1"/>
  <c r="DY49" s="1"/>
  <c r="DY50" s="1"/>
  <c r="DY51" s="1"/>
  <c r="DY52" s="1"/>
  <c r="DY53" s="1"/>
  <c r="DY54" s="1"/>
  <c r="DY55" s="1"/>
  <c r="DY56" s="1"/>
  <c r="DY57" s="1"/>
  <c r="DY58" s="1"/>
  <c r="DY59" s="1"/>
  <c r="DY60" s="1"/>
  <c r="DY61" s="1"/>
  <c r="DY62" s="1"/>
  <c r="DY63" s="1"/>
  <c r="DY64" s="1"/>
  <c r="DY65" s="1"/>
  <c r="DY66" s="1"/>
  <c r="DY67" s="1"/>
  <c r="DY68" s="1"/>
  <c r="DY69" s="1"/>
  <c r="DY70" s="1"/>
  <c r="DY71" s="1"/>
  <c r="DY72" s="1"/>
  <c r="DY73" s="1"/>
  <c r="DY74" s="1"/>
  <c r="DY75" s="1"/>
  <c r="DY76" s="1"/>
  <c r="DY77" s="1"/>
  <c r="DY78" s="1"/>
  <c r="DY79" s="1"/>
  <c r="DY80" s="1"/>
  <c r="DY81" s="1"/>
  <c r="DY82" s="1"/>
  <c r="DY83" s="1"/>
  <c r="DY84" s="1"/>
  <c r="DY85" s="1"/>
  <c r="DY86" s="1"/>
  <c r="DY87" s="1"/>
  <c r="DY88" s="1"/>
  <c r="DY89" s="1"/>
  <c r="DY90" s="1"/>
  <c r="DY91" s="1"/>
  <c r="DY92" s="1"/>
  <c r="DY93" s="1"/>
  <c r="DY94" s="1"/>
  <c r="DY95" s="1"/>
  <c r="DY96" s="1"/>
  <c r="DY97" s="1"/>
  <c r="DY98" s="1"/>
  <c r="DY99" s="1"/>
  <c r="DY100" s="1"/>
  <c r="DY101" s="1"/>
  <c r="DY102" s="1"/>
  <c r="DY103" s="1"/>
  <c r="A115" i="20" l="1"/>
  <c r="G114"/>
  <c r="H114"/>
  <c r="F114"/>
  <c r="L13"/>
  <c r="A15"/>
  <c r="F14"/>
  <c r="H14"/>
  <c r="G14"/>
  <c r="L178" i="10"/>
  <c r="J169"/>
  <c r="A16" i="20" l="1"/>
  <c r="F15"/>
  <c r="H15"/>
  <c r="G15"/>
  <c r="L14"/>
  <c r="A116"/>
  <c r="H115"/>
  <c r="G115"/>
  <c r="F115"/>
  <c r="L169" i="10"/>
  <c r="L217"/>
  <c r="L15" i="20" l="1"/>
  <c r="A117"/>
  <c r="H116"/>
  <c r="G116"/>
  <c r="F116"/>
  <c r="A17"/>
  <c r="F16"/>
  <c r="H16"/>
  <c r="G16"/>
  <c r="L16" l="1"/>
  <c r="A18"/>
  <c r="F17"/>
  <c r="G17"/>
  <c r="H17"/>
  <c r="A118"/>
  <c r="H117"/>
  <c r="G117"/>
  <c r="F117"/>
  <c r="A119" l="1"/>
  <c r="G118"/>
  <c r="H118"/>
  <c r="F118"/>
  <c r="A19"/>
  <c r="F18"/>
  <c r="H18"/>
  <c r="G18"/>
  <c r="L17"/>
  <c r="L18" l="1"/>
  <c r="A20"/>
  <c r="F19"/>
  <c r="H19"/>
  <c r="G19"/>
  <c r="A120"/>
  <c r="H119"/>
  <c r="G119"/>
  <c r="F119"/>
  <c r="L19" l="1"/>
  <c r="A121"/>
  <c r="H120"/>
  <c r="G120"/>
  <c r="F120"/>
  <c r="A21"/>
  <c r="F20"/>
  <c r="H20"/>
  <c r="G20"/>
  <c r="L20" l="1"/>
  <c r="A22"/>
  <c r="F21"/>
  <c r="G21"/>
  <c r="H21"/>
  <c r="A122"/>
  <c r="G121"/>
  <c r="H121"/>
  <c r="F121"/>
  <c r="A123" l="1"/>
  <c r="G122"/>
  <c r="H122"/>
  <c r="F122"/>
  <c r="F22"/>
  <c r="H22"/>
  <c r="A23"/>
  <c r="G22"/>
  <c r="L21"/>
  <c r="H123" l="1"/>
  <c r="G123"/>
  <c r="F123"/>
  <c r="A24"/>
  <c r="F23"/>
  <c r="G23"/>
  <c r="H23"/>
  <c r="L22"/>
  <c r="L23" l="1"/>
  <c r="A25"/>
  <c r="G24"/>
  <c r="H24"/>
  <c r="F24"/>
  <c r="F25" l="1"/>
  <c r="G25"/>
  <c r="A26"/>
  <c r="H25"/>
  <c r="L24"/>
  <c r="G26" l="1"/>
  <c r="F26"/>
  <c r="A27"/>
  <c r="H26"/>
  <c r="L25"/>
  <c r="L26" l="1"/>
  <c r="A28"/>
  <c r="G27"/>
  <c r="H27"/>
  <c r="F27"/>
  <c r="L27" l="1"/>
  <c r="A29"/>
  <c r="G28"/>
  <c r="H28"/>
  <c r="F28"/>
  <c r="L28" l="1"/>
  <c r="G29"/>
  <c r="A30"/>
  <c r="F29"/>
  <c r="H29"/>
  <c r="L29" l="1"/>
  <c r="G30"/>
  <c r="F30"/>
  <c r="A31"/>
  <c r="H30"/>
  <c r="A32" l="1"/>
  <c r="G31"/>
  <c r="H31"/>
  <c r="F31"/>
  <c r="L30"/>
  <c r="A33" l="1"/>
  <c r="G32"/>
  <c r="F32"/>
  <c r="H32"/>
  <c r="L31"/>
  <c r="G33" l="1"/>
  <c r="F33"/>
  <c r="A34"/>
  <c r="H33"/>
  <c r="L32"/>
  <c r="L33" l="1"/>
  <c r="A35"/>
  <c r="F34"/>
  <c r="G34"/>
  <c r="H34"/>
  <c r="L34" l="1"/>
  <c r="A36"/>
  <c r="G35"/>
  <c r="H35"/>
  <c r="F35"/>
  <c r="L35" l="1"/>
  <c r="A37"/>
  <c r="G36"/>
  <c r="F36"/>
  <c r="H36"/>
  <c r="L36" l="1"/>
  <c r="G37"/>
  <c r="F37"/>
  <c r="A38"/>
  <c r="H37"/>
  <c r="G38" l="1"/>
  <c r="F38"/>
  <c r="A39"/>
  <c r="H38"/>
  <c r="L37"/>
  <c r="L38" l="1"/>
  <c r="A40"/>
  <c r="G39"/>
  <c r="F39"/>
  <c r="H39"/>
  <c r="A41" l="1"/>
  <c r="G40"/>
  <c r="F40"/>
  <c r="H40"/>
  <c r="L39"/>
  <c r="L40" l="1"/>
  <c r="G41"/>
  <c r="A42"/>
  <c r="F41"/>
  <c r="H41"/>
  <c r="A43" l="1"/>
  <c r="F42"/>
  <c r="G42"/>
  <c r="H42"/>
  <c r="L41"/>
  <c r="L42" l="1"/>
  <c r="A44"/>
  <c r="G43"/>
  <c r="H43"/>
  <c r="F43"/>
  <c r="L43" l="1"/>
  <c r="A45"/>
  <c r="G44"/>
  <c r="H44"/>
  <c r="F44"/>
  <c r="G45" l="1"/>
  <c r="A46"/>
  <c r="F45"/>
  <c r="H45"/>
  <c r="L44"/>
  <c r="A47" l="1"/>
  <c r="F46"/>
  <c r="G46"/>
  <c r="H46"/>
  <c r="L45"/>
  <c r="G47" l="1"/>
  <c r="A48"/>
  <c r="H47"/>
  <c r="F47"/>
  <c r="L46"/>
  <c r="L47" l="1"/>
  <c r="A49"/>
  <c r="G48"/>
  <c r="H48"/>
  <c r="F48"/>
  <c r="L48" l="1"/>
  <c r="G49"/>
  <c r="A50"/>
  <c r="F49"/>
  <c r="H49"/>
  <c r="L49" l="1"/>
  <c r="F50"/>
  <c r="A51"/>
  <c r="G50"/>
  <c r="H50"/>
  <c r="L50" l="1"/>
  <c r="G51"/>
  <c r="A52"/>
  <c r="H51"/>
  <c r="F51"/>
  <c r="L51" l="1"/>
  <c r="A53"/>
  <c r="G52"/>
  <c r="H52"/>
  <c r="F52"/>
  <c r="L52" l="1"/>
  <c r="G53"/>
  <c r="A54"/>
  <c r="F53"/>
  <c r="H53"/>
  <c r="L53" l="1"/>
  <c r="A55"/>
  <c r="F54"/>
  <c r="G54"/>
  <c r="H54"/>
  <c r="L54" l="1"/>
  <c r="A56"/>
  <c r="G55"/>
  <c r="F55"/>
  <c r="H55"/>
  <c r="L55" l="1"/>
  <c r="A57"/>
  <c r="G56"/>
  <c r="H56"/>
  <c r="F56"/>
  <c r="L56" l="1"/>
  <c r="A58"/>
  <c r="H57"/>
  <c r="G57"/>
  <c r="F57"/>
  <c r="A59" l="1"/>
  <c r="F58"/>
  <c r="G58"/>
  <c r="H58"/>
  <c r="L57"/>
  <c r="L58" l="1"/>
  <c r="A60"/>
  <c r="G59"/>
  <c r="H59"/>
  <c r="F59"/>
  <c r="L59" l="1"/>
  <c r="A61"/>
  <c r="G60"/>
  <c r="H60"/>
  <c r="F60"/>
  <c r="L60" l="1"/>
  <c r="A62"/>
  <c r="F61"/>
  <c r="H61"/>
  <c r="G61"/>
  <c r="A63" l="1"/>
  <c r="G62"/>
  <c r="H62"/>
  <c r="F62"/>
  <c r="L61"/>
  <c r="L62" l="1"/>
  <c r="A64"/>
  <c r="G63"/>
  <c r="H63"/>
  <c r="F63"/>
  <c r="A65" l="1"/>
  <c r="G64"/>
  <c r="H64"/>
  <c r="F64"/>
  <c r="L63"/>
  <c r="L64" l="1"/>
  <c r="A66"/>
  <c r="G65"/>
  <c r="H65"/>
  <c r="F65"/>
  <c r="L65" l="1"/>
  <c r="A67"/>
  <c r="G66"/>
  <c r="H66"/>
  <c r="F66"/>
  <c r="A68" l="1"/>
  <c r="G67"/>
  <c r="F67"/>
  <c r="H67"/>
  <c r="L66"/>
  <c r="L67" l="1"/>
  <c r="A69"/>
  <c r="F68"/>
  <c r="G68"/>
  <c r="H68"/>
  <c r="L68" l="1"/>
  <c r="A70"/>
  <c r="G69"/>
  <c r="F69"/>
  <c r="H69"/>
  <c r="A71" l="1"/>
  <c r="G70"/>
  <c r="H70"/>
  <c r="F70"/>
  <c r="L69"/>
  <c r="L70" l="1"/>
  <c r="A72"/>
  <c r="G71"/>
  <c r="H71"/>
  <c r="F71"/>
  <c r="A73" l="1"/>
  <c r="G72"/>
  <c r="F72"/>
  <c r="H72"/>
  <c r="L71"/>
  <c r="L72" l="1"/>
  <c r="A74"/>
  <c r="H73"/>
  <c r="G73"/>
  <c r="F73"/>
  <c r="A75" l="1"/>
  <c r="H74"/>
  <c r="G74"/>
  <c r="F74"/>
  <c r="L73"/>
  <c r="L74" l="1"/>
  <c r="A76"/>
  <c r="H75"/>
  <c r="F75"/>
  <c r="G75"/>
  <c r="L75" l="1"/>
  <c r="A77"/>
  <c r="H76"/>
  <c r="F76"/>
  <c r="G76"/>
  <c r="A78" l="1"/>
  <c r="H77"/>
  <c r="F77"/>
  <c r="G77"/>
  <c r="L76"/>
  <c r="L77" l="1"/>
  <c r="A79"/>
  <c r="H78"/>
  <c r="F78"/>
  <c r="G78"/>
  <c r="A80" l="1"/>
  <c r="H79"/>
  <c r="F79"/>
  <c r="G79"/>
  <c r="L78"/>
  <c r="L79" l="1"/>
  <c r="A81"/>
  <c r="G80"/>
  <c r="F80"/>
  <c r="H80"/>
  <c r="A82" l="1"/>
  <c r="G81"/>
  <c r="H81"/>
  <c r="F81"/>
  <c r="L80"/>
  <c r="L81" l="1"/>
  <c r="A83"/>
  <c r="H82"/>
  <c r="G82"/>
  <c r="F82"/>
  <c r="A84" l="1"/>
  <c r="G83"/>
  <c r="F83"/>
  <c r="H83"/>
  <c r="L82"/>
  <c r="L83" l="1"/>
  <c r="A85"/>
  <c r="F84"/>
  <c r="G84"/>
  <c r="H84"/>
  <c r="A86" l="1"/>
  <c r="F85"/>
  <c r="G85"/>
  <c r="H85"/>
  <c r="L84"/>
  <c r="L85" l="1"/>
  <c r="A87"/>
  <c r="F86"/>
  <c r="G86"/>
  <c r="H86"/>
  <c r="L86" l="1"/>
  <c r="A88"/>
  <c r="H87"/>
  <c r="G87"/>
  <c r="F87"/>
  <c r="L87" l="1"/>
  <c r="A89"/>
  <c r="H88"/>
  <c r="G88"/>
  <c r="F88"/>
  <c r="A90" l="1"/>
  <c r="F89"/>
  <c r="G89"/>
  <c r="H89"/>
  <c r="L88"/>
  <c r="L89" l="1"/>
  <c r="A91"/>
  <c r="F90"/>
  <c r="G90"/>
  <c r="H90"/>
  <c r="L90" l="1"/>
  <c r="A92"/>
  <c r="H91"/>
  <c r="G91"/>
  <c r="F91"/>
  <c r="L91" l="1"/>
  <c r="A93"/>
  <c r="G92"/>
  <c r="F92"/>
  <c r="H92"/>
  <c r="A94" l="1"/>
  <c r="G93"/>
  <c r="F93"/>
  <c r="H93"/>
  <c r="L92"/>
  <c r="L93" l="1"/>
  <c r="A95"/>
  <c r="G94"/>
  <c r="H94"/>
  <c r="F94"/>
  <c r="A96" l="1"/>
  <c r="G95"/>
  <c r="H95"/>
  <c r="F95"/>
  <c r="L94"/>
  <c r="L95" l="1"/>
  <c r="A97"/>
  <c r="G96"/>
  <c r="F96"/>
  <c r="H96"/>
  <c r="A98" l="1"/>
  <c r="G97"/>
  <c r="H97"/>
  <c r="F97"/>
  <c r="L96"/>
  <c r="L97" l="1"/>
  <c r="A99"/>
  <c r="G98"/>
  <c r="H98"/>
  <c r="F98"/>
  <c r="A100" l="1"/>
  <c r="G99"/>
  <c r="H99"/>
  <c r="F99"/>
  <c r="L98"/>
  <c r="L99" l="1"/>
  <c r="A101"/>
  <c r="F100"/>
  <c r="G100"/>
  <c r="H100"/>
  <c r="A102" l="1"/>
  <c r="F101"/>
  <c r="H101"/>
  <c r="G101"/>
  <c r="L100"/>
  <c r="L101" l="1"/>
  <c r="F102"/>
  <c r="A103"/>
  <c r="G102"/>
  <c r="H102"/>
  <c r="F103" l="1"/>
  <c r="H103"/>
  <c r="G103"/>
  <c r="L102"/>
  <c r="L103" l="1"/>
  <c r="L104" l="1"/>
  <c r="L105" l="1"/>
  <c r="L106" l="1"/>
  <c r="L107" l="1"/>
  <c r="L108" l="1"/>
  <c r="L109" l="1"/>
  <c r="L110" l="1"/>
  <c r="L111" l="1"/>
  <c r="L112" l="1"/>
  <c r="L113" l="1"/>
  <c r="L114" l="1"/>
  <c r="L115" l="1"/>
  <c r="L116" l="1"/>
  <c r="L117" l="1"/>
  <c r="L118" l="1"/>
  <c r="L119" l="1"/>
  <c r="L120" l="1"/>
  <c r="L121" l="1"/>
  <c r="L122" l="1"/>
  <c r="L123" l="1"/>
  <c r="M122" s="1"/>
  <c r="M123" l="1"/>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J304" i="10" l="1"/>
  <c r="J303" l="1"/>
  <c r="J306" s="1"/>
  <c r="M147" l="1"/>
  <c r="L147"/>
  <c r="M108"/>
  <c r="L108"/>
  <c r="N177"/>
  <c r="N178"/>
  <c r="N179"/>
  <c r="N176"/>
  <c r="L148"/>
  <c r="L180" l="1"/>
  <c r="M109"/>
  <c r="M148"/>
  <c r="L109"/>
  <c r="W50" i="17"/>
  <c r="M50"/>
  <c r="C50"/>
  <c r="W49"/>
  <c r="M49"/>
  <c r="C49"/>
  <c r="W48"/>
  <c r="M48"/>
  <c r="C48"/>
  <c r="W47"/>
  <c r="M47"/>
  <c r="C47"/>
  <c r="W46"/>
  <c r="M46"/>
  <c r="C46"/>
  <c r="W45"/>
  <c r="M45"/>
  <c r="C45"/>
  <c r="W44"/>
  <c r="M44"/>
  <c r="C44"/>
  <c r="W43"/>
  <c r="M43"/>
  <c r="C43"/>
  <c r="W42"/>
  <c r="M42"/>
  <c r="C42"/>
  <c r="W41"/>
  <c r="M41"/>
  <c r="C41"/>
  <c r="W40"/>
  <c r="M40"/>
  <c r="C40"/>
  <c r="W39"/>
  <c r="M39"/>
  <c r="C39"/>
  <c r="W38"/>
  <c r="M38"/>
  <c r="C38"/>
  <c r="W37"/>
  <c r="M37"/>
  <c r="C37"/>
  <c r="W36"/>
  <c r="M36"/>
  <c r="C36"/>
  <c r="W35"/>
  <c r="M35"/>
  <c r="C35"/>
  <c r="W34"/>
  <c r="M34"/>
  <c r="C34"/>
  <c r="W29"/>
  <c r="M29"/>
  <c r="C29"/>
  <c r="W28"/>
  <c r="M28"/>
  <c r="C28"/>
  <c r="W27"/>
  <c r="M27"/>
  <c r="C27"/>
  <c r="W26"/>
  <c r="M26"/>
  <c r="C26"/>
  <c r="W25"/>
  <c r="M25"/>
  <c r="C25"/>
  <c r="W24"/>
  <c r="M24"/>
  <c r="C24"/>
  <c r="W23"/>
  <c r="M23"/>
  <c r="C23"/>
  <c r="W22"/>
  <c r="M22"/>
  <c r="C22"/>
  <c r="W21"/>
  <c r="M21"/>
  <c r="C21"/>
  <c r="W20"/>
  <c r="M20"/>
  <c r="C20"/>
  <c r="W19"/>
  <c r="M19"/>
  <c r="C19"/>
  <c r="W18"/>
  <c r="M18"/>
  <c r="C18"/>
  <c r="W17"/>
  <c r="M17"/>
  <c r="C17"/>
  <c r="W16"/>
  <c r="M16"/>
  <c r="C16"/>
  <c r="W15"/>
  <c r="M15"/>
  <c r="C15"/>
  <c r="W14"/>
  <c r="M14"/>
  <c r="C14"/>
  <c r="W13"/>
  <c r="M13"/>
  <c r="C13"/>
  <c r="W12"/>
  <c r="M12"/>
  <c r="C12"/>
  <c r="N219" i="10"/>
  <c r="N218"/>
  <c r="N217"/>
  <c r="L190"/>
  <c r="M86" l="1"/>
  <c r="M78"/>
  <c r="K318" l="1"/>
  <c r="J318"/>
  <c r="K316"/>
  <c r="J316"/>
  <c r="K314"/>
  <c r="J314"/>
  <c r="DS105" i="2"/>
  <c r="DS106" s="1"/>
  <c r="DS107" s="1"/>
  <c r="DS108" s="1"/>
  <c r="DS109" s="1"/>
  <c r="DS110" s="1"/>
  <c r="DS111" s="1"/>
  <c r="DS112" s="1"/>
  <c r="DS113" s="1"/>
  <c r="DS114" s="1"/>
  <c r="DS115" s="1"/>
  <c r="DS116" s="1"/>
  <c r="DS117" s="1"/>
  <c r="DS118" s="1"/>
  <c r="DS119" s="1"/>
  <c r="DS120" s="1"/>
  <c r="DS121" s="1"/>
  <c r="DS122" s="1"/>
  <c r="DS123" s="1"/>
  <c r="DS4"/>
  <c r="DS5" s="1"/>
  <c r="DS6" s="1"/>
  <c r="DS7" s="1"/>
  <c r="DS8" s="1"/>
  <c r="DS9" s="1"/>
  <c r="DS10" s="1"/>
  <c r="DS11" s="1"/>
  <c r="DS12" s="1"/>
  <c r="DS13" s="1"/>
  <c r="DS14" s="1"/>
  <c r="DS15" s="1"/>
  <c r="DS16" s="1"/>
  <c r="DS17" s="1"/>
  <c r="DS18" s="1"/>
  <c r="DS19" s="1"/>
  <c r="DS20" s="1"/>
  <c r="DS21" s="1"/>
  <c r="DS22" s="1"/>
  <c r="DS23" s="1"/>
  <c r="DS24" s="1"/>
  <c r="DS25" s="1"/>
  <c r="DS26" s="1"/>
  <c r="DS27" s="1"/>
  <c r="DS28" s="1"/>
  <c r="DS29" s="1"/>
  <c r="DS30" s="1"/>
  <c r="DS31" s="1"/>
  <c r="DS32" s="1"/>
  <c r="DS33" s="1"/>
  <c r="DS34" s="1"/>
  <c r="DS35" s="1"/>
  <c r="DS36" s="1"/>
  <c r="DS37" s="1"/>
  <c r="DS38" s="1"/>
  <c r="DS39" s="1"/>
  <c r="DS40" s="1"/>
  <c r="DS41" s="1"/>
  <c r="DS42" s="1"/>
  <c r="DS43" s="1"/>
  <c r="DS44" s="1"/>
  <c r="DS45" s="1"/>
  <c r="DS46" s="1"/>
  <c r="DS47" s="1"/>
  <c r="DS48" s="1"/>
  <c r="DS49" s="1"/>
  <c r="DS50" s="1"/>
  <c r="DS51" s="1"/>
  <c r="DS52" s="1"/>
  <c r="DS53" s="1"/>
  <c r="DS54" s="1"/>
  <c r="DS55" s="1"/>
  <c r="DS56" s="1"/>
  <c r="DS57" s="1"/>
  <c r="DS58" s="1"/>
  <c r="DS59" s="1"/>
  <c r="DS60" s="1"/>
  <c r="DS61" s="1"/>
  <c r="DS62" s="1"/>
  <c r="DS63" s="1"/>
  <c r="DS64" s="1"/>
  <c r="DS65" s="1"/>
  <c r="DS66" s="1"/>
  <c r="DS67" s="1"/>
  <c r="DS68" s="1"/>
  <c r="DS69" s="1"/>
  <c r="DS70" s="1"/>
  <c r="DS71" s="1"/>
  <c r="DS72" s="1"/>
  <c r="DS73" s="1"/>
  <c r="DS74" s="1"/>
  <c r="DS75" s="1"/>
  <c r="DS76" s="1"/>
  <c r="DS77" s="1"/>
  <c r="DS78" s="1"/>
  <c r="DS79" s="1"/>
  <c r="DS80" s="1"/>
  <c r="DS81" s="1"/>
  <c r="DS82" s="1"/>
  <c r="DS83" s="1"/>
  <c r="DS84" s="1"/>
  <c r="DS85" s="1"/>
  <c r="DS86" s="1"/>
  <c r="DS87" s="1"/>
  <c r="DS88" s="1"/>
  <c r="DS89" s="1"/>
  <c r="DS90" s="1"/>
  <c r="DS91" s="1"/>
  <c r="DS92" s="1"/>
  <c r="DS93" s="1"/>
  <c r="DS94" s="1"/>
  <c r="DS95" s="1"/>
  <c r="DS96" s="1"/>
  <c r="DS97" s="1"/>
  <c r="DS98" s="1"/>
  <c r="DS99" s="1"/>
  <c r="DS100" s="1"/>
  <c r="DS101" s="1"/>
  <c r="DS102" s="1"/>
  <c r="DS103" s="1"/>
  <c r="J180" i="3" l="1"/>
  <c r="D180"/>
  <c r="J181"/>
  <c r="D181"/>
  <c r="D182"/>
  <c r="D183"/>
  <c r="J182"/>
  <c r="J183"/>
  <c r="E419"/>
  <c r="E396"/>
  <c r="H398"/>
  <c r="J398"/>
  <c r="J396"/>
  <c r="H419"/>
  <c r="J419"/>
  <c r="H396"/>
  <c r="E398"/>
  <c r="J410"/>
  <c r="H412"/>
  <c r="J408"/>
  <c r="E410"/>
  <c r="E408"/>
  <c r="J404"/>
  <c r="J405" s="1"/>
  <c r="H404"/>
  <c r="H405" s="1"/>
  <c r="H408"/>
  <c r="E421"/>
  <c r="H402"/>
  <c r="J412"/>
  <c r="J402"/>
  <c r="H410"/>
  <c r="E412"/>
  <c r="E404"/>
  <c r="E405" s="1"/>
  <c r="E402"/>
  <c r="H421"/>
  <c r="L398"/>
  <c r="L412"/>
  <c r="L396"/>
  <c r="L419"/>
  <c r="L421"/>
  <c r="J421"/>
  <c r="L408"/>
  <c r="L404"/>
  <c r="L405" s="1"/>
  <c r="L410"/>
  <c r="L402"/>
  <c r="DM105" i="2"/>
  <c r="DM106" s="1"/>
  <c r="DM107" s="1"/>
  <c r="DM108" s="1"/>
  <c r="DM109" s="1"/>
  <c r="DM110" s="1"/>
  <c r="DM111" s="1"/>
  <c r="DM112" s="1"/>
  <c r="DM113" s="1"/>
  <c r="DM114" s="1"/>
  <c r="DM115" s="1"/>
  <c r="DM116" s="1"/>
  <c r="DM117" s="1"/>
  <c r="DM118" s="1"/>
  <c r="DM119" s="1"/>
  <c r="DM120" s="1"/>
  <c r="DM121" s="1"/>
  <c r="DM122" s="1"/>
  <c r="DM123" s="1"/>
  <c r="DM4"/>
  <c r="DM5" s="1"/>
  <c r="DM6" s="1"/>
  <c r="DM7" s="1"/>
  <c r="DM8" s="1"/>
  <c r="DM9" s="1"/>
  <c r="DM10" s="1"/>
  <c r="DM11" s="1"/>
  <c r="DM12" s="1"/>
  <c r="DM13" s="1"/>
  <c r="DM14" s="1"/>
  <c r="DM15" s="1"/>
  <c r="DM16" s="1"/>
  <c r="DM17" s="1"/>
  <c r="DM18" s="1"/>
  <c r="DM19" s="1"/>
  <c r="DM20" s="1"/>
  <c r="DM21" s="1"/>
  <c r="DM22" s="1"/>
  <c r="DM23" s="1"/>
  <c r="DM24" s="1"/>
  <c r="DM25" s="1"/>
  <c r="DM26" s="1"/>
  <c r="DM27" s="1"/>
  <c r="DM28" s="1"/>
  <c r="DM29" s="1"/>
  <c r="DM30" s="1"/>
  <c r="DM31" s="1"/>
  <c r="DM32" s="1"/>
  <c r="DM33" s="1"/>
  <c r="DM34" s="1"/>
  <c r="DM35" s="1"/>
  <c r="DM36" s="1"/>
  <c r="DM37" s="1"/>
  <c r="DM38" s="1"/>
  <c r="DM39" s="1"/>
  <c r="DM40" s="1"/>
  <c r="DM41" s="1"/>
  <c r="DM42" s="1"/>
  <c r="DM43" s="1"/>
  <c r="DM44" s="1"/>
  <c r="DM45" s="1"/>
  <c r="DM46" s="1"/>
  <c r="DM47" s="1"/>
  <c r="DM48" s="1"/>
  <c r="DM49" s="1"/>
  <c r="DM50" s="1"/>
  <c r="DM51" s="1"/>
  <c r="DM52" s="1"/>
  <c r="DM53" s="1"/>
  <c r="DM54" s="1"/>
  <c r="DM55" s="1"/>
  <c r="DM56" s="1"/>
  <c r="DM57" s="1"/>
  <c r="DM58" s="1"/>
  <c r="DM59" s="1"/>
  <c r="DM60" s="1"/>
  <c r="DM61" s="1"/>
  <c r="DM62" s="1"/>
  <c r="DM63" s="1"/>
  <c r="DM64" s="1"/>
  <c r="DM65" s="1"/>
  <c r="DM66" s="1"/>
  <c r="DM67" s="1"/>
  <c r="DM68" s="1"/>
  <c r="DM69" s="1"/>
  <c r="DM70" s="1"/>
  <c r="DM71" s="1"/>
  <c r="DM72" s="1"/>
  <c r="DM73" s="1"/>
  <c r="DM74" s="1"/>
  <c r="DM75" s="1"/>
  <c r="DM76" s="1"/>
  <c r="DM77" s="1"/>
  <c r="DM78" s="1"/>
  <c r="DM79" s="1"/>
  <c r="DM80" s="1"/>
  <c r="DM81" s="1"/>
  <c r="DM82" s="1"/>
  <c r="DM83" s="1"/>
  <c r="DM84" s="1"/>
  <c r="DM85" s="1"/>
  <c r="DM86" s="1"/>
  <c r="DM87" s="1"/>
  <c r="DM88" s="1"/>
  <c r="DM89" s="1"/>
  <c r="DM90" s="1"/>
  <c r="DM91" s="1"/>
  <c r="DM92" s="1"/>
  <c r="DM93" s="1"/>
  <c r="DM94" s="1"/>
  <c r="DM95" s="1"/>
  <c r="DM96" s="1"/>
  <c r="DM97" s="1"/>
  <c r="DM98" s="1"/>
  <c r="DM99" s="1"/>
  <c r="DM100" s="1"/>
  <c r="DM101" s="1"/>
  <c r="DM102" s="1"/>
  <c r="DM103" s="1"/>
  <c r="DG105"/>
  <c r="DG106" s="1"/>
  <c r="DG107" s="1"/>
  <c r="DG108" s="1"/>
  <c r="DG109" s="1"/>
  <c r="DG110" s="1"/>
  <c r="DG111" s="1"/>
  <c r="DG112" s="1"/>
  <c r="DG113" s="1"/>
  <c r="DG114" s="1"/>
  <c r="DG115" s="1"/>
  <c r="DG116" s="1"/>
  <c r="DG117" s="1"/>
  <c r="DG118" s="1"/>
  <c r="DG119" s="1"/>
  <c r="DG120" s="1"/>
  <c r="DG121" s="1"/>
  <c r="DG122" s="1"/>
  <c r="DG123" s="1"/>
  <c r="DG4"/>
  <c r="DG5" s="1"/>
  <c r="DG6" s="1"/>
  <c r="DG7" s="1"/>
  <c r="DG8" s="1"/>
  <c r="DG9" s="1"/>
  <c r="DG10" s="1"/>
  <c r="DG11" s="1"/>
  <c r="DG12" s="1"/>
  <c r="DG13" s="1"/>
  <c r="DG14" s="1"/>
  <c r="DG15" s="1"/>
  <c r="DG16" s="1"/>
  <c r="DG17" s="1"/>
  <c r="DG18" s="1"/>
  <c r="DG19" s="1"/>
  <c r="DG20" s="1"/>
  <c r="DG21" s="1"/>
  <c r="DG22" s="1"/>
  <c r="DG23" s="1"/>
  <c r="DG24" s="1"/>
  <c r="DG25" s="1"/>
  <c r="DG26" s="1"/>
  <c r="DG27" s="1"/>
  <c r="DG28" s="1"/>
  <c r="DG29" s="1"/>
  <c r="DG30" s="1"/>
  <c r="DG31" s="1"/>
  <c r="DG32" s="1"/>
  <c r="DG33" s="1"/>
  <c r="DG34" s="1"/>
  <c r="DG35" s="1"/>
  <c r="DG36" s="1"/>
  <c r="DG37" s="1"/>
  <c r="DG38" s="1"/>
  <c r="DG39" s="1"/>
  <c r="DG40" s="1"/>
  <c r="DG41" s="1"/>
  <c r="DG42" s="1"/>
  <c r="DG43" s="1"/>
  <c r="DG44" s="1"/>
  <c r="DG45" s="1"/>
  <c r="DG46" s="1"/>
  <c r="DG47" s="1"/>
  <c r="DG48" s="1"/>
  <c r="DG49" s="1"/>
  <c r="DG50" s="1"/>
  <c r="DG51" s="1"/>
  <c r="DG52" s="1"/>
  <c r="DG53" s="1"/>
  <c r="DG54" s="1"/>
  <c r="DG55" s="1"/>
  <c r="DG56" s="1"/>
  <c r="DG57" s="1"/>
  <c r="DG58" s="1"/>
  <c r="DG59" s="1"/>
  <c r="DG60" s="1"/>
  <c r="DG61" s="1"/>
  <c r="DG62" s="1"/>
  <c r="DG63" s="1"/>
  <c r="DG64" s="1"/>
  <c r="DG65" s="1"/>
  <c r="DG66" s="1"/>
  <c r="DG67" s="1"/>
  <c r="DG68" s="1"/>
  <c r="DG69" s="1"/>
  <c r="DG70" s="1"/>
  <c r="DG71" s="1"/>
  <c r="DG72" s="1"/>
  <c r="DG73" s="1"/>
  <c r="DG74" s="1"/>
  <c r="DG75" s="1"/>
  <c r="DG76" s="1"/>
  <c r="DG77" s="1"/>
  <c r="DG78" s="1"/>
  <c r="DG79" s="1"/>
  <c r="DG80" s="1"/>
  <c r="DG81" s="1"/>
  <c r="DG82" s="1"/>
  <c r="DG83" s="1"/>
  <c r="DG84" s="1"/>
  <c r="DG85" s="1"/>
  <c r="DG86" s="1"/>
  <c r="DG87" s="1"/>
  <c r="DG88" s="1"/>
  <c r="DG89" s="1"/>
  <c r="DG90" s="1"/>
  <c r="DG91" s="1"/>
  <c r="DG92" s="1"/>
  <c r="DG93" s="1"/>
  <c r="DG94" s="1"/>
  <c r="DG95" s="1"/>
  <c r="DG96" s="1"/>
  <c r="DG97" s="1"/>
  <c r="DG98" s="1"/>
  <c r="DG99" s="1"/>
  <c r="DG100" s="1"/>
  <c r="DG101" s="1"/>
  <c r="DG102" s="1"/>
  <c r="DG103" s="1"/>
  <c r="L180" i="3" l="1"/>
  <c r="K180"/>
  <c r="J393"/>
  <c r="K182"/>
  <c r="L182"/>
  <c r="E393"/>
  <c r="L181"/>
  <c r="K181"/>
  <c r="H393"/>
  <c r="L183"/>
  <c r="K183"/>
  <c r="L393"/>
  <c r="DD6" i="2"/>
  <c r="DD4" l="1"/>
  <c r="DD5"/>
  <c r="DD7"/>
  <c r="DD8"/>
  <c r="DD9"/>
  <c r="DD10"/>
  <c r="DD11"/>
  <c r="DD12"/>
  <c r="DD13"/>
  <c r="DD14"/>
  <c r="DD15"/>
  <c r="DD16"/>
  <c r="DD17"/>
  <c r="DD18"/>
  <c r="DD19"/>
  <c r="DD20"/>
  <c r="DD21"/>
  <c r="DD22"/>
  <c r="DD23"/>
  <c r="DD24"/>
  <c r="DD25"/>
  <c r="DD26"/>
  <c r="DD27"/>
  <c r="DD28"/>
  <c r="DD29"/>
  <c r="DD30"/>
  <c r="DD31"/>
  <c r="DD32"/>
  <c r="DD33"/>
  <c r="DD34"/>
  <c r="DD35"/>
  <c r="DD36"/>
  <c r="DD37"/>
  <c r="DD38"/>
  <c r="DD39"/>
  <c r="DD40"/>
  <c r="DD41"/>
  <c r="DD42"/>
  <c r="DD43"/>
  <c r="DD44"/>
  <c r="DD45"/>
  <c r="DD46"/>
  <c r="DD47"/>
  <c r="DD48"/>
  <c r="DD49"/>
  <c r="DD50"/>
  <c r="DD51"/>
  <c r="DD52"/>
  <c r="DD53"/>
  <c r="DD54"/>
  <c r="DD55"/>
  <c r="DD56"/>
  <c r="DD57"/>
  <c r="DD58"/>
  <c r="DD59"/>
  <c r="DD60"/>
  <c r="DD61"/>
  <c r="DD62"/>
  <c r="DD63"/>
  <c r="DD64"/>
  <c r="DD65"/>
  <c r="DD66"/>
  <c r="DD67"/>
  <c r="DD68"/>
  <c r="DD69"/>
  <c r="DD70"/>
  <c r="DD71"/>
  <c r="DD72"/>
  <c r="DD73"/>
  <c r="DD74"/>
  <c r="DD75"/>
  <c r="DD76"/>
  <c r="DD77"/>
  <c r="DD78"/>
  <c r="DD79"/>
  <c r="DD80"/>
  <c r="DD81"/>
  <c r="DD82"/>
  <c r="DD83"/>
  <c r="DD84"/>
  <c r="DD85"/>
  <c r="DD86"/>
  <c r="DD87"/>
  <c r="DD88"/>
  <c r="DD89"/>
  <c r="DD90"/>
  <c r="DD91"/>
  <c r="DD92"/>
  <c r="DD93"/>
  <c r="DD94"/>
  <c r="DD95"/>
  <c r="DD96"/>
  <c r="DD97"/>
  <c r="DD98"/>
  <c r="DD99"/>
  <c r="DD100"/>
  <c r="DD101"/>
  <c r="DD102"/>
  <c r="DD103"/>
  <c r="DD104"/>
  <c r="DD105"/>
  <c r="DD106"/>
  <c r="DD107"/>
  <c r="DD108"/>
  <c r="DD109"/>
  <c r="DD110"/>
  <c r="DD111"/>
  <c r="DD112"/>
  <c r="DD113"/>
  <c r="DD114"/>
  <c r="DD115"/>
  <c r="DD116"/>
  <c r="DD117"/>
  <c r="DD118"/>
  <c r="DD119"/>
  <c r="DD120"/>
  <c r="DD121"/>
  <c r="DD122"/>
  <c r="DD123"/>
  <c r="DD3"/>
  <c r="CX105" l="1"/>
  <c r="CX106" s="1"/>
  <c r="CX107" s="1"/>
  <c r="CX108" s="1"/>
  <c r="CX109" s="1"/>
  <c r="CX110" s="1"/>
  <c r="CX111" s="1"/>
  <c r="CX112" s="1"/>
  <c r="CX113" s="1"/>
  <c r="CX114" s="1"/>
  <c r="CX115" s="1"/>
  <c r="CX116" s="1"/>
  <c r="CX117" s="1"/>
  <c r="CX118" s="1"/>
  <c r="CX119" s="1"/>
  <c r="CX120" s="1"/>
  <c r="CX121" s="1"/>
  <c r="CX122" s="1"/>
  <c r="CX123" s="1"/>
  <c r="CX4"/>
  <c r="CX5" l="1"/>
  <c r="CX6" s="1"/>
  <c r="CX7" s="1"/>
  <c r="CX8" s="1"/>
  <c r="CX9" s="1"/>
  <c r="CX10" s="1"/>
  <c r="CX11" s="1"/>
  <c r="CX12" s="1"/>
  <c r="CX13" s="1"/>
  <c r="CX14" s="1"/>
  <c r="CX15" s="1"/>
  <c r="CX16" s="1"/>
  <c r="CX17" s="1"/>
  <c r="CX18" s="1"/>
  <c r="CX19" s="1"/>
  <c r="CX20" s="1"/>
  <c r="CX21" s="1"/>
  <c r="CX22" s="1"/>
  <c r="CX23" s="1"/>
  <c r="CX24" s="1"/>
  <c r="CX25" s="1"/>
  <c r="CX26" s="1"/>
  <c r="CX27" s="1"/>
  <c r="CX28" s="1"/>
  <c r="CX29" s="1"/>
  <c r="CX30" s="1"/>
  <c r="CX31" s="1"/>
  <c r="CX32" s="1"/>
  <c r="CX33" s="1"/>
  <c r="CX34" s="1"/>
  <c r="CX35" s="1"/>
  <c r="CX36" s="1"/>
  <c r="CX37" s="1"/>
  <c r="CX38" s="1"/>
  <c r="CX39" s="1"/>
  <c r="CX40" s="1"/>
  <c r="CX41" s="1"/>
  <c r="CX42" s="1"/>
  <c r="CX43" s="1"/>
  <c r="CX44" s="1"/>
  <c r="CX45" s="1"/>
  <c r="CX46" s="1"/>
  <c r="CX47" s="1"/>
  <c r="CX48" s="1"/>
  <c r="CX49" s="1"/>
  <c r="CX50" s="1"/>
  <c r="CX51" s="1"/>
  <c r="CX52" s="1"/>
  <c r="CX53" s="1"/>
  <c r="CX54" s="1"/>
  <c r="CX55" s="1"/>
  <c r="CX56" s="1"/>
  <c r="CX57" s="1"/>
  <c r="CX58" s="1"/>
  <c r="CX59" s="1"/>
  <c r="CX60" s="1"/>
  <c r="CX61" s="1"/>
  <c r="CX62" s="1"/>
  <c r="CX63" s="1"/>
  <c r="CX64" s="1"/>
  <c r="CX65" s="1"/>
  <c r="CX66" s="1"/>
  <c r="CX67" s="1"/>
  <c r="CX68" s="1"/>
  <c r="CX69" s="1"/>
  <c r="CX70" s="1"/>
  <c r="CX71" s="1"/>
  <c r="CX72" s="1"/>
  <c r="CX73" s="1"/>
  <c r="CX74" s="1"/>
  <c r="CX75" s="1"/>
  <c r="CX76" s="1"/>
  <c r="CX77" s="1"/>
  <c r="CX78" s="1"/>
  <c r="CX79" s="1"/>
  <c r="CX80" s="1"/>
  <c r="CX81" s="1"/>
  <c r="CX82" s="1"/>
  <c r="CX83" s="1"/>
  <c r="CX84" s="1"/>
  <c r="CX85" s="1"/>
  <c r="CX86" s="1"/>
  <c r="CX87" s="1"/>
  <c r="CX88" s="1"/>
  <c r="CX89" s="1"/>
  <c r="CX90" s="1"/>
  <c r="CX91" s="1"/>
  <c r="CX92" s="1"/>
  <c r="CX93" s="1"/>
  <c r="CX94" s="1"/>
  <c r="CX95" s="1"/>
  <c r="CX96" s="1"/>
  <c r="CX97" s="1"/>
  <c r="CX98" s="1"/>
  <c r="CX99" s="1"/>
  <c r="CX100" s="1"/>
  <c r="CX101" s="1"/>
  <c r="CX102" s="1"/>
  <c r="CX103" s="1"/>
  <c r="CH105" l="1"/>
  <c r="CH106" s="1"/>
  <c r="CH107" s="1"/>
  <c r="CH108" s="1"/>
  <c r="CH109" s="1"/>
  <c r="CH110" s="1"/>
  <c r="CH111" s="1"/>
  <c r="CH112" s="1"/>
  <c r="CH113" s="1"/>
  <c r="CH114" s="1"/>
  <c r="CH115" s="1"/>
  <c r="CH116" s="1"/>
  <c r="CH117" s="1"/>
  <c r="CH118" s="1"/>
  <c r="CH119" s="1"/>
  <c r="CH120" s="1"/>
  <c r="CH121" s="1"/>
  <c r="CH122" s="1"/>
  <c r="CH123" s="1"/>
  <c r="CH4"/>
  <c r="CH5" s="1"/>
  <c r="CH6" s="1"/>
  <c r="CH7" s="1"/>
  <c r="CH8" s="1"/>
  <c r="CH9" s="1"/>
  <c r="CH10" s="1"/>
  <c r="CH11" s="1"/>
  <c r="CH12" s="1"/>
  <c r="CH13" s="1"/>
  <c r="CH14" s="1"/>
  <c r="CH15" s="1"/>
  <c r="CH16" s="1"/>
  <c r="CH17" s="1"/>
  <c r="CH18" s="1"/>
  <c r="CH19" s="1"/>
  <c r="CH20" s="1"/>
  <c r="CH21" s="1"/>
  <c r="CH22" s="1"/>
  <c r="CH23" s="1"/>
  <c r="CH24" s="1"/>
  <c r="CH25" s="1"/>
  <c r="CH26" s="1"/>
  <c r="CH27" s="1"/>
  <c r="CH28" s="1"/>
  <c r="CH29" s="1"/>
  <c r="CH30" s="1"/>
  <c r="CH31" s="1"/>
  <c r="CH32" s="1"/>
  <c r="CH33" s="1"/>
  <c r="CH34" s="1"/>
  <c r="CH35" s="1"/>
  <c r="CH36" s="1"/>
  <c r="CH37" s="1"/>
  <c r="CH38" s="1"/>
  <c r="CH39" s="1"/>
  <c r="CH40" s="1"/>
  <c r="CH41" s="1"/>
  <c r="CH42" s="1"/>
  <c r="CH43" s="1"/>
  <c r="CH44" s="1"/>
  <c r="CH45" s="1"/>
  <c r="CH46" s="1"/>
  <c r="CH47" s="1"/>
  <c r="CH48" s="1"/>
  <c r="CH49" s="1"/>
  <c r="CH50" s="1"/>
  <c r="CH51" s="1"/>
  <c r="CH52" s="1"/>
  <c r="CH53" s="1"/>
  <c r="CH54" s="1"/>
  <c r="CH55" s="1"/>
  <c r="CH56" s="1"/>
  <c r="CH57" s="1"/>
  <c r="CH58" s="1"/>
  <c r="CH59" s="1"/>
  <c r="CH60" s="1"/>
  <c r="CH61" s="1"/>
  <c r="CH62" s="1"/>
  <c r="CH63" s="1"/>
  <c r="CH64" s="1"/>
  <c r="CH65" s="1"/>
  <c r="CH66" s="1"/>
  <c r="CH67" s="1"/>
  <c r="CH68" s="1"/>
  <c r="CH69" s="1"/>
  <c r="CH70" s="1"/>
  <c r="CH71" s="1"/>
  <c r="CH72" s="1"/>
  <c r="CH73" s="1"/>
  <c r="CH74" s="1"/>
  <c r="CH75" s="1"/>
  <c r="CH76" s="1"/>
  <c r="CH77" s="1"/>
  <c r="CH78" s="1"/>
  <c r="CH79" s="1"/>
  <c r="CH80" s="1"/>
  <c r="CH81" s="1"/>
  <c r="CH82" s="1"/>
  <c r="CH83" s="1"/>
  <c r="CH84" s="1"/>
  <c r="CH85" s="1"/>
  <c r="CH86" s="1"/>
  <c r="CH87" s="1"/>
  <c r="CH88" s="1"/>
  <c r="CH89" s="1"/>
  <c r="CH90" s="1"/>
  <c r="CH91" s="1"/>
  <c r="CH92" s="1"/>
  <c r="CH93" s="1"/>
  <c r="CH94" s="1"/>
  <c r="CH95" s="1"/>
  <c r="CH96" s="1"/>
  <c r="CH97" s="1"/>
  <c r="CH98" s="1"/>
  <c r="CH99" s="1"/>
  <c r="CH100" s="1"/>
  <c r="CH101" s="1"/>
  <c r="CH102" s="1"/>
  <c r="CH103" s="1"/>
  <c r="CB105"/>
  <c r="CB106" s="1"/>
  <c r="CB107" s="1"/>
  <c r="CB108" s="1"/>
  <c r="CB109" s="1"/>
  <c r="CB110" s="1"/>
  <c r="CB111" s="1"/>
  <c r="CB112" s="1"/>
  <c r="CB113" s="1"/>
  <c r="CB114" s="1"/>
  <c r="CB115" s="1"/>
  <c r="CB116" s="1"/>
  <c r="CB117" s="1"/>
  <c r="CB118" s="1"/>
  <c r="CB119" s="1"/>
  <c r="CB120" s="1"/>
  <c r="CB121" s="1"/>
  <c r="CB122" s="1"/>
  <c r="CB123" s="1"/>
  <c r="CB4"/>
  <c r="CB5" s="1"/>
  <c r="CB6" s="1"/>
  <c r="CB7" s="1"/>
  <c r="CB8" s="1"/>
  <c r="CB9" s="1"/>
  <c r="CB10" s="1"/>
  <c r="CB11" s="1"/>
  <c r="CB12" s="1"/>
  <c r="CB13" s="1"/>
  <c r="CB14" s="1"/>
  <c r="CB15" s="1"/>
  <c r="CB16" s="1"/>
  <c r="CB17" s="1"/>
  <c r="CB18" s="1"/>
  <c r="CB19" s="1"/>
  <c r="CB20" s="1"/>
  <c r="CB21" s="1"/>
  <c r="CB22" s="1"/>
  <c r="CB23" s="1"/>
  <c r="CB24" s="1"/>
  <c r="CB25" s="1"/>
  <c r="CB26" s="1"/>
  <c r="CB27" s="1"/>
  <c r="CB28" s="1"/>
  <c r="CB29" s="1"/>
  <c r="CB30" s="1"/>
  <c r="CB31" s="1"/>
  <c r="CB32" s="1"/>
  <c r="CB33" s="1"/>
  <c r="CB34" s="1"/>
  <c r="CB35" s="1"/>
  <c r="CB36" s="1"/>
  <c r="CB37" s="1"/>
  <c r="CB38" s="1"/>
  <c r="CB39" s="1"/>
  <c r="CB40" s="1"/>
  <c r="CB41" s="1"/>
  <c r="CB42" s="1"/>
  <c r="CB43" s="1"/>
  <c r="CB44" s="1"/>
  <c r="CB45" s="1"/>
  <c r="CB46" s="1"/>
  <c r="CB47" s="1"/>
  <c r="CB48" s="1"/>
  <c r="CB49" s="1"/>
  <c r="CB50" s="1"/>
  <c r="CB51" s="1"/>
  <c r="CB52" s="1"/>
  <c r="CB53" s="1"/>
  <c r="CB54" s="1"/>
  <c r="CB55" s="1"/>
  <c r="CB56" s="1"/>
  <c r="CB57" s="1"/>
  <c r="CB58" s="1"/>
  <c r="CB59" s="1"/>
  <c r="CB60" s="1"/>
  <c r="CB61" s="1"/>
  <c r="CB62" s="1"/>
  <c r="CB63" s="1"/>
  <c r="CB64" s="1"/>
  <c r="CB65" s="1"/>
  <c r="CB66" s="1"/>
  <c r="CB67" s="1"/>
  <c r="CB68" s="1"/>
  <c r="CB69" s="1"/>
  <c r="CB70" s="1"/>
  <c r="CB71" s="1"/>
  <c r="CB72" s="1"/>
  <c r="CB73" s="1"/>
  <c r="CB74" s="1"/>
  <c r="CB75" s="1"/>
  <c r="CB76" s="1"/>
  <c r="CB77" s="1"/>
  <c r="CB78" s="1"/>
  <c r="CB79" s="1"/>
  <c r="CB80" s="1"/>
  <c r="CB81" s="1"/>
  <c r="CB82" s="1"/>
  <c r="CB83" s="1"/>
  <c r="CB84" s="1"/>
  <c r="CB85" s="1"/>
  <c r="CB86" s="1"/>
  <c r="CB87" s="1"/>
  <c r="CB88" s="1"/>
  <c r="CB89" s="1"/>
  <c r="CB90" s="1"/>
  <c r="CB91" s="1"/>
  <c r="CB92" s="1"/>
  <c r="CB93" s="1"/>
  <c r="CB94" s="1"/>
  <c r="CB95" s="1"/>
  <c r="CB96" s="1"/>
  <c r="CB97" s="1"/>
  <c r="CB98" s="1"/>
  <c r="CB99" s="1"/>
  <c r="CB100" s="1"/>
  <c r="CB101" s="1"/>
  <c r="CB102" s="1"/>
  <c r="CB103" s="1"/>
  <c r="BU105"/>
  <c r="BU106" s="1"/>
  <c r="BU107" s="1"/>
  <c r="BU108" s="1"/>
  <c r="BU109" s="1"/>
  <c r="BU110" s="1"/>
  <c r="BU111" s="1"/>
  <c r="BU112" s="1"/>
  <c r="BU113" s="1"/>
  <c r="BU114" s="1"/>
  <c r="BU115" s="1"/>
  <c r="BU116" s="1"/>
  <c r="BU117" s="1"/>
  <c r="BU118" s="1"/>
  <c r="BU119" s="1"/>
  <c r="BU120" s="1"/>
  <c r="BU121" s="1"/>
  <c r="BU122" s="1"/>
  <c r="BU123" s="1"/>
  <c r="BU4"/>
  <c r="BU5" s="1"/>
  <c r="BU6" s="1"/>
  <c r="BU7" s="1"/>
  <c r="BU8" s="1"/>
  <c r="BU9" s="1"/>
  <c r="BU10" s="1"/>
  <c r="BU11" s="1"/>
  <c r="BU12" s="1"/>
  <c r="BU13" s="1"/>
  <c r="BU14" s="1"/>
  <c r="BU15" s="1"/>
  <c r="BU16" s="1"/>
  <c r="BU17" s="1"/>
  <c r="BU18" s="1"/>
  <c r="BU19" s="1"/>
  <c r="BU20" s="1"/>
  <c r="BU21" s="1"/>
  <c r="BU22" s="1"/>
  <c r="BU23" s="1"/>
  <c r="BU24" s="1"/>
  <c r="BU25" s="1"/>
  <c r="BU26" s="1"/>
  <c r="BU27" s="1"/>
  <c r="BU28" s="1"/>
  <c r="BU29" s="1"/>
  <c r="BU30" s="1"/>
  <c r="BU31" s="1"/>
  <c r="BU32" s="1"/>
  <c r="BU33" s="1"/>
  <c r="BU34" s="1"/>
  <c r="BU35" s="1"/>
  <c r="BU36" s="1"/>
  <c r="BU37" s="1"/>
  <c r="BU38" s="1"/>
  <c r="BU39" s="1"/>
  <c r="BU40" s="1"/>
  <c r="BU41" s="1"/>
  <c r="BU42" s="1"/>
  <c r="BU43" s="1"/>
  <c r="BU44" s="1"/>
  <c r="BU45" s="1"/>
  <c r="BU46" s="1"/>
  <c r="BU47" s="1"/>
  <c r="BU48" s="1"/>
  <c r="BU49" s="1"/>
  <c r="BU50" s="1"/>
  <c r="BU51" s="1"/>
  <c r="BU52" s="1"/>
  <c r="BU53" s="1"/>
  <c r="BU54" s="1"/>
  <c r="BU55" s="1"/>
  <c r="BU56" s="1"/>
  <c r="BU57" s="1"/>
  <c r="BU58" s="1"/>
  <c r="BU59" s="1"/>
  <c r="BU60" s="1"/>
  <c r="BU61" s="1"/>
  <c r="BU62" s="1"/>
  <c r="BU63" s="1"/>
  <c r="BU64" s="1"/>
  <c r="BU65" s="1"/>
  <c r="BU66" s="1"/>
  <c r="BU67" s="1"/>
  <c r="BU68" s="1"/>
  <c r="BU69" s="1"/>
  <c r="BU70" s="1"/>
  <c r="BU71" s="1"/>
  <c r="BU72" s="1"/>
  <c r="BU73" s="1"/>
  <c r="BU74" s="1"/>
  <c r="BU75" s="1"/>
  <c r="BU76" s="1"/>
  <c r="BU77" s="1"/>
  <c r="BU78" s="1"/>
  <c r="BU79" s="1"/>
  <c r="BU80" s="1"/>
  <c r="BU81" s="1"/>
  <c r="BU82" s="1"/>
  <c r="BU83" s="1"/>
  <c r="BU84" s="1"/>
  <c r="BU85" s="1"/>
  <c r="BU86" s="1"/>
  <c r="BU87" s="1"/>
  <c r="BU88" s="1"/>
  <c r="BU89" s="1"/>
  <c r="BU90" s="1"/>
  <c r="BU91" s="1"/>
  <c r="BU92" s="1"/>
  <c r="BU93" s="1"/>
  <c r="BU94" s="1"/>
  <c r="BU95" s="1"/>
  <c r="BU96" s="1"/>
  <c r="BU97" s="1"/>
  <c r="BU98" s="1"/>
  <c r="BU99" s="1"/>
  <c r="BU100" s="1"/>
  <c r="BU101" s="1"/>
  <c r="BU102" s="1"/>
  <c r="BU103" s="1"/>
  <c r="BO105"/>
  <c r="BO106" s="1"/>
  <c r="BO107" s="1"/>
  <c r="BO108" s="1"/>
  <c r="BO109" s="1"/>
  <c r="BO110" s="1"/>
  <c r="BO111" s="1"/>
  <c r="BO112" s="1"/>
  <c r="BO113" s="1"/>
  <c r="BO114" s="1"/>
  <c r="BO115" s="1"/>
  <c r="BO116" s="1"/>
  <c r="BO117" s="1"/>
  <c r="BO118" s="1"/>
  <c r="BO119" s="1"/>
  <c r="BO120" s="1"/>
  <c r="BO121" s="1"/>
  <c r="BO122" s="1"/>
  <c r="BO123" s="1"/>
  <c r="BO4"/>
  <c r="BO5" l="1"/>
  <c r="BO6" s="1"/>
  <c r="BO7" s="1"/>
  <c r="BO8" s="1"/>
  <c r="BO9" s="1"/>
  <c r="BO10" s="1"/>
  <c r="BO11" s="1"/>
  <c r="BO12" s="1"/>
  <c r="BO13" s="1"/>
  <c r="BO14" s="1"/>
  <c r="BO15" s="1"/>
  <c r="BO16" s="1"/>
  <c r="BO17" s="1"/>
  <c r="BO18" s="1"/>
  <c r="BO19" s="1"/>
  <c r="BO20" s="1"/>
  <c r="BO21" s="1"/>
  <c r="BO22" s="1"/>
  <c r="BO23" s="1"/>
  <c r="BO24" s="1"/>
  <c r="BO25" s="1"/>
  <c r="BO26" s="1"/>
  <c r="BO27" s="1"/>
  <c r="BO28" s="1"/>
  <c r="BO29" s="1"/>
  <c r="BO30" s="1"/>
  <c r="BO31" s="1"/>
  <c r="BO32" s="1"/>
  <c r="BO33" s="1"/>
  <c r="BO34" s="1"/>
  <c r="BO35" s="1"/>
  <c r="BO36" s="1"/>
  <c r="BO37" s="1"/>
  <c r="BO38" s="1"/>
  <c r="BO39" s="1"/>
  <c r="BO40" s="1"/>
  <c r="BO41" s="1"/>
  <c r="BO42" s="1"/>
  <c r="BO43" s="1"/>
  <c r="BO44" s="1"/>
  <c r="BO45" s="1"/>
  <c r="BO46" s="1"/>
  <c r="BO47" s="1"/>
  <c r="BO48" s="1"/>
  <c r="BO49" s="1"/>
  <c r="BO50" s="1"/>
  <c r="BO51" s="1"/>
  <c r="BO52" s="1"/>
  <c r="BO53" s="1"/>
  <c r="BO54" s="1"/>
  <c r="BO55" s="1"/>
  <c r="BO56" s="1"/>
  <c r="BO57" s="1"/>
  <c r="BO58" s="1"/>
  <c r="BO59" s="1"/>
  <c r="BO60" s="1"/>
  <c r="BO61" s="1"/>
  <c r="BO62" s="1"/>
  <c r="BO63" s="1"/>
  <c r="BO64" s="1"/>
  <c r="BO65" s="1"/>
  <c r="BO66" s="1"/>
  <c r="BO67" s="1"/>
  <c r="BO68" s="1"/>
  <c r="BO69" s="1"/>
  <c r="BO70" s="1"/>
  <c r="BO71" s="1"/>
  <c r="BO72" s="1"/>
  <c r="BO73" s="1"/>
  <c r="BO74" s="1"/>
  <c r="BO75" s="1"/>
  <c r="BO76" s="1"/>
  <c r="BO77" s="1"/>
  <c r="BO78" s="1"/>
  <c r="BO79" s="1"/>
  <c r="BO80" s="1"/>
  <c r="BO81" s="1"/>
  <c r="BO82" s="1"/>
  <c r="BO83" s="1"/>
  <c r="BO84" s="1"/>
  <c r="BO85" s="1"/>
  <c r="BO86" s="1"/>
  <c r="BO87" s="1"/>
  <c r="BO88" s="1"/>
  <c r="BO89" s="1"/>
  <c r="BO90" s="1"/>
  <c r="BO91" s="1"/>
  <c r="BO92" s="1"/>
  <c r="BO93" s="1"/>
  <c r="BO94" s="1"/>
  <c r="BO95" s="1"/>
  <c r="BO96" s="1"/>
  <c r="BO97" s="1"/>
  <c r="BO98" s="1"/>
  <c r="BO99" s="1"/>
  <c r="BO100" s="1"/>
  <c r="BO101" s="1"/>
  <c r="BO102" s="1"/>
  <c r="BO103" s="1"/>
  <c r="F9" i="21"/>
  <c r="BI105" i="2"/>
  <c r="BI106" s="1"/>
  <c r="BI107" s="1"/>
  <c r="BI108" s="1"/>
  <c r="BI109" s="1"/>
  <c r="BI110" s="1"/>
  <c r="BI111" s="1"/>
  <c r="BI112" s="1"/>
  <c r="BI113" s="1"/>
  <c r="BI114" s="1"/>
  <c r="BI115" s="1"/>
  <c r="BI116" s="1"/>
  <c r="BI117" s="1"/>
  <c r="BI118" s="1"/>
  <c r="BI119" s="1"/>
  <c r="BI120" s="1"/>
  <c r="BI121" s="1"/>
  <c r="BI122" s="1"/>
  <c r="BI123" s="1"/>
  <c r="BI4"/>
  <c r="BI5" s="1"/>
  <c r="BI6" s="1"/>
  <c r="BI7" s="1"/>
  <c r="BI8" s="1"/>
  <c r="BI9" s="1"/>
  <c r="BI10" s="1"/>
  <c r="BI11" s="1"/>
  <c r="BI12" s="1"/>
  <c r="BI13" s="1"/>
  <c r="BI14" s="1"/>
  <c r="BI15" s="1"/>
  <c r="BI16" s="1"/>
  <c r="BI17" s="1"/>
  <c r="BI18" s="1"/>
  <c r="BI19" s="1"/>
  <c r="BI20" s="1"/>
  <c r="BI21" s="1"/>
  <c r="BI22" s="1"/>
  <c r="BI23" s="1"/>
  <c r="BI24" s="1"/>
  <c r="BI25" s="1"/>
  <c r="BI26" s="1"/>
  <c r="BI27" s="1"/>
  <c r="BI28" s="1"/>
  <c r="BI29" s="1"/>
  <c r="BI30" s="1"/>
  <c r="BI31" s="1"/>
  <c r="BI32" s="1"/>
  <c r="BI33" s="1"/>
  <c r="BI34" s="1"/>
  <c r="BI35" s="1"/>
  <c r="BI36" s="1"/>
  <c r="BI37" s="1"/>
  <c r="BI38" s="1"/>
  <c r="BI39" s="1"/>
  <c r="BI40" s="1"/>
  <c r="BI41" s="1"/>
  <c r="BI42" s="1"/>
  <c r="BI43" s="1"/>
  <c r="BI44" s="1"/>
  <c r="BI45" s="1"/>
  <c r="BI46" s="1"/>
  <c r="BI47" s="1"/>
  <c r="BI48" s="1"/>
  <c r="BI49" s="1"/>
  <c r="BI50" s="1"/>
  <c r="BI51" s="1"/>
  <c r="BI52" s="1"/>
  <c r="BI53" s="1"/>
  <c r="BI54" s="1"/>
  <c r="BI55" s="1"/>
  <c r="BI56" s="1"/>
  <c r="BI57" s="1"/>
  <c r="BI58" s="1"/>
  <c r="BI59" s="1"/>
  <c r="BI60" s="1"/>
  <c r="BI61" s="1"/>
  <c r="BI62" s="1"/>
  <c r="BI63" s="1"/>
  <c r="BI64" s="1"/>
  <c r="BI65" s="1"/>
  <c r="BI66" s="1"/>
  <c r="BI67" s="1"/>
  <c r="BI68" s="1"/>
  <c r="BI69" s="1"/>
  <c r="BI70" s="1"/>
  <c r="BI71" s="1"/>
  <c r="BI72" s="1"/>
  <c r="BI73" s="1"/>
  <c r="BI74" s="1"/>
  <c r="BI75" s="1"/>
  <c r="BI76" s="1"/>
  <c r="BI77" s="1"/>
  <c r="BI78" s="1"/>
  <c r="BI79" s="1"/>
  <c r="BI80" s="1"/>
  <c r="BI81" s="1"/>
  <c r="BI82" s="1"/>
  <c r="BI83" s="1"/>
  <c r="BI84" s="1"/>
  <c r="BI85" s="1"/>
  <c r="BI86" s="1"/>
  <c r="BI87" s="1"/>
  <c r="BI88" s="1"/>
  <c r="BI89" s="1"/>
  <c r="BI90" s="1"/>
  <c r="BI91" s="1"/>
  <c r="BI92" s="1"/>
  <c r="BI93" s="1"/>
  <c r="BI94" s="1"/>
  <c r="BI95" s="1"/>
  <c r="BI96" s="1"/>
  <c r="BI97" s="1"/>
  <c r="BI98" s="1"/>
  <c r="BI99" s="1"/>
  <c r="BI100" s="1"/>
  <c r="BI101" s="1"/>
  <c r="BI102" s="1"/>
  <c r="BI103" s="1"/>
  <c r="F10" i="21" l="1"/>
  <c r="BC105" i="2"/>
  <c r="BC106" s="1"/>
  <c r="BC107" s="1"/>
  <c r="BC108" s="1"/>
  <c r="BC109" s="1"/>
  <c r="BC110" s="1"/>
  <c r="BC111" s="1"/>
  <c r="BC112" s="1"/>
  <c r="BC113" s="1"/>
  <c r="BC114" s="1"/>
  <c r="BC115" s="1"/>
  <c r="BC116" s="1"/>
  <c r="BC117" s="1"/>
  <c r="BC118" s="1"/>
  <c r="BC119" s="1"/>
  <c r="BC120" s="1"/>
  <c r="BC121" s="1"/>
  <c r="BC122" s="1"/>
  <c r="BC123" s="1"/>
  <c r="BC4"/>
  <c r="BC5" s="1"/>
  <c r="BC6" s="1"/>
  <c r="BC7" s="1"/>
  <c r="BC8" s="1"/>
  <c r="BC9" s="1"/>
  <c r="BC10" s="1"/>
  <c r="BC11" s="1"/>
  <c r="BC12" s="1"/>
  <c r="BC13" s="1"/>
  <c r="BC14" s="1"/>
  <c r="BC15" s="1"/>
  <c r="BC16" s="1"/>
  <c r="BC17" s="1"/>
  <c r="BC18" s="1"/>
  <c r="BC19" s="1"/>
  <c r="BC20" s="1"/>
  <c r="BC21" s="1"/>
  <c r="BC22" s="1"/>
  <c r="BC23" s="1"/>
  <c r="BC24" s="1"/>
  <c r="BC25" s="1"/>
  <c r="BC26" s="1"/>
  <c r="BC27" s="1"/>
  <c r="BC28" s="1"/>
  <c r="BC29" s="1"/>
  <c r="BC30" s="1"/>
  <c r="BC31" s="1"/>
  <c r="BC32" s="1"/>
  <c r="BC33" s="1"/>
  <c r="BC34" s="1"/>
  <c r="BC35" s="1"/>
  <c r="BC36" s="1"/>
  <c r="BC37" s="1"/>
  <c r="BC38" s="1"/>
  <c r="BC39" s="1"/>
  <c r="BC40" s="1"/>
  <c r="BC41" s="1"/>
  <c r="BC42" s="1"/>
  <c r="BC43" s="1"/>
  <c r="BC44" s="1"/>
  <c r="BC45" s="1"/>
  <c r="BC46" s="1"/>
  <c r="BC47" s="1"/>
  <c r="BC48" s="1"/>
  <c r="BC49" s="1"/>
  <c r="BC50" s="1"/>
  <c r="BC51" s="1"/>
  <c r="BC52" s="1"/>
  <c r="BC53" s="1"/>
  <c r="BC54" s="1"/>
  <c r="BC55" s="1"/>
  <c r="BC56" s="1"/>
  <c r="BC57" s="1"/>
  <c r="BC58" s="1"/>
  <c r="BC59" s="1"/>
  <c r="BC60" s="1"/>
  <c r="BC61" s="1"/>
  <c r="BC62" s="1"/>
  <c r="BC63" s="1"/>
  <c r="BC64" s="1"/>
  <c r="BC65" s="1"/>
  <c r="BC66" s="1"/>
  <c r="BC67" s="1"/>
  <c r="BC68" s="1"/>
  <c r="BC69" s="1"/>
  <c r="BC70" s="1"/>
  <c r="BC71" s="1"/>
  <c r="BC72" s="1"/>
  <c r="BC73" s="1"/>
  <c r="BC74" s="1"/>
  <c r="BC75" s="1"/>
  <c r="BC76" s="1"/>
  <c r="BC77" s="1"/>
  <c r="BC78" s="1"/>
  <c r="BC79" s="1"/>
  <c r="BC80" s="1"/>
  <c r="BC81" s="1"/>
  <c r="BC82" s="1"/>
  <c r="BC83" s="1"/>
  <c r="BC84" s="1"/>
  <c r="BC85" s="1"/>
  <c r="BC86" s="1"/>
  <c r="BC87" s="1"/>
  <c r="BC88" s="1"/>
  <c r="BC89" s="1"/>
  <c r="BC90" s="1"/>
  <c r="BC91" s="1"/>
  <c r="BC92" s="1"/>
  <c r="BC93" s="1"/>
  <c r="BC94" s="1"/>
  <c r="BC95" s="1"/>
  <c r="BC96" s="1"/>
  <c r="BC97" s="1"/>
  <c r="BC98" s="1"/>
  <c r="BC99" s="1"/>
  <c r="BC100" s="1"/>
  <c r="BC101" s="1"/>
  <c r="BC102" s="1"/>
  <c r="BC103" s="1"/>
  <c r="AW105"/>
  <c r="AW106" s="1"/>
  <c r="AW107" s="1"/>
  <c r="AW108" s="1"/>
  <c r="AW109" s="1"/>
  <c r="AW110" s="1"/>
  <c r="AW111" s="1"/>
  <c r="AW112" s="1"/>
  <c r="AW113" s="1"/>
  <c r="AW114" s="1"/>
  <c r="AW115" s="1"/>
  <c r="AW116" s="1"/>
  <c r="AW117" s="1"/>
  <c r="AW118" s="1"/>
  <c r="AW119" s="1"/>
  <c r="AW120" s="1"/>
  <c r="AW121" s="1"/>
  <c r="AW122" s="1"/>
  <c r="AW123" s="1"/>
  <c r="AW4"/>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AW89" s="1"/>
  <c r="AW90" s="1"/>
  <c r="AW91" s="1"/>
  <c r="AW92" s="1"/>
  <c r="AW93" s="1"/>
  <c r="AW94" s="1"/>
  <c r="AW95" s="1"/>
  <c r="AW96" s="1"/>
  <c r="AW97" s="1"/>
  <c r="AW98" s="1"/>
  <c r="AW99" s="1"/>
  <c r="AW100" s="1"/>
  <c r="AW101" s="1"/>
  <c r="AW102" s="1"/>
  <c r="AW103" s="1"/>
  <c r="AQ105"/>
  <c r="AQ106" s="1"/>
  <c r="AQ107" s="1"/>
  <c r="AQ108" s="1"/>
  <c r="AQ109" s="1"/>
  <c r="AQ110" s="1"/>
  <c r="AQ111" s="1"/>
  <c r="AQ112" s="1"/>
  <c r="AQ113" s="1"/>
  <c r="AQ114" s="1"/>
  <c r="AQ115" s="1"/>
  <c r="AQ116" s="1"/>
  <c r="AQ117" s="1"/>
  <c r="AQ118" s="1"/>
  <c r="AQ119" s="1"/>
  <c r="AQ120" s="1"/>
  <c r="AQ121" s="1"/>
  <c r="AQ122" s="1"/>
  <c r="AQ123" s="1"/>
  <c r="AQ4"/>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O105" l="1"/>
  <c r="AO106" s="1"/>
  <c r="AO107" s="1"/>
  <c r="AO108" s="1"/>
  <c r="AO109" s="1"/>
  <c r="AO110" s="1"/>
  <c r="AO111" s="1"/>
  <c r="AO112" s="1"/>
  <c r="AO113" s="1"/>
  <c r="AO114" s="1"/>
  <c r="AO115" s="1"/>
  <c r="AO116" s="1"/>
  <c r="AO117" s="1"/>
  <c r="AO118" s="1"/>
  <c r="AO119" s="1"/>
  <c r="AO120" s="1"/>
  <c r="AO121" s="1"/>
  <c r="AO122" s="1"/>
  <c r="AO123" s="1"/>
  <c r="AO5"/>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4"/>
  <c r="AG4" l="1"/>
  <c r="AH4"/>
  <c r="AI4"/>
  <c r="DT4" s="1"/>
  <c r="DU4" s="1"/>
  <c r="DZ4" s="1"/>
  <c r="AG5"/>
  <c r="AH5"/>
  <c r="AI5"/>
  <c r="AG6"/>
  <c r="AH6"/>
  <c r="AI6"/>
  <c r="AG7"/>
  <c r="AH7"/>
  <c r="AI7"/>
  <c r="DT7" s="1"/>
  <c r="DU7" s="1"/>
  <c r="DZ7" s="1"/>
  <c r="AG8"/>
  <c r="AH8"/>
  <c r="AI8"/>
  <c r="AG9"/>
  <c r="AH9"/>
  <c r="AI9"/>
  <c r="DT9" s="1"/>
  <c r="DU9" s="1"/>
  <c r="DZ9" s="1"/>
  <c r="AG10"/>
  <c r="AH10"/>
  <c r="AI10"/>
  <c r="AG11"/>
  <c r="AH11"/>
  <c r="AI11"/>
  <c r="DT11" s="1"/>
  <c r="DU11" s="1"/>
  <c r="DZ11" s="1"/>
  <c r="AG12"/>
  <c r="AH12"/>
  <c r="AI12"/>
  <c r="AG13"/>
  <c r="AH13"/>
  <c r="AI13"/>
  <c r="DT13" s="1"/>
  <c r="DU13" s="1"/>
  <c r="DZ13" s="1"/>
  <c r="AG14"/>
  <c r="AH14"/>
  <c r="AI14"/>
  <c r="AG15"/>
  <c r="AH15"/>
  <c r="AI15"/>
  <c r="DT15" s="1"/>
  <c r="DU15" s="1"/>
  <c r="DZ15" s="1"/>
  <c r="AG16"/>
  <c r="AH16"/>
  <c r="AI16"/>
  <c r="AG17"/>
  <c r="AH17"/>
  <c r="AI17"/>
  <c r="DT17" s="1"/>
  <c r="DU17" s="1"/>
  <c r="DZ17" s="1"/>
  <c r="AG18"/>
  <c r="AH18"/>
  <c r="AI18"/>
  <c r="AG19"/>
  <c r="AH19"/>
  <c r="AI19"/>
  <c r="DT19" s="1"/>
  <c r="DU19" s="1"/>
  <c r="DZ19" s="1"/>
  <c r="AG20"/>
  <c r="AH20"/>
  <c r="AI20"/>
  <c r="AG21"/>
  <c r="AH21"/>
  <c r="AI21"/>
  <c r="DT21" s="1"/>
  <c r="DU21" s="1"/>
  <c r="DZ21" s="1"/>
  <c r="AG22"/>
  <c r="AH22"/>
  <c r="AI22"/>
  <c r="AG23"/>
  <c r="AH23"/>
  <c r="AI23"/>
  <c r="DT23" s="1"/>
  <c r="DU23" s="1"/>
  <c r="DZ23" s="1"/>
  <c r="AG24"/>
  <c r="AH24"/>
  <c r="AI24"/>
  <c r="AG25"/>
  <c r="AH25"/>
  <c r="AI25"/>
  <c r="DT25" s="1"/>
  <c r="DU25" s="1"/>
  <c r="DZ25" s="1"/>
  <c r="AG26"/>
  <c r="AH26"/>
  <c r="AI26"/>
  <c r="AG27"/>
  <c r="AH27"/>
  <c r="AI27"/>
  <c r="DT27" s="1"/>
  <c r="DU27" s="1"/>
  <c r="DZ27" s="1"/>
  <c r="AG28"/>
  <c r="AH28"/>
  <c r="AI28"/>
  <c r="AG29"/>
  <c r="AH29"/>
  <c r="AI29"/>
  <c r="DT29" s="1"/>
  <c r="DU29" s="1"/>
  <c r="DZ29" s="1"/>
  <c r="AG30"/>
  <c r="AH30"/>
  <c r="AI30"/>
  <c r="AG31"/>
  <c r="AH31"/>
  <c r="AI31"/>
  <c r="DT31" s="1"/>
  <c r="DU31" s="1"/>
  <c r="DZ31" s="1"/>
  <c r="AG32"/>
  <c r="AH32"/>
  <c r="AI32"/>
  <c r="AG33"/>
  <c r="AH33"/>
  <c r="AI33"/>
  <c r="DT33" s="1"/>
  <c r="DU33" s="1"/>
  <c r="DZ33" s="1"/>
  <c r="AG34"/>
  <c r="AH34"/>
  <c r="AI34"/>
  <c r="AG35"/>
  <c r="AH35"/>
  <c r="AI35"/>
  <c r="DT35" s="1"/>
  <c r="DU35" s="1"/>
  <c r="DZ35" s="1"/>
  <c r="AG36"/>
  <c r="AH36"/>
  <c r="AI36"/>
  <c r="AG37"/>
  <c r="AH37"/>
  <c r="AI37"/>
  <c r="DT37" s="1"/>
  <c r="DU37" s="1"/>
  <c r="DZ37" s="1"/>
  <c r="AG38"/>
  <c r="AH38"/>
  <c r="AI38"/>
  <c r="AG39"/>
  <c r="AH39"/>
  <c r="AI39"/>
  <c r="DT39" s="1"/>
  <c r="AG40"/>
  <c r="DT40" s="1"/>
  <c r="AH40"/>
  <c r="AI40"/>
  <c r="AG41"/>
  <c r="DT41" s="1"/>
  <c r="DU41" s="1"/>
  <c r="DZ41" s="1"/>
  <c r="AH41"/>
  <c r="AI41"/>
  <c r="AG42"/>
  <c r="DT42" s="1"/>
  <c r="DU42" s="1"/>
  <c r="DZ42" s="1"/>
  <c r="AH42"/>
  <c r="AI42"/>
  <c r="AG43"/>
  <c r="DT43" s="1"/>
  <c r="DU43" s="1"/>
  <c r="DZ43" s="1"/>
  <c r="AH43"/>
  <c r="AI43"/>
  <c r="AG44"/>
  <c r="DT44" s="1"/>
  <c r="DU44" s="1"/>
  <c r="DZ44" s="1"/>
  <c r="AH44"/>
  <c r="AI44"/>
  <c r="AG45"/>
  <c r="DT45" s="1"/>
  <c r="DU45" s="1"/>
  <c r="DZ45" s="1"/>
  <c r="AH45"/>
  <c r="AI45"/>
  <c r="AG46"/>
  <c r="DT46" s="1"/>
  <c r="DU46" s="1"/>
  <c r="DZ46" s="1"/>
  <c r="AH46"/>
  <c r="AI46"/>
  <c r="AG47"/>
  <c r="DT47" s="1"/>
  <c r="DU47" s="1"/>
  <c r="DZ47" s="1"/>
  <c r="AH47"/>
  <c r="AI47"/>
  <c r="AG48"/>
  <c r="DT48" s="1"/>
  <c r="DU48" s="1"/>
  <c r="DZ48" s="1"/>
  <c r="AH48"/>
  <c r="AI48"/>
  <c r="AG49"/>
  <c r="DT49" s="1"/>
  <c r="DU49" s="1"/>
  <c r="DZ49" s="1"/>
  <c r="AH49"/>
  <c r="AI49"/>
  <c r="AG50"/>
  <c r="DT50" s="1"/>
  <c r="DU50" s="1"/>
  <c r="DZ50" s="1"/>
  <c r="AH50"/>
  <c r="AI50"/>
  <c r="AG51"/>
  <c r="DT51" s="1"/>
  <c r="DU51" s="1"/>
  <c r="DZ51" s="1"/>
  <c r="AH51"/>
  <c r="AI51"/>
  <c r="AG52"/>
  <c r="DT52" s="1"/>
  <c r="DU52" s="1"/>
  <c r="DZ52" s="1"/>
  <c r="AH52"/>
  <c r="AI52"/>
  <c r="AG53"/>
  <c r="DT53" s="1"/>
  <c r="DU53" s="1"/>
  <c r="DZ53" s="1"/>
  <c r="AH53"/>
  <c r="AI53"/>
  <c r="AG54"/>
  <c r="DT54" s="1"/>
  <c r="DU54" s="1"/>
  <c r="DZ54" s="1"/>
  <c r="AH54"/>
  <c r="AI54"/>
  <c r="AG55"/>
  <c r="DT55" s="1"/>
  <c r="DU55" s="1"/>
  <c r="DZ55" s="1"/>
  <c r="AH55"/>
  <c r="AI55"/>
  <c r="AG56"/>
  <c r="DT56" s="1"/>
  <c r="DU56" s="1"/>
  <c r="DZ56" s="1"/>
  <c r="AH56"/>
  <c r="AI56"/>
  <c r="AG57"/>
  <c r="DT57" s="1"/>
  <c r="DU57" s="1"/>
  <c r="DZ57" s="1"/>
  <c r="AH57"/>
  <c r="AI57"/>
  <c r="AG58"/>
  <c r="DT58" s="1"/>
  <c r="DU58" s="1"/>
  <c r="DZ58" s="1"/>
  <c r="AH58"/>
  <c r="AI58"/>
  <c r="AG59"/>
  <c r="DT59" s="1"/>
  <c r="DU59" s="1"/>
  <c r="DZ59" s="1"/>
  <c r="AH59"/>
  <c r="AI59"/>
  <c r="AG60"/>
  <c r="DT60" s="1"/>
  <c r="DU60" s="1"/>
  <c r="DZ60" s="1"/>
  <c r="AH60"/>
  <c r="AI60"/>
  <c r="AG61"/>
  <c r="DT61" s="1"/>
  <c r="DU61" s="1"/>
  <c r="DZ61" s="1"/>
  <c r="AH61"/>
  <c r="AI61"/>
  <c r="AG62"/>
  <c r="DT62" s="1"/>
  <c r="DU62" s="1"/>
  <c r="DZ62" s="1"/>
  <c r="AH62"/>
  <c r="AI62"/>
  <c r="AG63"/>
  <c r="DT63" s="1"/>
  <c r="DU63" s="1"/>
  <c r="DZ63" s="1"/>
  <c r="AH63"/>
  <c r="AI63"/>
  <c r="AG64"/>
  <c r="DT64" s="1"/>
  <c r="DU64" s="1"/>
  <c r="DZ64" s="1"/>
  <c r="AH64"/>
  <c r="AI64"/>
  <c r="AG65"/>
  <c r="DT65" s="1"/>
  <c r="DU65" s="1"/>
  <c r="DZ65" s="1"/>
  <c r="AH65"/>
  <c r="AI65"/>
  <c r="AG66"/>
  <c r="DT66" s="1"/>
  <c r="DU66" s="1"/>
  <c r="DZ66" s="1"/>
  <c r="AH66"/>
  <c r="AI66"/>
  <c r="AG67"/>
  <c r="DT67" s="1"/>
  <c r="DU67" s="1"/>
  <c r="DZ67" s="1"/>
  <c r="AH67"/>
  <c r="AI67"/>
  <c r="AG68"/>
  <c r="DT68" s="1"/>
  <c r="DU68" s="1"/>
  <c r="DZ68" s="1"/>
  <c r="AH68"/>
  <c r="AI68"/>
  <c r="AG69"/>
  <c r="DT69" s="1"/>
  <c r="DU69" s="1"/>
  <c r="DZ69" s="1"/>
  <c r="AH69"/>
  <c r="AI69"/>
  <c r="AG70"/>
  <c r="DT70" s="1"/>
  <c r="DU70" s="1"/>
  <c r="DZ70" s="1"/>
  <c r="AH70"/>
  <c r="AI70"/>
  <c r="AG71"/>
  <c r="DT71" s="1"/>
  <c r="DU71" s="1"/>
  <c r="DZ71" s="1"/>
  <c r="AH71"/>
  <c r="AI71"/>
  <c r="AG72"/>
  <c r="DT72" s="1"/>
  <c r="DU72" s="1"/>
  <c r="DZ72" s="1"/>
  <c r="AH72"/>
  <c r="AI72"/>
  <c r="AG73"/>
  <c r="DT73" s="1"/>
  <c r="AH73"/>
  <c r="AI73"/>
  <c r="AG74"/>
  <c r="DT74" s="1"/>
  <c r="AH74"/>
  <c r="AI74"/>
  <c r="DV4" s="1"/>
  <c r="DV3" s="1"/>
  <c r="AG75"/>
  <c r="AH75"/>
  <c r="AI75"/>
  <c r="AG76"/>
  <c r="AH76"/>
  <c r="AI76"/>
  <c r="AG77"/>
  <c r="AH77"/>
  <c r="AI77"/>
  <c r="AG78"/>
  <c r="AH78"/>
  <c r="AI78"/>
  <c r="AG79"/>
  <c r="AH79"/>
  <c r="AI79"/>
  <c r="AG80"/>
  <c r="AH80"/>
  <c r="AI80"/>
  <c r="AG81"/>
  <c r="AH81"/>
  <c r="AI81"/>
  <c r="AG82"/>
  <c r="AH82"/>
  <c r="AI82"/>
  <c r="AG83"/>
  <c r="AH83"/>
  <c r="AI83"/>
  <c r="AG84"/>
  <c r="AH84"/>
  <c r="AI84"/>
  <c r="AG85"/>
  <c r="AH85"/>
  <c r="AI85"/>
  <c r="AG86"/>
  <c r="AH86"/>
  <c r="AI86"/>
  <c r="AG87"/>
  <c r="AH87"/>
  <c r="AI87"/>
  <c r="AG88"/>
  <c r="AH88"/>
  <c r="AI88"/>
  <c r="AG89"/>
  <c r="AH89"/>
  <c r="AI89"/>
  <c r="AG90"/>
  <c r="AH90"/>
  <c r="AI90"/>
  <c r="AG91"/>
  <c r="AH91"/>
  <c r="AI91"/>
  <c r="AG92"/>
  <c r="AH92"/>
  <c r="AI92"/>
  <c r="AG93"/>
  <c r="AH93"/>
  <c r="AI93"/>
  <c r="AG94"/>
  <c r="AH94"/>
  <c r="AI94"/>
  <c r="AG95"/>
  <c r="AH95"/>
  <c r="AI95"/>
  <c r="AG96"/>
  <c r="AH96"/>
  <c r="AI96"/>
  <c r="AG97"/>
  <c r="AH97"/>
  <c r="AI97"/>
  <c r="AG98"/>
  <c r="AH98"/>
  <c r="AI98"/>
  <c r="AG99"/>
  <c r="AH99"/>
  <c r="AI99"/>
  <c r="AG100"/>
  <c r="AH100"/>
  <c r="AI100"/>
  <c r="AG101"/>
  <c r="AH101"/>
  <c r="AI101"/>
  <c r="AG102"/>
  <c r="AH102"/>
  <c r="AI102"/>
  <c r="AG103"/>
  <c r="AH103"/>
  <c r="AI103"/>
  <c r="AG104"/>
  <c r="AH104"/>
  <c r="AI104"/>
  <c r="AG105"/>
  <c r="AH105"/>
  <c r="AI105"/>
  <c r="AG106"/>
  <c r="AH106"/>
  <c r="AI106"/>
  <c r="AG107"/>
  <c r="AH107"/>
  <c r="AI107"/>
  <c r="AG108"/>
  <c r="AH108"/>
  <c r="AI108"/>
  <c r="AG109"/>
  <c r="AH109"/>
  <c r="AI109"/>
  <c r="AG110"/>
  <c r="AH110"/>
  <c r="AI110"/>
  <c r="AG111"/>
  <c r="AH111"/>
  <c r="AI111"/>
  <c r="AG112"/>
  <c r="AH112"/>
  <c r="AI112"/>
  <c r="AG113"/>
  <c r="AH113"/>
  <c r="AI113"/>
  <c r="AG114"/>
  <c r="AH114"/>
  <c r="AI114"/>
  <c r="AG115"/>
  <c r="AH115"/>
  <c r="AI115"/>
  <c r="AG116"/>
  <c r="AH116"/>
  <c r="AI116"/>
  <c r="AG117"/>
  <c r="AH117"/>
  <c r="AI117"/>
  <c r="AG118"/>
  <c r="AH118"/>
  <c r="AI118"/>
  <c r="AG119"/>
  <c r="AH119"/>
  <c r="AI119"/>
  <c r="AG120"/>
  <c r="AH120"/>
  <c r="AI120"/>
  <c r="AG121"/>
  <c r="AH121"/>
  <c r="AI121"/>
  <c r="AG122"/>
  <c r="AH122"/>
  <c r="AI122"/>
  <c r="AG123"/>
  <c r="AH123"/>
  <c r="AI123"/>
  <c r="AH3"/>
  <c r="AI3"/>
  <c r="DT3" s="1"/>
  <c r="DU3" s="1"/>
  <c r="DZ3" s="1"/>
  <c r="AG3"/>
  <c r="AF4"/>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AF101"/>
  <c r="AF102"/>
  <c r="AF103"/>
  <c r="AF104"/>
  <c r="AF105"/>
  <c r="AF106"/>
  <c r="AF107"/>
  <c r="AF108"/>
  <c r="AF109"/>
  <c r="AF110"/>
  <c r="AF111"/>
  <c r="AF112"/>
  <c r="AF113"/>
  <c r="AF114"/>
  <c r="AF115"/>
  <c r="AF116"/>
  <c r="AF117"/>
  <c r="AF118"/>
  <c r="AF119"/>
  <c r="AF120"/>
  <c r="AF121"/>
  <c r="AF122"/>
  <c r="AF123"/>
  <c r="AF3"/>
  <c r="AE105"/>
  <c r="AE106" s="1"/>
  <c r="AE107" s="1"/>
  <c r="AE108" s="1"/>
  <c r="AE109" s="1"/>
  <c r="AE110" s="1"/>
  <c r="AE111" s="1"/>
  <c r="AE112" s="1"/>
  <c r="AE113" s="1"/>
  <c r="AE114" s="1"/>
  <c r="AE115" s="1"/>
  <c r="AE116" s="1"/>
  <c r="AE117" s="1"/>
  <c r="AE118" s="1"/>
  <c r="AE119" s="1"/>
  <c r="AE120" s="1"/>
  <c r="AE121" s="1"/>
  <c r="AE122" s="1"/>
  <c r="AE123" s="1"/>
  <c r="AE4"/>
  <c r="AE5" s="1"/>
  <c r="AE6" s="1"/>
  <c r="AE7" s="1"/>
  <c r="AE8" s="1"/>
  <c r="AE9" s="1"/>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E81" s="1"/>
  <c r="AE82" s="1"/>
  <c r="AE83" s="1"/>
  <c r="AE84" s="1"/>
  <c r="AE85" s="1"/>
  <c r="AE86" s="1"/>
  <c r="AE87" s="1"/>
  <c r="AE88" s="1"/>
  <c r="AE89" s="1"/>
  <c r="AE90" s="1"/>
  <c r="AE91" s="1"/>
  <c r="AE92" s="1"/>
  <c r="AE93" s="1"/>
  <c r="AE94" s="1"/>
  <c r="AE95" s="1"/>
  <c r="AE96" s="1"/>
  <c r="AE97" s="1"/>
  <c r="AE98" s="1"/>
  <c r="AE99" s="1"/>
  <c r="AE100" s="1"/>
  <c r="AE101" s="1"/>
  <c r="AE102" s="1"/>
  <c r="AE103" s="1"/>
  <c r="DT120" l="1"/>
  <c r="DU120" s="1"/>
  <c r="DZ120" s="1"/>
  <c r="DT116"/>
  <c r="DU116" s="1"/>
  <c r="DZ116" s="1"/>
  <c r="DT112"/>
  <c r="DU112" s="1"/>
  <c r="DZ112" s="1"/>
  <c r="DT108"/>
  <c r="DU108" s="1"/>
  <c r="DZ108" s="1"/>
  <c r="DT104"/>
  <c r="DU104" s="1"/>
  <c r="DZ104" s="1"/>
  <c r="DT100"/>
  <c r="DU100" s="1"/>
  <c r="DZ100" s="1"/>
  <c r="DT96"/>
  <c r="DU96" s="1"/>
  <c r="DZ96" s="1"/>
  <c r="DT92"/>
  <c r="DU92" s="1"/>
  <c r="DZ92" s="1"/>
  <c r="DT88"/>
  <c r="DU88" s="1"/>
  <c r="DZ88" s="1"/>
  <c r="DT84"/>
  <c r="DU84" s="1"/>
  <c r="DZ84" s="1"/>
  <c r="DT80"/>
  <c r="DU80" s="1"/>
  <c r="DZ80" s="1"/>
  <c r="DT76"/>
  <c r="DU76" s="1"/>
  <c r="DZ76" s="1"/>
  <c r="DT118"/>
  <c r="DU118" s="1"/>
  <c r="DZ118" s="1"/>
  <c r="DT106"/>
  <c r="DU106" s="1"/>
  <c r="DZ106" s="1"/>
  <c r="DT98"/>
  <c r="DU98" s="1"/>
  <c r="DZ98" s="1"/>
  <c r="DT90"/>
  <c r="DU90" s="1"/>
  <c r="DZ90" s="1"/>
  <c r="DT78"/>
  <c r="DU78" s="1"/>
  <c r="DZ78" s="1"/>
  <c r="DT121"/>
  <c r="DU121" s="1"/>
  <c r="DZ121" s="1"/>
  <c r="DT117"/>
  <c r="DU117" s="1"/>
  <c r="DZ117" s="1"/>
  <c r="DT113"/>
  <c r="DU113" s="1"/>
  <c r="DZ113" s="1"/>
  <c r="DT109"/>
  <c r="DU109" s="1"/>
  <c r="DZ109" s="1"/>
  <c r="DT105"/>
  <c r="DU105" s="1"/>
  <c r="DZ105" s="1"/>
  <c r="DT101"/>
  <c r="DU101" s="1"/>
  <c r="DZ101" s="1"/>
  <c r="DT97"/>
  <c r="DU97" s="1"/>
  <c r="DZ97" s="1"/>
  <c r="DT93"/>
  <c r="DU93" s="1"/>
  <c r="DZ93" s="1"/>
  <c r="DT89"/>
  <c r="DU89" s="1"/>
  <c r="DZ89" s="1"/>
  <c r="DT85"/>
  <c r="DU85" s="1"/>
  <c r="DZ85" s="1"/>
  <c r="DT81"/>
  <c r="DU81" s="1"/>
  <c r="DZ81" s="1"/>
  <c r="DT77"/>
  <c r="DU77" s="1"/>
  <c r="DZ77" s="1"/>
  <c r="DT75"/>
  <c r="DT122"/>
  <c r="DU122" s="1"/>
  <c r="DZ122" s="1"/>
  <c r="DT114"/>
  <c r="DU114" s="1"/>
  <c r="DZ114" s="1"/>
  <c r="DT102"/>
  <c r="DU102" s="1"/>
  <c r="DZ102" s="1"/>
  <c r="DT94"/>
  <c r="DU94" s="1"/>
  <c r="DZ94" s="1"/>
  <c r="DT82"/>
  <c r="DU82" s="1"/>
  <c r="DZ82" s="1"/>
  <c r="DT123"/>
  <c r="DU123" s="1"/>
  <c r="DZ123" s="1"/>
  <c r="DT119"/>
  <c r="DU119" s="1"/>
  <c r="DZ119" s="1"/>
  <c r="DT115"/>
  <c r="DU115" s="1"/>
  <c r="DZ115" s="1"/>
  <c r="DT111"/>
  <c r="DU111" s="1"/>
  <c r="DZ111" s="1"/>
  <c r="DT107"/>
  <c r="DU107" s="1"/>
  <c r="DZ107" s="1"/>
  <c r="DT103"/>
  <c r="DU103" s="1"/>
  <c r="DZ103" s="1"/>
  <c r="DT99"/>
  <c r="DU99" s="1"/>
  <c r="DZ99" s="1"/>
  <c r="DT95"/>
  <c r="DU95" s="1"/>
  <c r="DZ95" s="1"/>
  <c r="DT91"/>
  <c r="DU91" s="1"/>
  <c r="DZ91" s="1"/>
  <c r="DT87"/>
  <c r="DU87" s="1"/>
  <c r="DZ87" s="1"/>
  <c r="DT83"/>
  <c r="DU83" s="1"/>
  <c r="DZ83" s="1"/>
  <c r="DT79"/>
  <c r="DU79" s="1"/>
  <c r="DZ79" s="1"/>
  <c r="DT110"/>
  <c r="DU110" s="1"/>
  <c r="DZ110" s="1"/>
  <c r="DT86"/>
  <c r="DU86" s="1"/>
  <c r="DZ86" s="1"/>
  <c r="DU75"/>
  <c r="DZ75" s="1"/>
  <c r="DU74"/>
  <c r="DZ74" s="1"/>
  <c r="DU73"/>
  <c r="DZ73" s="1"/>
  <c r="DU40"/>
  <c r="DZ40" s="1"/>
  <c r="CC118"/>
  <c r="CD118"/>
  <c r="BX118"/>
  <c r="CE118"/>
  <c r="BW118"/>
  <c r="CF118"/>
  <c r="BV118"/>
  <c r="BZ118"/>
  <c r="CC114"/>
  <c r="CD114"/>
  <c r="BX114"/>
  <c r="CE114"/>
  <c r="BW114"/>
  <c r="CF114"/>
  <c r="BV114"/>
  <c r="BZ114"/>
  <c r="CC106"/>
  <c r="CD106"/>
  <c r="BX106"/>
  <c r="CE106"/>
  <c r="BW106"/>
  <c r="CF106"/>
  <c r="BV106"/>
  <c r="BZ106"/>
  <c r="CC98"/>
  <c r="CD98"/>
  <c r="BX98"/>
  <c r="CE98"/>
  <c r="BW98"/>
  <c r="CF98"/>
  <c r="BV98"/>
  <c r="BZ98"/>
  <c r="CC90"/>
  <c r="CD90"/>
  <c r="BX90"/>
  <c r="CE90"/>
  <c r="BW90"/>
  <c r="CF90"/>
  <c r="BV90"/>
  <c r="BZ90"/>
  <c r="CC82"/>
  <c r="CD82"/>
  <c r="BX82"/>
  <c r="CE82"/>
  <c r="BW82"/>
  <c r="CF82"/>
  <c r="BV82"/>
  <c r="BZ82"/>
  <c r="CC74"/>
  <c r="CD74"/>
  <c r="CE74"/>
  <c r="BW74"/>
  <c r="BX74"/>
  <c r="BV74"/>
  <c r="BZ74"/>
  <c r="CC66"/>
  <c r="CD66"/>
  <c r="CE66"/>
  <c r="BW66"/>
  <c r="BX66"/>
  <c r="BV66"/>
  <c r="BZ66"/>
  <c r="CC62"/>
  <c r="CD62"/>
  <c r="CE62"/>
  <c r="BW62"/>
  <c r="BX62"/>
  <c r="BV62"/>
  <c r="BZ62"/>
  <c r="CC54"/>
  <c r="CD54"/>
  <c r="CE54"/>
  <c r="BW54"/>
  <c r="BX54"/>
  <c r="BV54"/>
  <c r="BZ54"/>
  <c r="CC46"/>
  <c r="CD46"/>
  <c r="CE46"/>
  <c r="BW46"/>
  <c r="BX46"/>
  <c r="BV46"/>
  <c r="BZ46"/>
  <c r="CC38"/>
  <c r="CD38"/>
  <c r="CE38"/>
  <c r="BW38"/>
  <c r="BX38"/>
  <c r="BV38"/>
  <c r="BZ38"/>
  <c r="CC26"/>
  <c r="CD26"/>
  <c r="CE26"/>
  <c r="BW26"/>
  <c r="BX26"/>
  <c r="BV26"/>
  <c r="BZ26"/>
  <c r="CC18"/>
  <c r="CD18"/>
  <c r="CE18"/>
  <c r="BW18"/>
  <c r="CF18"/>
  <c r="BX18"/>
  <c r="BV18"/>
  <c r="BZ18"/>
  <c r="CC10"/>
  <c r="CD10"/>
  <c r="CE10"/>
  <c r="BW10"/>
  <c r="CF10"/>
  <c r="BX10"/>
  <c r="BV10"/>
  <c r="BZ10"/>
  <c r="CC119"/>
  <c r="CD119"/>
  <c r="BX119"/>
  <c r="BZ119"/>
  <c r="CE119"/>
  <c r="CF119"/>
  <c r="BV119"/>
  <c r="BW119"/>
  <c r="CC115"/>
  <c r="CD115"/>
  <c r="BX115"/>
  <c r="BZ115"/>
  <c r="CE115"/>
  <c r="BV115"/>
  <c r="BW115"/>
  <c r="CF115"/>
  <c r="CC107"/>
  <c r="CD107"/>
  <c r="BZ107"/>
  <c r="CE107"/>
  <c r="BV107"/>
  <c r="BX107"/>
  <c r="BW107"/>
  <c r="CF107"/>
  <c r="CC103"/>
  <c r="CD103"/>
  <c r="BX103"/>
  <c r="BZ103"/>
  <c r="CE103"/>
  <c r="CF103"/>
  <c r="BV103"/>
  <c r="BW103"/>
  <c r="CC95"/>
  <c r="CD95"/>
  <c r="BZ95"/>
  <c r="CE95"/>
  <c r="CF95"/>
  <c r="BX95"/>
  <c r="BV95"/>
  <c r="BW95"/>
  <c r="CC91"/>
  <c r="CD91"/>
  <c r="BZ91"/>
  <c r="CE91"/>
  <c r="BV91"/>
  <c r="BW91"/>
  <c r="CF91"/>
  <c r="BX91"/>
  <c r="CC83"/>
  <c r="CD83"/>
  <c r="BX83"/>
  <c r="BZ83"/>
  <c r="CE83"/>
  <c r="BV83"/>
  <c r="BW83"/>
  <c r="CF83"/>
  <c r="CC75"/>
  <c r="CD75"/>
  <c r="BZ75"/>
  <c r="CE75"/>
  <c r="BX75"/>
  <c r="BV75"/>
  <c r="BW75"/>
  <c r="CC67"/>
  <c r="CD67"/>
  <c r="BZ67"/>
  <c r="CE67"/>
  <c r="BX67"/>
  <c r="BV67"/>
  <c r="BW67"/>
  <c r="CC59"/>
  <c r="CD59"/>
  <c r="BZ59"/>
  <c r="CE59"/>
  <c r="BX59"/>
  <c r="BV59"/>
  <c r="BW59"/>
  <c r="CC55"/>
  <c r="CD55"/>
  <c r="BZ55"/>
  <c r="CE55"/>
  <c r="BX55"/>
  <c r="BV55"/>
  <c r="BW55"/>
  <c r="CC47"/>
  <c r="CD47"/>
  <c r="BZ47"/>
  <c r="CE47"/>
  <c r="BV47"/>
  <c r="BX47"/>
  <c r="BW47"/>
  <c r="CC43"/>
  <c r="CD43"/>
  <c r="BZ43"/>
  <c r="CE43"/>
  <c r="BX43"/>
  <c r="BV43"/>
  <c r="BW43"/>
  <c r="CC35"/>
  <c r="CD35"/>
  <c r="BZ35"/>
  <c r="BX35"/>
  <c r="BV35"/>
  <c r="BW35"/>
  <c r="CE35"/>
  <c r="CC27"/>
  <c r="CD27"/>
  <c r="BZ27"/>
  <c r="BX27"/>
  <c r="BV27"/>
  <c r="BW27"/>
  <c r="CE27"/>
  <c r="CF27"/>
  <c r="CC19"/>
  <c r="CD19"/>
  <c r="BZ19"/>
  <c r="BX19"/>
  <c r="BV19"/>
  <c r="BW19"/>
  <c r="CE19"/>
  <c r="CF19"/>
  <c r="CC11"/>
  <c r="CD11"/>
  <c r="BZ11"/>
  <c r="BX11"/>
  <c r="BV11"/>
  <c r="BW11"/>
  <c r="CE11"/>
  <c r="CF11"/>
  <c r="CC120"/>
  <c r="CD120"/>
  <c r="CE120"/>
  <c r="BZ120"/>
  <c r="CF120"/>
  <c r="BX120"/>
  <c r="BW120"/>
  <c r="BV120"/>
  <c r="CC112"/>
  <c r="CD112"/>
  <c r="CE112"/>
  <c r="BZ112"/>
  <c r="CF112"/>
  <c r="BW112"/>
  <c r="BX112"/>
  <c r="BV112"/>
  <c r="CC108"/>
  <c r="CD108"/>
  <c r="CE108"/>
  <c r="BX108"/>
  <c r="BZ108"/>
  <c r="CF108"/>
  <c r="BV108"/>
  <c r="BW108"/>
  <c r="CC104"/>
  <c r="CD104"/>
  <c r="CE104"/>
  <c r="BZ104"/>
  <c r="CF104"/>
  <c r="BX104"/>
  <c r="BW104"/>
  <c r="BV104"/>
  <c r="CC100"/>
  <c r="CD100"/>
  <c r="CE100"/>
  <c r="BZ100"/>
  <c r="CF100"/>
  <c r="BV100"/>
  <c r="BX100"/>
  <c r="BW100"/>
  <c r="CC92"/>
  <c r="CD92"/>
  <c r="CE92"/>
  <c r="BX92"/>
  <c r="BZ92"/>
  <c r="CF92"/>
  <c r="BV92"/>
  <c r="BW92"/>
  <c r="CC88"/>
  <c r="CD88"/>
  <c r="CE88"/>
  <c r="BZ88"/>
  <c r="CF88"/>
  <c r="BX88"/>
  <c r="BW88"/>
  <c r="BV88"/>
  <c r="CC84"/>
  <c r="CD84"/>
  <c r="CE84"/>
  <c r="BZ84"/>
  <c r="CF84"/>
  <c r="BX84"/>
  <c r="BV84"/>
  <c r="BW84"/>
  <c r="CC80"/>
  <c r="CD80"/>
  <c r="CE80"/>
  <c r="BZ80"/>
  <c r="CF80"/>
  <c r="BW80"/>
  <c r="BX80"/>
  <c r="BV80"/>
  <c r="CC72"/>
  <c r="CD72"/>
  <c r="CE72"/>
  <c r="BZ72"/>
  <c r="BW72"/>
  <c r="BX72"/>
  <c r="BV72"/>
  <c r="CC68"/>
  <c r="CD68"/>
  <c r="CE68"/>
  <c r="BZ68"/>
  <c r="BX68"/>
  <c r="BV68"/>
  <c r="BW68"/>
  <c r="CC64"/>
  <c r="CD64"/>
  <c r="CE64"/>
  <c r="BZ64"/>
  <c r="BW64"/>
  <c r="BX64"/>
  <c r="BV64"/>
  <c r="CC56"/>
  <c r="CD56"/>
  <c r="CE56"/>
  <c r="BZ56"/>
  <c r="BW56"/>
  <c r="BX56"/>
  <c r="BV56"/>
  <c r="CC52"/>
  <c r="CD52"/>
  <c r="CE52"/>
  <c r="BZ52"/>
  <c r="BX52"/>
  <c r="BV52"/>
  <c r="BW52"/>
  <c r="CC44"/>
  <c r="CD44"/>
  <c r="CE44"/>
  <c r="BZ44"/>
  <c r="BX44"/>
  <c r="BV44"/>
  <c r="BW44"/>
  <c r="CC40"/>
  <c r="CD40"/>
  <c r="CE40"/>
  <c r="BZ40"/>
  <c r="BW40"/>
  <c r="BX40"/>
  <c r="BV40"/>
  <c r="CC32"/>
  <c r="CD32"/>
  <c r="CE32"/>
  <c r="BZ32"/>
  <c r="BW32"/>
  <c r="BX32"/>
  <c r="BV32"/>
  <c r="CC28"/>
  <c r="CD28"/>
  <c r="CE28"/>
  <c r="BZ28"/>
  <c r="CF28"/>
  <c r="BW28"/>
  <c r="BX28"/>
  <c r="BV28"/>
  <c r="CC20"/>
  <c r="CD20"/>
  <c r="CE20"/>
  <c r="BZ20"/>
  <c r="CF20"/>
  <c r="BW20"/>
  <c r="BX20"/>
  <c r="BV20"/>
  <c r="CC12"/>
  <c r="CD12"/>
  <c r="CE12"/>
  <c r="BZ12"/>
  <c r="CF12"/>
  <c r="BX12"/>
  <c r="BV12"/>
  <c r="BW12"/>
  <c r="CC121"/>
  <c r="CD121"/>
  <c r="BV121"/>
  <c r="BW121"/>
  <c r="CE121"/>
  <c r="CF121"/>
  <c r="BX121"/>
  <c r="BZ121"/>
  <c r="CC117"/>
  <c r="CD117"/>
  <c r="BV117"/>
  <c r="BW117"/>
  <c r="CE117"/>
  <c r="BX117"/>
  <c r="BZ117"/>
  <c r="CF117"/>
  <c r="CC113"/>
  <c r="CD113"/>
  <c r="BX113"/>
  <c r="BV113"/>
  <c r="BW113"/>
  <c r="CE113"/>
  <c r="CF113"/>
  <c r="BZ113"/>
  <c r="CC109"/>
  <c r="CD109"/>
  <c r="BV109"/>
  <c r="BX109"/>
  <c r="BW109"/>
  <c r="CE109"/>
  <c r="BZ109"/>
  <c r="CF109"/>
  <c r="CC105"/>
  <c r="CD105"/>
  <c r="BV105"/>
  <c r="BW105"/>
  <c r="CE105"/>
  <c r="BX105"/>
  <c r="CF105"/>
  <c r="BZ105"/>
  <c r="CC101"/>
  <c r="CD101"/>
  <c r="BV101"/>
  <c r="BW101"/>
  <c r="CE101"/>
  <c r="BZ101"/>
  <c r="CF101"/>
  <c r="BX101"/>
  <c r="CC97"/>
  <c r="CD97"/>
  <c r="BX97"/>
  <c r="BV97"/>
  <c r="BW97"/>
  <c r="CE97"/>
  <c r="CF97"/>
  <c r="BZ97"/>
  <c r="CC93"/>
  <c r="CD93"/>
  <c r="BV93"/>
  <c r="BX93"/>
  <c r="BW93"/>
  <c r="CE93"/>
  <c r="BZ93"/>
  <c r="CF93"/>
  <c r="CC89"/>
  <c r="CD89"/>
  <c r="BV89"/>
  <c r="BW89"/>
  <c r="CE89"/>
  <c r="CF89"/>
  <c r="BX89"/>
  <c r="BZ89"/>
  <c r="CC85"/>
  <c r="CD85"/>
  <c r="BV85"/>
  <c r="BW85"/>
  <c r="CE85"/>
  <c r="BX85"/>
  <c r="BZ85"/>
  <c r="CF85"/>
  <c r="CC81"/>
  <c r="CD81"/>
  <c r="BX81"/>
  <c r="BV81"/>
  <c r="BW81"/>
  <c r="CE81"/>
  <c r="CF81"/>
  <c r="BZ81"/>
  <c r="CC77"/>
  <c r="CD77"/>
  <c r="BX77"/>
  <c r="BV77"/>
  <c r="BW77"/>
  <c r="CE77"/>
  <c r="BZ77"/>
  <c r="CF77"/>
  <c r="CC73"/>
  <c r="CD73"/>
  <c r="BX73"/>
  <c r="BV73"/>
  <c r="BW73"/>
  <c r="CE73"/>
  <c r="BZ73"/>
  <c r="CC69"/>
  <c r="CD69"/>
  <c r="BX69"/>
  <c r="BV69"/>
  <c r="BW69"/>
  <c r="CE69"/>
  <c r="BZ69"/>
  <c r="CC65"/>
  <c r="CD65"/>
  <c r="BX65"/>
  <c r="BV65"/>
  <c r="BW65"/>
  <c r="CE65"/>
  <c r="BZ65"/>
  <c r="CC61"/>
  <c r="CD61"/>
  <c r="BX61"/>
  <c r="BV61"/>
  <c r="BW61"/>
  <c r="CE61"/>
  <c r="BZ61"/>
  <c r="CC57"/>
  <c r="CD57"/>
  <c r="BX57"/>
  <c r="BV57"/>
  <c r="BW57"/>
  <c r="CE57"/>
  <c r="BZ57"/>
  <c r="CC53"/>
  <c r="CD53"/>
  <c r="BX53"/>
  <c r="BV53"/>
  <c r="BW53"/>
  <c r="CE53"/>
  <c r="BZ53"/>
  <c r="CC49"/>
  <c r="CD49"/>
  <c r="BX49"/>
  <c r="BV49"/>
  <c r="BW49"/>
  <c r="CE49"/>
  <c r="BZ49"/>
  <c r="CC45"/>
  <c r="CD45"/>
  <c r="BX45"/>
  <c r="BV45"/>
  <c r="BW45"/>
  <c r="CE45"/>
  <c r="BZ45"/>
  <c r="CC41"/>
  <c r="CD41"/>
  <c r="BX41"/>
  <c r="BV41"/>
  <c r="BW41"/>
  <c r="CE41"/>
  <c r="BZ41"/>
  <c r="CC37"/>
  <c r="CD37"/>
  <c r="BX37"/>
  <c r="BV37"/>
  <c r="BW37"/>
  <c r="CE37"/>
  <c r="BZ37"/>
  <c r="CC33"/>
  <c r="CD33"/>
  <c r="BX33"/>
  <c r="BV33"/>
  <c r="BW33"/>
  <c r="CE33"/>
  <c r="BZ33"/>
  <c r="CC29"/>
  <c r="CD29"/>
  <c r="BX29"/>
  <c r="BV29"/>
  <c r="BW29"/>
  <c r="CE29"/>
  <c r="BZ29"/>
  <c r="CC25"/>
  <c r="CD25"/>
  <c r="BX25"/>
  <c r="BV25"/>
  <c r="BW25"/>
  <c r="CE25"/>
  <c r="BZ25"/>
  <c r="CC21"/>
  <c r="CD21"/>
  <c r="BX21"/>
  <c r="BV21"/>
  <c r="BW21"/>
  <c r="CE21"/>
  <c r="CF21"/>
  <c r="BZ21"/>
  <c r="CC17"/>
  <c r="CD17"/>
  <c r="BX17"/>
  <c r="BV17"/>
  <c r="BW17"/>
  <c r="CE17"/>
  <c r="CF17"/>
  <c r="BZ17"/>
  <c r="CC13"/>
  <c r="CD13"/>
  <c r="BX13"/>
  <c r="BV13"/>
  <c r="BW13"/>
  <c r="CE13"/>
  <c r="CF13"/>
  <c r="BZ13"/>
  <c r="CC9"/>
  <c r="CD9"/>
  <c r="BX9"/>
  <c r="BV9"/>
  <c r="BW9"/>
  <c r="CE9"/>
  <c r="CF9"/>
  <c r="BZ9"/>
  <c r="CC5"/>
  <c r="CD5"/>
  <c r="BX5"/>
  <c r="BV5"/>
  <c r="BW5"/>
  <c r="CE5"/>
  <c r="CF5"/>
  <c r="BZ5"/>
  <c r="CC122"/>
  <c r="CD122"/>
  <c r="BX122"/>
  <c r="CE122"/>
  <c r="BW122"/>
  <c r="CF122"/>
  <c r="BV122"/>
  <c r="BZ122"/>
  <c r="CC110"/>
  <c r="CD110"/>
  <c r="BX110"/>
  <c r="CE110"/>
  <c r="BW110"/>
  <c r="CF110"/>
  <c r="BV110"/>
  <c r="BZ110"/>
  <c r="CC102"/>
  <c r="CD102"/>
  <c r="BX102"/>
  <c r="CE102"/>
  <c r="BW102"/>
  <c r="CF102"/>
  <c r="BV102"/>
  <c r="BZ102"/>
  <c r="CC94"/>
  <c r="CD94"/>
  <c r="BX94"/>
  <c r="CE94"/>
  <c r="BW94"/>
  <c r="CF94"/>
  <c r="BV94"/>
  <c r="BZ94"/>
  <c r="CC86"/>
  <c r="CD86"/>
  <c r="BX86"/>
  <c r="CE86"/>
  <c r="BW86"/>
  <c r="CF86"/>
  <c r="BV86"/>
  <c r="BZ86"/>
  <c r="CC78"/>
  <c r="CD78"/>
  <c r="CE78"/>
  <c r="BW78"/>
  <c r="CF78"/>
  <c r="BX78"/>
  <c r="BV78"/>
  <c r="BZ78"/>
  <c r="CC70"/>
  <c r="CD70"/>
  <c r="CE70"/>
  <c r="BW70"/>
  <c r="BX70"/>
  <c r="BV70"/>
  <c r="BZ70"/>
  <c r="CC58"/>
  <c r="CD58"/>
  <c r="CE58"/>
  <c r="BW58"/>
  <c r="BX58"/>
  <c r="BV58"/>
  <c r="BZ58"/>
  <c r="CC50"/>
  <c r="CD50"/>
  <c r="CE50"/>
  <c r="BW50"/>
  <c r="BX50"/>
  <c r="BV50"/>
  <c r="BZ50"/>
  <c r="CC42"/>
  <c r="CD42"/>
  <c r="CE42"/>
  <c r="BW42"/>
  <c r="BX42"/>
  <c r="BV42"/>
  <c r="BZ42"/>
  <c r="CC34"/>
  <c r="CD34"/>
  <c r="CE34"/>
  <c r="BW34"/>
  <c r="BX34"/>
  <c r="BV34"/>
  <c r="BZ34"/>
  <c r="CC30"/>
  <c r="CD30"/>
  <c r="CE30"/>
  <c r="BW30"/>
  <c r="BX30"/>
  <c r="BV30"/>
  <c r="BZ30"/>
  <c r="CC22"/>
  <c r="CD22"/>
  <c r="CE22"/>
  <c r="BW22"/>
  <c r="CF22"/>
  <c r="BX22"/>
  <c r="BV22"/>
  <c r="BZ22"/>
  <c r="CC14"/>
  <c r="CD14"/>
  <c r="CE14"/>
  <c r="BW14"/>
  <c r="CF14"/>
  <c r="BX14"/>
  <c r="BV14"/>
  <c r="BZ14"/>
  <c r="CC6"/>
  <c r="CD6"/>
  <c r="CE6"/>
  <c r="BW6"/>
  <c r="CF6"/>
  <c r="BX6"/>
  <c r="BV6"/>
  <c r="BZ6"/>
  <c r="CC123"/>
  <c r="CD123"/>
  <c r="BZ123"/>
  <c r="CE123"/>
  <c r="BV123"/>
  <c r="BW123"/>
  <c r="CF123"/>
  <c r="BX123"/>
  <c r="CC111"/>
  <c r="CD111"/>
  <c r="BZ111"/>
  <c r="CE111"/>
  <c r="CF111"/>
  <c r="BV111"/>
  <c r="BX111"/>
  <c r="BW111"/>
  <c r="CC99"/>
  <c r="CD99"/>
  <c r="BX99"/>
  <c r="BZ99"/>
  <c r="CE99"/>
  <c r="BV99"/>
  <c r="BW99"/>
  <c r="CF99"/>
  <c r="CC87"/>
  <c r="CD87"/>
  <c r="BX87"/>
  <c r="BZ87"/>
  <c r="CE87"/>
  <c r="CF87"/>
  <c r="BV87"/>
  <c r="BW87"/>
  <c r="CC79"/>
  <c r="CD79"/>
  <c r="BZ79"/>
  <c r="CE79"/>
  <c r="CF79"/>
  <c r="BV79"/>
  <c r="BX79"/>
  <c r="BW79"/>
  <c r="CC71"/>
  <c r="CD71"/>
  <c r="BZ71"/>
  <c r="CE71"/>
  <c r="BV71"/>
  <c r="BX71"/>
  <c r="BW71"/>
  <c r="CC63"/>
  <c r="CD63"/>
  <c r="BZ63"/>
  <c r="CE63"/>
  <c r="BV63"/>
  <c r="BX63"/>
  <c r="BW63"/>
  <c r="CC51"/>
  <c r="CD51"/>
  <c r="BZ51"/>
  <c r="CE51"/>
  <c r="BX51"/>
  <c r="BV51"/>
  <c r="BW51"/>
  <c r="CC39"/>
  <c r="CD39"/>
  <c r="BZ39"/>
  <c r="BV39"/>
  <c r="CE39"/>
  <c r="BX39"/>
  <c r="BW39"/>
  <c r="CC31"/>
  <c r="CD31"/>
  <c r="BZ31"/>
  <c r="CE31"/>
  <c r="BX31"/>
  <c r="BV31"/>
  <c r="BW31"/>
  <c r="CC23"/>
  <c r="CD23"/>
  <c r="BZ23"/>
  <c r="BV23"/>
  <c r="CE23"/>
  <c r="BX23"/>
  <c r="CF23"/>
  <c r="BW23"/>
  <c r="CC15"/>
  <c r="CD15"/>
  <c r="BZ15"/>
  <c r="BV15"/>
  <c r="CE15"/>
  <c r="BX15"/>
  <c r="CF15"/>
  <c r="BW15"/>
  <c r="CC7"/>
  <c r="CD7"/>
  <c r="BZ7"/>
  <c r="CE7"/>
  <c r="BX7"/>
  <c r="BV7"/>
  <c r="CF7"/>
  <c r="BW7"/>
  <c r="CC3"/>
  <c r="CD3"/>
  <c r="BZ3"/>
  <c r="BX3"/>
  <c r="BV3"/>
  <c r="BW3"/>
  <c r="CE3"/>
  <c r="CF3"/>
  <c r="CC116"/>
  <c r="CD116"/>
  <c r="CE116"/>
  <c r="BZ116"/>
  <c r="CF116"/>
  <c r="BX116"/>
  <c r="BV116"/>
  <c r="BW116"/>
  <c r="CC96"/>
  <c r="CD96"/>
  <c r="CE96"/>
  <c r="BZ96"/>
  <c r="CF96"/>
  <c r="BW96"/>
  <c r="BX96"/>
  <c r="BV96"/>
  <c r="CC76"/>
  <c r="CD76"/>
  <c r="CE76"/>
  <c r="BZ76"/>
  <c r="CF76"/>
  <c r="BX76"/>
  <c r="BV76"/>
  <c r="BW76"/>
  <c r="CC60"/>
  <c r="CD60"/>
  <c r="CE60"/>
  <c r="BZ60"/>
  <c r="BX60"/>
  <c r="BV60"/>
  <c r="BW60"/>
  <c r="CC48"/>
  <c r="CD48"/>
  <c r="CE48"/>
  <c r="BZ48"/>
  <c r="BW48"/>
  <c r="BX48"/>
  <c r="BV48"/>
  <c r="CC36"/>
  <c r="CD36"/>
  <c r="CE36"/>
  <c r="BZ36"/>
  <c r="BX36"/>
  <c r="BV36"/>
  <c r="BW36"/>
  <c r="CC24"/>
  <c r="CD24"/>
  <c r="CE24"/>
  <c r="BZ24"/>
  <c r="CF24"/>
  <c r="BW24"/>
  <c r="BX24"/>
  <c r="BV24"/>
  <c r="CC16"/>
  <c r="CD16"/>
  <c r="CE16"/>
  <c r="BZ16"/>
  <c r="CF16"/>
  <c r="BW16"/>
  <c r="BV16"/>
  <c r="BX16"/>
  <c r="CC8"/>
  <c r="CD8"/>
  <c r="CE8"/>
  <c r="BZ8"/>
  <c r="CF8"/>
  <c r="BW8"/>
  <c r="BX8"/>
  <c r="BV8"/>
  <c r="CC4"/>
  <c r="CD4"/>
  <c r="CE4"/>
  <c r="BZ4"/>
  <c r="CF4"/>
  <c r="BW4"/>
  <c r="BX4"/>
  <c r="BV4"/>
  <c r="DW4"/>
  <c r="DW5" s="1"/>
  <c r="DO123"/>
  <c r="DN122"/>
  <c r="DP120"/>
  <c r="DO119"/>
  <c r="DN118"/>
  <c r="DP116"/>
  <c r="DO115"/>
  <c r="DN114"/>
  <c r="DP112"/>
  <c r="DO111"/>
  <c r="DN110"/>
  <c r="DP108"/>
  <c r="DO107"/>
  <c r="DN106"/>
  <c r="DP104"/>
  <c r="DO103"/>
  <c r="DN102"/>
  <c r="DP100"/>
  <c r="DO99"/>
  <c r="DN98"/>
  <c r="DP96"/>
  <c r="DO95"/>
  <c r="DN94"/>
  <c r="DO91"/>
  <c r="DN90"/>
  <c r="DO87"/>
  <c r="DN86"/>
  <c r="DO83"/>
  <c r="DN82"/>
  <c r="DO79"/>
  <c r="DN78"/>
  <c r="DO75"/>
  <c r="DN74"/>
  <c r="DO71"/>
  <c r="DN70"/>
  <c r="DO67"/>
  <c r="DN66"/>
  <c r="DO63"/>
  <c r="DN62"/>
  <c r="DO59"/>
  <c r="DN58"/>
  <c r="DO55"/>
  <c r="DN54"/>
  <c r="DO51"/>
  <c r="DN50"/>
  <c r="DO47"/>
  <c r="DN46"/>
  <c r="DO43"/>
  <c r="DN42"/>
  <c r="DO39"/>
  <c r="DN38"/>
  <c r="DO35"/>
  <c r="DN34"/>
  <c r="DO31"/>
  <c r="DN30"/>
  <c r="DO27"/>
  <c r="DN26"/>
  <c r="DO23"/>
  <c r="DN22"/>
  <c r="DO19"/>
  <c r="DN18"/>
  <c r="DO15"/>
  <c r="DN14"/>
  <c r="DO11"/>
  <c r="DN10"/>
  <c r="DO7"/>
  <c r="DN6"/>
  <c r="DP122"/>
  <c r="DO121"/>
  <c r="DN120"/>
  <c r="DP118"/>
  <c r="DO117"/>
  <c r="DN116"/>
  <c r="DP114"/>
  <c r="DO113"/>
  <c r="DN112"/>
  <c r="DP110"/>
  <c r="DO109"/>
  <c r="DN108"/>
  <c r="DP106"/>
  <c r="DO105"/>
  <c r="DN104"/>
  <c r="DP102"/>
  <c r="DO101"/>
  <c r="DN100"/>
  <c r="DP98"/>
  <c r="DO97"/>
  <c r="DN96"/>
  <c r="DP94"/>
  <c r="DO93"/>
  <c r="DN92"/>
  <c r="DO89"/>
  <c r="DN88"/>
  <c r="DO85"/>
  <c r="DN84"/>
  <c r="DO81"/>
  <c r="DN80"/>
  <c r="DO77"/>
  <c r="DN76"/>
  <c r="DO73"/>
  <c r="DN72"/>
  <c r="DO69"/>
  <c r="DN68"/>
  <c r="DO65"/>
  <c r="DN64"/>
  <c r="DO61"/>
  <c r="DN60"/>
  <c r="DO57"/>
  <c r="DN56"/>
  <c r="DO53"/>
  <c r="DN52"/>
  <c r="DO49"/>
  <c r="DN48"/>
  <c r="DO45"/>
  <c r="DN44"/>
  <c r="DO41"/>
  <c r="DN40"/>
  <c r="DO37"/>
  <c r="DN36"/>
  <c r="DO33"/>
  <c r="DN32"/>
  <c r="DO29"/>
  <c r="DN28"/>
  <c r="DO25"/>
  <c r="DN24"/>
  <c r="DO21"/>
  <c r="DN20"/>
  <c r="DO17"/>
  <c r="DN16"/>
  <c r="DO13"/>
  <c r="DN12"/>
  <c r="DO9"/>
  <c r="DN8"/>
  <c r="DO5"/>
  <c r="DP92"/>
  <c r="DP64"/>
  <c r="DP90"/>
  <c r="DP86"/>
  <c r="DP82"/>
  <c r="DP78"/>
  <c r="DP74"/>
  <c r="DP70"/>
  <c r="DP66"/>
  <c r="DP62"/>
  <c r="DP58"/>
  <c r="DP54"/>
  <c r="DP50"/>
  <c r="DP46"/>
  <c r="DP42"/>
  <c r="DP38"/>
  <c r="DT38"/>
  <c r="DP34"/>
  <c r="DT34"/>
  <c r="DU34" s="1"/>
  <c r="DZ34" s="1"/>
  <c r="DP30"/>
  <c r="DT30"/>
  <c r="DU30" s="1"/>
  <c r="DZ30" s="1"/>
  <c r="DP26"/>
  <c r="DT26"/>
  <c r="DU26" s="1"/>
  <c r="DZ26" s="1"/>
  <c r="DP22"/>
  <c r="DT22"/>
  <c r="DU22" s="1"/>
  <c r="DZ22" s="1"/>
  <c r="DP18"/>
  <c r="DT18"/>
  <c r="DU18" s="1"/>
  <c r="DZ18" s="1"/>
  <c r="DP14"/>
  <c r="DT14"/>
  <c r="DU14" s="1"/>
  <c r="DZ14" s="1"/>
  <c r="DP10"/>
  <c r="DT10"/>
  <c r="DU10" s="1"/>
  <c r="DZ10" s="1"/>
  <c r="DP6"/>
  <c r="DT6"/>
  <c r="DU6" s="1"/>
  <c r="DZ6" s="1"/>
  <c r="DN4"/>
  <c r="DP80"/>
  <c r="DP72"/>
  <c r="DP68"/>
  <c r="DP5"/>
  <c r="DT5"/>
  <c r="DU5" s="1"/>
  <c r="DZ5" s="1"/>
  <c r="DN7"/>
  <c r="DP88"/>
  <c r="DP84"/>
  <c r="DP76"/>
  <c r="DP60"/>
  <c r="DP56"/>
  <c r="DP52"/>
  <c r="DP48"/>
  <c r="DP44"/>
  <c r="DP40"/>
  <c r="DP36"/>
  <c r="DT36"/>
  <c r="DU36" s="1"/>
  <c r="DZ36" s="1"/>
  <c r="DP32"/>
  <c r="DT32"/>
  <c r="DU32" s="1"/>
  <c r="DZ32" s="1"/>
  <c r="DP28"/>
  <c r="DT28"/>
  <c r="DU28" s="1"/>
  <c r="DZ28" s="1"/>
  <c r="DP24"/>
  <c r="DT24"/>
  <c r="DU24" s="1"/>
  <c r="DZ24" s="1"/>
  <c r="DP20"/>
  <c r="DT20"/>
  <c r="DU20" s="1"/>
  <c r="DZ20" s="1"/>
  <c r="DP16"/>
  <c r="DT16"/>
  <c r="DU16" s="1"/>
  <c r="DZ16" s="1"/>
  <c r="DP12"/>
  <c r="DT12"/>
  <c r="DU12" s="1"/>
  <c r="DZ12" s="1"/>
  <c r="DP8"/>
  <c r="DT8"/>
  <c r="DU8" s="1"/>
  <c r="DZ8" s="1"/>
  <c r="DN123"/>
  <c r="DP121"/>
  <c r="DO120"/>
  <c r="DN119"/>
  <c r="DP117"/>
  <c r="DO116"/>
  <c r="DN115"/>
  <c r="DP113"/>
  <c r="DO112"/>
  <c r="DN111"/>
  <c r="DP109"/>
  <c r="DO108"/>
  <c r="DN107"/>
  <c r="DP105"/>
  <c r="DO104"/>
  <c r="DN103"/>
  <c r="DP101"/>
  <c r="DO100"/>
  <c r="DN99"/>
  <c r="DP97"/>
  <c r="DO96"/>
  <c r="DN95"/>
  <c r="DP93"/>
  <c r="DO92"/>
  <c r="DN91"/>
  <c r="DP89"/>
  <c r="DO88"/>
  <c r="DN87"/>
  <c r="DP85"/>
  <c r="DO84"/>
  <c r="DN83"/>
  <c r="DP81"/>
  <c r="DO80"/>
  <c r="DN79"/>
  <c r="DP77"/>
  <c r="DO76"/>
  <c r="DN75"/>
  <c r="DP73"/>
  <c r="DO72"/>
  <c r="DN71"/>
  <c r="DP69"/>
  <c r="DO68"/>
  <c r="DN67"/>
  <c r="DP65"/>
  <c r="DO64"/>
  <c r="DN63"/>
  <c r="DP61"/>
  <c r="DO60"/>
  <c r="DN59"/>
  <c r="DP57"/>
  <c r="DO56"/>
  <c r="DN55"/>
  <c r="DP53"/>
  <c r="DO52"/>
  <c r="DN51"/>
  <c r="DP49"/>
  <c r="DO48"/>
  <c r="DN47"/>
  <c r="DP45"/>
  <c r="DO44"/>
  <c r="DN43"/>
  <c r="DP41"/>
  <c r="DO40"/>
  <c r="DN39"/>
  <c r="DP37"/>
  <c r="DO36"/>
  <c r="DN35"/>
  <c r="DP33"/>
  <c r="DO32"/>
  <c r="DN31"/>
  <c r="DP29"/>
  <c r="DO28"/>
  <c r="DN27"/>
  <c r="DP25"/>
  <c r="DO24"/>
  <c r="DN23"/>
  <c r="DP21"/>
  <c r="DO20"/>
  <c r="DN19"/>
  <c r="DP17"/>
  <c r="DO16"/>
  <c r="DN15"/>
  <c r="DP13"/>
  <c r="DO12"/>
  <c r="DN11"/>
  <c r="DP9"/>
  <c r="DO8"/>
  <c r="DO4"/>
  <c r="DP4"/>
  <c r="DP123"/>
  <c r="DO122"/>
  <c r="DN121"/>
  <c r="DP119"/>
  <c r="DO118"/>
  <c r="DN117"/>
  <c r="DP115"/>
  <c r="DO114"/>
  <c r="DN113"/>
  <c r="DP111"/>
  <c r="DO110"/>
  <c r="DN109"/>
  <c r="DP107"/>
  <c r="DO106"/>
  <c r="DN105"/>
  <c r="DP103"/>
  <c r="DO102"/>
  <c r="DN101"/>
  <c r="DP99"/>
  <c r="DO98"/>
  <c r="DN97"/>
  <c r="DP95"/>
  <c r="DO94"/>
  <c r="DN93"/>
  <c r="DP91"/>
  <c r="DO90"/>
  <c r="DN89"/>
  <c r="DP87"/>
  <c r="DO86"/>
  <c r="DN85"/>
  <c r="DP83"/>
  <c r="DO82"/>
  <c r="DN81"/>
  <c r="DP79"/>
  <c r="DO78"/>
  <c r="DN77"/>
  <c r="DP75"/>
  <c r="DO74"/>
  <c r="DN73"/>
  <c r="DP71"/>
  <c r="DO70"/>
  <c r="DN69"/>
  <c r="DP67"/>
  <c r="DO66"/>
  <c r="DN65"/>
  <c r="DP63"/>
  <c r="DO62"/>
  <c r="DN61"/>
  <c r="DP59"/>
  <c r="DO58"/>
  <c r="DN57"/>
  <c r="DP55"/>
  <c r="DO54"/>
  <c r="DN53"/>
  <c r="DP51"/>
  <c r="DO50"/>
  <c r="DN49"/>
  <c r="DP47"/>
  <c r="DO46"/>
  <c r="DN45"/>
  <c r="DP43"/>
  <c r="DO42"/>
  <c r="DN41"/>
  <c r="DP39"/>
  <c r="DO38"/>
  <c r="DN37"/>
  <c r="DP35"/>
  <c r="DO34"/>
  <c r="DN33"/>
  <c r="DP31"/>
  <c r="DO30"/>
  <c r="DN29"/>
  <c r="DP27"/>
  <c r="DO26"/>
  <c r="DN25"/>
  <c r="DP23"/>
  <c r="DO22"/>
  <c r="DN21"/>
  <c r="DP19"/>
  <c r="DO18"/>
  <c r="DN17"/>
  <c r="DP15"/>
  <c r="DO14"/>
  <c r="DN13"/>
  <c r="DP11"/>
  <c r="DO10"/>
  <c r="DN9"/>
  <c r="DP7"/>
  <c r="DO6"/>
  <c r="DN5"/>
  <c r="X105"/>
  <c r="X106" s="1"/>
  <c r="X107" s="1"/>
  <c r="X108" s="1"/>
  <c r="X109" s="1"/>
  <c r="X110" s="1"/>
  <c r="X111" s="1"/>
  <c r="X112" s="1"/>
  <c r="X113" s="1"/>
  <c r="X114" s="1"/>
  <c r="X115" s="1"/>
  <c r="X116" s="1"/>
  <c r="X117" s="1"/>
  <c r="X118" s="1"/>
  <c r="X119" s="1"/>
  <c r="X120" s="1"/>
  <c r="X121" s="1"/>
  <c r="X122" s="1"/>
  <c r="X123" s="1"/>
  <c r="X4"/>
  <c r="X5" s="1"/>
  <c r="X6" s="1"/>
  <c r="X7" s="1"/>
  <c r="X8" s="1"/>
  <c r="X9" s="1"/>
  <c r="X10" s="1"/>
  <c r="X11" s="1"/>
  <c r="X12" s="1"/>
  <c r="X13" s="1"/>
  <c r="X14" s="1"/>
  <c r="X15" s="1"/>
  <c r="X16" s="1"/>
  <c r="X17" s="1"/>
  <c r="X18" s="1"/>
  <c r="X19" s="1"/>
  <c r="X20" s="1"/>
  <c r="X21" s="1"/>
  <c r="X22" s="1"/>
  <c r="X23" s="1"/>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X81" s="1"/>
  <c r="X82" s="1"/>
  <c r="X83" s="1"/>
  <c r="X84" s="1"/>
  <c r="X85" s="1"/>
  <c r="X86" s="1"/>
  <c r="X87" s="1"/>
  <c r="X88" s="1"/>
  <c r="X89" s="1"/>
  <c r="X90" s="1"/>
  <c r="X91" s="1"/>
  <c r="X92" s="1"/>
  <c r="X93" s="1"/>
  <c r="X94" s="1"/>
  <c r="X95" s="1"/>
  <c r="X96" s="1"/>
  <c r="X97" s="1"/>
  <c r="X98" s="1"/>
  <c r="X99" s="1"/>
  <c r="X100" s="1"/>
  <c r="X101" s="1"/>
  <c r="X102" s="1"/>
  <c r="X103" s="1"/>
  <c r="Y4"/>
  <c r="Y5"/>
  <c r="Y6"/>
  <c r="Y7"/>
  <c r="Y8"/>
  <c r="Y9"/>
  <c r="Y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92"/>
  <c r="Y93"/>
  <c r="Y94"/>
  <c r="Y95"/>
  <c r="Y96"/>
  <c r="Y97"/>
  <c r="Y98"/>
  <c r="Y99"/>
  <c r="Y100"/>
  <c r="Y101"/>
  <c r="Y102"/>
  <c r="Y103"/>
  <c r="Y104"/>
  <c r="Y105"/>
  <c r="Y106"/>
  <c r="Y107"/>
  <c r="Y108"/>
  <c r="Y109"/>
  <c r="Y110"/>
  <c r="Y111"/>
  <c r="Y112"/>
  <c r="Y113"/>
  <c r="Y114"/>
  <c r="Y115"/>
  <c r="Y116"/>
  <c r="Y117"/>
  <c r="Y118"/>
  <c r="Y119"/>
  <c r="Y120"/>
  <c r="Y121"/>
  <c r="Y122"/>
  <c r="Y123"/>
  <c r="Y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3"/>
  <c r="Q105"/>
  <c r="Q106" s="1"/>
  <c r="Q107" s="1"/>
  <c r="Q108" s="1"/>
  <c r="Q109" s="1"/>
  <c r="Q110" s="1"/>
  <c r="Q111" s="1"/>
  <c r="Q112" s="1"/>
  <c r="Q113" s="1"/>
  <c r="Q114" s="1"/>
  <c r="Q115" s="1"/>
  <c r="Q116" s="1"/>
  <c r="Q117" s="1"/>
  <c r="Q118" s="1"/>
  <c r="Q119" s="1"/>
  <c r="Q120" s="1"/>
  <c r="Q121" s="1"/>
  <c r="Q122" s="1"/>
  <c r="Q123" s="1"/>
  <c r="Q4"/>
  <c r="Q5" s="1"/>
  <c r="Q6" s="1"/>
  <c r="Q7" s="1"/>
  <c r="Q8" s="1"/>
  <c r="Q9" s="1"/>
  <c r="Q10" s="1"/>
  <c r="Q11" s="1"/>
  <c r="Q12" s="1"/>
  <c r="Q13" s="1"/>
  <c r="Q14" s="1"/>
  <c r="Q15" s="1"/>
  <c r="Q16" s="1"/>
  <c r="Q17" s="1"/>
  <c r="Q18" s="1"/>
  <c r="Q19" s="1"/>
  <c r="Q20" s="1"/>
  <c r="Q21" s="1"/>
  <c r="Q22" s="1"/>
  <c r="Q23" s="1"/>
  <c r="Q24" s="1"/>
  <c r="Q25" s="1"/>
  <c r="Q26" s="1"/>
  <c r="Q27" s="1"/>
  <c r="Q28" s="1"/>
  <c r="Q29" s="1"/>
  <c r="Q30" s="1"/>
  <c r="Q31" s="1"/>
  <c r="Q32" s="1"/>
  <c r="Q33" s="1"/>
  <c r="Q34" s="1"/>
  <c r="Q35" s="1"/>
  <c r="Q36" s="1"/>
  <c r="Q37" s="1"/>
  <c r="Q38" s="1"/>
  <c r="Q39" s="1"/>
  <c r="Q40" s="1"/>
  <c r="Q41" s="1"/>
  <c r="Q42" s="1"/>
  <c r="Q43" s="1"/>
  <c r="Q44" s="1"/>
  <c r="Q45" s="1"/>
  <c r="Q46" s="1"/>
  <c r="Q47" s="1"/>
  <c r="Q48" s="1"/>
  <c r="Q49" s="1"/>
  <c r="Q50" s="1"/>
  <c r="Q51" s="1"/>
  <c r="Q52" s="1"/>
  <c r="Q53" s="1"/>
  <c r="Q54" s="1"/>
  <c r="Q55" s="1"/>
  <c r="Q56" s="1"/>
  <c r="Q57" s="1"/>
  <c r="Q58" s="1"/>
  <c r="Q59" s="1"/>
  <c r="Q60" s="1"/>
  <c r="Q61" s="1"/>
  <c r="Q62" s="1"/>
  <c r="Q63" s="1"/>
  <c r="Q64" s="1"/>
  <c r="Q65" s="1"/>
  <c r="Q66" s="1"/>
  <c r="Q67" s="1"/>
  <c r="Q68" s="1"/>
  <c r="Q69" s="1"/>
  <c r="Q70" s="1"/>
  <c r="Q71" s="1"/>
  <c r="Q72" s="1"/>
  <c r="Q73" s="1"/>
  <c r="Q74" s="1"/>
  <c r="Q75" s="1"/>
  <c r="Q76" s="1"/>
  <c r="Q77" s="1"/>
  <c r="Q78" s="1"/>
  <c r="Q79" s="1"/>
  <c r="Q80" s="1"/>
  <c r="Q81" s="1"/>
  <c r="Q82" s="1"/>
  <c r="Q83" s="1"/>
  <c r="Q84" s="1"/>
  <c r="Q85" s="1"/>
  <c r="Q86" s="1"/>
  <c r="Q87" s="1"/>
  <c r="Q88" s="1"/>
  <c r="Q89" s="1"/>
  <c r="Q90" s="1"/>
  <c r="Q91" s="1"/>
  <c r="Q92" s="1"/>
  <c r="Q93" s="1"/>
  <c r="Q94" s="1"/>
  <c r="Q95" s="1"/>
  <c r="Q96" s="1"/>
  <c r="Q97" s="1"/>
  <c r="Q98" s="1"/>
  <c r="Q99" s="1"/>
  <c r="Q100" s="1"/>
  <c r="Q101" s="1"/>
  <c r="Q102" s="1"/>
  <c r="Q103" s="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3"/>
  <c r="L3" s="1"/>
  <c r="L4" s="1"/>
  <c r="J4"/>
  <c r="J5" s="1"/>
  <c r="J6" s="1"/>
  <c r="J7" s="1"/>
  <c r="J8" s="1"/>
  <c r="J9" s="1"/>
  <c r="J10" s="1"/>
  <c r="J11" s="1"/>
  <c r="J12" s="1"/>
  <c r="J13" s="1"/>
  <c r="J14" s="1"/>
  <c r="J15" s="1"/>
  <c r="J16" s="1"/>
  <c r="J17" s="1"/>
  <c r="J18" s="1"/>
  <c r="J19" s="1"/>
  <c r="J20" s="1"/>
  <c r="J21" s="1"/>
  <c r="J22" s="1"/>
  <c r="J23" s="1"/>
  <c r="J24" s="1"/>
  <c r="J25" s="1"/>
  <c r="J26" s="1"/>
  <c r="J27" s="1"/>
  <c r="J28" s="1"/>
  <c r="J29" s="1"/>
  <c r="J30" s="1"/>
  <c r="J31" s="1"/>
  <c r="J32" s="1"/>
  <c r="J33" s="1"/>
  <c r="J34" s="1"/>
  <c r="J35" s="1"/>
  <c r="J36" s="1"/>
  <c r="J37" s="1"/>
  <c r="J38" s="1"/>
  <c r="J39" s="1"/>
  <c r="J40" s="1"/>
  <c r="J41" s="1"/>
  <c r="J42" s="1"/>
  <c r="J43" s="1"/>
  <c r="J44" s="1"/>
  <c r="J45" s="1"/>
  <c r="J46" s="1"/>
  <c r="J47" s="1"/>
  <c r="J48" s="1"/>
  <c r="J49" s="1"/>
  <c r="J50" s="1"/>
  <c r="J51" s="1"/>
  <c r="J52" s="1"/>
  <c r="J53" s="1"/>
  <c r="J54" s="1"/>
  <c r="J55" s="1"/>
  <c r="J56" s="1"/>
  <c r="J57" s="1"/>
  <c r="J58" s="1"/>
  <c r="J59" s="1"/>
  <c r="J60" s="1"/>
  <c r="J61" s="1"/>
  <c r="J62" s="1"/>
  <c r="J63" s="1"/>
  <c r="J64" s="1"/>
  <c r="J65" s="1"/>
  <c r="J66" s="1"/>
  <c r="J67" s="1"/>
  <c r="J68" s="1"/>
  <c r="J69" s="1"/>
  <c r="J70" s="1"/>
  <c r="J71" s="1"/>
  <c r="J72" s="1"/>
  <c r="J73" s="1"/>
  <c r="J74" s="1"/>
  <c r="J75" s="1"/>
  <c r="J76" s="1"/>
  <c r="J77" s="1"/>
  <c r="J78" s="1"/>
  <c r="J79" s="1"/>
  <c r="J80" s="1"/>
  <c r="J81" s="1"/>
  <c r="J82" s="1"/>
  <c r="J83" s="1"/>
  <c r="J84" s="1"/>
  <c r="J85" s="1"/>
  <c r="J86" s="1"/>
  <c r="J87" s="1"/>
  <c r="J88" s="1"/>
  <c r="J89" s="1"/>
  <c r="J90" s="1"/>
  <c r="J91" s="1"/>
  <c r="J92" s="1"/>
  <c r="J93" s="1"/>
  <c r="J94" s="1"/>
  <c r="J95" s="1"/>
  <c r="J96" s="1"/>
  <c r="J97" s="1"/>
  <c r="J98" s="1"/>
  <c r="J99" s="1"/>
  <c r="J100" s="1"/>
  <c r="J101" s="1"/>
  <c r="J102" s="1"/>
  <c r="J103" s="1"/>
  <c r="J104" s="1"/>
  <c r="J105" s="1"/>
  <c r="J106" s="1"/>
  <c r="J107" s="1"/>
  <c r="J108" s="1"/>
  <c r="J109" s="1"/>
  <c r="J110" s="1"/>
  <c r="J111" s="1"/>
  <c r="J112" s="1"/>
  <c r="J113" s="1"/>
  <c r="J114" s="1"/>
  <c r="J115" s="1"/>
  <c r="J116" s="1"/>
  <c r="J117" s="1"/>
  <c r="J118" s="1"/>
  <c r="J119" s="1"/>
  <c r="J120" s="1"/>
  <c r="J121" s="1"/>
  <c r="J122" s="1"/>
  <c r="J123" s="1"/>
  <c r="C4"/>
  <c r="C5"/>
  <c r="C6"/>
  <c r="C7"/>
  <c r="C8"/>
  <c r="C9"/>
  <c r="B8" i="22" s="1"/>
  <c r="AA8" s="1"/>
  <c r="C10" i="2"/>
  <c r="C11"/>
  <c r="B10" i="22" s="1"/>
  <c r="AA10" s="1"/>
  <c r="C12" i="2"/>
  <c r="C13"/>
  <c r="B12" i="22" s="1"/>
  <c r="AA12" s="1"/>
  <c r="C14" i="2"/>
  <c r="C15"/>
  <c r="C16"/>
  <c r="C17"/>
  <c r="B16" i="22" s="1"/>
  <c r="AA16" s="1"/>
  <c r="C18" i="2"/>
  <c r="C19"/>
  <c r="B18" i="22" s="1"/>
  <c r="AA18" s="1"/>
  <c r="C20" i="2"/>
  <c r="C21"/>
  <c r="B20" i="22" s="1"/>
  <c r="AA20" s="1"/>
  <c r="C22" i="2"/>
  <c r="C23"/>
  <c r="C24"/>
  <c r="C25"/>
  <c r="B24" i="22" s="1"/>
  <c r="AA24" s="1"/>
  <c r="C26" i="2"/>
  <c r="C27"/>
  <c r="B26" i="22" s="1"/>
  <c r="AA26" s="1"/>
  <c r="C28" i="2"/>
  <c r="C29"/>
  <c r="B28" i="22" s="1"/>
  <c r="C30" i="2"/>
  <c r="C31"/>
  <c r="C32"/>
  <c r="C33"/>
  <c r="B32" i="22" s="1"/>
  <c r="AA32" s="1"/>
  <c r="C34" i="2"/>
  <c r="C35"/>
  <c r="B34" i="22" s="1"/>
  <c r="AA34" s="1"/>
  <c r="C36" i="2"/>
  <c r="C37"/>
  <c r="B36" i="22" s="1"/>
  <c r="AA36" s="1"/>
  <c r="C38" i="2"/>
  <c r="C39"/>
  <c r="C40"/>
  <c r="C41"/>
  <c r="C42"/>
  <c r="C43"/>
  <c r="B42" i="22" s="1"/>
  <c r="AA42" s="1"/>
  <c r="C44" i="2"/>
  <c r="C45"/>
  <c r="C46"/>
  <c r="C47"/>
  <c r="C48"/>
  <c r="C49"/>
  <c r="C50"/>
  <c r="C51"/>
  <c r="B50" i="22" s="1"/>
  <c r="AA50" s="1"/>
  <c r="C52" i="2"/>
  <c r="C53"/>
  <c r="C54"/>
  <c r="C55"/>
  <c r="C56"/>
  <c r="C57"/>
  <c r="C58"/>
  <c r="C59"/>
  <c r="B58" i="22" s="1"/>
  <c r="C60" i="2"/>
  <c r="C61"/>
  <c r="C62"/>
  <c r="C63"/>
  <c r="C64"/>
  <c r="C65"/>
  <c r="C66"/>
  <c r="C67"/>
  <c r="B66" i="22" s="1"/>
  <c r="AA66" s="1"/>
  <c r="C68" i="2"/>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AL113" i="22" s="1"/>
  <c r="C115" i="2"/>
  <c r="AL114" i="22" s="1"/>
  <c r="C116" i="2"/>
  <c r="AL115" i="22" s="1"/>
  <c r="C117" i="2"/>
  <c r="AL116" i="22" s="1"/>
  <c r="C118" i="2"/>
  <c r="AL117" i="22" s="1"/>
  <c r="C119" i="2"/>
  <c r="AL118" i="22" s="1"/>
  <c r="C120" i="2"/>
  <c r="AL119" i="22" s="1"/>
  <c r="C121" i="2"/>
  <c r="AL120" i="22" s="1"/>
  <c r="C122" i="2"/>
  <c r="AL121" i="22" s="1"/>
  <c r="C123" i="2"/>
  <c r="AL122" i="22" s="1"/>
  <c r="C3" i="2"/>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3"/>
  <c r="DU38" l="1"/>
  <c r="DZ38" s="1"/>
  <c r="DU39"/>
  <c r="DZ39" s="1"/>
  <c r="B46" i="22"/>
  <c r="AA46" s="1"/>
  <c r="B62"/>
  <c r="AA62" s="1"/>
  <c r="B37"/>
  <c r="AA37" s="1"/>
  <c r="B54"/>
  <c r="AA54" s="1"/>
  <c r="B70"/>
  <c r="AA70" s="1"/>
  <c r="AL109"/>
  <c r="AC109"/>
  <c r="AL105"/>
  <c r="AC105"/>
  <c r="AL97"/>
  <c r="D97"/>
  <c r="AC97"/>
  <c r="AL93"/>
  <c r="D93"/>
  <c r="AC93"/>
  <c r="AL85"/>
  <c r="D85"/>
  <c r="AC85"/>
  <c r="AL81"/>
  <c r="D81"/>
  <c r="AC81"/>
  <c r="AL73"/>
  <c r="D73"/>
  <c r="AC73"/>
  <c r="AL69"/>
  <c r="D69"/>
  <c r="AC69"/>
  <c r="AL61"/>
  <c r="D61"/>
  <c r="AC61"/>
  <c r="AL57"/>
  <c r="D57"/>
  <c r="AC57"/>
  <c r="AL49"/>
  <c r="D49"/>
  <c r="AC49"/>
  <c r="AL45"/>
  <c r="D45"/>
  <c r="AC45"/>
  <c r="AL37"/>
  <c r="D37"/>
  <c r="AC37"/>
  <c r="AL25"/>
  <c r="D25"/>
  <c r="AC25"/>
  <c r="AL17"/>
  <c r="D17"/>
  <c r="AC17"/>
  <c r="AL9"/>
  <c r="D9"/>
  <c r="AC9"/>
  <c r="B11"/>
  <c r="AA11" s="1"/>
  <c r="B19"/>
  <c r="AA19" s="1"/>
  <c r="B35"/>
  <c r="AA35" s="1"/>
  <c r="B93"/>
  <c r="B102"/>
  <c r="AA102" s="1"/>
  <c r="B99"/>
  <c r="AA99" s="1"/>
  <c r="B13"/>
  <c r="AA13" s="1"/>
  <c r="B21"/>
  <c r="AA21" s="1"/>
  <c r="B81"/>
  <c r="AA81" s="1"/>
  <c r="B75"/>
  <c r="AA75" s="1"/>
  <c r="B91"/>
  <c r="AA91" s="1"/>
  <c r="B88"/>
  <c r="B86"/>
  <c r="AA86" s="1"/>
  <c r="AL2"/>
  <c r="D2"/>
  <c r="AC2"/>
  <c r="AL111"/>
  <c r="AC111"/>
  <c r="AL107"/>
  <c r="AC107"/>
  <c r="AL103"/>
  <c r="AC103"/>
  <c r="AL99"/>
  <c r="AC99"/>
  <c r="D99"/>
  <c r="AL95"/>
  <c r="AC95"/>
  <c r="D95"/>
  <c r="AL91"/>
  <c r="AC91"/>
  <c r="D91"/>
  <c r="AL87"/>
  <c r="D87"/>
  <c r="AC87"/>
  <c r="AL83"/>
  <c r="AC83"/>
  <c r="D83"/>
  <c r="AL79"/>
  <c r="AC79"/>
  <c r="D79"/>
  <c r="AL75"/>
  <c r="AC75"/>
  <c r="D75"/>
  <c r="AL71"/>
  <c r="D71"/>
  <c r="AC71"/>
  <c r="AL67"/>
  <c r="D67"/>
  <c r="AC67"/>
  <c r="AL63"/>
  <c r="D63"/>
  <c r="AC63"/>
  <c r="AL59"/>
  <c r="AC59"/>
  <c r="D59"/>
  <c r="AL55"/>
  <c r="D55"/>
  <c r="AC55"/>
  <c r="AL51"/>
  <c r="D51"/>
  <c r="AC51"/>
  <c r="AL47"/>
  <c r="D47"/>
  <c r="AC47"/>
  <c r="AL43"/>
  <c r="AC43"/>
  <c r="D43"/>
  <c r="AL39"/>
  <c r="D39"/>
  <c r="AC39"/>
  <c r="AL35"/>
  <c r="D35"/>
  <c r="AC35"/>
  <c r="AL31"/>
  <c r="AC31"/>
  <c r="D31"/>
  <c r="AL27"/>
  <c r="AC27"/>
  <c r="D27"/>
  <c r="AL23"/>
  <c r="D23"/>
  <c r="AC23"/>
  <c r="AL19"/>
  <c r="D19"/>
  <c r="AC19"/>
  <c r="AL15"/>
  <c r="AC15"/>
  <c r="D15"/>
  <c r="AL11"/>
  <c r="AC11"/>
  <c r="D11"/>
  <c r="AL7"/>
  <c r="D7"/>
  <c r="AC7"/>
  <c r="AL3"/>
  <c r="D3"/>
  <c r="AC3"/>
  <c r="B7"/>
  <c r="AA7" s="1"/>
  <c r="B15"/>
  <c r="AA15" s="1"/>
  <c r="B23"/>
  <c r="B31"/>
  <c r="AA31" s="1"/>
  <c r="B101"/>
  <c r="AA101" s="1"/>
  <c r="B94"/>
  <c r="AA94" s="1"/>
  <c r="B9"/>
  <c r="AA9" s="1"/>
  <c r="B17"/>
  <c r="AA17" s="1"/>
  <c r="B25"/>
  <c r="AA25" s="1"/>
  <c r="B33"/>
  <c r="B76"/>
  <c r="AA76" s="1"/>
  <c r="B83"/>
  <c r="B85"/>
  <c r="AA85" s="1"/>
  <c r="B78"/>
  <c r="B2"/>
  <c r="AA2" s="1"/>
  <c r="AA28"/>
  <c r="AL112"/>
  <c r="AC112"/>
  <c r="AL108"/>
  <c r="AC108"/>
  <c r="AL104"/>
  <c r="AC104"/>
  <c r="AL100"/>
  <c r="D100"/>
  <c r="AC100"/>
  <c r="AL96"/>
  <c r="D96"/>
  <c r="AC96"/>
  <c r="AL92"/>
  <c r="D92"/>
  <c r="AC92"/>
  <c r="AL88"/>
  <c r="D88"/>
  <c r="AC88"/>
  <c r="AL84"/>
  <c r="D84"/>
  <c r="AC84"/>
  <c r="AL80"/>
  <c r="D80"/>
  <c r="AC80"/>
  <c r="AL76"/>
  <c r="D76"/>
  <c r="AC76"/>
  <c r="AL72"/>
  <c r="D72"/>
  <c r="AC72"/>
  <c r="AL68"/>
  <c r="D68"/>
  <c r="AC68"/>
  <c r="AL64"/>
  <c r="D64"/>
  <c r="AC64"/>
  <c r="AL60"/>
  <c r="D60"/>
  <c r="AC60"/>
  <c r="AL56"/>
  <c r="D56"/>
  <c r="AC56"/>
  <c r="AL52"/>
  <c r="D52"/>
  <c r="AC52"/>
  <c r="AL48"/>
  <c r="D48"/>
  <c r="AC48"/>
  <c r="AL44"/>
  <c r="D44"/>
  <c r="AC44"/>
  <c r="AL40"/>
  <c r="D40"/>
  <c r="AC40"/>
  <c r="AL36"/>
  <c r="D36"/>
  <c r="AC36"/>
  <c r="AL32"/>
  <c r="D32"/>
  <c r="AC32"/>
  <c r="AL28"/>
  <c r="D28"/>
  <c r="AC28"/>
  <c r="AL24"/>
  <c r="D24"/>
  <c r="AC24"/>
  <c r="AL20"/>
  <c r="D20"/>
  <c r="AC20"/>
  <c r="AL16"/>
  <c r="D16"/>
  <c r="AC16"/>
  <c r="AL12"/>
  <c r="D12"/>
  <c r="AC12"/>
  <c r="AL8"/>
  <c r="D8"/>
  <c r="AC8"/>
  <c r="AL4"/>
  <c r="D4"/>
  <c r="AC4"/>
  <c r="B96"/>
  <c r="AA96" s="1"/>
  <c r="B98"/>
  <c r="AA98" s="1"/>
  <c r="B95"/>
  <c r="AA95" s="1"/>
  <c r="B89"/>
  <c r="AA89" s="1"/>
  <c r="B79"/>
  <c r="AA79" s="1"/>
  <c r="B77"/>
  <c r="AA77" s="1"/>
  <c r="B74"/>
  <c r="AA74" s="1"/>
  <c r="B90"/>
  <c r="AA90" s="1"/>
  <c r="B3"/>
  <c r="AA3" s="1"/>
  <c r="B44"/>
  <c r="AA44" s="1"/>
  <c r="B52"/>
  <c r="AA52" s="1"/>
  <c r="B60"/>
  <c r="AA60" s="1"/>
  <c r="B68"/>
  <c r="AA68" s="1"/>
  <c r="B40"/>
  <c r="AA40" s="1"/>
  <c r="AL101"/>
  <c r="D101"/>
  <c r="AC101"/>
  <c r="AL89"/>
  <c r="D89"/>
  <c r="AC89"/>
  <c r="AL77"/>
  <c r="D77"/>
  <c r="AC77"/>
  <c r="AL65"/>
  <c r="D65"/>
  <c r="AC65"/>
  <c r="AL53"/>
  <c r="D53"/>
  <c r="AC53"/>
  <c r="AL41"/>
  <c r="D41"/>
  <c r="AC41"/>
  <c r="AL33"/>
  <c r="D33"/>
  <c r="AC33"/>
  <c r="AL29"/>
  <c r="D29"/>
  <c r="AC29"/>
  <c r="AL21"/>
  <c r="D21"/>
  <c r="AC21"/>
  <c r="AL13"/>
  <c r="D13"/>
  <c r="AC13"/>
  <c r="AL5"/>
  <c r="D5"/>
  <c r="AC5"/>
  <c r="B27"/>
  <c r="AA27" s="1"/>
  <c r="B100"/>
  <c r="AA100" s="1"/>
  <c r="B5"/>
  <c r="AA5" s="1"/>
  <c r="B29"/>
  <c r="AA29" s="1"/>
  <c r="AL110"/>
  <c r="AC110"/>
  <c r="AL106"/>
  <c r="AC106"/>
  <c r="AL102"/>
  <c r="D102"/>
  <c r="AC102"/>
  <c r="AL98"/>
  <c r="D98"/>
  <c r="AC98"/>
  <c r="AL94"/>
  <c r="D94"/>
  <c r="AC94"/>
  <c r="AL90"/>
  <c r="D90"/>
  <c r="AC90"/>
  <c r="AL86"/>
  <c r="D86"/>
  <c r="AC86"/>
  <c r="AL82"/>
  <c r="D82"/>
  <c r="AC82"/>
  <c r="AL78"/>
  <c r="D78"/>
  <c r="AC78"/>
  <c r="AL74"/>
  <c r="D74"/>
  <c r="AC74"/>
  <c r="AL70"/>
  <c r="D70"/>
  <c r="AC70"/>
  <c r="AL66"/>
  <c r="D66"/>
  <c r="AC66"/>
  <c r="AL62"/>
  <c r="D62"/>
  <c r="AC62"/>
  <c r="AL58"/>
  <c r="D58"/>
  <c r="AC58"/>
  <c r="AL54"/>
  <c r="D54"/>
  <c r="AC54"/>
  <c r="AL50"/>
  <c r="D50"/>
  <c r="AC50"/>
  <c r="AL46"/>
  <c r="D46"/>
  <c r="AC46"/>
  <c r="AL42"/>
  <c r="D42"/>
  <c r="AC42"/>
  <c r="AL38"/>
  <c r="D38"/>
  <c r="AC38"/>
  <c r="AL34"/>
  <c r="D34"/>
  <c r="AC34"/>
  <c r="AL30"/>
  <c r="D30"/>
  <c r="AC30"/>
  <c r="AL26"/>
  <c r="D26"/>
  <c r="AC26"/>
  <c r="AL22"/>
  <c r="D22"/>
  <c r="AC22"/>
  <c r="AL18"/>
  <c r="D18"/>
  <c r="AC18"/>
  <c r="AL14"/>
  <c r="D14"/>
  <c r="AC14"/>
  <c r="AL10"/>
  <c r="D10"/>
  <c r="AC10"/>
  <c r="AL6"/>
  <c r="D6"/>
  <c r="AC6"/>
  <c r="B97"/>
  <c r="AA97" s="1"/>
  <c r="B92"/>
  <c r="AA92" s="1"/>
  <c r="B84"/>
  <c r="AA84" s="1"/>
  <c r="B87"/>
  <c r="AA87" s="1"/>
  <c r="B80"/>
  <c r="AA80" s="1"/>
  <c r="B82"/>
  <c r="AA82" s="1"/>
  <c r="B48"/>
  <c r="AA48" s="1"/>
  <c r="B56"/>
  <c r="AA56" s="1"/>
  <c r="B64"/>
  <c r="AA64" s="1"/>
  <c r="B72"/>
  <c r="AA72" s="1"/>
  <c r="B6"/>
  <c r="AA6" s="1"/>
  <c r="B14"/>
  <c r="AA14" s="1"/>
  <c r="B22"/>
  <c r="AA22" s="1"/>
  <c r="B30"/>
  <c r="AA30" s="1"/>
  <c r="B38"/>
  <c r="AA38" s="1"/>
  <c r="B47"/>
  <c r="AA47" s="1"/>
  <c r="B41"/>
  <c r="AA41" s="1"/>
  <c r="B57"/>
  <c r="AA57" s="1"/>
  <c r="B73"/>
  <c r="AA58"/>
  <c r="B43"/>
  <c r="B51"/>
  <c r="AA51" s="1"/>
  <c r="B59"/>
  <c r="AA59" s="1"/>
  <c r="B71"/>
  <c r="AA71" s="1"/>
  <c r="B45"/>
  <c r="AA45" s="1"/>
  <c r="B53"/>
  <c r="B61"/>
  <c r="AA61" s="1"/>
  <c r="B69"/>
  <c r="AA69" s="1"/>
  <c r="B63"/>
  <c r="B55"/>
  <c r="AA55" s="1"/>
  <c r="B67"/>
  <c r="AA67" s="1"/>
  <c r="B49"/>
  <c r="AA49" s="1"/>
  <c r="B65"/>
  <c r="AA65" s="1"/>
  <c r="B39"/>
  <c r="V118" i="2"/>
  <c r="U118"/>
  <c r="AC118"/>
  <c r="CV118" s="1"/>
  <c r="AB118"/>
  <c r="CU118" s="1"/>
  <c r="V110"/>
  <c r="AC110"/>
  <c r="CV110" s="1"/>
  <c r="U110"/>
  <c r="AB110"/>
  <c r="CU110" s="1"/>
  <c r="V102"/>
  <c r="U102"/>
  <c r="AC102"/>
  <c r="CV102" s="1"/>
  <c r="AB102"/>
  <c r="CU102" s="1"/>
  <c r="V94"/>
  <c r="AC94"/>
  <c r="CV94" s="1"/>
  <c r="U94"/>
  <c r="AB94"/>
  <c r="CU94" s="1"/>
  <c r="V82"/>
  <c r="AC82"/>
  <c r="CV82" s="1"/>
  <c r="U82"/>
  <c r="AB82"/>
  <c r="CU82" s="1"/>
  <c r="V70"/>
  <c r="AC70"/>
  <c r="CV70" s="1"/>
  <c r="U70"/>
  <c r="AB70"/>
  <c r="CU70" s="1"/>
  <c r="V62"/>
  <c r="U62"/>
  <c r="AC62"/>
  <c r="CV62" s="1"/>
  <c r="AB62"/>
  <c r="CU62" s="1"/>
  <c r="V54"/>
  <c r="U54"/>
  <c r="AC54"/>
  <c r="CV54" s="1"/>
  <c r="AB54"/>
  <c r="CU54" s="1"/>
  <c r="V46"/>
  <c r="AC46"/>
  <c r="CV46" s="1"/>
  <c r="U46"/>
  <c r="AB46"/>
  <c r="CU46" s="1"/>
  <c r="V34"/>
  <c r="AC34"/>
  <c r="CV34" s="1"/>
  <c r="U34"/>
  <c r="AB34"/>
  <c r="CU34" s="1"/>
  <c r="V22"/>
  <c r="AC22"/>
  <c r="CV22" s="1"/>
  <c r="U22"/>
  <c r="AB22"/>
  <c r="CU22" s="1"/>
  <c r="U3"/>
  <c r="V3"/>
  <c r="AB3"/>
  <c r="CU3" s="1"/>
  <c r="AC3"/>
  <c r="CV3" s="1"/>
  <c r="V120"/>
  <c r="AC120"/>
  <c r="CV120" s="1"/>
  <c r="U120"/>
  <c r="AB120"/>
  <c r="CU120" s="1"/>
  <c r="V116"/>
  <c r="AC116"/>
  <c r="CV116" s="1"/>
  <c r="U116"/>
  <c r="AB116"/>
  <c r="CU116" s="1"/>
  <c r="V112"/>
  <c r="AC112"/>
  <c r="CV112" s="1"/>
  <c r="U112"/>
  <c r="AB112"/>
  <c r="CU112" s="1"/>
  <c r="V108"/>
  <c r="U108"/>
  <c r="AC108"/>
  <c r="CV108" s="1"/>
  <c r="AB108"/>
  <c r="CU108" s="1"/>
  <c r="V104"/>
  <c r="AC104"/>
  <c r="CV104" s="1"/>
  <c r="U104"/>
  <c r="AB104"/>
  <c r="CU104" s="1"/>
  <c r="V100"/>
  <c r="AC100"/>
  <c r="CV100" s="1"/>
  <c r="U100"/>
  <c r="AB100"/>
  <c r="CU100" s="1"/>
  <c r="V96"/>
  <c r="U96"/>
  <c r="AC96"/>
  <c r="CV96" s="1"/>
  <c r="AB96"/>
  <c r="CU96" s="1"/>
  <c r="V92"/>
  <c r="U92"/>
  <c r="AC92"/>
  <c r="CV92" s="1"/>
  <c r="AB92"/>
  <c r="CU92" s="1"/>
  <c r="V88"/>
  <c r="AC88"/>
  <c r="CV88" s="1"/>
  <c r="U88"/>
  <c r="AB88"/>
  <c r="CU88" s="1"/>
  <c r="V84"/>
  <c r="AC84"/>
  <c r="CV84" s="1"/>
  <c r="U84"/>
  <c r="AB84"/>
  <c r="CU84" s="1"/>
  <c r="V80"/>
  <c r="U80"/>
  <c r="AC80"/>
  <c r="CV80" s="1"/>
  <c r="AB80"/>
  <c r="CU80" s="1"/>
  <c r="V76"/>
  <c r="AC76"/>
  <c r="CV76" s="1"/>
  <c r="U76"/>
  <c r="AB76"/>
  <c r="CU76" s="1"/>
  <c r="V72"/>
  <c r="AC72"/>
  <c r="CV72" s="1"/>
  <c r="M17" i="21" s="1"/>
  <c r="U72" i="2"/>
  <c r="AB72"/>
  <c r="CU72" s="1"/>
  <c r="L17" i="21" s="1"/>
  <c r="V68" i="2"/>
  <c r="U68"/>
  <c r="AC68"/>
  <c r="CV68" s="1"/>
  <c r="AB68"/>
  <c r="CU68" s="1"/>
  <c r="V64"/>
  <c r="AC64"/>
  <c r="CV64" s="1"/>
  <c r="M16" i="21" s="1"/>
  <c r="U64" i="2"/>
  <c r="AB64"/>
  <c r="CU64" s="1"/>
  <c r="L16" i="21" s="1"/>
  <c r="V60" i="2"/>
  <c r="AC60"/>
  <c r="CV60" s="1"/>
  <c r="M14" i="21" s="1"/>
  <c r="U60" i="2"/>
  <c r="AB60"/>
  <c r="CU60" s="1"/>
  <c r="L14" i="21" s="1"/>
  <c r="CV56" i="2"/>
  <c r="V56"/>
  <c r="AC56"/>
  <c r="U56"/>
  <c r="AB56"/>
  <c r="CU56" s="1"/>
  <c r="V52"/>
  <c r="AC52"/>
  <c r="CV52" s="1"/>
  <c r="U52"/>
  <c r="AB52"/>
  <c r="CU52" s="1"/>
  <c r="V48"/>
  <c r="AC48"/>
  <c r="CV48" s="1"/>
  <c r="M11" i="21" s="1"/>
  <c r="U48" i="2"/>
  <c r="AB48"/>
  <c r="CU48" s="1"/>
  <c r="L11" i="21" s="1"/>
  <c r="V44" i="2"/>
  <c r="U44"/>
  <c r="AC44"/>
  <c r="CV44" s="1"/>
  <c r="M9" i="21" s="1"/>
  <c r="AB44" i="2"/>
  <c r="CU44" s="1"/>
  <c r="L9" i="21" s="1"/>
  <c r="V40" i="2"/>
  <c r="AC40"/>
  <c r="CV40" s="1"/>
  <c r="U40"/>
  <c r="AB40"/>
  <c r="CU40" s="1"/>
  <c r="V36"/>
  <c r="AC36"/>
  <c r="CV36" s="1"/>
  <c r="U36"/>
  <c r="AB36"/>
  <c r="CU36" s="1"/>
  <c r="V32"/>
  <c r="U32"/>
  <c r="AC32"/>
  <c r="CV32" s="1"/>
  <c r="AB32"/>
  <c r="CU32" s="1"/>
  <c r="V28"/>
  <c r="AC28"/>
  <c r="CV28" s="1"/>
  <c r="U28"/>
  <c r="AB28"/>
  <c r="CU28" s="1"/>
  <c r="V24"/>
  <c r="AC24"/>
  <c r="CV24" s="1"/>
  <c r="U24"/>
  <c r="AB24"/>
  <c r="CU24" s="1"/>
  <c r="V20"/>
  <c r="U20"/>
  <c r="AC20"/>
  <c r="CV20" s="1"/>
  <c r="AB20"/>
  <c r="CU20" s="1"/>
  <c r="V16"/>
  <c r="AC16"/>
  <c r="CV16" s="1"/>
  <c r="U16"/>
  <c r="AB16"/>
  <c r="CU16" s="1"/>
  <c r="V12"/>
  <c r="AC12"/>
  <c r="CV12" s="1"/>
  <c r="U12"/>
  <c r="AB12"/>
  <c r="CU12" s="1"/>
  <c r="V8"/>
  <c r="U8"/>
  <c r="AC8"/>
  <c r="CV8" s="1"/>
  <c r="AB8"/>
  <c r="CU8" s="1"/>
  <c r="V4"/>
  <c r="U4"/>
  <c r="AC4"/>
  <c r="CV4" s="1"/>
  <c r="AB4"/>
  <c r="CU4" s="1"/>
  <c r="V122"/>
  <c r="AC122"/>
  <c r="CV122" s="1"/>
  <c r="U122"/>
  <c r="AB122"/>
  <c r="CU122" s="1"/>
  <c r="V114"/>
  <c r="U114"/>
  <c r="AC114"/>
  <c r="CV114" s="1"/>
  <c r="AB114"/>
  <c r="CU114" s="1"/>
  <c r="V106"/>
  <c r="AC106"/>
  <c r="CV106" s="1"/>
  <c r="U106"/>
  <c r="AB106"/>
  <c r="CU106" s="1"/>
  <c r="V98"/>
  <c r="AC98"/>
  <c r="CV98" s="1"/>
  <c r="U98"/>
  <c r="AB98"/>
  <c r="CU98" s="1"/>
  <c r="V90"/>
  <c r="AC90"/>
  <c r="CV90" s="1"/>
  <c r="U90"/>
  <c r="AB90"/>
  <c r="CU90" s="1"/>
  <c r="V86"/>
  <c r="U86"/>
  <c r="AC86"/>
  <c r="CV86" s="1"/>
  <c r="AB86"/>
  <c r="CU86" s="1"/>
  <c r="AM78"/>
  <c r="BF78" s="1"/>
  <c r="V78"/>
  <c r="AC78"/>
  <c r="CV78" s="1"/>
  <c r="U78"/>
  <c r="AB78"/>
  <c r="CU78" s="1"/>
  <c r="V74"/>
  <c r="U74"/>
  <c r="AC74"/>
  <c r="CV74" s="1"/>
  <c r="AB74"/>
  <c r="CU74" s="1"/>
  <c r="V66"/>
  <c r="AC66"/>
  <c r="CV66" s="1"/>
  <c r="U66"/>
  <c r="AB66"/>
  <c r="CU66" s="1"/>
  <c r="V58"/>
  <c r="U58"/>
  <c r="AC58"/>
  <c r="CV58" s="1"/>
  <c r="AB58"/>
  <c r="CU58" s="1"/>
  <c r="V50"/>
  <c r="U50"/>
  <c r="AC50"/>
  <c r="CV50" s="1"/>
  <c r="AB50"/>
  <c r="CU50" s="1"/>
  <c r="V42"/>
  <c r="AC42"/>
  <c r="CV42" s="1"/>
  <c r="U42"/>
  <c r="AB42"/>
  <c r="CU42" s="1"/>
  <c r="V38"/>
  <c r="U38"/>
  <c r="AC38"/>
  <c r="CV38" s="1"/>
  <c r="AB38"/>
  <c r="CU38" s="1"/>
  <c r="V30"/>
  <c r="AC30"/>
  <c r="CV30" s="1"/>
  <c r="U30"/>
  <c r="AB30"/>
  <c r="CU30" s="1"/>
  <c r="V26"/>
  <c r="U26"/>
  <c r="AC26"/>
  <c r="CV26" s="1"/>
  <c r="AB26"/>
  <c r="CU26" s="1"/>
  <c r="AL18"/>
  <c r="BQ18" s="1"/>
  <c r="V18"/>
  <c r="AC18"/>
  <c r="CV18" s="1"/>
  <c r="U18"/>
  <c r="AB18"/>
  <c r="CU18" s="1"/>
  <c r="V14"/>
  <c r="U14"/>
  <c r="AC14"/>
  <c r="CV14" s="1"/>
  <c r="AB14"/>
  <c r="CU14" s="1"/>
  <c r="V10"/>
  <c r="AC10"/>
  <c r="CV10" s="1"/>
  <c r="U10"/>
  <c r="AB10"/>
  <c r="CU10" s="1"/>
  <c r="V6"/>
  <c r="AC6"/>
  <c r="CV6" s="1"/>
  <c r="U6"/>
  <c r="AB6"/>
  <c r="CU6" s="1"/>
  <c r="AC123"/>
  <c r="CV123" s="1"/>
  <c r="AB123"/>
  <c r="CU123" s="1"/>
  <c r="V123"/>
  <c r="U123"/>
  <c r="AC119"/>
  <c r="CV119" s="1"/>
  <c r="AB119"/>
  <c r="CU119" s="1"/>
  <c r="V119"/>
  <c r="U119"/>
  <c r="CV115"/>
  <c r="AC115"/>
  <c r="AB115"/>
  <c r="CU115" s="1"/>
  <c r="V115"/>
  <c r="U115"/>
  <c r="AC111"/>
  <c r="CV111" s="1"/>
  <c r="AB111"/>
  <c r="CU111" s="1"/>
  <c r="V111"/>
  <c r="U111"/>
  <c r="AC107"/>
  <c r="CV107" s="1"/>
  <c r="AB107"/>
  <c r="CU107" s="1"/>
  <c r="V107"/>
  <c r="U107"/>
  <c r="AC103"/>
  <c r="CV103" s="1"/>
  <c r="AB103"/>
  <c r="CU103" s="1"/>
  <c r="V103"/>
  <c r="U103"/>
  <c r="AC99"/>
  <c r="CV99" s="1"/>
  <c r="AB99"/>
  <c r="CU99" s="1"/>
  <c r="V99"/>
  <c r="U99"/>
  <c r="AC95"/>
  <c r="CV95" s="1"/>
  <c r="V95"/>
  <c r="AB95"/>
  <c r="CU95" s="1"/>
  <c r="U95"/>
  <c r="AC91"/>
  <c r="CV91" s="1"/>
  <c r="V91"/>
  <c r="AB91"/>
  <c r="CU91" s="1"/>
  <c r="U91"/>
  <c r="AC87"/>
  <c r="CV87" s="1"/>
  <c r="V87"/>
  <c r="AB87"/>
  <c r="CU87" s="1"/>
  <c r="U87"/>
  <c r="AC83"/>
  <c r="CV83" s="1"/>
  <c r="V83"/>
  <c r="AB83"/>
  <c r="CU83" s="1"/>
  <c r="U83"/>
  <c r="AC79"/>
  <c r="CV79" s="1"/>
  <c r="V79"/>
  <c r="AB79"/>
  <c r="CU79" s="1"/>
  <c r="U79"/>
  <c r="AC75"/>
  <c r="CV75" s="1"/>
  <c r="AB75"/>
  <c r="CU75" s="1"/>
  <c r="V75"/>
  <c r="U75"/>
  <c r="AC71"/>
  <c r="CV71" s="1"/>
  <c r="V71"/>
  <c r="AB71"/>
  <c r="CU71" s="1"/>
  <c r="U71"/>
  <c r="CV67"/>
  <c r="AC67"/>
  <c r="V67"/>
  <c r="AB67"/>
  <c r="CU67" s="1"/>
  <c r="U67"/>
  <c r="AC63"/>
  <c r="CV63" s="1"/>
  <c r="V63"/>
  <c r="AB63"/>
  <c r="CU63" s="1"/>
  <c r="U63"/>
  <c r="AC59"/>
  <c r="CV59" s="1"/>
  <c r="AB59"/>
  <c r="CU59" s="1"/>
  <c r="V59"/>
  <c r="U59"/>
  <c r="AC55"/>
  <c r="CV55" s="1"/>
  <c r="AB55"/>
  <c r="CU55" s="1"/>
  <c r="V55"/>
  <c r="U55"/>
  <c r="AC51"/>
  <c r="CV51" s="1"/>
  <c r="AB51"/>
  <c r="CU51" s="1"/>
  <c r="V51"/>
  <c r="U51"/>
  <c r="AC47"/>
  <c r="CV47" s="1"/>
  <c r="V47"/>
  <c r="AB47"/>
  <c r="CU47" s="1"/>
  <c r="U47"/>
  <c r="AC43"/>
  <c r="CV43" s="1"/>
  <c r="V43"/>
  <c r="AB43"/>
  <c r="CU43" s="1"/>
  <c r="U43"/>
  <c r="AC39"/>
  <c r="CV39" s="1"/>
  <c r="V39"/>
  <c r="AB39"/>
  <c r="CU39" s="1"/>
  <c r="U39"/>
  <c r="AC35"/>
  <c r="CV35" s="1"/>
  <c r="V35"/>
  <c r="AB35"/>
  <c r="CU35" s="1"/>
  <c r="U35"/>
  <c r="AC31"/>
  <c r="CV31" s="1"/>
  <c r="V31"/>
  <c r="AB31"/>
  <c r="CU31" s="1"/>
  <c r="U31"/>
  <c r="CV27"/>
  <c r="AC27"/>
  <c r="V27"/>
  <c r="AB27"/>
  <c r="CU27" s="1"/>
  <c r="U27"/>
  <c r="AC23"/>
  <c r="CV23" s="1"/>
  <c r="V23"/>
  <c r="AB23"/>
  <c r="CU23" s="1"/>
  <c r="U23"/>
  <c r="AC19"/>
  <c r="CV19" s="1"/>
  <c r="V19"/>
  <c r="AB19"/>
  <c r="CU19" s="1"/>
  <c r="U19"/>
  <c r="AC15"/>
  <c r="CV15" s="1"/>
  <c r="AB15"/>
  <c r="CU15" s="1"/>
  <c r="V15"/>
  <c r="U15"/>
  <c r="AC11"/>
  <c r="CV11" s="1"/>
  <c r="V11"/>
  <c r="AB11"/>
  <c r="CU11" s="1"/>
  <c r="U11"/>
  <c r="AC7"/>
  <c r="CV7" s="1"/>
  <c r="V7"/>
  <c r="AB7"/>
  <c r="CU7" s="1"/>
  <c r="U7"/>
  <c r="AC121"/>
  <c r="CV121" s="1"/>
  <c r="V121"/>
  <c r="AB121"/>
  <c r="CU121" s="1"/>
  <c r="U121"/>
  <c r="AC117"/>
  <c r="CV117" s="1"/>
  <c r="V117"/>
  <c r="AB117"/>
  <c r="CU117" s="1"/>
  <c r="U117"/>
  <c r="AC113"/>
  <c r="CV113" s="1"/>
  <c r="V113"/>
  <c r="AB113"/>
  <c r="CU113" s="1"/>
  <c r="U113"/>
  <c r="AC109"/>
  <c r="CV109" s="1"/>
  <c r="V109"/>
  <c r="AB109"/>
  <c r="CU109" s="1"/>
  <c r="U109"/>
  <c r="CV105"/>
  <c r="AC105"/>
  <c r="V105"/>
  <c r="AB105"/>
  <c r="CU105" s="1"/>
  <c r="U105"/>
  <c r="AC101"/>
  <c r="CV101" s="1"/>
  <c r="V101"/>
  <c r="AB101"/>
  <c r="CU101" s="1"/>
  <c r="U101"/>
  <c r="AC97"/>
  <c r="CV97" s="1"/>
  <c r="V97"/>
  <c r="AB97"/>
  <c r="CU97" s="1"/>
  <c r="U97"/>
  <c r="AC93"/>
  <c r="CV93" s="1"/>
  <c r="AB93"/>
  <c r="CU93" s="1"/>
  <c r="V93"/>
  <c r="U93"/>
  <c r="CV89"/>
  <c r="AC89"/>
  <c r="AB89"/>
  <c r="CU89" s="1"/>
  <c r="V89"/>
  <c r="U89"/>
  <c r="AC85"/>
  <c r="CV85" s="1"/>
  <c r="AB85"/>
  <c r="CU85" s="1"/>
  <c r="V85"/>
  <c r="U85"/>
  <c r="AC81"/>
  <c r="CV81" s="1"/>
  <c r="AB81"/>
  <c r="CU81" s="1"/>
  <c r="V81"/>
  <c r="U81"/>
  <c r="AC77"/>
  <c r="CV77" s="1"/>
  <c r="V77"/>
  <c r="AB77"/>
  <c r="CU77" s="1"/>
  <c r="U77"/>
  <c r="AC73"/>
  <c r="CV73" s="1"/>
  <c r="V73"/>
  <c r="AB73"/>
  <c r="CU73" s="1"/>
  <c r="U73"/>
  <c r="AC69"/>
  <c r="CV69" s="1"/>
  <c r="AB69"/>
  <c r="CU69" s="1"/>
  <c r="V69"/>
  <c r="U69"/>
  <c r="AC65"/>
  <c r="CV65" s="1"/>
  <c r="AB65"/>
  <c r="CU65" s="1"/>
  <c r="V65"/>
  <c r="U65"/>
  <c r="AC61"/>
  <c r="CV61" s="1"/>
  <c r="M15" i="21" s="1"/>
  <c r="V61" i="2"/>
  <c r="AB61"/>
  <c r="CU61" s="1"/>
  <c r="L15" i="21" s="1"/>
  <c r="U61" i="2"/>
  <c r="AC57"/>
  <c r="CV57" s="1"/>
  <c r="M13" i="21" s="1"/>
  <c r="V57" i="2"/>
  <c r="AB57"/>
  <c r="CU57" s="1"/>
  <c r="L13" i="21" s="1"/>
  <c r="U57" i="2"/>
  <c r="AC53"/>
  <c r="CV53" s="1"/>
  <c r="M12" i="21" s="1"/>
  <c r="V53" i="2"/>
  <c r="AB53"/>
  <c r="CU53" s="1"/>
  <c r="L12" i="21" s="1"/>
  <c r="U53" i="2"/>
  <c r="AC49"/>
  <c r="CV49" s="1"/>
  <c r="V49"/>
  <c r="AB49"/>
  <c r="CU49" s="1"/>
  <c r="U49"/>
  <c r="AC45"/>
  <c r="CV45" s="1"/>
  <c r="M10" i="21" s="1"/>
  <c r="AB45" i="2"/>
  <c r="CU45" s="1"/>
  <c r="L10" i="21" s="1"/>
  <c r="V45" i="2"/>
  <c r="U45"/>
  <c r="AC41"/>
  <c r="CV41" s="1"/>
  <c r="AB41"/>
  <c r="CU41" s="1"/>
  <c r="V41"/>
  <c r="U41"/>
  <c r="AC37"/>
  <c r="CV37" s="1"/>
  <c r="AB37"/>
  <c r="CU37" s="1"/>
  <c r="V37"/>
  <c r="U37"/>
  <c r="AC33"/>
  <c r="CV33" s="1"/>
  <c r="AB33"/>
  <c r="CU33" s="1"/>
  <c r="V33"/>
  <c r="U33"/>
  <c r="AC29"/>
  <c r="CV29" s="1"/>
  <c r="AB29"/>
  <c r="CU29" s="1"/>
  <c r="V29"/>
  <c r="U29"/>
  <c r="CV25"/>
  <c r="AC25"/>
  <c r="AB25"/>
  <c r="CU25" s="1"/>
  <c r="V25"/>
  <c r="U25"/>
  <c r="AC21"/>
  <c r="CV21" s="1"/>
  <c r="AB21"/>
  <c r="CU21" s="1"/>
  <c r="V21"/>
  <c r="U21"/>
  <c r="AC17"/>
  <c r="CV17" s="1"/>
  <c r="V17"/>
  <c r="AB17"/>
  <c r="CU17" s="1"/>
  <c r="U17"/>
  <c r="AC13"/>
  <c r="CV13" s="1"/>
  <c r="V13"/>
  <c r="AB13"/>
  <c r="CU13" s="1"/>
  <c r="U13"/>
  <c r="AC9"/>
  <c r="CV9" s="1"/>
  <c r="AB9"/>
  <c r="CU9" s="1"/>
  <c r="V9"/>
  <c r="U9"/>
  <c r="AC5"/>
  <c r="CV5" s="1"/>
  <c r="V5"/>
  <c r="AB5"/>
  <c r="CU5" s="1"/>
  <c r="U5"/>
  <c r="B40" i="3"/>
  <c r="EB4" i="2"/>
  <c r="EB5" s="1"/>
  <c r="DW6"/>
  <c r="DW7" s="1"/>
  <c r="DW8" s="1"/>
  <c r="DW9" s="1"/>
  <c r="DW10" s="1"/>
  <c r="DW11" s="1"/>
  <c r="DW12" s="1"/>
  <c r="DW13" s="1"/>
  <c r="DW14" s="1"/>
  <c r="DW15" s="1"/>
  <c r="DW16" s="1"/>
  <c r="DW17" s="1"/>
  <c r="DW18" s="1"/>
  <c r="DW19" s="1"/>
  <c r="DW20" s="1"/>
  <c r="DW21" s="1"/>
  <c r="DW22" s="1"/>
  <c r="DW23" s="1"/>
  <c r="DW24" s="1"/>
  <c r="DW25" s="1"/>
  <c r="DW26" s="1"/>
  <c r="DW27" s="1"/>
  <c r="DW28" s="1"/>
  <c r="DW29" s="1"/>
  <c r="DW30" s="1"/>
  <c r="DW31" s="1"/>
  <c r="DW32" s="1"/>
  <c r="DW33" s="1"/>
  <c r="DW34" s="1"/>
  <c r="DW35" s="1"/>
  <c r="DW36" s="1"/>
  <c r="DW37" s="1"/>
  <c r="DW38" s="1"/>
  <c r="DW39" s="1"/>
  <c r="DW40" s="1"/>
  <c r="DW41" s="1"/>
  <c r="DW42" s="1"/>
  <c r="DW43" s="1"/>
  <c r="DW44" s="1"/>
  <c r="DW45" s="1"/>
  <c r="DW46" s="1"/>
  <c r="DW47" s="1"/>
  <c r="DW48" s="1"/>
  <c r="DW49" s="1"/>
  <c r="DW50" s="1"/>
  <c r="DW51" s="1"/>
  <c r="DW52" s="1"/>
  <c r="DW53" s="1"/>
  <c r="DW54" s="1"/>
  <c r="DW55" s="1"/>
  <c r="DW56" s="1"/>
  <c r="DW57" s="1"/>
  <c r="DW58" s="1"/>
  <c r="DW59" s="1"/>
  <c r="DW60" s="1"/>
  <c r="DW61" s="1"/>
  <c r="DW62" s="1"/>
  <c r="DW63" s="1"/>
  <c r="DW64" s="1"/>
  <c r="DW65" s="1"/>
  <c r="DW66" s="1"/>
  <c r="DW67" s="1"/>
  <c r="DW68" s="1"/>
  <c r="DW69" s="1"/>
  <c r="DW70" s="1"/>
  <c r="DW71" s="1"/>
  <c r="DW72" s="1"/>
  <c r="DW73" s="1"/>
  <c r="DW74" s="1"/>
  <c r="DW75" s="1"/>
  <c r="DW76" s="1"/>
  <c r="DW77" s="1"/>
  <c r="DW78" s="1"/>
  <c r="DW79" s="1"/>
  <c r="DW80" s="1"/>
  <c r="DW81" s="1"/>
  <c r="DW82" s="1"/>
  <c r="DW83" s="1"/>
  <c r="DW84" s="1"/>
  <c r="DW85" s="1"/>
  <c r="DW86" s="1"/>
  <c r="DW87" s="1"/>
  <c r="DW88" s="1"/>
  <c r="DW89" s="1"/>
  <c r="DW90" s="1"/>
  <c r="DW91" s="1"/>
  <c r="DW92" s="1"/>
  <c r="DW93" s="1"/>
  <c r="DW94" s="1"/>
  <c r="DW95" s="1"/>
  <c r="DW96" s="1"/>
  <c r="DW97" s="1"/>
  <c r="DW98" s="1"/>
  <c r="DW99" s="1"/>
  <c r="DW100" s="1"/>
  <c r="DW101" s="1"/>
  <c r="DW102" s="1"/>
  <c r="DW103" s="1"/>
  <c r="DW104" s="1"/>
  <c r="DW105" s="1"/>
  <c r="DW106" s="1"/>
  <c r="DW107" s="1"/>
  <c r="DW108" s="1"/>
  <c r="DW109" s="1"/>
  <c r="DW110" s="1"/>
  <c r="DW111" s="1"/>
  <c r="DW112" s="1"/>
  <c r="DW113" s="1"/>
  <c r="DW114" s="1"/>
  <c r="DW115" s="1"/>
  <c r="DW116" s="1"/>
  <c r="DW117" s="1"/>
  <c r="DW118" s="1"/>
  <c r="DW119" s="1"/>
  <c r="DW120" s="1"/>
  <c r="DW121" s="1"/>
  <c r="DW122" s="1"/>
  <c r="DX3"/>
  <c r="G292" i="3" s="1"/>
  <c r="G293" s="1"/>
  <c r="L5" i="2"/>
  <c r="J218" i="3"/>
  <c r="BE18" i="2"/>
  <c r="E218" i="3"/>
  <c r="H218"/>
  <c r="DC3" i="2"/>
  <c r="BK18"/>
  <c r="H3"/>
  <c r="AA121"/>
  <c r="CN121" s="1"/>
  <c r="AA117"/>
  <c r="CN117" s="1"/>
  <c r="AA113"/>
  <c r="CN113" s="1"/>
  <c r="AA109"/>
  <c r="CN109" s="1"/>
  <c r="AA105"/>
  <c r="CN105" s="1"/>
  <c r="AA101"/>
  <c r="CN101" s="1"/>
  <c r="AA97"/>
  <c r="CN97" s="1"/>
  <c r="AA93"/>
  <c r="CN93" s="1"/>
  <c r="AA89"/>
  <c r="CN89" s="1"/>
  <c r="AA85"/>
  <c r="CN85" s="1"/>
  <c r="AA81"/>
  <c r="CN81" s="1"/>
  <c r="AA77"/>
  <c r="CN77" s="1"/>
  <c r="AM73"/>
  <c r="BR73" s="1"/>
  <c r="AK65"/>
  <c r="BP65" s="1"/>
  <c r="AL61"/>
  <c r="BQ61" s="1"/>
  <c r="AL57"/>
  <c r="BQ57" s="1"/>
  <c r="AK49"/>
  <c r="BP49" s="1"/>
  <c r="AL45"/>
  <c r="BQ45" s="1"/>
  <c r="AL41"/>
  <c r="BQ41" s="1"/>
  <c r="AM37"/>
  <c r="BR37" s="1"/>
  <c r="AK33"/>
  <c r="BP33" s="1"/>
  <c r="AL29"/>
  <c r="BQ29" s="1"/>
  <c r="AL25"/>
  <c r="BQ25" s="1"/>
  <c r="AM21"/>
  <c r="AA17"/>
  <c r="CN17" s="1"/>
  <c r="AA13"/>
  <c r="CN13" s="1"/>
  <c r="AA9"/>
  <c r="CN9" s="1"/>
  <c r="AA5"/>
  <c r="CN5" s="1"/>
  <c r="AA122"/>
  <c r="CN122" s="1"/>
  <c r="S118"/>
  <c r="AA114"/>
  <c r="CN114" s="1"/>
  <c r="S110"/>
  <c r="AA106"/>
  <c r="CN106" s="1"/>
  <c r="S102"/>
  <c r="AA98"/>
  <c r="CN98" s="1"/>
  <c r="S94"/>
  <c r="AA90"/>
  <c r="CN90" s="1"/>
  <c r="S86"/>
  <c r="AA82"/>
  <c r="CN82" s="1"/>
  <c r="S78"/>
  <c r="AA74"/>
  <c r="CN74" s="1"/>
  <c r="AM70"/>
  <c r="BR70" s="1"/>
  <c r="AA66"/>
  <c r="CN66" s="1"/>
  <c r="AK62"/>
  <c r="BP62" s="1"/>
  <c r="AA58"/>
  <c r="CN58" s="1"/>
  <c r="AM54"/>
  <c r="BR54" s="1"/>
  <c r="AA50"/>
  <c r="CN50" s="1"/>
  <c r="AK46"/>
  <c r="BP46" s="1"/>
  <c r="AA42"/>
  <c r="CN42" s="1"/>
  <c r="AM38"/>
  <c r="BR38" s="1"/>
  <c r="AA34"/>
  <c r="CN34" s="1"/>
  <c r="AM30"/>
  <c r="BR30" s="1"/>
  <c r="AA26"/>
  <c r="CN26" s="1"/>
  <c r="AM22"/>
  <c r="BR22" s="1"/>
  <c r="AA18"/>
  <c r="CN18" s="1"/>
  <c r="S14"/>
  <c r="AA10"/>
  <c r="CN10" s="1"/>
  <c r="S6"/>
  <c r="S123"/>
  <c r="S119"/>
  <c r="S115"/>
  <c r="S111"/>
  <c r="S107"/>
  <c r="S103"/>
  <c r="S99"/>
  <c r="S95"/>
  <c r="S91"/>
  <c r="S87"/>
  <c r="S19"/>
  <c r="S15"/>
  <c r="AK110"/>
  <c r="BP110" s="1"/>
  <c r="AL98"/>
  <c r="BQ98" s="1"/>
  <c r="H104"/>
  <c r="F104"/>
  <c r="Z3"/>
  <c r="CM3" s="1"/>
  <c r="G3"/>
  <c r="S120"/>
  <c r="S116"/>
  <c r="S112"/>
  <c r="S108"/>
  <c r="S104"/>
  <c r="G104"/>
  <c r="S100"/>
  <c r="S96"/>
  <c r="S92"/>
  <c r="S88"/>
  <c r="S84"/>
  <c r="S80"/>
  <c r="S76"/>
  <c r="AM56"/>
  <c r="BR56" s="1"/>
  <c r="AK52"/>
  <c r="BP52" s="1"/>
  <c r="AL48"/>
  <c r="BQ48" s="1"/>
  <c r="AK36"/>
  <c r="BP36" s="1"/>
  <c r="AM32"/>
  <c r="BR32" s="1"/>
  <c r="AL24"/>
  <c r="BQ24" s="1"/>
  <c r="S20"/>
  <c r="S16"/>
  <c r="S12"/>
  <c r="S8"/>
  <c r="S4"/>
  <c r="AL82"/>
  <c r="BQ82" s="1"/>
  <c r="AK116"/>
  <c r="BP116" s="1"/>
  <c r="S83"/>
  <c r="S79"/>
  <c r="S75"/>
  <c r="S71"/>
  <c r="S67"/>
  <c r="S63"/>
  <c r="S59"/>
  <c r="S55"/>
  <c r="S51"/>
  <c r="S47"/>
  <c r="S43"/>
  <c r="S39"/>
  <c r="S35"/>
  <c r="S31"/>
  <c r="S27"/>
  <c r="S23"/>
  <c r="S11"/>
  <c r="S7"/>
  <c r="Z12"/>
  <c r="CM12" s="1"/>
  <c r="AL34"/>
  <c r="BQ34" s="1"/>
  <c r="AL114"/>
  <c r="BQ114" s="1"/>
  <c r="AM14"/>
  <c r="BR14" s="1"/>
  <c r="AM3"/>
  <c r="BR3" s="1"/>
  <c r="AL50"/>
  <c r="BQ50" s="1"/>
  <c r="AK70"/>
  <c r="BP70" s="1"/>
  <c r="AA92"/>
  <c r="CN92" s="1"/>
  <c r="AK100"/>
  <c r="BP100" s="1"/>
  <c r="AL76"/>
  <c r="BQ76" s="1"/>
  <c r="AA100"/>
  <c r="CN100" s="1"/>
  <c r="AL32"/>
  <c r="BQ32" s="1"/>
  <c r="Z4"/>
  <c r="CM4" s="1"/>
  <c r="AL66"/>
  <c r="BQ66" s="1"/>
  <c r="AM16"/>
  <c r="BR16" s="1"/>
  <c r="AL104"/>
  <c r="BQ104" s="1"/>
  <c r="AM66"/>
  <c r="BR66" s="1"/>
  <c r="Z20"/>
  <c r="CM20" s="1"/>
  <c r="AA108"/>
  <c r="CN108" s="1"/>
  <c r="AA76"/>
  <c r="CN76" s="1"/>
  <c r="AK13"/>
  <c r="BP13" s="1"/>
  <c r="AK29"/>
  <c r="BP29" s="1"/>
  <c r="AK45"/>
  <c r="AK61"/>
  <c r="AK77"/>
  <c r="BP77" s="1"/>
  <c r="AK93"/>
  <c r="BP93" s="1"/>
  <c r="AK109"/>
  <c r="BP109" s="1"/>
  <c r="AM4"/>
  <c r="AM96"/>
  <c r="BR96" s="1"/>
  <c r="AL8"/>
  <c r="BQ8" s="1"/>
  <c r="AM93"/>
  <c r="BR93" s="1"/>
  <c r="AL9"/>
  <c r="BQ9" s="1"/>
  <c r="AK20"/>
  <c r="BP20" s="1"/>
  <c r="AM34"/>
  <c r="BR34" s="1"/>
  <c r="AM46"/>
  <c r="BR46" s="1"/>
  <c r="AL73"/>
  <c r="BQ73" s="1"/>
  <c r="AK84"/>
  <c r="BP84" s="1"/>
  <c r="AM98"/>
  <c r="BR98" s="1"/>
  <c r="AM110"/>
  <c r="BR110" s="1"/>
  <c r="AK6"/>
  <c r="BP6" s="1"/>
  <c r="AK98"/>
  <c r="BP98" s="1"/>
  <c r="AM29"/>
  <c r="BR29" s="1"/>
  <c r="AM65"/>
  <c r="BR65" s="1"/>
  <c r="AM113"/>
  <c r="BR113" s="1"/>
  <c r="AL93"/>
  <c r="BQ93" s="1"/>
  <c r="AL105"/>
  <c r="BQ105" s="1"/>
  <c r="AM5"/>
  <c r="BR5" s="1"/>
  <c r="AM49"/>
  <c r="BR49" s="1"/>
  <c r="AM85"/>
  <c r="BR85" s="1"/>
  <c r="AK17"/>
  <c r="BP17" s="1"/>
  <c r="AK81"/>
  <c r="BP81" s="1"/>
  <c r="AK97"/>
  <c r="BP97" s="1"/>
  <c r="AK113"/>
  <c r="BP113" s="1"/>
  <c r="AK10"/>
  <c r="BP10" s="1"/>
  <c r="AK42"/>
  <c r="BP42" s="1"/>
  <c r="AK106"/>
  <c r="BP106" s="1"/>
  <c r="AM13"/>
  <c r="BR13" s="1"/>
  <c r="AM57"/>
  <c r="BR57" s="1"/>
  <c r="AM101"/>
  <c r="BR101" s="1"/>
  <c r="AL13"/>
  <c r="BQ13" s="1"/>
  <c r="AM50"/>
  <c r="BR50" s="1"/>
  <c r="AM62"/>
  <c r="BR62" s="1"/>
  <c r="AL77"/>
  <c r="BQ77" s="1"/>
  <c r="AL89"/>
  <c r="BQ89" s="1"/>
  <c r="AM114"/>
  <c r="BR114" s="1"/>
  <c r="AK22"/>
  <c r="BP22" s="1"/>
  <c r="AK114"/>
  <c r="BP114" s="1"/>
  <c r="AM121"/>
  <c r="BR121" s="1"/>
  <c r="S72"/>
  <c r="S68"/>
  <c r="S64"/>
  <c r="S60"/>
  <c r="S56"/>
  <c r="S52"/>
  <c r="S48"/>
  <c r="S44"/>
  <c r="S40"/>
  <c r="S36"/>
  <c r="S32"/>
  <c r="S28"/>
  <c r="S24"/>
  <c r="AA72"/>
  <c r="CN72" s="1"/>
  <c r="Z68"/>
  <c r="CM68" s="1"/>
  <c r="AA64"/>
  <c r="CN64" s="1"/>
  <c r="AA60"/>
  <c r="CN60" s="1"/>
  <c r="AA56"/>
  <c r="CN56" s="1"/>
  <c r="AA52"/>
  <c r="CN52" s="1"/>
  <c r="AA48"/>
  <c r="CN48" s="1"/>
  <c r="M29" i="21" s="1"/>
  <c r="AA44" i="2"/>
  <c r="CN44" s="1"/>
  <c r="AA40"/>
  <c r="CN40" s="1"/>
  <c r="AA36"/>
  <c r="CN36" s="1"/>
  <c r="AA32"/>
  <c r="CN32" s="1"/>
  <c r="AA28"/>
  <c r="CN28" s="1"/>
  <c r="AA24"/>
  <c r="CN24" s="1"/>
  <c r="AA116"/>
  <c r="CN116" s="1"/>
  <c r="AA84"/>
  <c r="CN84" s="1"/>
  <c r="AL6"/>
  <c r="BQ6" s="1"/>
  <c r="AL22"/>
  <c r="BQ22" s="1"/>
  <c r="AL38"/>
  <c r="BQ38" s="1"/>
  <c r="AL54"/>
  <c r="BQ54" s="1"/>
  <c r="AL70"/>
  <c r="BQ70" s="1"/>
  <c r="AL86"/>
  <c r="BQ86" s="1"/>
  <c r="AL102"/>
  <c r="BQ102" s="1"/>
  <c r="AL118"/>
  <c r="BQ118" s="1"/>
  <c r="AK30"/>
  <c r="BP30" s="1"/>
  <c r="AM72"/>
  <c r="BR72" s="1"/>
  <c r="AK122"/>
  <c r="BP122" s="1"/>
  <c r="AM77"/>
  <c r="BR77" s="1"/>
  <c r="AK4"/>
  <c r="BP4" s="1"/>
  <c r="AM18"/>
  <c r="BR18" s="1"/>
  <c r="AK68"/>
  <c r="BP68" s="1"/>
  <c r="AM82"/>
  <c r="BR82" s="1"/>
  <c r="AM94"/>
  <c r="BR94" s="1"/>
  <c r="AL109"/>
  <c r="BQ109" s="1"/>
  <c r="AL121"/>
  <c r="BQ121" s="1"/>
  <c r="AM88"/>
  <c r="BR88" s="1"/>
  <c r="AL52"/>
  <c r="BQ52" s="1"/>
  <c r="AL88"/>
  <c r="BQ88" s="1"/>
  <c r="T123"/>
  <c r="T115"/>
  <c r="T107"/>
  <c r="T99"/>
  <c r="T83"/>
  <c r="T75"/>
  <c r="T67"/>
  <c r="T59"/>
  <c r="T51"/>
  <c r="T43"/>
  <c r="T35"/>
  <c r="T27"/>
  <c r="T19"/>
  <c r="T11"/>
  <c r="Z119"/>
  <c r="CM119" s="1"/>
  <c r="Z111"/>
  <c r="CM111" s="1"/>
  <c r="Z103"/>
  <c r="CM103" s="1"/>
  <c r="Z95"/>
  <c r="CM95" s="1"/>
  <c r="Z87"/>
  <c r="CM87" s="1"/>
  <c r="Z79"/>
  <c r="CM79" s="1"/>
  <c r="Z67"/>
  <c r="CM67" s="1"/>
  <c r="Z51"/>
  <c r="CM51" s="1"/>
  <c r="Z35"/>
  <c r="CM35" s="1"/>
  <c r="AA63"/>
  <c r="CN63" s="1"/>
  <c r="AA47"/>
  <c r="CN47" s="1"/>
  <c r="AA31"/>
  <c r="CN31" s="1"/>
  <c r="AA19"/>
  <c r="CN19" s="1"/>
  <c r="AA11"/>
  <c r="CN11" s="1"/>
  <c r="AM7"/>
  <c r="BR7" s="1"/>
  <c r="AM39"/>
  <c r="BR39" s="1"/>
  <c r="AM55"/>
  <c r="BR55" s="1"/>
  <c r="AM103"/>
  <c r="BR103" s="1"/>
  <c r="AL63"/>
  <c r="BQ63" s="1"/>
  <c r="AL83"/>
  <c r="BQ83" s="1"/>
  <c r="AK95"/>
  <c r="BP95" s="1"/>
  <c r="AL35"/>
  <c r="BQ35" s="1"/>
  <c r="AL79"/>
  <c r="BQ79" s="1"/>
  <c r="AL115"/>
  <c r="BQ115" s="1"/>
  <c r="AK23"/>
  <c r="BP23" s="1"/>
  <c r="AK43"/>
  <c r="BP43" s="1"/>
  <c r="AK103"/>
  <c r="BP103" s="1"/>
  <c r="O9"/>
  <c r="T116"/>
  <c r="T100"/>
  <c r="T84"/>
  <c r="T68"/>
  <c r="T60"/>
  <c r="T36"/>
  <c r="T20"/>
  <c r="T4"/>
  <c r="Z120"/>
  <c r="CM120" s="1"/>
  <c r="Z104"/>
  <c r="CM104" s="1"/>
  <c r="Z88"/>
  <c r="CM88" s="1"/>
  <c r="Z80"/>
  <c r="CM80" s="1"/>
  <c r="Z55"/>
  <c r="CM55" s="1"/>
  <c r="Z23"/>
  <c r="CM23" s="1"/>
  <c r="AA119"/>
  <c r="CN119" s="1"/>
  <c r="AA103"/>
  <c r="CN103" s="1"/>
  <c r="AA79"/>
  <c r="CN79" s="1"/>
  <c r="AA51"/>
  <c r="CN51" s="1"/>
  <c r="AA20"/>
  <c r="CN20" s="1"/>
  <c r="AA4"/>
  <c r="CN4" s="1"/>
  <c r="AM11"/>
  <c r="BR11" s="1"/>
  <c r="AM43"/>
  <c r="BR43" s="1"/>
  <c r="AM75"/>
  <c r="BR75" s="1"/>
  <c r="AM123"/>
  <c r="BR123" s="1"/>
  <c r="AL12"/>
  <c r="BQ12" s="1"/>
  <c r="AL40"/>
  <c r="BE40" s="1"/>
  <c r="AK63"/>
  <c r="BP63" s="1"/>
  <c r="AK75"/>
  <c r="BP75" s="1"/>
  <c r="AL100"/>
  <c r="BQ100" s="1"/>
  <c r="AL112"/>
  <c r="BQ112" s="1"/>
  <c r="AA73"/>
  <c r="CN73" s="1"/>
  <c r="AA69"/>
  <c r="CN69" s="1"/>
  <c r="AA65"/>
  <c r="CN65" s="1"/>
  <c r="AA61"/>
  <c r="CN61" s="1"/>
  <c r="M33" i="21" s="1"/>
  <c r="AA57" i="2"/>
  <c r="CN57" s="1"/>
  <c r="AA53"/>
  <c r="CN53" s="1"/>
  <c r="M30" i="21" s="1"/>
  <c r="AA49" i="2"/>
  <c r="CN49" s="1"/>
  <c r="AA45"/>
  <c r="CN45" s="1"/>
  <c r="AA41"/>
  <c r="CN41" s="1"/>
  <c r="AA37"/>
  <c r="CN37" s="1"/>
  <c r="AA33"/>
  <c r="CN33" s="1"/>
  <c r="AA29"/>
  <c r="CN29" s="1"/>
  <c r="AA25"/>
  <c r="CN25" s="1"/>
  <c r="AA21"/>
  <c r="CN21" s="1"/>
  <c r="T119"/>
  <c r="T111"/>
  <c r="T103"/>
  <c r="T95"/>
  <c r="T87"/>
  <c r="T79"/>
  <c r="T71"/>
  <c r="T63"/>
  <c r="T55"/>
  <c r="T47"/>
  <c r="T39"/>
  <c r="T31"/>
  <c r="T23"/>
  <c r="T15"/>
  <c r="T7"/>
  <c r="Z123"/>
  <c r="CM123" s="1"/>
  <c r="Z115"/>
  <c r="CM115" s="1"/>
  <c r="Z107"/>
  <c r="CM107" s="1"/>
  <c r="Z99"/>
  <c r="CM99" s="1"/>
  <c r="Z91"/>
  <c r="CM91" s="1"/>
  <c r="Z83"/>
  <c r="CM83" s="1"/>
  <c r="Z75"/>
  <c r="CM75" s="1"/>
  <c r="Z59"/>
  <c r="CM59" s="1"/>
  <c r="Z43"/>
  <c r="CM43" s="1"/>
  <c r="Z27"/>
  <c r="CM27" s="1"/>
  <c r="Z16"/>
  <c r="CM16" s="1"/>
  <c r="Z8"/>
  <c r="CM8" s="1"/>
  <c r="AA120"/>
  <c r="CN120" s="1"/>
  <c r="AA112"/>
  <c r="CN112" s="1"/>
  <c r="AA104"/>
  <c r="CN104" s="1"/>
  <c r="AA96"/>
  <c r="CN96" s="1"/>
  <c r="AA88"/>
  <c r="CN88" s="1"/>
  <c r="AA80"/>
  <c r="CN80" s="1"/>
  <c r="AA71"/>
  <c r="CN71" s="1"/>
  <c r="AA55"/>
  <c r="CN55" s="1"/>
  <c r="AA39"/>
  <c r="CN39" s="1"/>
  <c r="AA23"/>
  <c r="CN23" s="1"/>
  <c r="AA15"/>
  <c r="CN15" s="1"/>
  <c r="AA7"/>
  <c r="CN7" s="1"/>
  <c r="AK5"/>
  <c r="BP5" s="1"/>
  <c r="AL10"/>
  <c r="BQ10" s="1"/>
  <c r="AM15"/>
  <c r="BR15" s="1"/>
  <c r="AK21"/>
  <c r="AL26"/>
  <c r="BQ26" s="1"/>
  <c r="AM31"/>
  <c r="BR31" s="1"/>
  <c r="AK37"/>
  <c r="BP37" s="1"/>
  <c r="AL42"/>
  <c r="BQ42" s="1"/>
  <c r="AM47"/>
  <c r="AK53"/>
  <c r="AL58"/>
  <c r="BQ58" s="1"/>
  <c r="AM63"/>
  <c r="BR63" s="1"/>
  <c r="AK69"/>
  <c r="AL74"/>
  <c r="BQ74" s="1"/>
  <c r="AM79"/>
  <c r="BR79" s="1"/>
  <c r="AK85"/>
  <c r="BP85" s="1"/>
  <c r="AL90"/>
  <c r="BQ90" s="1"/>
  <c r="AM95"/>
  <c r="BR95" s="1"/>
  <c r="AK101"/>
  <c r="BP101" s="1"/>
  <c r="AL106"/>
  <c r="BQ106" s="1"/>
  <c r="AM111"/>
  <c r="BR111" s="1"/>
  <c r="AK117"/>
  <c r="BP117" s="1"/>
  <c r="AL122"/>
  <c r="BQ122" s="1"/>
  <c r="AM8"/>
  <c r="BR8" s="1"/>
  <c r="AK14"/>
  <c r="BP14" s="1"/>
  <c r="AL19"/>
  <c r="BQ19" s="1"/>
  <c r="AL27"/>
  <c r="BQ27" s="1"/>
  <c r="AM36"/>
  <c r="BR36" s="1"/>
  <c r="AK58"/>
  <c r="BP58" s="1"/>
  <c r="AM68"/>
  <c r="BR68" s="1"/>
  <c r="AK78"/>
  <c r="BP78" s="1"/>
  <c r="AK90"/>
  <c r="BP90" s="1"/>
  <c r="AL103"/>
  <c r="BQ103" s="1"/>
  <c r="AM116"/>
  <c r="BR116" s="1"/>
  <c r="AL4"/>
  <c r="BQ4" s="1"/>
  <c r="AK11"/>
  <c r="BP11" s="1"/>
  <c r="AM17"/>
  <c r="BR17" s="1"/>
  <c r="AK31"/>
  <c r="BP31" s="1"/>
  <c r="AM41"/>
  <c r="BR41" s="1"/>
  <c r="AM53"/>
  <c r="BR53" s="1"/>
  <c r="AM61"/>
  <c r="BR61" s="1"/>
  <c r="AL72"/>
  <c r="BQ72" s="1"/>
  <c r="AK83"/>
  <c r="BP83" s="1"/>
  <c r="AK91"/>
  <c r="BP91" s="1"/>
  <c r="AK99"/>
  <c r="BP99" s="1"/>
  <c r="AL108"/>
  <c r="BQ108" s="1"/>
  <c r="AL120"/>
  <c r="BQ120" s="1"/>
  <c r="AM6"/>
  <c r="BR6" s="1"/>
  <c r="AK12"/>
  <c r="BP12" s="1"/>
  <c r="AL17"/>
  <c r="BQ17" s="1"/>
  <c r="AK28"/>
  <c r="BP28" s="1"/>
  <c r="AL33"/>
  <c r="BQ33" s="1"/>
  <c r="AK44"/>
  <c r="AL49"/>
  <c r="BQ49" s="1"/>
  <c r="AK60"/>
  <c r="AL65"/>
  <c r="BQ65" s="1"/>
  <c r="AK76"/>
  <c r="BP76" s="1"/>
  <c r="AL81"/>
  <c r="BQ81" s="1"/>
  <c r="AM86"/>
  <c r="BR86" s="1"/>
  <c r="AK92"/>
  <c r="BP92" s="1"/>
  <c r="AL97"/>
  <c r="BQ97" s="1"/>
  <c r="AM102"/>
  <c r="BR102" s="1"/>
  <c r="AK108"/>
  <c r="BP108" s="1"/>
  <c r="AL113"/>
  <c r="BQ113" s="1"/>
  <c r="AM118"/>
  <c r="BR118" s="1"/>
  <c r="AL3"/>
  <c r="BQ3" s="1"/>
  <c r="AM28"/>
  <c r="BR28" s="1"/>
  <c r="AM40"/>
  <c r="AM52"/>
  <c r="BR52" s="1"/>
  <c r="AK74"/>
  <c r="BP74" s="1"/>
  <c r="AM84"/>
  <c r="BR84" s="1"/>
  <c r="AK94"/>
  <c r="BP94" s="1"/>
  <c r="AK102"/>
  <c r="BP102" s="1"/>
  <c r="AL111"/>
  <c r="BQ111" s="1"/>
  <c r="AM120"/>
  <c r="BR120" s="1"/>
  <c r="AK19"/>
  <c r="BP19" s="1"/>
  <c r="AL28"/>
  <c r="BQ28" s="1"/>
  <c r="AL36"/>
  <c r="BQ36" s="1"/>
  <c r="AK47"/>
  <c r="BP47" s="1"/>
  <c r="AK59"/>
  <c r="BP59" s="1"/>
  <c r="AK71"/>
  <c r="BP71" s="1"/>
  <c r="AM81"/>
  <c r="BR81" s="1"/>
  <c r="AL96"/>
  <c r="BQ96" s="1"/>
  <c r="AM109"/>
  <c r="BR109" s="1"/>
  <c r="AK119"/>
  <c r="BP119" s="1"/>
  <c r="T91"/>
  <c r="AM23"/>
  <c r="BR23" s="1"/>
  <c r="AM71"/>
  <c r="BR71" s="1"/>
  <c r="AM87"/>
  <c r="BR87" s="1"/>
  <c r="AM119"/>
  <c r="BR119" s="1"/>
  <c r="AL11"/>
  <c r="BQ11" s="1"/>
  <c r="AL23"/>
  <c r="BQ23" s="1"/>
  <c r="AL51"/>
  <c r="BQ51" s="1"/>
  <c r="AK67"/>
  <c r="BP67" s="1"/>
  <c r="AK87"/>
  <c r="BP87" s="1"/>
  <c r="AK115"/>
  <c r="BP115" s="1"/>
  <c r="AL47"/>
  <c r="BQ47" s="1"/>
  <c r="AL67"/>
  <c r="BQ67" s="1"/>
  <c r="AL107"/>
  <c r="BQ107" s="1"/>
  <c r="T3"/>
  <c r="T108"/>
  <c r="T92"/>
  <c r="T76"/>
  <c r="T52"/>
  <c r="T44"/>
  <c r="T28"/>
  <c r="T12"/>
  <c r="Z112"/>
  <c r="CM112" s="1"/>
  <c r="Z96"/>
  <c r="CM96" s="1"/>
  <c r="Z71"/>
  <c r="CM71" s="1"/>
  <c r="Z39"/>
  <c r="CM39" s="1"/>
  <c r="Z15"/>
  <c r="CM15" s="1"/>
  <c r="Z7"/>
  <c r="CM7" s="1"/>
  <c r="AA111"/>
  <c r="CN111" s="1"/>
  <c r="AA95"/>
  <c r="CN95" s="1"/>
  <c r="AA87"/>
  <c r="CN87" s="1"/>
  <c r="AA67"/>
  <c r="CN67" s="1"/>
  <c r="AA35"/>
  <c r="CN35" s="1"/>
  <c r="AA12"/>
  <c r="CN12" s="1"/>
  <c r="AM27"/>
  <c r="BR27" s="1"/>
  <c r="AM59"/>
  <c r="BR59" s="1"/>
  <c r="AM91"/>
  <c r="BR91" s="1"/>
  <c r="AM107"/>
  <c r="BR107" s="1"/>
  <c r="AL15"/>
  <c r="BQ15" s="1"/>
  <c r="AM20"/>
  <c r="BR20" s="1"/>
  <c r="AL39"/>
  <c r="BQ39" s="1"/>
  <c r="AM48"/>
  <c r="BR48" s="1"/>
  <c r="AM60"/>
  <c r="BR60" s="1"/>
  <c r="AM80"/>
  <c r="BR80" s="1"/>
  <c r="AM92"/>
  <c r="BR92" s="1"/>
  <c r="AL119"/>
  <c r="BQ119" s="1"/>
  <c r="AK7"/>
  <c r="BP7" s="1"/>
  <c r="AL20"/>
  <c r="BQ20" s="1"/>
  <c r="AK35"/>
  <c r="BP35" s="1"/>
  <c r="AL44"/>
  <c r="BQ44" s="1"/>
  <c r="AK55"/>
  <c r="BP55" s="1"/>
  <c r="AL64"/>
  <c r="BQ64" s="1"/>
  <c r="AL84"/>
  <c r="BQ84" s="1"/>
  <c r="AK111"/>
  <c r="BP111" s="1"/>
  <c r="AK123"/>
  <c r="BP123" s="1"/>
  <c r="AK8"/>
  <c r="BP8" s="1"/>
  <c r="AK24"/>
  <c r="BP24" s="1"/>
  <c r="AK40"/>
  <c r="AK56"/>
  <c r="BP56" s="1"/>
  <c r="AK72"/>
  <c r="AK88"/>
  <c r="BP88" s="1"/>
  <c r="AK104"/>
  <c r="BP104" s="1"/>
  <c r="AK120"/>
  <c r="BP120" s="1"/>
  <c r="AL31"/>
  <c r="BQ31" s="1"/>
  <c r="AM44"/>
  <c r="BR44" s="1"/>
  <c r="AL55"/>
  <c r="BQ55" s="1"/>
  <c r="AM64"/>
  <c r="BR64" s="1"/>
  <c r="AM76"/>
  <c r="BR76" s="1"/>
  <c r="AL87"/>
  <c r="BQ87" s="1"/>
  <c r="AL95"/>
  <c r="BQ95" s="1"/>
  <c r="AM104"/>
  <c r="BR104" s="1"/>
  <c r="AL123"/>
  <c r="BQ123" s="1"/>
  <c r="S70"/>
  <c r="S62"/>
  <c r="S54"/>
  <c r="S46"/>
  <c r="S38"/>
  <c r="S30"/>
  <c r="S22"/>
  <c r="T120"/>
  <c r="T112"/>
  <c r="T104"/>
  <c r="T96"/>
  <c r="T88"/>
  <c r="T80"/>
  <c r="T72"/>
  <c r="T64"/>
  <c r="T56"/>
  <c r="T48"/>
  <c r="T40"/>
  <c r="T32"/>
  <c r="T24"/>
  <c r="T16"/>
  <c r="T8"/>
  <c r="AA3"/>
  <c r="CN3" s="1"/>
  <c r="Z116"/>
  <c r="CM116" s="1"/>
  <c r="Z108"/>
  <c r="CM108" s="1"/>
  <c r="Z100"/>
  <c r="CM100" s="1"/>
  <c r="Z92"/>
  <c r="CM92" s="1"/>
  <c r="Z84"/>
  <c r="CM84" s="1"/>
  <c r="Z76"/>
  <c r="CM76" s="1"/>
  <c r="Z63"/>
  <c r="CM63" s="1"/>
  <c r="Z47"/>
  <c r="CM47" s="1"/>
  <c r="Z31"/>
  <c r="CM31" s="1"/>
  <c r="Z19"/>
  <c r="CM19" s="1"/>
  <c r="Z11"/>
  <c r="CM11" s="1"/>
  <c r="AA123"/>
  <c r="CN123" s="1"/>
  <c r="AA115"/>
  <c r="CN115" s="1"/>
  <c r="AA107"/>
  <c r="CN107" s="1"/>
  <c r="AA99"/>
  <c r="CN99" s="1"/>
  <c r="AA91"/>
  <c r="CN91" s="1"/>
  <c r="AA83"/>
  <c r="CN83" s="1"/>
  <c r="AA75"/>
  <c r="CN75" s="1"/>
  <c r="AA59"/>
  <c r="CN59" s="1"/>
  <c r="AA43"/>
  <c r="CN43" s="1"/>
  <c r="AA27"/>
  <c r="CN27" s="1"/>
  <c r="AA16"/>
  <c r="CN16" s="1"/>
  <c r="AA8"/>
  <c r="CN8" s="1"/>
  <c r="AK9"/>
  <c r="BP9" s="1"/>
  <c r="AL14"/>
  <c r="BQ14" s="1"/>
  <c r="AM19"/>
  <c r="BR19" s="1"/>
  <c r="AK25"/>
  <c r="BP25" s="1"/>
  <c r="AL30"/>
  <c r="BQ30" s="1"/>
  <c r="AM35"/>
  <c r="BR35" s="1"/>
  <c r="AK41"/>
  <c r="BP41" s="1"/>
  <c r="AL46"/>
  <c r="BQ46" s="1"/>
  <c r="AM51"/>
  <c r="BR51" s="1"/>
  <c r="AK57"/>
  <c r="AL62"/>
  <c r="BQ62" s="1"/>
  <c r="AM67"/>
  <c r="BR67" s="1"/>
  <c r="AK73"/>
  <c r="BP73" s="1"/>
  <c r="AL78"/>
  <c r="BQ78" s="1"/>
  <c r="AM83"/>
  <c r="BR83" s="1"/>
  <c r="AK89"/>
  <c r="BP89" s="1"/>
  <c r="AL94"/>
  <c r="BQ94" s="1"/>
  <c r="AM99"/>
  <c r="BR99" s="1"/>
  <c r="AK105"/>
  <c r="BP105" s="1"/>
  <c r="AL110"/>
  <c r="BQ110" s="1"/>
  <c r="AM115"/>
  <c r="BR115" s="1"/>
  <c r="AK121"/>
  <c r="BP121" s="1"/>
  <c r="AL7"/>
  <c r="BQ7" s="1"/>
  <c r="AM12"/>
  <c r="BR12" s="1"/>
  <c r="AK18"/>
  <c r="BP18" s="1"/>
  <c r="AM24"/>
  <c r="BR24" s="1"/>
  <c r="AK34"/>
  <c r="BP34" s="1"/>
  <c r="AL43"/>
  <c r="BQ43" s="1"/>
  <c r="AK54"/>
  <c r="BP54" s="1"/>
  <c r="AK66"/>
  <c r="BP66" s="1"/>
  <c r="AL75"/>
  <c r="BQ75" s="1"/>
  <c r="AK86"/>
  <c r="BP86" s="1"/>
  <c r="AL99"/>
  <c r="BQ99" s="1"/>
  <c r="AM112"/>
  <c r="BR112" s="1"/>
  <c r="AK3"/>
  <c r="BP3" s="1"/>
  <c r="AM9"/>
  <c r="BR9" s="1"/>
  <c r="AL16"/>
  <c r="BQ16" s="1"/>
  <c r="AK27"/>
  <c r="BP27" s="1"/>
  <c r="AK39"/>
  <c r="BP39" s="1"/>
  <c r="AK51"/>
  <c r="BP51" s="1"/>
  <c r="AL60"/>
  <c r="BQ60" s="1"/>
  <c r="AM69"/>
  <c r="BR69" s="1"/>
  <c r="AL80"/>
  <c r="BQ80" s="1"/>
  <c r="AM89"/>
  <c r="BR89" s="1"/>
  <c r="AM97"/>
  <c r="BR97" s="1"/>
  <c r="AK107"/>
  <c r="BP107" s="1"/>
  <c r="AM117"/>
  <c r="BR117" s="1"/>
  <c r="AL5"/>
  <c r="BQ5" s="1"/>
  <c r="AM10"/>
  <c r="BR10" s="1"/>
  <c r="AK16"/>
  <c r="BP16" s="1"/>
  <c r="AL21"/>
  <c r="BQ21" s="1"/>
  <c r="AM26"/>
  <c r="BR26" s="1"/>
  <c r="AK32"/>
  <c r="BP32" s="1"/>
  <c r="AL37"/>
  <c r="BQ37" s="1"/>
  <c r="AM42"/>
  <c r="BR42" s="1"/>
  <c r="AK48"/>
  <c r="AL53"/>
  <c r="BQ53" s="1"/>
  <c r="AM58"/>
  <c r="BR58" s="1"/>
  <c r="AK64"/>
  <c r="AL69"/>
  <c r="BQ69" s="1"/>
  <c r="AM74"/>
  <c r="BR74" s="1"/>
  <c r="AK80"/>
  <c r="BP80" s="1"/>
  <c r="AL85"/>
  <c r="BQ85" s="1"/>
  <c r="AM90"/>
  <c r="BR90" s="1"/>
  <c r="AK96"/>
  <c r="BP96" s="1"/>
  <c r="AL101"/>
  <c r="BQ101" s="1"/>
  <c r="AM106"/>
  <c r="BR106" s="1"/>
  <c r="AK112"/>
  <c r="BP112" s="1"/>
  <c r="AL117"/>
  <c r="BQ117" s="1"/>
  <c r="AM122"/>
  <c r="BR122" s="1"/>
  <c r="AK26"/>
  <c r="BP26" s="1"/>
  <c r="AK38"/>
  <c r="BP38" s="1"/>
  <c r="AK50"/>
  <c r="BP50" s="1"/>
  <c r="AL59"/>
  <c r="BQ59" s="1"/>
  <c r="AL71"/>
  <c r="BQ71" s="1"/>
  <c r="AK82"/>
  <c r="BP82" s="1"/>
  <c r="AL91"/>
  <c r="BQ91" s="1"/>
  <c r="AM100"/>
  <c r="BR100" s="1"/>
  <c r="AM108"/>
  <c r="BR108" s="1"/>
  <c r="AK118"/>
  <c r="BP118" s="1"/>
  <c r="AK15"/>
  <c r="BP15" s="1"/>
  <c r="AM25"/>
  <c r="BR25" s="1"/>
  <c r="AM33"/>
  <c r="BR33" s="1"/>
  <c r="AM45"/>
  <c r="BR45" s="1"/>
  <c r="AL56"/>
  <c r="BQ56" s="1"/>
  <c r="AL68"/>
  <c r="BQ68" s="1"/>
  <c r="AK79"/>
  <c r="BP79" s="1"/>
  <c r="AL92"/>
  <c r="BQ92" s="1"/>
  <c r="AM105"/>
  <c r="BR105" s="1"/>
  <c r="AL116"/>
  <c r="BQ116" s="1"/>
  <c r="S122"/>
  <c r="S114"/>
  <c r="S106"/>
  <c r="S98"/>
  <c r="S90"/>
  <c r="S82"/>
  <c r="S74"/>
  <c r="S66"/>
  <c r="S58"/>
  <c r="S50"/>
  <c r="S42"/>
  <c r="S34"/>
  <c r="S26"/>
  <c r="S18"/>
  <c r="S10"/>
  <c r="O5"/>
  <c r="O4"/>
  <c r="Z72"/>
  <c r="CM72" s="1"/>
  <c r="Z64"/>
  <c r="CM64" s="1"/>
  <c r="Z56"/>
  <c r="CM56" s="1"/>
  <c r="Z44"/>
  <c r="CM44" s="1"/>
  <c r="Z36"/>
  <c r="CM36" s="1"/>
  <c r="Z28"/>
  <c r="CM28" s="1"/>
  <c r="AA68"/>
  <c r="CN68" s="1"/>
  <c r="S121"/>
  <c r="S117"/>
  <c r="S113"/>
  <c r="S109"/>
  <c r="S105"/>
  <c r="S101"/>
  <c r="S97"/>
  <c r="S93"/>
  <c r="S89"/>
  <c r="S85"/>
  <c r="S81"/>
  <c r="S77"/>
  <c r="S73"/>
  <c r="S69"/>
  <c r="S65"/>
  <c r="S61"/>
  <c r="S57"/>
  <c r="S53"/>
  <c r="S49"/>
  <c r="S45"/>
  <c r="S41"/>
  <c r="S37"/>
  <c r="S33"/>
  <c r="S29"/>
  <c r="S25"/>
  <c r="S21"/>
  <c r="S17"/>
  <c r="S13"/>
  <c r="S9"/>
  <c r="S5"/>
  <c r="T122"/>
  <c r="T118"/>
  <c r="T114"/>
  <c r="T110"/>
  <c r="T106"/>
  <c r="T102"/>
  <c r="T98"/>
  <c r="T94"/>
  <c r="T90"/>
  <c r="T86"/>
  <c r="T82"/>
  <c r="T78"/>
  <c r="T74"/>
  <c r="T70"/>
  <c r="T66"/>
  <c r="T62"/>
  <c r="T58"/>
  <c r="T54"/>
  <c r="T50"/>
  <c r="T46"/>
  <c r="T42"/>
  <c r="T38"/>
  <c r="T34"/>
  <c r="T30"/>
  <c r="T26"/>
  <c r="T22"/>
  <c r="T18"/>
  <c r="T14"/>
  <c r="T10"/>
  <c r="T6"/>
  <c r="S3"/>
  <c r="Z122"/>
  <c r="CM122" s="1"/>
  <c r="Z118"/>
  <c r="CM118" s="1"/>
  <c r="Z114"/>
  <c r="CM114" s="1"/>
  <c r="Z110"/>
  <c r="CM110" s="1"/>
  <c r="Z106"/>
  <c r="CM106" s="1"/>
  <c r="Z102"/>
  <c r="CM102" s="1"/>
  <c r="Z98"/>
  <c r="CM98" s="1"/>
  <c r="Z94"/>
  <c r="CM94" s="1"/>
  <c r="Z90"/>
  <c r="CM90" s="1"/>
  <c r="Z86"/>
  <c r="CM86" s="1"/>
  <c r="Z82"/>
  <c r="CM82" s="1"/>
  <c r="Z78"/>
  <c r="CM78" s="1"/>
  <c r="Z74"/>
  <c r="CM74" s="1"/>
  <c r="Z70"/>
  <c r="CM70" s="1"/>
  <c r="Z66"/>
  <c r="CM66" s="1"/>
  <c r="Z62"/>
  <c r="CM62" s="1"/>
  <c r="Z58"/>
  <c r="CM58" s="1"/>
  <c r="Z54"/>
  <c r="CM54" s="1"/>
  <c r="Z50"/>
  <c r="CM50" s="1"/>
  <c r="Z46"/>
  <c r="CM46" s="1"/>
  <c r="Z42"/>
  <c r="CM42" s="1"/>
  <c r="Z38"/>
  <c r="CM38" s="1"/>
  <c r="Z34"/>
  <c r="CM34" s="1"/>
  <c r="Z30"/>
  <c r="CM30" s="1"/>
  <c r="Z26"/>
  <c r="CM26" s="1"/>
  <c r="Z22"/>
  <c r="CM22" s="1"/>
  <c r="Z18"/>
  <c r="CM18" s="1"/>
  <c r="Z14"/>
  <c r="CM14" s="1"/>
  <c r="Z10"/>
  <c r="CM10" s="1"/>
  <c r="Z6"/>
  <c r="CM6" s="1"/>
  <c r="AA118"/>
  <c r="CN118" s="1"/>
  <c r="AA110"/>
  <c r="CN110" s="1"/>
  <c r="AA102"/>
  <c r="CN102" s="1"/>
  <c r="AA94"/>
  <c r="CN94" s="1"/>
  <c r="AA86"/>
  <c r="CN86" s="1"/>
  <c r="AA78"/>
  <c r="CN78" s="1"/>
  <c r="AA70"/>
  <c r="CN70" s="1"/>
  <c r="AA62"/>
  <c r="CN62" s="1"/>
  <c r="AA54"/>
  <c r="CN54" s="1"/>
  <c r="AA46"/>
  <c r="CN46" s="1"/>
  <c r="AA38"/>
  <c r="CN38" s="1"/>
  <c r="AA30"/>
  <c r="CN30" s="1"/>
  <c r="AA22"/>
  <c r="CN22" s="1"/>
  <c r="AA14"/>
  <c r="CN14" s="1"/>
  <c r="AA6"/>
  <c r="CN6" s="1"/>
  <c r="O6"/>
  <c r="O8"/>
  <c r="O3"/>
  <c r="Z60"/>
  <c r="CM60" s="1"/>
  <c r="Z52"/>
  <c r="CM52" s="1"/>
  <c r="Z48"/>
  <c r="CM48" s="1"/>
  <c r="L29" i="21" s="1"/>
  <c r="Z40" i="2"/>
  <c r="CM40" s="1"/>
  <c r="Z32"/>
  <c r="CM32" s="1"/>
  <c r="Z24"/>
  <c r="CM24" s="1"/>
  <c r="O7"/>
  <c r="T121"/>
  <c r="T117"/>
  <c r="T113"/>
  <c r="T109"/>
  <c r="T105"/>
  <c r="T101"/>
  <c r="T97"/>
  <c r="T93"/>
  <c r="T89"/>
  <c r="T85"/>
  <c r="T81"/>
  <c r="T77"/>
  <c r="T73"/>
  <c r="T69"/>
  <c r="T65"/>
  <c r="T61"/>
  <c r="T57"/>
  <c r="T53"/>
  <c r="T49"/>
  <c r="T45"/>
  <c r="T41"/>
  <c r="T37"/>
  <c r="T33"/>
  <c r="T29"/>
  <c r="T25"/>
  <c r="T21"/>
  <c r="T17"/>
  <c r="T13"/>
  <c r="T9"/>
  <c r="T5"/>
  <c r="Z121"/>
  <c r="CM121" s="1"/>
  <c r="Z117"/>
  <c r="CM117" s="1"/>
  <c r="Z113"/>
  <c r="CM113" s="1"/>
  <c r="Z109"/>
  <c r="CM109" s="1"/>
  <c r="Z105"/>
  <c r="CM105" s="1"/>
  <c r="Z101"/>
  <c r="CM101" s="1"/>
  <c r="Z97"/>
  <c r="CM97" s="1"/>
  <c r="Z93"/>
  <c r="CM93" s="1"/>
  <c r="Z89"/>
  <c r="CM89" s="1"/>
  <c r="Z85"/>
  <c r="CM85" s="1"/>
  <c r="Z81"/>
  <c r="CM81" s="1"/>
  <c r="Z77"/>
  <c r="CM77" s="1"/>
  <c r="Z73"/>
  <c r="CM73" s="1"/>
  <c r="Z69"/>
  <c r="CM69" s="1"/>
  <c r="Z65"/>
  <c r="CM65" s="1"/>
  <c r="Z61"/>
  <c r="CM61" s="1"/>
  <c r="L33" i="21" s="1"/>
  <c r="Z57" i="2"/>
  <c r="CM57" s="1"/>
  <c r="Z53"/>
  <c r="CM53" s="1"/>
  <c r="L30" i="21" s="1"/>
  <c r="Z49" i="2"/>
  <c r="CM49" s="1"/>
  <c r="Z45"/>
  <c r="CM45" s="1"/>
  <c r="Z41"/>
  <c r="CM41" s="1"/>
  <c r="Z37"/>
  <c r="CM37" s="1"/>
  <c r="Z33"/>
  <c r="CM33" s="1"/>
  <c r="Z29"/>
  <c r="CM29" s="1"/>
  <c r="Z25"/>
  <c r="CM25" s="1"/>
  <c r="Z21"/>
  <c r="CM21" s="1"/>
  <c r="Z17"/>
  <c r="CM17" s="1"/>
  <c r="Z13"/>
  <c r="CM13" s="1"/>
  <c r="Z9"/>
  <c r="CM9" s="1"/>
  <c r="Z5"/>
  <c r="CM5" s="1"/>
  <c r="O13" i="22" l="1"/>
  <c r="O8"/>
  <c r="O11"/>
  <c r="O20"/>
  <c r="AA33"/>
  <c r="L8"/>
  <c r="B4"/>
  <c r="AA4" s="1"/>
  <c r="AA23"/>
  <c r="L6"/>
  <c r="O17"/>
  <c r="O18"/>
  <c r="O12"/>
  <c r="O19"/>
  <c r="AP3"/>
  <c r="AA83"/>
  <c r="L18"/>
  <c r="AA93"/>
  <c r="L20"/>
  <c r="AA78"/>
  <c r="L17"/>
  <c r="AA88"/>
  <c r="L19"/>
  <c r="AF4"/>
  <c r="O15"/>
  <c r="L7"/>
  <c r="O6"/>
  <c r="O16"/>
  <c r="L13"/>
  <c r="O9"/>
  <c r="O7"/>
  <c r="O10"/>
  <c r="O14"/>
  <c r="AA63"/>
  <c r="L14"/>
  <c r="AA43"/>
  <c r="L10"/>
  <c r="AA73"/>
  <c r="L16"/>
  <c r="L15"/>
  <c r="AA53"/>
  <c r="L12"/>
  <c r="L11"/>
  <c r="AA39"/>
  <c r="L9"/>
  <c r="CS107" i="2"/>
  <c r="CR107"/>
  <c r="CQ107"/>
  <c r="CS32"/>
  <c r="CR32"/>
  <c r="CQ32"/>
  <c r="CS62"/>
  <c r="CR62"/>
  <c r="CQ62"/>
  <c r="CS102"/>
  <c r="CR102"/>
  <c r="CQ102"/>
  <c r="CR17"/>
  <c r="CS17"/>
  <c r="CQ17"/>
  <c r="CS90"/>
  <c r="CR90"/>
  <c r="CQ90"/>
  <c r="CS33"/>
  <c r="CR33"/>
  <c r="CQ33"/>
  <c r="CS81"/>
  <c r="CR81"/>
  <c r="CQ81"/>
  <c r="CS59"/>
  <c r="CR59"/>
  <c r="CQ59"/>
  <c r="CS123"/>
  <c r="CR123"/>
  <c r="CQ123"/>
  <c r="CS78"/>
  <c r="CR78"/>
  <c r="CQ78"/>
  <c r="CR8"/>
  <c r="CS8"/>
  <c r="CQ8"/>
  <c r="CS56"/>
  <c r="CR56"/>
  <c r="CQ56"/>
  <c r="CS22"/>
  <c r="CR22"/>
  <c r="CQ22"/>
  <c r="CR10"/>
  <c r="CS10"/>
  <c r="CQ10"/>
  <c r="CR26"/>
  <c r="CS26"/>
  <c r="CQ26"/>
  <c r="CR24"/>
  <c r="CS24"/>
  <c r="CQ24"/>
  <c r="CS40"/>
  <c r="CR40"/>
  <c r="CQ40"/>
  <c r="CS72"/>
  <c r="CR72"/>
  <c r="CQ72"/>
  <c r="CS112"/>
  <c r="CR112"/>
  <c r="CQ112"/>
  <c r="CS82"/>
  <c r="CR82"/>
  <c r="CQ82"/>
  <c r="CS96"/>
  <c r="CR96"/>
  <c r="CQ96"/>
  <c r="CS38"/>
  <c r="CR38"/>
  <c r="CQ38"/>
  <c r="CS50"/>
  <c r="CR50"/>
  <c r="CQ50"/>
  <c r="CS66"/>
  <c r="CR66"/>
  <c r="CQ66"/>
  <c r="CS122"/>
  <c r="CR122"/>
  <c r="CQ122"/>
  <c r="CS80"/>
  <c r="CR80"/>
  <c r="CQ80"/>
  <c r="CS41"/>
  <c r="CR41"/>
  <c r="CQ41"/>
  <c r="CS65"/>
  <c r="CR65"/>
  <c r="CQ65"/>
  <c r="CS93"/>
  <c r="CR93"/>
  <c r="CQ93"/>
  <c r="CS101"/>
  <c r="CR101"/>
  <c r="CQ101"/>
  <c r="CS47"/>
  <c r="CR47"/>
  <c r="CQ47"/>
  <c r="CS51"/>
  <c r="CR51"/>
  <c r="CQ51"/>
  <c r="CS67"/>
  <c r="CR67"/>
  <c r="CQ67"/>
  <c r="CS87"/>
  <c r="CR87"/>
  <c r="CQ87"/>
  <c r="CS119"/>
  <c r="CR119"/>
  <c r="CQ119"/>
  <c r="CR16"/>
  <c r="CS16"/>
  <c r="CQ16"/>
  <c r="CS68"/>
  <c r="CR68"/>
  <c r="CQ68"/>
  <c r="CS54"/>
  <c r="CR54"/>
  <c r="CQ54"/>
  <c r="CS118"/>
  <c r="CR118"/>
  <c r="CQ118"/>
  <c r="BP60"/>
  <c r="K14" i="21"/>
  <c r="Q31"/>
  <c r="CS29" i="2"/>
  <c r="CR29"/>
  <c r="CQ29"/>
  <c r="CS45"/>
  <c r="CR45"/>
  <c r="CQ45"/>
  <c r="CS57"/>
  <c r="CR57"/>
  <c r="CQ57"/>
  <c r="CS97"/>
  <c r="CR97"/>
  <c r="CQ97"/>
  <c r="CR11"/>
  <c r="CS11"/>
  <c r="CQ11"/>
  <c r="CS43"/>
  <c r="CR43"/>
  <c r="CQ43"/>
  <c r="CS79"/>
  <c r="CR79"/>
  <c r="CQ79"/>
  <c r="CS30"/>
  <c r="CR30"/>
  <c r="CQ30"/>
  <c r="CS58"/>
  <c r="CR58"/>
  <c r="CQ58"/>
  <c r="CS48"/>
  <c r="CR48"/>
  <c r="CQ48"/>
  <c r="CS64"/>
  <c r="CR64"/>
  <c r="CQ64"/>
  <c r="CS84"/>
  <c r="CR84"/>
  <c r="CQ84"/>
  <c r="CS104"/>
  <c r="CR104"/>
  <c r="CQ104"/>
  <c r="CS120"/>
  <c r="CR120"/>
  <c r="CQ120"/>
  <c r="CS46"/>
  <c r="CR46"/>
  <c r="CQ46"/>
  <c r="CS94"/>
  <c r="CR94"/>
  <c r="CQ94"/>
  <c r="BP45"/>
  <c r="K10" i="21"/>
  <c r="CS13" i="2"/>
  <c r="CR13"/>
  <c r="CQ13"/>
  <c r="CS49"/>
  <c r="CR49"/>
  <c r="CQ49"/>
  <c r="CS73"/>
  <c r="CR73"/>
  <c r="CQ73"/>
  <c r="CS85"/>
  <c r="CR85"/>
  <c r="CQ85"/>
  <c r="CS117"/>
  <c r="CR117"/>
  <c r="CQ117"/>
  <c r="CS121"/>
  <c r="CR121"/>
  <c r="CQ121"/>
  <c r="CS31"/>
  <c r="CR31"/>
  <c r="CQ31"/>
  <c r="CS35"/>
  <c r="CR35"/>
  <c r="CQ35"/>
  <c r="CS111"/>
  <c r="CR111"/>
  <c r="CQ111"/>
  <c r="CR14"/>
  <c r="CS14"/>
  <c r="CQ14"/>
  <c r="CS98"/>
  <c r="CR98"/>
  <c r="CQ98"/>
  <c r="CR4"/>
  <c r="CS4"/>
  <c r="CQ4"/>
  <c r="CS44"/>
  <c r="CR44"/>
  <c r="CQ44"/>
  <c r="CS60"/>
  <c r="CR60"/>
  <c r="CQ60"/>
  <c r="CS76"/>
  <c r="CR76"/>
  <c r="CQ76"/>
  <c r="CS100"/>
  <c r="CR100"/>
  <c r="CQ100"/>
  <c r="CS116"/>
  <c r="CR116"/>
  <c r="CQ116"/>
  <c r="CS34"/>
  <c r="CR34"/>
  <c r="CQ34"/>
  <c r="BL78"/>
  <c r="BP64"/>
  <c r="K16" i="21"/>
  <c r="BP53" i="2"/>
  <c r="R29" i="21"/>
  <c r="Q29" s="1"/>
  <c r="U29" s="1"/>
  <c r="K12"/>
  <c r="K30" s="1"/>
  <c r="J30" s="1"/>
  <c r="N30" s="1"/>
  <c r="CR5" i="2"/>
  <c r="CS5"/>
  <c r="CQ5"/>
  <c r="CR9"/>
  <c r="CS9"/>
  <c r="CQ9"/>
  <c r="CS25"/>
  <c r="CR25"/>
  <c r="CQ25"/>
  <c r="CS61"/>
  <c r="CR61"/>
  <c r="CQ61"/>
  <c r="CS105"/>
  <c r="CR105"/>
  <c r="CQ105"/>
  <c r="CR19"/>
  <c r="CS19"/>
  <c r="CQ19"/>
  <c r="CS63"/>
  <c r="CR63"/>
  <c r="CQ63"/>
  <c r="CS91"/>
  <c r="CR91"/>
  <c r="CQ91"/>
  <c r="CS103"/>
  <c r="CR103"/>
  <c r="CQ103"/>
  <c r="CS6"/>
  <c r="CR6"/>
  <c r="CQ6"/>
  <c r="CS18"/>
  <c r="CR18"/>
  <c r="CQ18"/>
  <c r="CS86"/>
  <c r="CR86"/>
  <c r="CQ86"/>
  <c r="CS114"/>
  <c r="CR114"/>
  <c r="CQ114"/>
  <c r="CS36"/>
  <c r="CR36"/>
  <c r="CQ36"/>
  <c r="CS52"/>
  <c r="CR52"/>
  <c r="CQ52"/>
  <c r="CS88"/>
  <c r="CR88"/>
  <c r="CQ88"/>
  <c r="CS108"/>
  <c r="CR108"/>
  <c r="CQ108"/>
  <c r="CS110"/>
  <c r="CR110"/>
  <c r="CQ110"/>
  <c r="BP48"/>
  <c r="R28" i="21"/>
  <c r="Q28" s="1"/>
  <c r="U28" s="1"/>
  <c r="K11"/>
  <c r="CS53" i="2"/>
  <c r="CR53"/>
  <c r="CQ53"/>
  <c r="CS69"/>
  <c r="CR69"/>
  <c r="CQ69"/>
  <c r="CS77"/>
  <c r="CR77"/>
  <c r="CQ77"/>
  <c r="CR7"/>
  <c r="CS7"/>
  <c r="CQ7"/>
  <c r="CS39"/>
  <c r="CR39"/>
  <c r="CQ39"/>
  <c r="CS55"/>
  <c r="CR55"/>
  <c r="CQ55"/>
  <c r="CS83"/>
  <c r="CR83"/>
  <c r="CQ83"/>
  <c r="CS106"/>
  <c r="CR106"/>
  <c r="CQ106"/>
  <c r="CR12"/>
  <c r="CS12"/>
  <c r="CQ12"/>
  <c r="CR28"/>
  <c r="CS28"/>
  <c r="CQ28"/>
  <c r="BP57"/>
  <c r="Q30" i="21"/>
  <c r="K13"/>
  <c r="BP72" i="2"/>
  <c r="K17" i="21"/>
  <c r="BP44" i="2"/>
  <c r="Q27" i="21"/>
  <c r="K9"/>
  <c r="BP61" i="2"/>
  <c r="R32" i="21"/>
  <c r="Q32" s="1"/>
  <c r="U32" s="1"/>
  <c r="K15"/>
  <c r="K33" s="1"/>
  <c r="J33" s="1"/>
  <c r="N33" s="1"/>
  <c r="CR21" i="2"/>
  <c r="CS21"/>
  <c r="CQ21"/>
  <c r="CS37"/>
  <c r="CR37"/>
  <c r="CQ37"/>
  <c r="CS89"/>
  <c r="CR89"/>
  <c r="CQ89"/>
  <c r="CS109"/>
  <c r="CR109"/>
  <c r="CQ109"/>
  <c r="CS113"/>
  <c r="CR113"/>
  <c r="CQ113"/>
  <c r="CR15"/>
  <c r="CS15"/>
  <c r="CQ15"/>
  <c r="CR23"/>
  <c r="CS23"/>
  <c r="CQ23"/>
  <c r="CS27"/>
  <c r="CR27"/>
  <c r="CQ27"/>
  <c r="CS71"/>
  <c r="CR71"/>
  <c r="CQ71"/>
  <c r="CS75"/>
  <c r="CR75"/>
  <c r="CQ75"/>
  <c r="CS95"/>
  <c r="CR95"/>
  <c r="CQ95"/>
  <c r="CS99"/>
  <c r="CR99"/>
  <c r="CQ99"/>
  <c r="CS115"/>
  <c r="CR115"/>
  <c r="CQ115"/>
  <c r="CS42"/>
  <c r="CR42"/>
  <c r="CQ42"/>
  <c r="CS74"/>
  <c r="CR74"/>
  <c r="CQ74"/>
  <c r="CR20"/>
  <c r="CS20"/>
  <c r="CQ20"/>
  <c r="CS92"/>
  <c r="CR92"/>
  <c r="CQ92"/>
  <c r="CR3"/>
  <c r="CS3"/>
  <c r="CQ3"/>
  <c r="CS70"/>
  <c r="CR70"/>
  <c r="CQ70"/>
  <c r="EC3"/>
  <c r="P27" i="10"/>
  <c r="CY122" i="2"/>
  <c r="CY118"/>
  <c r="CY114"/>
  <c r="CY110"/>
  <c r="CY106"/>
  <c r="CY102"/>
  <c r="CY98"/>
  <c r="CY94"/>
  <c r="CY90"/>
  <c r="CY86"/>
  <c r="CY82"/>
  <c r="CY78"/>
  <c r="CY74"/>
  <c r="CY70"/>
  <c r="CY66"/>
  <c r="CY62"/>
  <c r="CY58"/>
  <c r="CY54"/>
  <c r="CY50"/>
  <c r="CY46"/>
  <c r="CY42"/>
  <c r="CY38"/>
  <c r="CY34"/>
  <c r="CY30"/>
  <c r="CY26"/>
  <c r="CY22"/>
  <c r="CY18"/>
  <c r="CY14"/>
  <c r="CY10"/>
  <c r="CY6"/>
  <c r="CY120"/>
  <c r="CY116"/>
  <c r="CY112"/>
  <c r="CY108"/>
  <c r="CY104"/>
  <c r="CY100"/>
  <c r="CY96"/>
  <c r="CY92"/>
  <c r="CY88"/>
  <c r="CY84"/>
  <c r="CY80"/>
  <c r="CY76"/>
  <c r="CY72"/>
  <c r="CY68"/>
  <c r="CY64"/>
  <c r="CY60"/>
  <c r="CY56"/>
  <c r="CY52"/>
  <c r="CY48"/>
  <c r="CY44"/>
  <c r="CY40"/>
  <c r="CY36"/>
  <c r="CY32"/>
  <c r="CY28"/>
  <c r="CY24"/>
  <c r="CY16"/>
  <c r="CY12"/>
  <c r="CY8"/>
  <c r="CY4"/>
  <c r="CY117"/>
  <c r="CY113"/>
  <c r="CY105"/>
  <c r="CY97"/>
  <c r="CY89"/>
  <c r="CY81"/>
  <c r="CY77"/>
  <c r="CY69"/>
  <c r="CY61"/>
  <c r="CY57"/>
  <c r="CY49"/>
  <c r="CY41"/>
  <c r="CY37"/>
  <c r="CY29"/>
  <c r="CY25"/>
  <c r="CY17"/>
  <c r="CY13"/>
  <c r="CY5"/>
  <c r="CY123"/>
  <c r="CY119"/>
  <c r="CY115"/>
  <c r="CY111"/>
  <c r="CY107"/>
  <c r="CY103"/>
  <c r="CY99"/>
  <c r="CY95"/>
  <c r="CY91"/>
  <c r="CY87"/>
  <c r="CY83"/>
  <c r="CY79"/>
  <c r="CY75"/>
  <c r="CY71"/>
  <c r="CY67"/>
  <c r="CY63"/>
  <c r="CY59"/>
  <c r="CY55"/>
  <c r="CY51"/>
  <c r="CY47"/>
  <c r="CY43"/>
  <c r="CY39"/>
  <c r="CY35"/>
  <c r="CY31"/>
  <c r="CY27"/>
  <c r="CY23"/>
  <c r="CY19"/>
  <c r="CY15"/>
  <c r="CY11"/>
  <c r="CY7"/>
  <c r="CY3"/>
  <c r="CY20"/>
  <c r="CY121"/>
  <c r="CY109"/>
  <c r="CY101"/>
  <c r="CY93"/>
  <c r="CY85"/>
  <c r="CY73"/>
  <c r="CY65"/>
  <c r="CY53"/>
  <c r="CY45"/>
  <c r="CY33"/>
  <c r="CY21"/>
  <c r="CY9"/>
  <c r="BR78"/>
  <c r="EB6"/>
  <c r="EB7" s="1"/>
  <c r="EB8" s="1"/>
  <c r="EB9" s="1"/>
  <c r="EB10" s="1"/>
  <c r="EB11" s="1"/>
  <c r="EB12" s="1"/>
  <c r="EB13" s="1"/>
  <c r="EB14" s="1"/>
  <c r="EB15" s="1"/>
  <c r="EB16" s="1"/>
  <c r="EB17" s="1"/>
  <c r="EB18" s="1"/>
  <c r="EB19" s="1"/>
  <c r="EB20" s="1"/>
  <c r="EB21" s="1"/>
  <c r="EB22" s="1"/>
  <c r="EB23" s="1"/>
  <c r="EB24" s="1"/>
  <c r="EB25" s="1"/>
  <c r="EB26" s="1"/>
  <c r="EB27" s="1"/>
  <c r="EB28" s="1"/>
  <c r="EB29" s="1"/>
  <c r="EB30" s="1"/>
  <c r="EB31" s="1"/>
  <c r="EB32" s="1"/>
  <c r="EB33" s="1"/>
  <c r="EB34" s="1"/>
  <c r="EB35" s="1"/>
  <c r="EB36" s="1"/>
  <c r="EB37" s="1"/>
  <c r="EB38" s="1"/>
  <c r="EB39" s="1"/>
  <c r="EB40" s="1"/>
  <c r="EB41" s="1"/>
  <c r="EB42" s="1"/>
  <c r="EB43" s="1"/>
  <c r="EB44" s="1"/>
  <c r="EB45" s="1"/>
  <c r="EB46" s="1"/>
  <c r="EB47" s="1"/>
  <c r="EB48" s="1"/>
  <c r="EB49" s="1"/>
  <c r="EB50" s="1"/>
  <c r="EB51" s="1"/>
  <c r="EB52" s="1"/>
  <c r="EB53" s="1"/>
  <c r="EB54" s="1"/>
  <c r="EB55" s="1"/>
  <c r="EB56" s="1"/>
  <c r="EB57" s="1"/>
  <c r="EB58" s="1"/>
  <c r="EB59" s="1"/>
  <c r="EB60" s="1"/>
  <c r="EB61" s="1"/>
  <c r="EB62" s="1"/>
  <c r="EB63" s="1"/>
  <c r="EB64" s="1"/>
  <c r="EB65" s="1"/>
  <c r="EB66" s="1"/>
  <c r="EB67" s="1"/>
  <c r="EB68" s="1"/>
  <c r="EB69" s="1"/>
  <c r="EB70" s="1"/>
  <c r="EB71" s="1"/>
  <c r="EB72" s="1"/>
  <c r="EB73" s="1"/>
  <c r="EB74" s="1"/>
  <c r="EB75" s="1"/>
  <c r="EB76" s="1"/>
  <c r="EB77" s="1"/>
  <c r="EB78" s="1"/>
  <c r="EB79" s="1"/>
  <c r="EB80" s="1"/>
  <c r="EB81" s="1"/>
  <c r="EB82" s="1"/>
  <c r="EB83" s="1"/>
  <c r="EB84" s="1"/>
  <c r="EB85" s="1"/>
  <c r="EB86" s="1"/>
  <c r="EB87" s="1"/>
  <c r="EB88" s="1"/>
  <c r="EB89" s="1"/>
  <c r="EB90" s="1"/>
  <c r="EB91" s="1"/>
  <c r="EB92" s="1"/>
  <c r="EB93" s="1"/>
  <c r="EB94" s="1"/>
  <c r="EB95" s="1"/>
  <c r="EB96" s="1"/>
  <c r="EB97" s="1"/>
  <c r="EB98" s="1"/>
  <c r="EB99" s="1"/>
  <c r="EB100" s="1"/>
  <c r="EB101" s="1"/>
  <c r="EB102" s="1"/>
  <c r="EB103" s="1"/>
  <c r="EB104" s="1"/>
  <c r="EB105" s="1"/>
  <c r="EB106" s="1"/>
  <c r="EB107" s="1"/>
  <c r="EB108" s="1"/>
  <c r="EB109" s="1"/>
  <c r="EB110" s="1"/>
  <c r="EB111" s="1"/>
  <c r="EB112" s="1"/>
  <c r="EB113" s="1"/>
  <c r="EB114" s="1"/>
  <c r="EB115" s="1"/>
  <c r="EB116" s="1"/>
  <c r="EB117" s="1"/>
  <c r="EB118" s="1"/>
  <c r="EB119" s="1"/>
  <c r="EB120" s="1"/>
  <c r="EB121" s="1"/>
  <c r="EB122" s="1"/>
  <c r="EB123" s="1"/>
  <c r="L6"/>
  <c r="BJ3"/>
  <c r="BJ39"/>
  <c r="CK3"/>
  <c r="BE100"/>
  <c r="BL3"/>
  <c r="BE84"/>
  <c r="BE87"/>
  <c r="BE49"/>
  <c r="BE17"/>
  <c r="BL4"/>
  <c r="BR4"/>
  <c r="BE32"/>
  <c r="BE31"/>
  <c r="BE75"/>
  <c r="BE74"/>
  <c r="BF3"/>
  <c r="BE81"/>
  <c r="BE26"/>
  <c r="BE9"/>
  <c r="BE73"/>
  <c r="BE90"/>
  <c r="BE68"/>
  <c r="BE116"/>
  <c r="BE71"/>
  <c r="BE33"/>
  <c r="BE65"/>
  <c r="BE97"/>
  <c r="BE47"/>
  <c r="BE115"/>
  <c r="BE121"/>
  <c r="BE98"/>
  <c r="BE41"/>
  <c r="BE113"/>
  <c r="BE10"/>
  <c r="BE82"/>
  <c r="BE52"/>
  <c r="BE108"/>
  <c r="BE51"/>
  <c r="BE25"/>
  <c r="BE57"/>
  <c r="BE89"/>
  <c r="BE19"/>
  <c r="BE103"/>
  <c r="BE34"/>
  <c r="BE50"/>
  <c r="BE66"/>
  <c r="BE114"/>
  <c r="BE8"/>
  <c r="BE24"/>
  <c r="BE44"/>
  <c r="BE91"/>
  <c r="BE107"/>
  <c r="BE6"/>
  <c r="BE14"/>
  <c r="BE22"/>
  <c r="BE30"/>
  <c r="BE38"/>
  <c r="BE46"/>
  <c r="BE54"/>
  <c r="BE62"/>
  <c r="BE70"/>
  <c r="BE78"/>
  <c r="BE86"/>
  <c r="BE94"/>
  <c r="BE102"/>
  <c r="BE110"/>
  <c r="BE118"/>
  <c r="BE4"/>
  <c r="BE12"/>
  <c r="BE20"/>
  <c r="BE28"/>
  <c r="BE36"/>
  <c r="BE48"/>
  <c r="BE56"/>
  <c r="BE64"/>
  <c r="BE72"/>
  <c r="BE80"/>
  <c r="BE88"/>
  <c r="BE96"/>
  <c r="BE104"/>
  <c r="BE112"/>
  <c r="BE120"/>
  <c r="BE7"/>
  <c r="BE23"/>
  <c r="BE39"/>
  <c r="BE59"/>
  <c r="BE79"/>
  <c r="BE99"/>
  <c r="BE119"/>
  <c r="BE11"/>
  <c r="BE27"/>
  <c r="BE43"/>
  <c r="BE55"/>
  <c r="BE67"/>
  <c r="BE83"/>
  <c r="BE95"/>
  <c r="BE111"/>
  <c r="BE123"/>
  <c r="BE105"/>
  <c r="BE42"/>
  <c r="BE58"/>
  <c r="BE106"/>
  <c r="BE122"/>
  <c r="BE16"/>
  <c r="BE60"/>
  <c r="BE76"/>
  <c r="BE92"/>
  <c r="BE15"/>
  <c r="BE35"/>
  <c r="BE63"/>
  <c r="BE5"/>
  <c r="BE13"/>
  <c r="BE21"/>
  <c r="BE29"/>
  <c r="BE37"/>
  <c r="BE45"/>
  <c r="BE53"/>
  <c r="BE61"/>
  <c r="BE69"/>
  <c r="BE77"/>
  <c r="BE85"/>
  <c r="BE93"/>
  <c r="BE101"/>
  <c r="BE109"/>
  <c r="BE117"/>
  <c r="C180" i="3"/>
  <c r="F180" s="1"/>
  <c r="C182"/>
  <c r="F182" s="1"/>
  <c r="C181"/>
  <c r="F181" s="1"/>
  <c r="BK65" i="2"/>
  <c r="BP69"/>
  <c r="DB7"/>
  <c r="DB11"/>
  <c r="DB15"/>
  <c r="DB19"/>
  <c r="DB23"/>
  <c r="DB27"/>
  <c r="DB31"/>
  <c r="DB35"/>
  <c r="DB39"/>
  <c r="DB43"/>
  <c r="DB47"/>
  <c r="DB51"/>
  <c r="DB55"/>
  <c r="DB59"/>
  <c r="DB63"/>
  <c r="DB67"/>
  <c r="DB71"/>
  <c r="DB75"/>
  <c r="DB79"/>
  <c r="DB83"/>
  <c r="DB87"/>
  <c r="DB91"/>
  <c r="DB95"/>
  <c r="DB99"/>
  <c r="DB103"/>
  <c r="DB107"/>
  <c r="DB111"/>
  <c r="DB115"/>
  <c r="DB119"/>
  <c r="DB123"/>
  <c r="DB6"/>
  <c r="DB10"/>
  <c r="DB14"/>
  <c r="DB18"/>
  <c r="DB22"/>
  <c r="DB26"/>
  <c r="DB30"/>
  <c r="DB34"/>
  <c r="DB38"/>
  <c r="DB42"/>
  <c r="DB46"/>
  <c r="DB50"/>
  <c r="DB54"/>
  <c r="DB58"/>
  <c r="DB62"/>
  <c r="DB66"/>
  <c r="DB70"/>
  <c r="DB74"/>
  <c r="DB78"/>
  <c r="DB82"/>
  <c r="DB86"/>
  <c r="DB90"/>
  <c r="DB94"/>
  <c r="DB98"/>
  <c r="DB102"/>
  <c r="DB106"/>
  <c r="DB110"/>
  <c r="DB114"/>
  <c r="DB118"/>
  <c r="DB122"/>
  <c r="DB5"/>
  <c r="DB9"/>
  <c r="DB13"/>
  <c r="DB17"/>
  <c r="DB21"/>
  <c r="DB25"/>
  <c r="DB29"/>
  <c r="DB33"/>
  <c r="DB37"/>
  <c r="DB41"/>
  <c r="DB45"/>
  <c r="DB49"/>
  <c r="DB53"/>
  <c r="DB57"/>
  <c r="DB61"/>
  <c r="DB65"/>
  <c r="DB69"/>
  <c r="DB73"/>
  <c r="DB77"/>
  <c r="DB81"/>
  <c r="DB85"/>
  <c r="DB89"/>
  <c r="DB93"/>
  <c r="DB97"/>
  <c r="DB101"/>
  <c r="DB105"/>
  <c r="DB109"/>
  <c r="DB113"/>
  <c r="DB117"/>
  <c r="DB121"/>
  <c r="DB4"/>
  <c r="DB8"/>
  <c r="DB12"/>
  <c r="DB16"/>
  <c r="DB20"/>
  <c r="DB24"/>
  <c r="DB28"/>
  <c r="DB32"/>
  <c r="DB36"/>
  <c r="DB40"/>
  <c r="DB44"/>
  <c r="DB48"/>
  <c r="DB52"/>
  <c r="DB56"/>
  <c r="DB60"/>
  <c r="DB64"/>
  <c r="DB68"/>
  <c r="DB72"/>
  <c r="DB76"/>
  <c r="DB80"/>
  <c r="DB84"/>
  <c r="DB88"/>
  <c r="DB92"/>
  <c r="DB96"/>
  <c r="DB100"/>
  <c r="DB104"/>
  <c r="DB108"/>
  <c r="DB112"/>
  <c r="DB116"/>
  <c r="DB120"/>
  <c r="DB3"/>
  <c r="BK9"/>
  <c r="BF76"/>
  <c r="BJ54"/>
  <c r="BJ119"/>
  <c r="BP21"/>
  <c r="BD121"/>
  <c r="BF52"/>
  <c r="BK83"/>
  <c r="BJ16"/>
  <c r="BF123"/>
  <c r="BJ72"/>
  <c r="BK91"/>
  <c r="BP40"/>
  <c r="BQ40"/>
  <c r="H207" i="3" s="1"/>
  <c r="BD97" i="2"/>
  <c r="BK26"/>
  <c r="BF60"/>
  <c r="BF100"/>
  <c r="BK70"/>
  <c r="BK51"/>
  <c r="BK99"/>
  <c r="BD98"/>
  <c r="BR40"/>
  <c r="BF36"/>
  <c r="BJ120"/>
  <c r="BJ7"/>
  <c r="BK97"/>
  <c r="BF58"/>
  <c r="BL118"/>
  <c r="BJ32"/>
  <c r="BL60"/>
  <c r="BL100"/>
  <c r="BD18"/>
  <c r="BJ106"/>
  <c r="BJ63"/>
  <c r="BJ103"/>
  <c r="BD41"/>
  <c r="BF38"/>
  <c r="BK67"/>
  <c r="BL22"/>
  <c r="BD65"/>
  <c r="BK81"/>
  <c r="BK105"/>
  <c r="BL44"/>
  <c r="BD17"/>
  <c r="BD33"/>
  <c r="BD57"/>
  <c r="BD73"/>
  <c r="BK89"/>
  <c r="BD113"/>
  <c r="BF14"/>
  <c r="BK66"/>
  <c r="BF102"/>
  <c r="BJ8"/>
  <c r="BL20"/>
  <c r="BL36"/>
  <c r="BL52"/>
  <c r="BF68"/>
  <c r="BL76"/>
  <c r="BL92"/>
  <c r="BF116"/>
  <c r="BJ6"/>
  <c r="BL18"/>
  <c r="BD94"/>
  <c r="BJ15"/>
  <c r="BF27"/>
  <c r="BJ55"/>
  <c r="BJ71"/>
  <c r="BJ95"/>
  <c r="BK123"/>
  <c r="BD46"/>
  <c r="BK98"/>
  <c r="BF92"/>
  <c r="BJ23"/>
  <c r="BK49"/>
  <c r="BJ88"/>
  <c r="BK19"/>
  <c r="BK74"/>
  <c r="BK17"/>
  <c r="BK33"/>
  <c r="BD49"/>
  <c r="BK57"/>
  <c r="BK73"/>
  <c r="BD105"/>
  <c r="BK113"/>
  <c r="BK50"/>
  <c r="BJ24"/>
  <c r="BF44"/>
  <c r="BJ56"/>
  <c r="BL68"/>
  <c r="BJ80"/>
  <c r="BJ96"/>
  <c r="BL116"/>
  <c r="BJ30"/>
  <c r="BK94"/>
  <c r="BJ31"/>
  <c r="BF59"/>
  <c r="BK115"/>
  <c r="BJ10"/>
  <c r="BJ62"/>
  <c r="CK29"/>
  <c r="CJ29"/>
  <c r="CI29"/>
  <c r="CK77"/>
  <c r="CJ77"/>
  <c r="CI77"/>
  <c r="CK109"/>
  <c r="CJ109"/>
  <c r="CI109"/>
  <c r="CK32"/>
  <c r="CJ32"/>
  <c r="CI32"/>
  <c r="CJ26"/>
  <c r="CI26"/>
  <c r="CK26"/>
  <c r="CJ74"/>
  <c r="CI74"/>
  <c r="CK74"/>
  <c r="CJ106"/>
  <c r="CI106"/>
  <c r="CK106"/>
  <c r="CK36"/>
  <c r="CJ36"/>
  <c r="CI36"/>
  <c r="CI100"/>
  <c r="CK100"/>
  <c r="CJ100"/>
  <c r="CK16"/>
  <c r="CJ16"/>
  <c r="CI16"/>
  <c r="CJ107"/>
  <c r="CI107"/>
  <c r="CK107"/>
  <c r="CJ23"/>
  <c r="CI23"/>
  <c r="CK23"/>
  <c r="CJ79"/>
  <c r="CI79"/>
  <c r="CK79"/>
  <c r="CK9"/>
  <c r="CJ9"/>
  <c r="CI9"/>
  <c r="CK25"/>
  <c r="CJ25"/>
  <c r="CI25"/>
  <c r="CK41"/>
  <c r="CJ41"/>
  <c r="CI41"/>
  <c r="CK57"/>
  <c r="CJ57"/>
  <c r="CI57"/>
  <c r="CK73"/>
  <c r="CJ73"/>
  <c r="CI73"/>
  <c r="CK89"/>
  <c r="CJ89"/>
  <c r="CI89"/>
  <c r="CK105"/>
  <c r="CJ105"/>
  <c r="CI105"/>
  <c r="CK121"/>
  <c r="CJ121"/>
  <c r="CI121"/>
  <c r="CK24"/>
  <c r="CJ24"/>
  <c r="CI24"/>
  <c r="CK52"/>
  <c r="CI52"/>
  <c r="CJ52"/>
  <c r="CJ6"/>
  <c r="CI6"/>
  <c r="CK6"/>
  <c r="CJ22"/>
  <c r="CI22"/>
  <c r="CK22"/>
  <c r="CK38"/>
  <c r="CJ38"/>
  <c r="CI38"/>
  <c r="CJ54"/>
  <c r="CI54"/>
  <c r="CK54"/>
  <c r="CJ70"/>
  <c r="CI70"/>
  <c r="CK70"/>
  <c r="CJ86"/>
  <c r="CI86"/>
  <c r="CK86"/>
  <c r="CJ102"/>
  <c r="CI102"/>
  <c r="CK102"/>
  <c r="CJ118"/>
  <c r="CI118"/>
  <c r="CK118"/>
  <c r="CJ28"/>
  <c r="CI28"/>
  <c r="CK28"/>
  <c r="CJ64"/>
  <c r="CK64"/>
  <c r="CI64"/>
  <c r="CJ47"/>
  <c r="CI47"/>
  <c r="CK47"/>
  <c r="CJ92"/>
  <c r="CK92"/>
  <c r="CI92"/>
  <c r="CJ15"/>
  <c r="CI15"/>
  <c r="CK15"/>
  <c r="CI112"/>
  <c r="CK112"/>
  <c r="CJ112"/>
  <c r="CI8"/>
  <c r="CK8"/>
  <c r="CJ8"/>
  <c r="CJ59"/>
  <c r="CI59"/>
  <c r="CK59"/>
  <c r="CJ99"/>
  <c r="CI99"/>
  <c r="CK99"/>
  <c r="CK88"/>
  <c r="CJ88"/>
  <c r="CI88"/>
  <c r="CJ67"/>
  <c r="CI67"/>
  <c r="CK67"/>
  <c r="CJ103"/>
  <c r="CI103"/>
  <c r="CK103"/>
  <c r="BR21"/>
  <c r="BD25"/>
  <c r="BK25"/>
  <c r="BK41"/>
  <c r="BD81"/>
  <c r="BD89"/>
  <c r="BK121"/>
  <c r="BL90"/>
  <c r="BL12"/>
  <c r="BF28"/>
  <c r="BL28"/>
  <c r="BJ40"/>
  <c r="BJ48"/>
  <c r="BJ64"/>
  <c r="BF84"/>
  <c r="BL84"/>
  <c r="BJ104"/>
  <c r="BF108"/>
  <c r="BL108"/>
  <c r="BJ112"/>
  <c r="BD3"/>
  <c r="BD42"/>
  <c r="BL42"/>
  <c r="BD70"/>
  <c r="BJ82"/>
  <c r="BD122"/>
  <c r="BK122"/>
  <c r="BK11"/>
  <c r="BK27"/>
  <c r="BK35"/>
  <c r="BK43"/>
  <c r="BJ47"/>
  <c r="BK59"/>
  <c r="BF67"/>
  <c r="BK75"/>
  <c r="BJ79"/>
  <c r="BJ87"/>
  <c r="BF91"/>
  <c r="BK107"/>
  <c r="BJ111"/>
  <c r="BJ34"/>
  <c r="BL46"/>
  <c r="BD74"/>
  <c r="BJ86"/>
  <c r="BJ110"/>
  <c r="BD114"/>
  <c r="BK114"/>
  <c r="BF5"/>
  <c r="BL5"/>
  <c r="BJ9"/>
  <c r="BF13"/>
  <c r="BL13"/>
  <c r="BJ17"/>
  <c r="BD21"/>
  <c r="BL21"/>
  <c r="BJ25"/>
  <c r="BF29"/>
  <c r="BL29"/>
  <c r="BJ33"/>
  <c r="BF37"/>
  <c r="BL37"/>
  <c r="BJ41"/>
  <c r="BF45"/>
  <c r="BL45"/>
  <c r="BJ49"/>
  <c r="BF53"/>
  <c r="BL53"/>
  <c r="BJ57"/>
  <c r="BF61"/>
  <c r="BL61"/>
  <c r="BJ65"/>
  <c r="BF69"/>
  <c r="BL69"/>
  <c r="BJ73"/>
  <c r="BF77"/>
  <c r="BL77"/>
  <c r="BJ81"/>
  <c r="BF85"/>
  <c r="BL85"/>
  <c r="BJ89"/>
  <c r="BF93"/>
  <c r="BL93"/>
  <c r="BJ97"/>
  <c r="BF101"/>
  <c r="BL101"/>
  <c r="BJ105"/>
  <c r="BF109"/>
  <c r="BL109"/>
  <c r="BJ113"/>
  <c r="BF117"/>
  <c r="BL117"/>
  <c r="BJ121"/>
  <c r="BD14"/>
  <c r="BL14"/>
  <c r="BJ26"/>
  <c r="BD38"/>
  <c r="BL38"/>
  <c r="BJ50"/>
  <c r="BD58"/>
  <c r="BL58"/>
  <c r="BJ66"/>
  <c r="BD78"/>
  <c r="BK78"/>
  <c r="BJ90"/>
  <c r="BD102"/>
  <c r="BK102"/>
  <c r="BJ118"/>
  <c r="BF4"/>
  <c r="BK4"/>
  <c r="BD8"/>
  <c r="BF12"/>
  <c r="BK12"/>
  <c r="BD16"/>
  <c r="BF20"/>
  <c r="BK20"/>
  <c r="BD24"/>
  <c r="BD28"/>
  <c r="BK28"/>
  <c r="BD36"/>
  <c r="BK36"/>
  <c r="BD44"/>
  <c r="BK44"/>
  <c r="BD52"/>
  <c r="BK52"/>
  <c r="BD60"/>
  <c r="BK60"/>
  <c r="BD68"/>
  <c r="BK68"/>
  <c r="BD76"/>
  <c r="BK76"/>
  <c r="BD84"/>
  <c r="BK84"/>
  <c r="BD92"/>
  <c r="BK92"/>
  <c r="BD100"/>
  <c r="BK100"/>
  <c r="BD108"/>
  <c r="BK108"/>
  <c r="BD116"/>
  <c r="BK116"/>
  <c r="BF6"/>
  <c r="BF30"/>
  <c r="BK42"/>
  <c r="BF54"/>
  <c r="BL70"/>
  <c r="BF82"/>
  <c r="BL94"/>
  <c r="BF106"/>
  <c r="BL122"/>
  <c r="BD7"/>
  <c r="BF11"/>
  <c r="BL11"/>
  <c r="BD15"/>
  <c r="BF19"/>
  <c r="BL19"/>
  <c r="BD23"/>
  <c r="BD27"/>
  <c r="BL27"/>
  <c r="BD31"/>
  <c r="BF35"/>
  <c r="BL35"/>
  <c r="BF43"/>
  <c r="BL43"/>
  <c r="BF51"/>
  <c r="BL51"/>
  <c r="BD55"/>
  <c r="BD59"/>
  <c r="BL59"/>
  <c r="BD63"/>
  <c r="BD67"/>
  <c r="BL67"/>
  <c r="BD71"/>
  <c r="BF75"/>
  <c r="BL75"/>
  <c r="BF83"/>
  <c r="BL83"/>
  <c r="BD87"/>
  <c r="BD91"/>
  <c r="BL91"/>
  <c r="BD95"/>
  <c r="BF99"/>
  <c r="BL99"/>
  <c r="BF107"/>
  <c r="BL107"/>
  <c r="BF115"/>
  <c r="BL115"/>
  <c r="BD119"/>
  <c r="BD123"/>
  <c r="BL123"/>
  <c r="BF10"/>
  <c r="BD22"/>
  <c r="BK22"/>
  <c r="BF34"/>
  <c r="BK46"/>
  <c r="BF62"/>
  <c r="BL74"/>
  <c r="BF86"/>
  <c r="BL98"/>
  <c r="BF110"/>
  <c r="BL114"/>
  <c r="CK45"/>
  <c r="CJ45"/>
  <c r="CI45"/>
  <c r="CK93"/>
  <c r="CJ93"/>
  <c r="CI93"/>
  <c r="CJ10"/>
  <c r="CI10"/>
  <c r="CK10"/>
  <c r="CJ58"/>
  <c r="CI58"/>
  <c r="CK58"/>
  <c r="CK122"/>
  <c r="CJ122"/>
  <c r="CI122"/>
  <c r="CI72"/>
  <c r="CK72"/>
  <c r="CJ72"/>
  <c r="CJ11"/>
  <c r="CI11"/>
  <c r="CK11"/>
  <c r="CJ39"/>
  <c r="CI39"/>
  <c r="CK39"/>
  <c r="CJ75"/>
  <c r="CI75"/>
  <c r="CK75"/>
  <c r="CK104"/>
  <c r="CI104"/>
  <c r="CJ104"/>
  <c r="CK5"/>
  <c r="CJ5"/>
  <c r="CI5"/>
  <c r="CK21"/>
  <c r="CJ21"/>
  <c r="CI21"/>
  <c r="CK37"/>
  <c r="CJ37"/>
  <c r="CI37"/>
  <c r="CK53"/>
  <c r="CJ53"/>
  <c r="CI53"/>
  <c r="CK69"/>
  <c r="CJ69"/>
  <c r="CI69"/>
  <c r="CK85"/>
  <c r="CJ85"/>
  <c r="CI85"/>
  <c r="CK101"/>
  <c r="CJ101"/>
  <c r="CI101"/>
  <c r="CK117"/>
  <c r="CJ117"/>
  <c r="CI117"/>
  <c r="CJ48"/>
  <c r="CK48"/>
  <c r="CI48"/>
  <c r="CJ18"/>
  <c r="CI18"/>
  <c r="CK18"/>
  <c r="CJ34"/>
  <c r="CI34"/>
  <c r="CK34"/>
  <c r="CJ50"/>
  <c r="CI50"/>
  <c r="CK50"/>
  <c r="CJ66"/>
  <c r="CI66"/>
  <c r="CK66"/>
  <c r="CJ82"/>
  <c r="CI82"/>
  <c r="CK82"/>
  <c r="CJ98"/>
  <c r="CI98"/>
  <c r="CK98"/>
  <c r="CJ114"/>
  <c r="CI114"/>
  <c r="CK114"/>
  <c r="CI56"/>
  <c r="CK56"/>
  <c r="CJ56"/>
  <c r="CJ31"/>
  <c r="CI31"/>
  <c r="CK31"/>
  <c r="CI84"/>
  <c r="CK84"/>
  <c r="CJ84"/>
  <c r="CJ116"/>
  <c r="CK116"/>
  <c r="CI116"/>
  <c r="CJ7"/>
  <c r="CI7"/>
  <c r="CK7"/>
  <c r="CK96"/>
  <c r="CJ96"/>
  <c r="CI96"/>
  <c r="BR47"/>
  <c r="CJ43"/>
  <c r="CI43"/>
  <c r="CK43"/>
  <c r="CJ91"/>
  <c r="CI91"/>
  <c r="CK91"/>
  <c r="CJ123"/>
  <c r="CI123"/>
  <c r="CK123"/>
  <c r="CK80"/>
  <c r="CJ80"/>
  <c r="CI80"/>
  <c r="CJ51"/>
  <c r="CI51"/>
  <c r="CK51"/>
  <c r="CJ95"/>
  <c r="CI95"/>
  <c r="CK95"/>
  <c r="CK4"/>
  <c r="CJ4"/>
  <c r="CI4"/>
  <c r="CK12"/>
  <c r="CJ12"/>
  <c r="CI12"/>
  <c r="BF9"/>
  <c r="BD5"/>
  <c r="BK5"/>
  <c r="BD13"/>
  <c r="BK13"/>
  <c r="BF21"/>
  <c r="BK21"/>
  <c r="BD29"/>
  <c r="BK29"/>
  <c r="BD37"/>
  <c r="BK37"/>
  <c r="BD45"/>
  <c r="BK45"/>
  <c r="BD53"/>
  <c r="BK53"/>
  <c r="BD61"/>
  <c r="BK61"/>
  <c r="BD69"/>
  <c r="BK69"/>
  <c r="BD77"/>
  <c r="BK77"/>
  <c r="BD85"/>
  <c r="BK85"/>
  <c r="BD93"/>
  <c r="BK93"/>
  <c r="BD101"/>
  <c r="BK101"/>
  <c r="BD109"/>
  <c r="BK109"/>
  <c r="BD117"/>
  <c r="BK117"/>
  <c r="BK14"/>
  <c r="BF26"/>
  <c r="BK38"/>
  <c r="BF50"/>
  <c r="BK58"/>
  <c r="BF66"/>
  <c r="BF90"/>
  <c r="BL102"/>
  <c r="BF118"/>
  <c r="BJ4"/>
  <c r="BL8"/>
  <c r="BJ12"/>
  <c r="BL16"/>
  <c r="BJ20"/>
  <c r="BL24"/>
  <c r="BJ28"/>
  <c r="BF32"/>
  <c r="BL32"/>
  <c r="BJ36"/>
  <c r="BF40"/>
  <c r="BL40"/>
  <c r="BJ44"/>
  <c r="BF48"/>
  <c r="BL48"/>
  <c r="BJ52"/>
  <c r="BF56"/>
  <c r="BL56"/>
  <c r="BJ60"/>
  <c r="BF64"/>
  <c r="BL64"/>
  <c r="BJ68"/>
  <c r="BF72"/>
  <c r="BL72"/>
  <c r="BJ76"/>
  <c r="BF80"/>
  <c r="BL80"/>
  <c r="BJ84"/>
  <c r="BF88"/>
  <c r="BL88"/>
  <c r="BJ92"/>
  <c r="BF96"/>
  <c r="BL96"/>
  <c r="BJ100"/>
  <c r="BF104"/>
  <c r="BL104"/>
  <c r="BJ108"/>
  <c r="BF112"/>
  <c r="BL112"/>
  <c r="BJ116"/>
  <c r="BF120"/>
  <c r="BL120"/>
  <c r="BK3"/>
  <c r="BD6"/>
  <c r="BL6"/>
  <c r="BJ18"/>
  <c r="BD30"/>
  <c r="BL30"/>
  <c r="BJ42"/>
  <c r="BD54"/>
  <c r="BL54"/>
  <c r="BJ70"/>
  <c r="BD82"/>
  <c r="BK82"/>
  <c r="BJ94"/>
  <c r="BD106"/>
  <c r="BK106"/>
  <c r="BJ122"/>
  <c r="BK7"/>
  <c r="BJ11"/>
  <c r="BK15"/>
  <c r="BJ19"/>
  <c r="BK23"/>
  <c r="BJ27"/>
  <c r="BK31"/>
  <c r="BJ35"/>
  <c r="BF39"/>
  <c r="BK39"/>
  <c r="BJ43"/>
  <c r="BF47"/>
  <c r="BK47"/>
  <c r="BJ51"/>
  <c r="BK55"/>
  <c r="BJ59"/>
  <c r="BK63"/>
  <c r="BJ67"/>
  <c r="BK71"/>
  <c r="BJ75"/>
  <c r="BF79"/>
  <c r="BK79"/>
  <c r="BJ83"/>
  <c r="BK87"/>
  <c r="BJ91"/>
  <c r="BK95"/>
  <c r="BJ99"/>
  <c r="BF103"/>
  <c r="BK103"/>
  <c r="BJ107"/>
  <c r="BF111"/>
  <c r="BK111"/>
  <c r="BJ115"/>
  <c r="BK119"/>
  <c r="BJ123"/>
  <c r="BD10"/>
  <c r="BL10"/>
  <c r="BJ22"/>
  <c r="BD34"/>
  <c r="BL34"/>
  <c r="BJ46"/>
  <c r="BD62"/>
  <c r="BL62"/>
  <c r="BJ74"/>
  <c r="BD86"/>
  <c r="BK86"/>
  <c r="BJ98"/>
  <c r="BD110"/>
  <c r="BK110"/>
  <c r="BJ114"/>
  <c r="CK13"/>
  <c r="CJ13"/>
  <c r="CI13"/>
  <c r="CK61"/>
  <c r="CJ61"/>
  <c r="CI61"/>
  <c r="CK60"/>
  <c r="CJ60"/>
  <c r="CI60"/>
  <c r="CJ42"/>
  <c r="CI42"/>
  <c r="CK42"/>
  <c r="CJ90"/>
  <c r="CI90"/>
  <c r="CK90"/>
  <c r="CJ63"/>
  <c r="CI63"/>
  <c r="CK63"/>
  <c r="CJ111"/>
  <c r="CI111"/>
  <c r="CK111"/>
  <c r="CK68"/>
  <c r="CJ68"/>
  <c r="CI68"/>
  <c r="CJ3"/>
  <c r="CI3"/>
  <c r="CK17"/>
  <c r="CJ17"/>
  <c r="CI17"/>
  <c r="CK33"/>
  <c r="CJ33"/>
  <c r="CI33"/>
  <c r="CK49"/>
  <c r="CJ49"/>
  <c r="CI49"/>
  <c r="CK65"/>
  <c r="CJ65"/>
  <c r="CI65"/>
  <c r="CK81"/>
  <c r="CJ81"/>
  <c r="CI81"/>
  <c r="CK97"/>
  <c r="CJ97"/>
  <c r="CI97"/>
  <c r="CK113"/>
  <c r="CJ113"/>
  <c r="CI113"/>
  <c r="CI40"/>
  <c r="CK40"/>
  <c r="CJ40"/>
  <c r="CJ14"/>
  <c r="CI14"/>
  <c r="CK14"/>
  <c r="CJ30"/>
  <c r="CI30"/>
  <c r="CK30"/>
  <c r="CJ46"/>
  <c r="CI46"/>
  <c r="CK46"/>
  <c r="CJ62"/>
  <c r="CI62"/>
  <c r="CK62"/>
  <c r="CJ78"/>
  <c r="CI78"/>
  <c r="CK78"/>
  <c r="CJ94"/>
  <c r="CI94"/>
  <c r="CK94"/>
  <c r="CJ110"/>
  <c r="CI110"/>
  <c r="CK110"/>
  <c r="CK44"/>
  <c r="CJ44"/>
  <c r="CI44"/>
  <c r="CJ19"/>
  <c r="CI19"/>
  <c r="CK19"/>
  <c r="CJ76"/>
  <c r="CK76"/>
  <c r="CI76"/>
  <c r="CK108"/>
  <c r="CJ108"/>
  <c r="CI108"/>
  <c r="CJ71"/>
  <c r="CI71"/>
  <c r="CK71"/>
  <c r="CJ27"/>
  <c r="CI27"/>
  <c r="CK27"/>
  <c r="CJ83"/>
  <c r="CI83"/>
  <c r="CK83"/>
  <c r="CJ115"/>
  <c r="CI115"/>
  <c r="CK115"/>
  <c r="CJ55"/>
  <c r="CI55"/>
  <c r="CK55"/>
  <c r="CK120"/>
  <c r="CJ120"/>
  <c r="CI120"/>
  <c r="CJ35"/>
  <c r="CI35"/>
  <c r="CK35"/>
  <c r="CJ87"/>
  <c r="CI87"/>
  <c r="CK87"/>
  <c r="CJ119"/>
  <c r="CI119"/>
  <c r="CK119"/>
  <c r="CK20"/>
  <c r="CJ20"/>
  <c r="CI20"/>
  <c r="BJ5"/>
  <c r="BD9"/>
  <c r="BL9"/>
  <c r="BJ13"/>
  <c r="BF17"/>
  <c r="BL17"/>
  <c r="BJ21"/>
  <c r="BF25"/>
  <c r="BL25"/>
  <c r="BJ29"/>
  <c r="BF33"/>
  <c r="BL33"/>
  <c r="BJ37"/>
  <c r="BF41"/>
  <c r="BL41"/>
  <c r="BJ45"/>
  <c r="BF49"/>
  <c r="BL49"/>
  <c r="BJ53"/>
  <c r="BF57"/>
  <c r="BL57"/>
  <c r="BJ61"/>
  <c r="BF65"/>
  <c r="BL65"/>
  <c r="BJ69"/>
  <c r="BF73"/>
  <c r="BL73"/>
  <c r="BJ77"/>
  <c r="BF81"/>
  <c r="BL81"/>
  <c r="BJ85"/>
  <c r="BF89"/>
  <c r="BL89"/>
  <c r="BJ93"/>
  <c r="BF97"/>
  <c r="BL97"/>
  <c r="BJ101"/>
  <c r="BF105"/>
  <c r="BL105"/>
  <c r="BJ109"/>
  <c r="BF113"/>
  <c r="BL113"/>
  <c r="BJ117"/>
  <c r="BF121"/>
  <c r="BL121"/>
  <c r="BJ14"/>
  <c r="BD26"/>
  <c r="BL26"/>
  <c r="BJ38"/>
  <c r="BD50"/>
  <c r="BL50"/>
  <c r="BJ58"/>
  <c r="BD66"/>
  <c r="BL66"/>
  <c r="BJ78"/>
  <c r="BD90"/>
  <c r="BK90"/>
  <c r="BJ102"/>
  <c r="BD118"/>
  <c r="BK118"/>
  <c r="BD4"/>
  <c r="BF8"/>
  <c r="BK8"/>
  <c r="BD12"/>
  <c r="BF16"/>
  <c r="BK16"/>
  <c r="BD20"/>
  <c r="BF24"/>
  <c r="BK24"/>
  <c r="BD32"/>
  <c r="BK32"/>
  <c r="BD40"/>
  <c r="BK40"/>
  <c r="BD48"/>
  <c r="BK48"/>
  <c r="BD56"/>
  <c r="BK56"/>
  <c r="BD64"/>
  <c r="BK64"/>
  <c r="BD72"/>
  <c r="BK72"/>
  <c r="BD80"/>
  <c r="BK80"/>
  <c r="BD88"/>
  <c r="BK88"/>
  <c r="BD96"/>
  <c r="BK96"/>
  <c r="BD104"/>
  <c r="BK104"/>
  <c r="BD112"/>
  <c r="BK112"/>
  <c r="BD120"/>
  <c r="BK120"/>
  <c r="BE3"/>
  <c r="BK6"/>
  <c r="BF18"/>
  <c r="BK30"/>
  <c r="BF42"/>
  <c r="BK54"/>
  <c r="BF70"/>
  <c r="BL82"/>
  <c r="BF94"/>
  <c r="BL106"/>
  <c r="BF122"/>
  <c r="BF7"/>
  <c r="BL7"/>
  <c r="BD11"/>
  <c r="BF15"/>
  <c r="BL15"/>
  <c r="BD19"/>
  <c r="BF23"/>
  <c r="BL23"/>
  <c r="BF31"/>
  <c r="BL31"/>
  <c r="BD35"/>
  <c r="BD39"/>
  <c r="BL39"/>
  <c r="BD43"/>
  <c r="BD47"/>
  <c r="BL47"/>
  <c r="BD51"/>
  <c r="BF55"/>
  <c r="BL55"/>
  <c r="BF63"/>
  <c r="BL63"/>
  <c r="BF71"/>
  <c r="BL71"/>
  <c r="BD75"/>
  <c r="BD79"/>
  <c r="BL79"/>
  <c r="BD83"/>
  <c r="BF87"/>
  <c r="BL87"/>
  <c r="BF95"/>
  <c r="BL95"/>
  <c r="BD99"/>
  <c r="BD103"/>
  <c r="BL103"/>
  <c r="BD107"/>
  <c r="BD111"/>
  <c r="BL111"/>
  <c r="BD115"/>
  <c r="BF119"/>
  <c r="BL119"/>
  <c r="BK10"/>
  <c r="BF22"/>
  <c r="BK34"/>
  <c r="BF46"/>
  <c r="BK62"/>
  <c r="BF74"/>
  <c r="BL86"/>
  <c r="BF98"/>
  <c r="BL110"/>
  <c r="BF114"/>
  <c r="U37" i="21" l="1"/>
  <c r="Q20" i="22"/>
  <c r="G5"/>
  <c r="Q15"/>
  <c r="Q19"/>
  <c r="Q9"/>
  <c r="Q13"/>
  <c r="Q17"/>
  <c r="Q38" i="21"/>
  <c r="Q37"/>
  <c r="Q9"/>
  <c r="U9" s="1"/>
  <c r="J11"/>
  <c r="K29"/>
  <c r="J29" s="1"/>
  <c r="N29" s="1"/>
  <c r="N37" s="1"/>
  <c r="J16"/>
  <c r="Q13"/>
  <c r="U13" s="1"/>
  <c r="Q12"/>
  <c r="U12" s="1"/>
  <c r="Q14"/>
  <c r="U14" s="1"/>
  <c r="Q11" i="22"/>
  <c r="Q12"/>
  <c r="Q8"/>
  <c r="Q16"/>
  <c r="Q14"/>
  <c r="Q11" i="21"/>
  <c r="U11" s="1"/>
  <c r="Q10" i="22"/>
  <c r="Q18"/>
  <c r="AF8"/>
  <c r="AP4"/>
  <c r="AP5" s="1"/>
  <c r="J15" i="21"/>
  <c r="J13"/>
  <c r="Q10"/>
  <c r="U10" s="1"/>
  <c r="Q7" i="22"/>
  <c r="Q6"/>
  <c r="AF3"/>
  <c r="AF5" s="1"/>
  <c r="E10" i="21"/>
  <c r="J9"/>
  <c r="E9"/>
  <c r="J17"/>
  <c r="G335" i="3"/>
  <c r="G336" s="1"/>
  <c r="AU112" i="2"/>
  <c r="BY112"/>
  <c r="AU96"/>
  <c r="BY96"/>
  <c r="AU80"/>
  <c r="BY80"/>
  <c r="AU64"/>
  <c r="CF64"/>
  <c r="BY64"/>
  <c r="AU48"/>
  <c r="BY48"/>
  <c r="CF48"/>
  <c r="AU32"/>
  <c r="CF32"/>
  <c r="BY32"/>
  <c r="AU16"/>
  <c r="BY16"/>
  <c r="AU121"/>
  <c r="BY121"/>
  <c r="AU105"/>
  <c r="BY105"/>
  <c r="AU89"/>
  <c r="BY89"/>
  <c r="AU73"/>
  <c r="BY73"/>
  <c r="CF73"/>
  <c r="AU57"/>
  <c r="BY57"/>
  <c r="CF57"/>
  <c r="AU41"/>
  <c r="CF41"/>
  <c r="BY41"/>
  <c r="AU25"/>
  <c r="CF25"/>
  <c r="BY25"/>
  <c r="AU9"/>
  <c r="BY9"/>
  <c r="AU114"/>
  <c r="BY114"/>
  <c r="AU98"/>
  <c r="BY98"/>
  <c r="AU82"/>
  <c r="BY82"/>
  <c r="AU66"/>
  <c r="CF66"/>
  <c r="BY66"/>
  <c r="AU50"/>
  <c r="CF50"/>
  <c r="BY50"/>
  <c r="AU34"/>
  <c r="BY34"/>
  <c r="CF34"/>
  <c r="AU18"/>
  <c r="BY18"/>
  <c r="AU123"/>
  <c r="BY123"/>
  <c r="AU107"/>
  <c r="BY107"/>
  <c r="AU91"/>
  <c r="BY91"/>
  <c r="AU75"/>
  <c r="CF75"/>
  <c r="BY75"/>
  <c r="AU59"/>
  <c r="BY59"/>
  <c r="CF59"/>
  <c r="AU43"/>
  <c r="CF43"/>
  <c r="BY43"/>
  <c r="AU27"/>
  <c r="BY27"/>
  <c r="AU11"/>
  <c r="BY11"/>
  <c r="AU100"/>
  <c r="BY100"/>
  <c r="AU52"/>
  <c r="CF52"/>
  <c r="BY52"/>
  <c r="AU20"/>
  <c r="BY20"/>
  <c r="AU109"/>
  <c r="BY109"/>
  <c r="AU77"/>
  <c r="BY77"/>
  <c r="AU45"/>
  <c r="CF45"/>
  <c r="BY45"/>
  <c r="AU13"/>
  <c r="BY13"/>
  <c r="AU102"/>
  <c r="BY102"/>
  <c r="AU70"/>
  <c r="CF70"/>
  <c r="BY70"/>
  <c r="AU38"/>
  <c r="CF38"/>
  <c r="BY38"/>
  <c r="AU6"/>
  <c r="BY6"/>
  <c r="AU95"/>
  <c r="BY95"/>
  <c r="AU47"/>
  <c r="CF47"/>
  <c r="BY47"/>
  <c r="AU15"/>
  <c r="BY15"/>
  <c r="AU120"/>
  <c r="BY120"/>
  <c r="AU104"/>
  <c r="BY104"/>
  <c r="AU88"/>
  <c r="BY88"/>
  <c r="AU72"/>
  <c r="BY72"/>
  <c r="CF72"/>
  <c r="AU56"/>
  <c r="BY56"/>
  <c r="CF56"/>
  <c r="AU40"/>
  <c r="CF40"/>
  <c r="BY40"/>
  <c r="AU24"/>
  <c r="BY24"/>
  <c r="AU8"/>
  <c r="BY8"/>
  <c r="AU113"/>
  <c r="BY113"/>
  <c r="AU97"/>
  <c r="BY97"/>
  <c r="AU81"/>
  <c r="BY81"/>
  <c r="AU65"/>
  <c r="BY65"/>
  <c r="CF65"/>
  <c r="AU49"/>
  <c r="BY49"/>
  <c r="CF49"/>
  <c r="AU33"/>
  <c r="BY33"/>
  <c r="CF33"/>
  <c r="AU17"/>
  <c r="BY17"/>
  <c r="AU122"/>
  <c r="BY122"/>
  <c r="AU106"/>
  <c r="BY106"/>
  <c r="AU90"/>
  <c r="BY90"/>
  <c r="AU74"/>
  <c r="BY74"/>
  <c r="CF74"/>
  <c r="AU58"/>
  <c r="CF58"/>
  <c r="BY58"/>
  <c r="AU42"/>
  <c r="BY42"/>
  <c r="CF42"/>
  <c r="AU26"/>
  <c r="BY26"/>
  <c r="CF26"/>
  <c r="AU10"/>
  <c r="BY10"/>
  <c r="AU115"/>
  <c r="BY115"/>
  <c r="AU99"/>
  <c r="BY99"/>
  <c r="AU83"/>
  <c r="BY83"/>
  <c r="AU67"/>
  <c r="CF67"/>
  <c r="BY67"/>
  <c r="AU51"/>
  <c r="BY51"/>
  <c r="CF51"/>
  <c r="AU35"/>
  <c r="BY35"/>
  <c r="CF35"/>
  <c r="AU19"/>
  <c r="BY19"/>
  <c r="AU116"/>
  <c r="BY116"/>
  <c r="AU84"/>
  <c r="BY84"/>
  <c r="AU68"/>
  <c r="CF68"/>
  <c r="BY68"/>
  <c r="AU36"/>
  <c r="CF36"/>
  <c r="BY36"/>
  <c r="AU4"/>
  <c r="BY4"/>
  <c r="AU93"/>
  <c r="BY93"/>
  <c r="AU61"/>
  <c r="CF61"/>
  <c r="BY61"/>
  <c r="AU29"/>
  <c r="CF29"/>
  <c r="BY29"/>
  <c r="AU118"/>
  <c r="BY118"/>
  <c r="AU86"/>
  <c r="BY86"/>
  <c r="AU54"/>
  <c r="BY54"/>
  <c r="CF54"/>
  <c r="AU22"/>
  <c r="BY22"/>
  <c r="AU111"/>
  <c r="BY111"/>
  <c r="AU79"/>
  <c r="BY79"/>
  <c r="AU63"/>
  <c r="BY63"/>
  <c r="CF63"/>
  <c r="AU31"/>
  <c r="CF31"/>
  <c r="BY31"/>
  <c r="AU3"/>
  <c r="BY3"/>
  <c r="AU108"/>
  <c r="BY108"/>
  <c r="AU92"/>
  <c r="BY92"/>
  <c r="AU76"/>
  <c r="BY76"/>
  <c r="AU60"/>
  <c r="CF60"/>
  <c r="BY60"/>
  <c r="AU44"/>
  <c r="CF44"/>
  <c r="BY44"/>
  <c r="AU28"/>
  <c r="BY28"/>
  <c r="AU12"/>
  <c r="BY12"/>
  <c r="AU117"/>
  <c r="BY117"/>
  <c r="AU101"/>
  <c r="BY101"/>
  <c r="AU85"/>
  <c r="BY85"/>
  <c r="AU69"/>
  <c r="BY69"/>
  <c r="CF69"/>
  <c r="AU53"/>
  <c r="BY53"/>
  <c r="CF53"/>
  <c r="AU37"/>
  <c r="BY37"/>
  <c r="CF37"/>
  <c r="AU21"/>
  <c r="BY21"/>
  <c r="AU5"/>
  <c r="BY5"/>
  <c r="AU110"/>
  <c r="BY110"/>
  <c r="AU94"/>
  <c r="BY94"/>
  <c r="AU78"/>
  <c r="BY78"/>
  <c r="AU62"/>
  <c r="BY62"/>
  <c r="CF62"/>
  <c r="AU46"/>
  <c r="CF46"/>
  <c r="BY46"/>
  <c r="AU30"/>
  <c r="CF30"/>
  <c r="BY30"/>
  <c r="AU14"/>
  <c r="BY14"/>
  <c r="AU119"/>
  <c r="BY119"/>
  <c r="AU103"/>
  <c r="BY103"/>
  <c r="AU87"/>
  <c r="BY87"/>
  <c r="AU71"/>
  <c r="CF71"/>
  <c r="BY71"/>
  <c r="AU55"/>
  <c r="BY55"/>
  <c r="CF55"/>
  <c r="AU39"/>
  <c r="BY39"/>
  <c r="CF39"/>
  <c r="AU23"/>
  <c r="BY23"/>
  <c r="AU7"/>
  <c r="BY7"/>
  <c r="H192" i="3"/>
  <c r="E181"/>
  <c r="E192"/>
  <c r="E182"/>
  <c r="J192"/>
  <c r="E180"/>
  <c r="E207"/>
  <c r="L7" i="2"/>
  <c r="DQ40"/>
  <c r="AN120"/>
  <c r="DQ120"/>
  <c r="AN104"/>
  <c r="DQ104"/>
  <c r="AN88"/>
  <c r="DQ88"/>
  <c r="AN72"/>
  <c r="BG72" s="1"/>
  <c r="DQ72"/>
  <c r="AN56"/>
  <c r="DQ56"/>
  <c r="AN24"/>
  <c r="DQ24"/>
  <c r="AN8"/>
  <c r="DQ8"/>
  <c r="AN113"/>
  <c r="BG113" s="1"/>
  <c r="DQ113"/>
  <c r="AN97"/>
  <c r="DQ97"/>
  <c r="AN81"/>
  <c r="CL81" s="1"/>
  <c r="DQ81"/>
  <c r="AN65"/>
  <c r="DQ65"/>
  <c r="AN49"/>
  <c r="DQ49"/>
  <c r="AN33"/>
  <c r="DQ33"/>
  <c r="AN17"/>
  <c r="DQ17"/>
  <c r="AN122"/>
  <c r="DQ122"/>
  <c r="AN106"/>
  <c r="DQ106"/>
  <c r="AN90"/>
  <c r="DQ90"/>
  <c r="AN74"/>
  <c r="DQ74"/>
  <c r="AN58"/>
  <c r="DQ58"/>
  <c r="AN42"/>
  <c r="BG42" s="1"/>
  <c r="DQ42"/>
  <c r="AN26"/>
  <c r="DQ26"/>
  <c r="AN10"/>
  <c r="DQ10"/>
  <c r="AN115"/>
  <c r="DQ115"/>
  <c r="AN99"/>
  <c r="BG99" s="1"/>
  <c r="DQ99"/>
  <c r="AN83"/>
  <c r="DQ83"/>
  <c r="AN67"/>
  <c r="DQ67"/>
  <c r="AN51"/>
  <c r="DQ51"/>
  <c r="AN35"/>
  <c r="BG35" s="1"/>
  <c r="DQ35"/>
  <c r="AN19"/>
  <c r="DQ19"/>
  <c r="AN112"/>
  <c r="BG112" s="1"/>
  <c r="DQ112"/>
  <c r="AN96"/>
  <c r="DQ96"/>
  <c r="AN80"/>
  <c r="DQ80"/>
  <c r="AN64"/>
  <c r="DQ64"/>
  <c r="AN48"/>
  <c r="DQ48"/>
  <c r="AN32"/>
  <c r="DQ32"/>
  <c r="AN16"/>
  <c r="DQ16"/>
  <c r="AN121"/>
  <c r="DQ121"/>
  <c r="AN105"/>
  <c r="BG105" s="1"/>
  <c r="DQ105"/>
  <c r="AN89"/>
  <c r="DQ89"/>
  <c r="AN73"/>
  <c r="DQ73"/>
  <c r="AN57"/>
  <c r="DQ57"/>
  <c r="AN41"/>
  <c r="CT41" s="1"/>
  <c r="DQ41"/>
  <c r="AN25"/>
  <c r="DQ25"/>
  <c r="AN9"/>
  <c r="DQ9"/>
  <c r="AN114"/>
  <c r="DQ114"/>
  <c r="AN98"/>
  <c r="DQ98"/>
  <c r="AN82"/>
  <c r="DQ82"/>
  <c r="AN66"/>
  <c r="DQ66"/>
  <c r="AN50"/>
  <c r="DQ50"/>
  <c r="AN34"/>
  <c r="DQ34"/>
  <c r="AN18"/>
  <c r="DQ18"/>
  <c r="AN123"/>
  <c r="DQ123"/>
  <c r="AN107"/>
  <c r="DQ107"/>
  <c r="AN91"/>
  <c r="DQ91"/>
  <c r="AN75"/>
  <c r="DQ75"/>
  <c r="AN59"/>
  <c r="DQ59"/>
  <c r="AN43"/>
  <c r="DQ43"/>
  <c r="AN27"/>
  <c r="CT27" s="1"/>
  <c r="DQ27"/>
  <c r="AN11"/>
  <c r="DQ11"/>
  <c r="AN108"/>
  <c r="DQ108"/>
  <c r="AN92"/>
  <c r="DQ92"/>
  <c r="AN76"/>
  <c r="DQ76"/>
  <c r="AN60"/>
  <c r="DQ60"/>
  <c r="AN44"/>
  <c r="DQ44"/>
  <c r="AN28"/>
  <c r="DQ28"/>
  <c r="AN12"/>
  <c r="DQ12"/>
  <c r="AN117"/>
  <c r="DQ117"/>
  <c r="AN101"/>
  <c r="DQ101"/>
  <c r="AN85"/>
  <c r="DQ85"/>
  <c r="AN69"/>
  <c r="DQ69"/>
  <c r="AN53"/>
  <c r="DQ53"/>
  <c r="AN37"/>
  <c r="DQ37"/>
  <c r="AN21"/>
  <c r="DQ21"/>
  <c r="AN5"/>
  <c r="DQ5"/>
  <c r="AN110"/>
  <c r="DQ110"/>
  <c r="AN94"/>
  <c r="DQ94"/>
  <c r="AN78"/>
  <c r="DQ78"/>
  <c r="AN62"/>
  <c r="DQ62"/>
  <c r="AN46"/>
  <c r="DQ46"/>
  <c r="AN30"/>
  <c r="DQ30"/>
  <c r="AN14"/>
  <c r="DQ14"/>
  <c r="AN119"/>
  <c r="DQ119"/>
  <c r="AN103"/>
  <c r="DQ103"/>
  <c r="AN87"/>
  <c r="DQ87"/>
  <c r="AN71"/>
  <c r="DQ71"/>
  <c r="AN55"/>
  <c r="DQ55"/>
  <c r="AN39"/>
  <c r="DQ39"/>
  <c r="AN23"/>
  <c r="DQ23"/>
  <c r="AN7"/>
  <c r="DQ7"/>
  <c r="AN116"/>
  <c r="DQ116"/>
  <c r="AN100"/>
  <c r="DQ100"/>
  <c r="AN84"/>
  <c r="DQ84"/>
  <c r="AN68"/>
  <c r="DQ68"/>
  <c r="AN52"/>
  <c r="DQ52"/>
  <c r="AN36"/>
  <c r="DQ36"/>
  <c r="AN20"/>
  <c r="DQ20"/>
  <c r="AN4"/>
  <c r="DQ4"/>
  <c r="AN109"/>
  <c r="DQ109"/>
  <c r="AN93"/>
  <c r="DQ93"/>
  <c r="AN77"/>
  <c r="DQ77"/>
  <c r="AN61"/>
  <c r="DQ61"/>
  <c r="AN45"/>
  <c r="DQ45"/>
  <c r="AN29"/>
  <c r="DQ29"/>
  <c r="AN13"/>
  <c r="DQ13"/>
  <c r="AN118"/>
  <c r="DQ118"/>
  <c r="AN102"/>
  <c r="DQ102"/>
  <c r="AN86"/>
  <c r="DQ86"/>
  <c r="AN70"/>
  <c r="DQ70"/>
  <c r="AN54"/>
  <c r="DQ54"/>
  <c r="AN38"/>
  <c r="DQ38"/>
  <c r="AN22"/>
  <c r="DQ22"/>
  <c r="AN6"/>
  <c r="DQ6"/>
  <c r="AN111"/>
  <c r="DQ111"/>
  <c r="AN95"/>
  <c r="DQ95"/>
  <c r="AN79"/>
  <c r="DQ79"/>
  <c r="AN63"/>
  <c r="DQ63"/>
  <c r="AN47"/>
  <c r="DQ47"/>
  <c r="AN31"/>
  <c r="DQ31"/>
  <c r="AN15"/>
  <c r="DQ15"/>
  <c r="AN40"/>
  <c r="AN3"/>
  <c r="CL104"/>
  <c r="J209" i="3"/>
  <c r="CL49" i="2"/>
  <c r="CL30"/>
  <c r="CL98"/>
  <c r="J207" i="3"/>
  <c r="BM112" i="2"/>
  <c r="BM105"/>
  <c r="BG34"/>
  <c r="BM27"/>
  <c r="J203" i="3"/>
  <c r="J204" s="1"/>
  <c r="BM24" i="2"/>
  <c r="BM17"/>
  <c r="BM10"/>
  <c r="BM108"/>
  <c r="BM101"/>
  <c r="BM87"/>
  <c r="BM13"/>
  <c r="J201" i="3"/>
  <c r="E201"/>
  <c r="H203"/>
  <c r="H204" s="1"/>
  <c r="E209"/>
  <c r="H201"/>
  <c r="H209"/>
  <c r="E203"/>
  <c r="E204" s="1"/>
  <c r="J37" i="21" l="1"/>
  <c r="J38"/>
  <c r="Q39"/>
  <c r="N11"/>
  <c r="N17"/>
  <c r="N15"/>
  <c r="N13"/>
  <c r="N16"/>
  <c r="AP8" i="22"/>
  <c r="AP9" s="1"/>
  <c r="AF9"/>
  <c r="BS40" i="2"/>
  <c r="CT40"/>
  <c r="BS63"/>
  <c r="CT63"/>
  <c r="BS38"/>
  <c r="CT38"/>
  <c r="BS102"/>
  <c r="CT102"/>
  <c r="BS45"/>
  <c r="CT45"/>
  <c r="BS109"/>
  <c r="CT109"/>
  <c r="BS84"/>
  <c r="CT84"/>
  <c r="BS23"/>
  <c r="CT23"/>
  <c r="BS87"/>
  <c r="CT87"/>
  <c r="BS30"/>
  <c r="CT30"/>
  <c r="BS94"/>
  <c r="CT94"/>
  <c r="BS37"/>
  <c r="CT37"/>
  <c r="BS69"/>
  <c r="CT69"/>
  <c r="BS12"/>
  <c r="CT12"/>
  <c r="BS76"/>
  <c r="CT76"/>
  <c r="BS108"/>
  <c r="CT108"/>
  <c r="BM59"/>
  <c r="CT59"/>
  <c r="BS123"/>
  <c r="CT123"/>
  <c r="BS34"/>
  <c r="CT34"/>
  <c r="BS98"/>
  <c r="CT98"/>
  <c r="BS9"/>
  <c r="CT9"/>
  <c r="BS73"/>
  <c r="CT73"/>
  <c r="BS16"/>
  <c r="CT16"/>
  <c r="BS80"/>
  <c r="CT80"/>
  <c r="BS67"/>
  <c r="CT67"/>
  <c r="BS10"/>
  <c r="CT10"/>
  <c r="BS106"/>
  <c r="CT106"/>
  <c r="BS49"/>
  <c r="CT49"/>
  <c r="BS24"/>
  <c r="CT24"/>
  <c r="BS104"/>
  <c r="CT104"/>
  <c r="N9" i="21"/>
  <c r="Q20"/>
  <c r="BG102" i="2"/>
  <c r="BM23"/>
  <c r="BM37"/>
  <c r="BG76"/>
  <c r="BG106"/>
  <c r="BM34"/>
  <c r="BG41"/>
  <c r="CL112"/>
  <c r="CL67"/>
  <c r="CL10"/>
  <c r="U19" i="21"/>
  <c r="BM63" i="2"/>
  <c r="BG109"/>
  <c r="BM94"/>
  <c r="BG12"/>
  <c r="BG49"/>
  <c r="BG27"/>
  <c r="BM98"/>
  <c r="CL106"/>
  <c r="CL123"/>
  <c r="L220" i="3"/>
  <c r="L422" s="1"/>
  <c r="L423" s="1"/>
  <c r="Q19" i="21"/>
  <c r="BS31" i="2"/>
  <c r="CT31"/>
  <c r="BS95"/>
  <c r="CT95"/>
  <c r="BS6"/>
  <c r="CT6"/>
  <c r="BS70"/>
  <c r="CT70"/>
  <c r="BS13"/>
  <c r="CT13"/>
  <c r="BS77"/>
  <c r="CT77"/>
  <c r="BS20"/>
  <c r="CT20"/>
  <c r="BS52"/>
  <c r="CT52"/>
  <c r="BS116"/>
  <c r="CT116"/>
  <c r="BS55"/>
  <c r="CT55"/>
  <c r="BS119"/>
  <c r="CT119"/>
  <c r="BS62"/>
  <c r="CT62"/>
  <c r="BS5"/>
  <c r="CT5"/>
  <c r="BS101"/>
  <c r="CT101"/>
  <c r="BS44"/>
  <c r="CT44"/>
  <c r="BS91"/>
  <c r="CT91"/>
  <c r="BS66"/>
  <c r="CT66"/>
  <c r="BS105"/>
  <c r="CT105"/>
  <c r="BS48"/>
  <c r="CT48"/>
  <c r="BS112"/>
  <c r="CT112"/>
  <c r="BS35"/>
  <c r="CT35"/>
  <c r="BS99"/>
  <c r="CT99"/>
  <c r="BS42"/>
  <c r="CT42"/>
  <c r="BS74"/>
  <c r="CT74"/>
  <c r="BS17"/>
  <c r="CT17"/>
  <c r="BS81"/>
  <c r="CT81"/>
  <c r="BS113"/>
  <c r="CT113"/>
  <c r="BS72"/>
  <c r="CT72"/>
  <c r="BS3"/>
  <c r="CT3"/>
  <c r="BS15"/>
  <c r="CT15"/>
  <c r="BS47"/>
  <c r="CT47"/>
  <c r="BS79"/>
  <c r="CT79"/>
  <c r="BS111"/>
  <c r="CT111"/>
  <c r="BS22"/>
  <c r="CT22"/>
  <c r="BS54"/>
  <c r="CT54"/>
  <c r="BS86"/>
  <c r="CT86"/>
  <c r="BS118"/>
  <c r="CT118"/>
  <c r="BS29"/>
  <c r="CT29"/>
  <c r="BS61"/>
  <c r="CT61"/>
  <c r="BS93"/>
  <c r="CT93"/>
  <c r="BS4"/>
  <c r="CT4"/>
  <c r="BS36"/>
  <c r="CT36"/>
  <c r="BS68"/>
  <c r="CT68"/>
  <c r="BS100"/>
  <c r="CT100"/>
  <c r="BS7"/>
  <c r="CT7"/>
  <c r="BS39"/>
  <c r="CT39"/>
  <c r="BS71"/>
  <c r="CT71"/>
  <c r="BS103"/>
  <c r="CT103"/>
  <c r="BS14"/>
  <c r="CT14"/>
  <c r="BS46"/>
  <c r="CT46"/>
  <c r="BS78"/>
  <c r="CT78"/>
  <c r="BS110"/>
  <c r="CT110"/>
  <c r="BS21"/>
  <c r="CT21"/>
  <c r="BS53"/>
  <c r="CT53"/>
  <c r="BS85"/>
  <c r="CT85"/>
  <c r="BS117"/>
  <c r="CT117"/>
  <c r="BS28"/>
  <c r="CT28"/>
  <c r="BS60"/>
  <c r="CT60"/>
  <c r="BS92"/>
  <c r="CT92"/>
  <c r="BS11"/>
  <c r="CT11"/>
  <c r="BS43"/>
  <c r="CT43"/>
  <c r="BS75"/>
  <c r="CT75"/>
  <c r="BS107"/>
  <c r="CT107"/>
  <c r="BS18"/>
  <c r="CT18"/>
  <c r="BS50"/>
  <c r="CT50"/>
  <c r="BS82"/>
  <c r="CT82"/>
  <c r="BS114"/>
  <c r="CT114"/>
  <c r="BS25"/>
  <c r="CT25"/>
  <c r="BG57"/>
  <c r="CT57"/>
  <c r="BS89"/>
  <c r="CT89"/>
  <c r="BS121"/>
  <c r="CT121"/>
  <c r="BS32"/>
  <c r="CT32"/>
  <c r="BS64"/>
  <c r="CT64"/>
  <c r="BS96"/>
  <c r="CT96"/>
  <c r="BS19"/>
  <c r="CT19"/>
  <c r="BS51"/>
  <c r="CT51"/>
  <c r="BS83"/>
  <c r="CT83"/>
  <c r="BS115"/>
  <c r="CT115"/>
  <c r="BS26"/>
  <c r="CT26"/>
  <c r="BS58"/>
  <c r="CT58"/>
  <c r="BS90"/>
  <c r="CT90"/>
  <c r="BS122"/>
  <c r="CT122"/>
  <c r="BS33"/>
  <c r="CT33"/>
  <c r="BS65"/>
  <c r="CT65"/>
  <c r="BS97"/>
  <c r="CT97"/>
  <c r="BS8"/>
  <c r="CT8"/>
  <c r="BS56"/>
  <c r="CT56"/>
  <c r="BS88"/>
  <c r="CT88"/>
  <c r="BS120"/>
  <c r="CT120"/>
  <c r="BG48"/>
  <c r="CL105"/>
  <c r="BG95"/>
  <c r="BM84"/>
  <c r="BG5"/>
  <c r="BM44"/>
  <c r="BM67"/>
  <c r="BM74"/>
  <c r="BM81"/>
  <c r="BM104"/>
  <c r="BM91"/>
  <c r="BM41"/>
  <c r="BM48"/>
  <c r="CL16"/>
  <c r="CL74"/>
  <c r="CL23"/>
  <c r="CL48"/>
  <c r="BA23"/>
  <c r="BA30"/>
  <c r="BA78"/>
  <c r="BA110"/>
  <c r="BA21"/>
  <c r="BA31"/>
  <c r="BA54"/>
  <c r="BA118"/>
  <c r="BA93"/>
  <c r="BA68"/>
  <c r="BA116"/>
  <c r="BA51"/>
  <c r="BA58"/>
  <c r="BA65"/>
  <c r="BA97"/>
  <c r="BA8"/>
  <c r="BA56"/>
  <c r="BA95"/>
  <c r="BA70"/>
  <c r="BA13"/>
  <c r="BA52"/>
  <c r="BA11"/>
  <c r="BA59"/>
  <c r="BA66"/>
  <c r="BA98"/>
  <c r="BA9"/>
  <c r="BA73"/>
  <c r="BA105"/>
  <c r="BA16"/>
  <c r="BA39"/>
  <c r="BA87"/>
  <c r="BA119"/>
  <c r="BA46"/>
  <c r="BA37"/>
  <c r="BA85"/>
  <c r="BA117"/>
  <c r="BA28"/>
  <c r="BA76"/>
  <c r="BA108"/>
  <c r="BA63"/>
  <c r="BA111"/>
  <c r="BA29"/>
  <c r="BA67"/>
  <c r="BA99"/>
  <c r="BA10"/>
  <c r="BA74"/>
  <c r="BA106"/>
  <c r="BA17"/>
  <c r="BA72"/>
  <c r="BA104"/>
  <c r="BA15"/>
  <c r="BA45"/>
  <c r="BA109"/>
  <c r="BA75"/>
  <c r="BA107"/>
  <c r="BA18"/>
  <c r="BA25"/>
  <c r="BA32"/>
  <c r="BA80"/>
  <c r="BA112"/>
  <c r="BA40"/>
  <c r="BA7"/>
  <c r="BA55"/>
  <c r="BA62"/>
  <c r="BA94"/>
  <c r="BA5"/>
  <c r="BA53"/>
  <c r="BA44"/>
  <c r="BA86"/>
  <c r="BA61"/>
  <c r="BA4"/>
  <c r="BA84"/>
  <c r="BA19"/>
  <c r="BA26"/>
  <c r="BA33"/>
  <c r="BA81"/>
  <c r="BA113"/>
  <c r="BA24"/>
  <c r="BA47"/>
  <c r="BA6"/>
  <c r="BA102"/>
  <c r="BA100"/>
  <c r="BA27"/>
  <c r="BA34"/>
  <c r="BA82"/>
  <c r="BA114"/>
  <c r="BA41"/>
  <c r="BA89"/>
  <c r="BA121"/>
  <c r="BA48"/>
  <c r="BA71"/>
  <c r="BA103"/>
  <c r="BA14"/>
  <c r="BA69"/>
  <c r="BA101"/>
  <c r="BA12"/>
  <c r="BA60"/>
  <c r="BA92"/>
  <c r="BA3"/>
  <c r="BA79"/>
  <c r="BA22"/>
  <c r="BA36"/>
  <c r="BA35"/>
  <c r="BA83"/>
  <c r="BA115"/>
  <c r="BA42"/>
  <c r="BA90"/>
  <c r="BA122"/>
  <c r="BA49"/>
  <c r="BA88"/>
  <c r="BA120"/>
  <c r="BA38"/>
  <c r="BA77"/>
  <c r="BA20"/>
  <c r="BA43"/>
  <c r="BA91"/>
  <c r="BA123"/>
  <c r="BA50"/>
  <c r="BA57"/>
  <c r="BA64"/>
  <c r="BA96"/>
  <c r="CL70"/>
  <c r="CL102"/>
  <c r="BM70"/>
  <c r="BM20"/>
  <c r="BG119"/>
  <c r="CL45"/>
  <c r="BM6"/>
  <c r="BM77"/>
  <c r="BG116"/>
  <c r="BM30"/>
  <c r="CL44"/>
  <c r="CL69"/>
  <c r="CL52"/>
  <c r="CL38"/>
  <c r="L8"/>
  <c r="BG31"/>
  <c r="BG38"/>
  <c r="BG45"/>
  <c r="BG52"/>
  <c r="BG55"/>
  <c r="BG62"/>
  <c r="BG69"/>
  <c r="BG91"/>
  <c r="BG98"/>
  <c r="CL34"/>
  <c r="CL62"/>
  <c r="CL87"/>
  <c r="CL109"/>
  <c r="CL95"/>
  <c r="BM31"/>
  <c r="BM95"/>
  <c r="BM38"/>
  <c r="BM102"/>
  <c r="BM45"/>
  <c r="BM109"/>
  <c r="BM52"/>
  <c r="BM116"/>
  <c r="BM55"/>
  <c r="BM119"/>
  <c r="BM62"/>
  <c r="BM5"/>
  <c r="BM69"/>
  <c r="BM12"/>
  <c r="BM76"/>
  <c r="BM35"/>
  <c r="BM99"/>
  <c r="BM42"/>
  <c r="BM106"/>
  <c r="BM49"/>
  <c r="BM113"/>
  <c r="BM72"/>
  <c r="BG59"/>
  <c r="BG123"/>
  <c r="BG66"/>
  <c r="BG9"/>
  <c r="BG73"/>
  <c r="BG16"/>
  <c r="BG80"/>
  <c r="CL24"/>
  <c r="CL101"/>
  <c r="CL13"/>
  <c r="CL99"/>
  <c r="CL119"/>
  <c r="CL35"/>
  <c r="CL80"/>
  <c r="CL108"/>
  <c r="CL5"/>
  <c r="CL12"/>
  <c r="CL17"/>
  <c r="CL31"/>
  <c r="CL91"/>
  <c r="CL63"/>
  <c r="BG63"/>
  <c r="BG6"/>
  <c r="BG70"/>
  <c r="BG13"/>
  <c r="BG77"/>
  <c r="BG20"/>
  <c r="BG84"/>
  <c r="BG23"/>
  <c r="BG87"/>
  <c r="BG30"/>
  <c r="BG94"/>
  <c r="BG37"/>
  <c r="BG101"/>
  <c r="BG44"/>
  <c r="BG108"/>
  <c r="BG67"/>
  <c r="BG10"/>
  <c r="BG74"/>
  <c r="BG17"/>
  <c r="BG81"/>
  <c r="BG24"/>
  <c r="BG104"/>
  <c r="BM123"/>
  <c r="BM66"/>
  <c r="BM9"/>
  <c r="BM73"/>
  <c r="BM16"/>
  <c r="BM80"/>
  <c r="CL37"/>
  <c r="CL84"/>
  <c r="CL9"/>
  <c r="CL55"/>
  <c r="CL76"/>
  <c r="CL20"/>
  <c r="CL113"/>
  <c r="CL42"/>
  <c r="CL94"/>
  <c r="CL72"/>
  <c r="CL77"/>
  <c r="CL66"/>
  <c r="CL116"/>
  <c r="CL73"/>
  <c r="CL7"/>
  <c r="CL121"/>
  <c r="CL64"/>
  <c r="CL75"/>
  <c r="CL90"/>
  <c r="CL36"/>
  <c r="CL6"/>
  <c r="CL29"/>
  <c r="CL68"/>
  <c r="CL103"/>
  <c r="CL110"/>
  <c r="CL14"/>
  <c r="CL118"/>
  <c r="CL61"/>
  <c r="CL111"/>
  <c r="L218" i="3"/>
  <c r="CL3" i="2"/>
  <c r="CL93"/>
  <c r="CL82"/>
  <c r="CL46"/>
  <c r="CL56"/>
  <c r="CL19"/>
  <c r="CL53"/>
  <c r="CL54"/>
  <c r="CL92"/>
  <c r="BS27"/>
  <c r="CL27"/>
  <c r="BS59"/>
  <c r="CL59"/>
  <c r="BS41"/>
  <c r="CL41"/>
  <c r="BG56"/>
  <c r="CL8"/>
  <c r="CL97"/>
  <c r="BG15"/>
  <c r="BG47"/>
  <c r="BG79"/>
  <c r="BG111"/>
  <c r="BG22"/>
  <c r="BG54"/>
  <c r="BG86"/>
  <c r="BG118"/>
  <c r="BG29"/>
  <c r="BG61"/>
  <c r="BG93"/>
  <c r="BG4"/>
  <c r="BG36"/>
  <c r="BG68"/>
  <c r="BG100"/>
  <c r="BG7"/>
  <c r="BG39"/>
  <c r="BG71"/>
  <c r="BG103"/>
  <c r="BG14"/>
  <c r="BG46"/>
  <c r="BG78"/>
  <c r="BG110"/>
  <c r="BG21"/>
  <c r="BG53"/>
  <c r="BG85"/>
  <c r="BG117"/>
  <c r="BG28"/>
  <c r="BG60"/>
  <c r="BG92"/>
  <c r="BG19"/>
  <c r="BG51"/>
  <c r="BG83"/>
  <c r="BG115"/>
  <c r="BG26"/>
  <c r="BG58"/>
  <c r="BG90"/>
  <c r="BG122"/>
  <c r="BG33"/>
  <c r="BG65"/>
  <c r="BG97"/>
  <c r="BG8"/>
  <c r="BM56"/>
  <c r="BM88"/>
  <c r="BM120"/>
  <c r="BG11"/>
  <c r="BG43"/>
  <c r="BG75"/>
  <c r="BG107"/>
  <c r="BG18"/>
  <c r="BG50"/>
  <c r="BG82"/>
  <c r="BG114"/>
  <c r="BG25"/>
  <c r="BG89"/>
  <c r="BG121"/>
  <c r="BG32"/>
  <c r="BG64"/>
  <c r="BG96"/>
  <c r="CL60"/>
  <c r="CL43"/>
  <c r="CL28"/>
  <c r="CL40"/>
  <c r="CL33"/>
  <c r="CL88"/>
  <c r="CL100"/>
  <c r="CL85"/>
  <c r="CL115"/>
  <c r="CL11"/>
  <c r="CL114"/>
  <c r="CL86"/>
  <c r="CL4"/>
  <c r="BS57"/>
  <c r="CL57"/>
  <c r="BG88"/>
  <c r="BG120"/>
  <c r="CL122"/>
  <c r="CL51"/>
  <c r="CL18"/>
  <c r="CL107"/>
  <c r="CL50"/>
  <c r="BM15"/>
  <c r="BM47"/>
  <c r="BM79"/>
  <c r="BM111"/>
  <c r="BM22"/>
  <c r="BM54"/>
  <c r="BM86"/>
  <c r="BM118"/>
  <c r="BM29"/>
  <c r="BM61"/>
  <c r="BM93"/>
  <c r="BM4"/>
  <c r="BM36"/>
  <c r="BM68"/>
  <c r="BM100"/>
  <c r="BM7"/>
  <c r="BM39"/>
  <c r="BM71"/>
  <c r="BM103"/>
  <c r="BM14"/>
  <c r="BM46"/>
  <c r="BM78"/>
  <c r="BM110"/>
  <c r="BM21"/>
  <c r="BM53"/>
  <c r="BM85"/>
  <c r="BM117"/>
  <c r="BM28"/>
  <c r="BM60"/>
  <c r="BM92"/>
  <c r="BM19"/>
  <c r="BM51"/>
  <c r="BM83"/>
  <c r="BM115"/>
  <c r="BM26"/>
  <c r="BM58"/>
  <c r="BM90"/>
  <c r="BM122"/>
  <c r="BM33"/>
  <c r="BM65"/>
  <c r="BM97"/>
  <c r="BM8"/>
  <c r="BM40"/>
  <c r="BM11"/>
  <c r="BM43"/>
  <c r="BM75"/>
  <c r="BM107"/>
  <c r="BM18"/>
  <c r="BM50"/>
  <c r="BM82"/>
  <c r="BM114"/>
  <c r="BM25"/>
  <c r="BM57"/>
  <c r="BM89"/>
  <c r="BM121"/>
  <c r="BM32"/>
  <c r="BM64"/>
  <c r="BM96"/>
  <c r="CL25"/>
  <c r="CL32"/>
  <c r="CL22"/>
  <c r="CL65"/>
  <c r="CL71"/>
  <c r="CL21"/>
  <c r="CL96"/>
  <c r="CL39"/>
  <c r="CL58"/>
  <c r="CL83"/>
  <c r="CL26"/>
  <c r="CL120"/>
  <c r="CL117"/>
  <c r="CL79"/>
  <c r="CL89"/>
  <c r="CL15"/>
  <c r="CL47"/>
  <c r="CL78"/>
  <c r="BM3"/>
  <c r="BG3"/>
  <c r="C183" i="3"/>
  <c r="F183" s="1"/>
  <c r="BG40" i="2"/>
  <c r="A105"/>
  <c r="A4"/>
  <c r="F3"/>
  <c r="J39" i="21" l="1"/>
  <c r="Q21"/>
  <c r="L221" i="3"/>
  <c r="L222" s="1"/>
  <c r="M220"/>
  <c r="M421"/>
  <c r="L192"/>
  <c r="E183"/>
  <c r="L203"/>
  <c r="L204" s="1"/>
  <c r="L207"/>
  <c r="L9" i="2"/>
  <c r="L209" i="3"/>
  <c r="L201"/>
  <c r="A106" i="2"/>
  <c r="A107" s="1"/>
  <c r="F105"/>
  <c r="H105"/>
  <c r="G105"/>
  <c r="A5"/>
  <c r="F4"/>
  <c r="H4"/>
  <c r="G4"/>
  <c r="D61"/>
  <c r="DK61" s="1"/>
  <c r="D114"/>
  <c r="DK114" s="1"/>
  <c r="D94"/>
  <c r="DK94" s="1"/>
  <c r="D66"/>
  <c r="DK66" s="1"/>
  <c r="D50"/>
  <c r="DK50" s="1"/>
  <c r="D46"/>
  <c r="DK46" s="1"/>
  <c r="D30"/>
  <c r="DK30" s="1"/>
  <c r="D109"/>
  <c r="DK109" s="1"/>
  <c r="D101"/>
  <c r="DK101" s="1"/>
  <c r="D93"/>
  <c r="DK93" s="1"/>
  <c r="D13"/>
  <c r="DK13" s="1"/>
  <c r="D57"/>
  <c r="DK57" s="1"/>
  <c r="L10" l="1"/>
  <c r="DJ114"/>
  <c r="DI114"/>
  <c r="DH114"/>
  <c r="DI13"/>
  <c r="DJ13"/>
  <c r="DH13"/>
  <c r="DJ30"/>
  <c r="DH30"/>
  <c r="DI30"/>
  <c r="DJ94"/>
  <c r="DH94"/>
  <c r="DI94"/>
  <c r="DI93"/>
  <c r="DJ93"/>
  <c r="DH93"/>
  <c r="DI109"/>
  <c r="DJ109"/>
  <c r="DH109"/>
  <c r="DJ46"/>
  <c r="DH46"/>
  <c r="DI46"/>
  <c r="DI57"/>
  <c r="DJ57"/>
  <c r="DH57"/>
  <c r="DJ66"/>
  <c r="DI66"/>
  <c r="DH66"/>
  <c r="DI101"/>
  <c r="DJ101"/>
  <c r="DH101"/>
  <c r="DJ50"/>
  <c r="DI50"/>
  <c r="DH50"/>
  <c r="DI61"/>
  <c r="DJ61"/>
  <c r="DH61"/>
  <c r="AT30"/>
  <c r="AS30"/>
  <c r="AR30"/>
  <c r="AX30" s="1"/>
  <c r="AT94"/>
  <c r="AS94"/>
  <c r="AR94"/>
  <c r="AX94" s="1"/>
  <c r="A108"/>
  <c r="G107"/>
  <c r="H107"/>
  <c r="F107"/>
  <c r="H5"/>
  <c r="F5"/>
  <c r="G5"/>
  <c r="G106"/>
  <c r="F106"/>
  <c r="H106"/>
  <c r="AR109"/>
  <c r="AX109" s="1"/>
  <c r="AT109"/>
  <c r="AS109"/>
  <c r="AT66"/>
  <c r="AS66"/>
  <c r="AR66"/>
  <c r="AX66" s="1"/>
  <c r="AT101"/>
  <c r="AS101"/>
  <c r="AR101"/>
  <c r="AX101" s="1"/>
  <c r="AT50"/>
  <c r="AS50"/>
  <c r="AR50"/>
  <c r="AX50" s="1"/>
  <c r="AR61"/>
  <c r="AX61" s="1"/>
  <c r="AT61"/>
  <c r="AS61"/>
  <c r="A6"/>
  <c r="AT13"/>
  <c r="AS13"/>
  <c r="AR13"/>
  <c r="AX13" s="1"/>
  <c r="AT57"/>
  <c r="AS57"/>
  <c r="AR57"/>
  <c r="AX57" s="1"/>
  <c r="AT93"/>
  <c r="AS93"/>
  <c r="AR93"/>
  <c r="AX93" s="1"/>
  <c r="AT46"/>
  <c r="AS46"/>
  <c r="AR46"/>
  <c r="AX46" s="1"/>
  <c r="AT114"/>
  <c r="AS114"/>
  <c r="AR114"/>
  <c r="AX114" s="1"/>
  <c r="A7"/>
  <c r="D45"/>
  <c r="DK45" s="1"/>
  <c r="D95"/>
  <c r="DK95" s="1"/>
  <c r="D72"/>
  <c r="DK72" s="1"/>
  <c r="D80"/>
  <c r="DK80" s="1"/>
  <c r="D41"/>
  <c r="DK41" s="1"/>
  <c r="D103"/>
  <c r="DK103" s="1"/>
  <c r="D73"/>
  <c r="DK73" s="1"/>
  <c r="D119"/>
  <c r="DK119" s="1"/>
  <c r="D79"/>
  <c r="DK79" s="1"/>
  <c r="D56"/>
  <c r="DK56" s="1"/>
  <c r="D24"/>
  <c r="DK24" s="1"/>
  <c r="D111"/>
  <c r="DK111" s="1"/>
  <c r="D76"/>
  <c r="DK76" s="1"/>
  <c r="D115"/>
  <c r="DK115" s="1"/>
  <c r="D85"/>
  <c r="DK85" s="1"/>
  <c r="D77"/>
  <c r="DK77" s="1"/>
  <c r="D68"/>
  <c r="DK68" s="1"/>
  <c r="D51"/>
  <c r="DK51" s="1"/>
  <c r="D40"/>
  <c r="DK40" s="1"/>
  <c r="D81"/>
  <c r="DK81" s="1"/>
  <c r="D63"/>
  <c r="DK63" s="1"/>
  <c r="D29"/>
  <c r="DK29" s="1"/>
  <c r="D122"/>
  <c r="DK122" s="1"/>
  <c r="D67"/>
  <c r="DK67" s="1"/>
  <c r="D104"/>
  <c r="DK104" s="1"/>
  <c r="D92"/>
  <c r="DK92" s="1"/>
  <c r="D4"/>
  <c r="DK4" s="1"/>
  <c r="D106"/>
  <c r="DK106" s="1"/>
  <c r="D33"/>
  <c r="DK33" s="1"/>
  <c r="D20"/>
  <c r="DK20" s="1"/>
  <c r="D7"/>
  <c r="DK7" s="1"/>
  <c r="D113"/>
  <c r="DK113" s="1"/>
  <c r="D64"/>
  <c r="DK64" s="1"/>
  <c r="D53"/>
  <c r="DK53" s="1"/>
  <c r="D36"/>
  <c r="DK36" s="1"/>
  <c r="D17"/>
  <c r="DK17" s="1"/>
  <c r="D97"/>
  <c r="DK97" s="1"/>
  <c r="D69"/>
  <c r="DK69" s="1"/>
  <c r="D52"/>
  <c r="DK52" s="1"/>
  <c r="D43"/>
  <c r="DK43" s="1"/>
  <c r="D35"/>
  <c r="DK35" s="1"/>
  <c r="D25"/>
  <c r="DK25" s="1"/>
  <c r="D12"/>
  <c r="DK12" s="1"/>
  <c r="D116"/>
  <c r="DK116" s="1"/>
  <c r="D112"/>
  <c r="DK112" s="1"/>
  <c r="D99"/>
  <c r="DK99" s="1"/>
  <c r="D88"/>
  <c r="DK88" s="1"/>
  <c r="D75"/>
  <c r="DK75" s="1"/>
  <c r="D59"/>
  <c r="DK59" s="1"/>
  <c r="D19"/>
  <c r="DK19" s="1"/>
  <c r="D11"/>
  <c r="DK11" s="1"/>
  <c r="D107"/>
  <c r="DK107" s="1"/>
  <c r="D100"/>
  <c r="DK100" s="1"/>
  <c r="D90"/>
  <c r="DK90" s="1"/>
  <c r="D65"/>
  <c r="DK65" s="1"/>
  <c r="D60"/>
  <c r="DK60" s="1"/>
  <c r="D47"/>
  <c r="DK47" s="1"/>
  <c r="D31"/>
  <c r="DK31" s="1"/>
  <c r="D27"/>
  <c r="DK27" s="1"/>
  <c r="D108"/>
  <c r="DK108" s="1"/>
  <c r="D96"/>
  <c r="DK96" s="1"/>
  <c r="D91"/>
  <c r="DK91" s="1"/>
  <c r="D83"/>
  <c r="DK83" s="1"/>
  <c r="D48"/>
  <c r="DK48" s="1"/>
  <c r="D44"/>
  <c r="DK44" s="1"/>
  <c r="D37"/>
  <c r="DK37" s="1"/>
  <c r="D32"/>
  <c r="DK32" s="1"/>
  <c r="D28"/>
  <c r="DK28" s="1"/>
  <c r="D21"/>
  <c r="DK21" s="1"/>
  <c r="D15"/>
  <c r="DK15" s="1"/>
  <c r="D16"/>
  <c r="DK16" s="1"/>
  <c r="D87"/>
  <c r="DK87" s="1"/>
  <c r="D23"/>
  <c r="DK23" s="1"/>
  <c r="D123"/>
  <c r="DK123" s="1"/>
  <c r="D39"/>
  <c r="DK39" s="1"/>
  <c r="D70"/>
  <c r="DK70" s="1"/>
  <c r="D71"/>
  <c r="DK71" s="1"/>
  <c r="D55"/>
  <c r="DK55" s="1"/>
  <c r="D84"/>
  <c r="DK84" s="1"/>
  <c r="D8"/>
  <c r="DK8" s="1"/>
  <c r="D121"/>
  <c r="DK121" s="1"/>
  <c r="D117"/>
  <c r="DK117" s="1"/>
  <c r="D105"/>
  <c r="DK105" s="1"/>
  <c r="D89"/>
  <c r="DK89" s="1"/>
  <c r="D49"/>
  <c r="DK49" s="1"/>
  <c r="D9"/>
  <c r="DK9" s="1"/>
  <c r="D5"/>
  <c r="DK5" s="1"/>
  <c r="D120"/>
  <c r="DK120" s="1"/>
  <c r="D118"/>
  <c r="DK118" s="1"/>
  <c r="D110"/>
  <c r="DK110" s="1"/>
  <c r="D102"/>
  <c r="DK102" s="1"/>
  <c r="D98"/>
  <c r="DK98" s="1"/>
  <c r="D86"/>
  <c r="DK86" s="1"/>
  <c r="D82"/>
  <c r="DK82" s="1"/>
  <c r="D78"/>
  <c r="DK78" s="1"/>
  <c r="D74"/>
  <c r="DK74" s="1"/>
  <c r="D62"/>
  <c r="DK62" s="1"/>
  <c r="D58"/>
  <c r="DK58" s="1"/>
  <c r="D54"/>
  <c r="DK54" s="1"/>
  <c r="D42"/>
  <c r="DK42" s="1"/>
  <c r="D38"/>
  <c r="DK38" s="1"/>
  <c r="D34"/>
  <c r="DK34" s="1"/>
  <c r="D26"/>
  <c r="DK26" s="1"/>
  <c r="D22"/>
  <c r="DK22" s="1"/>
  <c r="D18"/>
  <c r="DK18" s="1"/>
  <c r="D14"/>
  <c r="DK14" s="1"/>
  <c r="D10"/>
  <c r="DK10" s="1"/>
  <c r="D6"/>
  <c r="DK6" s="1"/>
  <c r="D3"/>
  <c r="AT3" s="1"/>
  <c r="AY93" l="1"/>
  <c r="AZ57"/>
  <c r="AY101"/>
  <c r="AZ66"/>
  <c r="AZ94"/>
  <c r="AZ114"/>
  <c r="AY57"/>
  <c r="AZ13"/>
  <c r="AY66"/>
  <c r="AY94"/>
  <c r="AZ30"/>
  <c r="AY114"/>
  <c r="AZ46"/>
  <c r="AY13"/>
  <c r="AZ61"/>
  <c r="AZ50"/>
  <c r="AZ109"/>
  <c r="AY30"/>
  <c r="AY46"/>
  <c r="AZ93"/>
  <c r="AY61"/>
  <c r="AY50"/>
  <c r="AZ101"/>
  <c r="AY109"/>
  <c r="L11"/>
  <c r="DJ3"/>
  <c r="DK3"/>
  <c r="L211" i="3"/>
  <c r="DJ58" i="2"/>
  <c r="DH58"/>
  <c r="DI58"/>
  <c r="DI9"/>
  <c r="DJ9"/>
  <c r="DH9"/>
  <c r="DH123"/>
  <c r="DI123"/>
  <c r="DJ123"/>
  <c r="DI37"/>
  <c r="DJ37"/>
  <c r="DH37"/>
  <c r="DH31"/>
  <c r="DJ31"/>
  <c r="DI31"/>
  <c r="DH99"/>
  <c r="DI99"/>
  <c r="DJ99"/>
  <c r="DI69"/>
  <c r="DJ69"/>
  <c r="DH69"/>
  <c r="DH20"/>
  <c r="DI20"/>
  <c r="DJ20"/>
  <c r="DI29"/>
  <c r="DJ29"/>
  <c r="DH29"/>
  <c r="DH115"/>
  <c r="DJ115"/>
  <c r="DI115"/>
  <c r="DH103"/>
  <c r="DJ103"/>
  <c r="DI103"/>
  <c r="DH95"/>
  <c r="DJ95"/>
  <c r="DI95"/>
  <c r="DJ10"/>
  <c r="DH10"/>
  <c r="DI10"/>
  <c r="DJ26"/>
  <c r="DH26"/>
  <c r="DI26"/>
  <c r="DJ54"/>
  <c r="DH54"/>
  <c r="DI54"/>
  <c r="DJ78"/>
  <c r="DH78"/>
  <c r="DI78"/>
  <c r="DJ102"/>
  <c r="DH102"/>
  <c r="DI102"/>
  <c r="DI5"/>
  <c r="DJ5"/>
  <c r="DH5"/>
  <c r="DI105"/>
  <c r="DJ105"/>
  <c r="DH105"/>
  <c r="DH84"/>
  <c r="DI84"/>
  <c r="DJ84"/>
  <c r="DH39"/>
  <c r="DJ39"/>
  <c r="DI39"/>
  <c r="DI16"/>
  <c r="DH16"/>
  <c r="DJ16"/>
  <c r="DH32"/>
  <c r="DI32"/>
  <c r="DJ32"/>
  <c r="DH83"/>
  <c r="DI83"/>
  <c r="DJ83"/>
  <c r="DH27"/>
  <c r="DJ27"/>
  <c r="DI27"/>
  <c r="DI65"/>
  <c r="DJ65"/>
  <c r="DH65"/>
  <c r="DH11"/>
  <c r="DJ11"/>
  <c r="DI11"/>
  <c r="DI88"/>
  <c r="DJ88"/>
  <c r="DH88"/>
  <c r="DI12"/>
  <c r="DJ12"/>
  <c r="DH12"/>
  <c r="DI52"/>
  <c r="DH52"/>
  <c r="DJ52"/>
  <c r="DI36"/>
  <c r="DJ36"/>
  <c r="DH36"/>
  <c r="DH7"/>
  <c r="DJ7"/>
  <c r="DI7"/>
  <c r="DI4"/>
  <c r="DH4"/>
  <c r="DJ4"/>
  <c r="DJ122"/>
  <c r="DH122"/>
  <c r="DI122"/>
  <c r="DI40"/>
  <c r="DH40"/>
  <c r="DJ40"/>
  <c r="DI85"/>
  <c r="DJ85"/>
  <c r="DH85"/>
  <c r="DI24"/>
  <c r="DJ24"/>
  <c r="DH24"/>
  <c r="DI73"/>
  <c r="DJ73"/>
  <c r="DH73"/>
  <c r="DH72"/>
  <c r="DI72"/>
  <c r="DJ72"/>
  <c r="DJ34"/>
  <c r="DI34"/>
  <c r="DH34"/>
  <c r="DJ82"/>
  <c r="DI82"/>
  <c r="DH82"/>
  <c r="DH55"/>
  <c r="DJ55"/>
  <c r="DI55"/>
  <c r="DH91"/>
  <c r="DJ91"/>
  <c r="DI91"/>
  <c r="DH19"/>
  <c r="DJ19"/>
  <c r="DI19"/>
  <c r="DI53"/>
  <c r="DJ53"/>
  <c r="DH53"/>
  <c r="DH51"/>
  <c r="DI51"/>
  <c r="DJ51"/>
  <c r="DJ6"/>
  <c r="DI6"/>
  <c r="DH6"/>
  <c r="DJ22"/>
  <c r="DH22"/>
  <c r="DI22"/>
  <c r="DJ42"/>
  <c r="DH42"/>
  <c r="DI42"/>
  <c r="DJ74"/>
  <c r="DH74"/>
  <c r="DI74"/>
  <c r="DJ98"/>
  <c r="DI98"/>
  <c r="DH98"/>
  <c r="DI120"/>
  <c r="DH120"/>
  <c r="DJ120"/>
  <c r="DI89"/>
  <c r="DJ89"/>
  <c r="DH89"/>
  <c r="DH8"/>
  <c r="DI8"/>
  <c r="DJ8"/>
  <c r="DJ70"/>
  <c r="DH70"/>
  <c r="DI70"/>
  <c r="DH87"/>
  <c r="DJ87"/>
  <c r="DI87"/>
  <c r="DI28"/>
  <c r="DH28"/>
  <c r="DJ28"/>
  <c r="DH48"/>
  <c r="DI48"/>
  <c r="DJ48"/>
  <c r="DI108"/>
  <c r="DH108"/>
  <c r="DJ108"/>
  <c r="DH60"/>
  <c r="DI60"/>
  <c r="DJ60"/>
  <c r="DH107"/>
  <c r="DJ107"/>
  <c r="DI107"/>
  <c r="DH75"/>
  <c r="DJ75"/>
  <c r="DI75"/>
  <c r="DH116"/>
  <c r="DI116"/>
  <c r="DJ116"/>
  <c r="DH43"/>
  <c r="DJ43"/>
  <c r="DI43"/>
  <c r="DI17"/>
  <c r="DJ17"/>
  <c r="DH17"/>
  <c r="DI113"/>
  <c r="DJ113"/>
  <c r="DH113"/>
  <c r="DJ106"/>
  <c r="DH106"/>
  <c r="DI106"/>
  <c r="DH67"/>
  <c r="DJ67"/>
  <c r="DI67"/>
  <c r="DI81"/>
  <c r="DJ81"/>
  <c r="DH81"/>
  <c r="DI77"/>
  <c r="DJ77"/>
  <c r="DH77"/>
  <c r="DH111"/>
  <c r="DI111"/>
  <c r="DJ111"/>
  <c r="DH119"/>
  <c r="DJ119"/>
  <c r="DI119"/>
  <c r="DI80"/>
  <c r="DH80"/>
  <c r="DJ80"/>
  <c r="DJ14"/>
  <c r="DH14"/>
  <c r="DI14"/>
  <c r="DJ110"/>
  <c r="DH110"/>
  <c r="DI110"/>
  <c r="DI117"/>
  <c r="DJ117"/>
  <c r="DH117"/>
  <c r="DH15"/>
  <c r="DJ15"/>
  <c r="DI15"/>
  <c r="DJ90"/>
  <c r="DH90"/>
  <c r="DI90"/>
  <c r="DI25"/>
  <c r="DJ25"/>
  <c r="DH25"/>
  <c r="DH92"/>
  <c r="DI92"/>
  <c r="DJ92"/>
  <c r="DI56"/>
  <c r="DJ56"/>
  <c r="DH56"/>
  <c r="DH3"/>
  <c r="DI3"/>
  <c r="DJ18"/>
  <c r="DI18"/>
  <c r="DH18"/>
  <c r="DJ38"/>
  <c r="DH38"/>
  <c r="DI38"/>
  <c r="DJ62"/>
  <c r="DH62"/>
  <c r="DI62"/>
  <c r="DJ86"/>
  <c r="DH86"/>
  <c r="DI86"/>
  <c r="DJ118"/>
  <c r="DH118"/>
  <c r="DI118"/>
  <c r="DI49"/>
  <c r="DJ49"/>
  <c r="DH49"/>
  <c r="DI121"/>
  <c r="DJ121"/>
  <c r="DH121"/>
  <c r="DH71"/>
  <c r="DI71"/>
  <c r="DJ71"/>
  <c r="DH23"/>
  <c r="DJ23"/>
  <c r="DI23"/>
  <c r="DI21"/>
  <c r="DJ21"/>
  <c r="DH21"/>
  <c r="DI44"/>
  <c r="DJ44"/>
  <c r="DH44"/>
  <c r="DI96"/>
  <c r="DH96"/>
  <c r="DJ96"/>
  <c r="DH47"/>
  <c r="DJ47"/>
  <c r="DI47"/>
  <c r="DI100"/>
  <c r="DJ100"/>
  <c r="DH100"/>
  <c r="DH59"/>
  <c r="DJ59"/>
  <c r="DI59"/>
  <c r="DI112"/>
  <c r="DJ112"/>
  <c r="DH112"/>
  <c r="DH35"/>
  <c r="DJ35"/>
  <c r="DI35"/>
  <c r="DI97"/>
  <c r="DJ97"/>
  <c r="DH97"/>
  <c r="DI64"/>
  <c r="DH64"/>
  <c r="DJ64"/>
  <c r="DI33"/>
  <c r="DJ33"/>
  <c r="DH33"/>
  <c r="DH104"/>
  <c r="DI104"/>
  <c r="DJ104"/>
  <c r="DH63"/>
  <c r="DJ63"/>
  <c r="DI63"/>
  <c r="DI68"/>
  <c r="DJ68"/>
  <c r="DH68"/>
  <c r="DI76"/>
  <c r="DJ76"/>
  <c r="DH76"/>
  <c r="DH79"/>
  <c r="DJ79"/>
  <c r="DI79"/>
  <c r="DI41"/>
  <c r="DJ41"/>
  <c r="DH41"/>
  <c r="DI45"/>
  <c r="DJ45"/>
  <c r="DH45"/>
  <c r="AT10"/>
  <c r="AS10"/>
  <c r="AR10"/>
  <c r="AX10" s="1"/>
  <c r="AT26"/>
  <c r="AS26"/>
  <c r="AR26"/>
  <c r="AX26" s="1"/>
  <c r="AT78"/>
  <c r="AS78"/>
  <c r="AR78"/>
  <c r="AX78" s="1"/>
  <c r="AT102"/>
  <c r="AS102"/>
  <c r="AR102"/>
  <c r="AX102" s="1"/>
  <c r="AT5"/>
  <c r="AS5"/>
  <c r="AR5"/>
  <c r="AX5" s="1"/>
  <c r="AR84"/>
  <c r="AX84" s="1"/>
  <c r="AT84"/>
  <c r="AS84"/>
  <c r="AR16"/>
  <c r="AX16" s="1"/>
  <c r="AS16"/>
  <c r="AT16"/>
  <c r="AT6"/>
  <c r="AS6"/>
  <c r="AR6"/>
  <c r="AX6" s="1"/>
  <c r="AT22"/>
  <c r="AS22"/>
  <c r="AR22"/>
  <c r="AX22" s="1"/>
  <c r="AT42"/>
  <c r="AS42"/>
  <c r="AR42"/>
  <c r="AX42" s="1"/>
  <c r="AT74"/>
  <c r="AS74"/>
  <c r="AR74"/>
  <c r="AX74" s="1"/>
  <c r="AT98"/>
  <c r="AS98"/>
  <c r="AR98"/>
  <c r="AX98" s="1"/>
  <c r="AR120"/>
  <c r="AX120" s="1"/>
  <c r="AS120"/>
  <c r="AT120"/>
  <c r="AR89"/>
  <c r="AX89" s="1"/>
  <c r="AT89"/>
  <c r="AS89"/>
  <c r="AR8"/>
  <c r="AX8" s="1"/>
  <c r="AT8"/>
  <c r="AS8"/>
  <c r="AT70"/>
  <c r="AS70"/>
  <c r="AR70"/>
  <c r="AX70" s="1"/>
  <c r="AT87"/>
  <c r="AR87"/>
  <c r="AX87" s="1"/>
  <c r="AS87"/>
  <c r="AR28"/>
  <c r="AX28" s="1"/>
  <c r="AS28"/>
  <c r="AT28"/>
  <c r="AR48"/>
  <c r="AX48" s="1"/>
  <c r="AT48"/>
  <c r="AS48"/>
  <c r="AR108"/>
  <c r="AX108" s="1"/>
  <c r="AT108"/>
  <c r="AS108"/>
  <c r="AR60"/>
  <c r="AX60" s="1"/>
  <c r="AT60"/>
  <c r="AS60"/>
  <c r="AT107"/>
  <c r="AS107"/>
  <c r="AR107"/>
  <c r="AX107" s="1"/>
  <c r="AS75"/>
  <c r="AR75"/>
  <c r="AX75" s="1"/>
  <c r="AT75"/>
  <c r="AR116"/>
  <c r="AX116" s="1"/>
  <c r="AT116"/>
  <c r="AS116"/>
  <c r="AS43"/>
  <c r="AR43"/>
  <c r="AX43" s="1"/>
  <c r="AT43"/>
  <c r="AR17"/>
  <c r="AX17" s="1"/>
  <c r="AT17"/>
  <c r="AS17"/>
  <c r="AT113"/>
  <c r="AS113"/>
  <c r="AR113"/>
  <c r="AX113" s="1"/>
  <c r="AT106"/>
  <c r="AS106"/>
  <c r="AR106"/>
  <c r="AX106" s="1"/>
  <c r="AR67"/>
  <c r="AX67" s="1"/>
  <c r="AT67"/>
  <c r="AS67"/>
  <c r="AR81"/>
  <c r="AX81" s="1"/>
  <c r="AT81"/>
  <c r="AS81"/>
  <c r="AT77"/>
  <c r="AS77"/>
  <c r="AR77"/>
  <c r="AX77" s="1"/>
  <c r="AR111"/>
  <c r="AX111" s="1"/>
  <c r="AT111"/>
  <c r="AS111"/>
  <c r="AR119"/>
  <c r="AX119" s="1"/>
  <c r="AT119"/>
  <c r="AS119"/>
  <c r="AR80"/>
  <c r="AX80" s="1"/>
  <c r="AS80"/>
  <c r="AT80"/>
  <c r="AR45"/>
  <c r="AX45" s="1"/>
  <c r="AT45"/>
  <c r="AS45"/>
  <c r="AR3"/>
  <c r="AX3" s="1"/>
  <c r="AS3"/>
  <c r="AZ3"/>
  <c r="AT18"/>
  <c r="AS18"/>
  <c r="AR18"/>
  <c r="AX18" s="1"/>
  <c r="AT38"/>
  <c r="AS38"/>
  <c r="AR38"/>
  <c r="AX38" s="1"/>
  <c r="AT62"/>
  <c r="AS62"/>
  <c r="AR62"/>
  <c r="AX62" s="1"/>
  <c r="AT86"/>
  <c r="AS86"/>
  <c r="AR86"/>
  <c r="AX86" s="1"/>
  <c r="AT118"/>
  <c r="AS118"/>
  <c r="AR118"/>
  <c r="AX118" s="1"/>
  <c r="AT49"/>
  <c r="AS49"/>
  <c r="AR49"/>
  <c r="AX49" s="1"/>
  <c r="AT121"/>
  <c r="AS121"/>
  <c r="AR121"/>
  <c r="AX121" s="1"/>
  <c r="AT71"/>
  <c r="AR71"/>
  <c r="AX71" s="1"/>
  <c r="AS71"/>
  <c r="AS23"/>
  <c r="AR23"/>
  <c r="AX23" s="1"/>
  <c r="AT23"/>
  <c r="AT21"/>
  <c r="AS21"/>
  <c r="AR21"/>
  <c r="AX21" s="1"/>
  <c r="AR44"/>
  <c r="AX44" s="1"/>
  <c r="AS44"/>
  <c r="AT44"/>
  <c r="AR96"/>
  <c r="AX96" s="1"/>
  <c r="AS96"/>
  <c r="AT96"/>
  <c r="AR47"/>
  <c r="AX47" s="1"/>
  <c r="AT47"/>
  <c r="AS47"/>
  <c r="AR100"/>
  <c r="AX100" s="1"/>
  <c r="AT100"/>
  <c r="AS100"/>
  <c r="AT59"/>
  <c r="AR59"/>
  <c r="AX59" s="1"/>
  <c r="AS59"/>
  <c r="AR112"/>
  <c r="AX112" s="1"/>
  <c r="AS112"/>
  <c r="AT112"/>
  <c r="AS35"/>
  <c r="AR35"/>
  <c r="AX35" s="1"/>
  <c r="AT35"/>
  <c r="AR97"/>
  <c r="AX97" s="1"/>
  <c r="AT97"/>
  <c r="AS97"/>
  <c r="AR64"/>
  <c r="AX64" s="1"/>
  <c r="AS64"/>
  <c r="AT64"/>
  <c r="AR33"/>
  <c r="AX33" s="1"/>
  <c r="AT33"/>
  <c r="AS33"/>
  <c r="AR104"/>
  <c r="AX104" s="1"/>
  <c r="AS104"/>
  <c r="AT104"/>
  <c r="AS63"/>
  <c r="AR63"/>
  <c r="AX63" s="1"/>
  <c r="AT63"/>
  <c r="AR68"/>
  <c r="AX68" s="1"/>
  <c r="AT68"/>
  <c r="AS68"/>
  <c r="AR76"/>
  <c r="AX76" s="1"/>
  <c r="AT76"/>
  <c r="AS76"/>
  <c r="AT79"/>
  <c r="AR79"/>
  <c r="AX79" s="1"/>
  <c r="AS79"/>
  <c r="AT41"/>
  <c r="AS41"/>
  <c r="AR41"/>
  <c r="AX41" s="1"/>
  <c r="AT14"/>
  <c r="AS14"/>
  <c r="AR14"/>
  <c r="AX14" s="1"/>
  <c r="AT34"/>
  <c r="AS34"/>
  <c r="AR34"/>
  <c r="AX34" s="1"/>
  <c r="AT58"/>
  <c r="AS58"/>
  <c r="AR58"/>
  <c r="AX58" s="1"/>
  <c r="AT82"/>
  <c r="AS82"/>
  <c r="AR82"/>
  <c r="AX82" s="1"/>
  <c r="AT110"/>
  <c r="AS110"/>
  <c r="AR110"/>
  <c r="AX110" s="1"/>
  <c r="AR9"/>
  <c r="AX9" s="1"/>
  <c r="AT9"/>
  <c r="AS9"/>
  <c r="AR117"/>
  <c r="AX117" s="1"/>
  <c r="AT117"/>
  <c r="AS117"/>
  <c r="AS55"/>
  <c r="AR55"/>
  <c r="AX55" s="1"/>
  <c r="AT55"/>
  <c r="AT123"/>
  <c r="AS123"/>
  <c r="AR123"/>
  <c r="AX123" s="1"/>
  <c r="AS15"/>
  <c r="AR15"/>
  <c r="AX15" s="1"/>
  <c r="AT15"/>
  <c r="AT37"/>
  <c r="AS37"/>
  <c r="AR37"/>
  <c r="AX37" s="1"/>
  <c r="AS91"/>
  <c r="AR91"/>
  <c r="AX91" s="1"/>
  <c r="AT91"/>
  <c r="AR31"/>
  <c r="AX31" s="1"/>
  <c r="AT31"/>
  <c r="AS31"/>
  <c r="AT90"/>
  <c r="AS90"/>
  <c r="AR90"/>
  <c r="AX90" s="1"/>
  <c r="AR19"/>
  <c r="AX19" s="1"/>
  <c r="AT19"/>
  <c r="AS19"/>
  <c r="AT99"/>
  <c r="AS99"/>
  <c r="AR99"/>
  <c r="AX99" s="1"/>
  <c r="AR25"/>
  <c r="AX25" s="1"/>
  <c r="AT25"/>
  <c r="AS25"/>
  <c r="AT69"/>
  <c r="AS69"/>
  <c r="AR69"/>
  <c r="AX69" s="1"/>
  <c r="AR53"/>
  <c r="AX53" s="1"/>
  <c r="AT53"/>
  <c r="AS53"/>
  <c r="AR20"/>
  <c r="AX20" s="1"/>
  <c r="AT20"/>
  <c r="AS20"/>
  <c r="AR92"/>
  <c r="AX92" s="1"/>
  <c r="AT92"/>
  <c r="AS92"/>
  <c r="AT29"/>
  <c r="AS29"/>
  <c r="AR29"/>
  <c r="AX29" s="1"/>
  <c r="AR51"/>
  <c r="AX51" s="1"/>
  <c r="AT51"/>
  <c r="AS51"/>
  <c r="AT115"/>
  <c r="AS115"/>
  <c r="AR115"/>
  <c r="AX115" s="1"/>
  <c r="AR56"/>
  <c r="AX56" s="1"/>
  <c r="AT56"/>
  <c r="AS56"/>
  <c r="AR103"/>
  <c r="AX103" s="1"/>
  <c r="AT103"/>
  <c r="AS103"/>
  <c r="AR95"/>
  <c r="AX95" s="1"/>
  <c r="AT95"/>
  <c r="AS95"/>
  <c r="H7"/>
  <c r="G7"/>
  <c r="F7"/>
  <c r="A109"/>
  <c r="H108"/>
  <c r="G108"/>
  <c r="F108"/>
  <c r="AT54"/>
  <c r="AS54"/>
  <c r="AR54"/>
  <c r="AX54" s="1"/>
  <c r="AT105"/>
  <c r="AS105"/>
  <c r="AR105"/>
  <c r="AX105" s="1"/>
  <c r="AR39"/>
  <c r="AX39" s="1"/>
  <c r="AT39"/>
  <c r="AS39"/>
  <c r="AR32"/>
  <c r="AX32" s="1"/>
  <c r="AT32"/>
  <c r="AS32"/>
  <c r="AS83"/>
  <c r="AR83"/>
  <c r="AX83" s="1"/>
  <c r="AT83"/>
  <c r="AR27"/>
  <c r="AX27" s="1"/>
  <c r="AT27"/>
  <c r="AS27"/>
  <c r="AT65"/>
  <c r="AS65"/>
  <c r="AR65"/>
  <c r="AX65" s="1"/>
  <c r="AR11"/>
  <c r="AX11" s="1"/>
  <c r="AT11"/>
  <c r="AS11"/>
  <c r="AR88"/>
  <c r="AX88" s="1"/>
  <c r="AS88"/>
  <c r="AT88"/>
  <c r="AR12"/>
  <c r="AX12" s="1"/>
  <c r="AT12"/>
  <c r="AS12"/>
  <c r="AR52"/>
  <c r="AX52" s="1"/>
  <c r="AT52"/>
  <c r="AS52"/>
  <c r="AR36"/>
  <c r="AX36" s="1"/>
  <c r="AS36"/>
  <c r="AT36"/>
  <c r="AR7"/>
  <c r="AX7" s="1"/>
  <c r="AT7"/>
  <c r="AS7"/>
  <c r="AR4"/>
  <c r="AX4" s="1"/>
  <c r="AT4"/>
  <c r="AS4"/>
  <c r="AT122"/>
  <c r="AS122"/>
  <c r="AR122"/>
  <c r="AX122" s="1"/>
  <c r="AR40"/>
  <c r="AX40" s="1"/>
  <c r="AT40"/>
  <c r="AS40"/>
  <c r="AT85"/>
  <c r="AS85"/>
  <c r="AR85"/>
  <c r="AX85" s="1"/>
  <c r="AR24"/>
  <c r="AX24" s="1"/>
  <c r="AT24"/>
  <c r="AS24"/>
  <c r="AR73"/>
  <c r="AX73" s="1"/>
  <c r="AT73"/>
  <c r="AS73"/>
  <c r="AR72"/>
  <c r="AX72" s="1"/>
  <c r="AS72"/>
  <c r="AT72"/>
  <c r="G6"/>
  <c r="F6"/>
  <c r="H6"/>
  <c r="A8"/>
  <c r="AY73" l="1"/>
  <c r="AZ85"/>
  <c r="AZ4"/>
  <c r="AY83"/>
  <c r="AZ54"/>
  <c r="AZ103"/>
  <c r="AY51"/>
  <c r="AY69"/>
  <c r="AY19"/>
  <c r="AZ123"/>
  <c r="AZ9"/>
  <c r="AZ110"/>
  <c r="AY34"/>
  <c r="AY79"/>
  <c r="AZ76"/>
  <c r="AZ104"/>
  <c r="AY112"/>
  <c r="AY47"/>
  <c r="AY96"/>
  <c r="AZ23"/>
  <c r="AZ121"/>
  <c r="AY86"/>
  <c r="AY3"/>
  <c r="AY119"/>
  <c r="AZ111"/>
  <c r="AZ77"/>
  <c r="AY106"/>
  <c r="AZ43"/>
  <c r="AY75"/>
  <c r="AZ108"/>
  <c r="AY87"/>
  <c r="AZ120"/>
  <c r="AY102"/>
  <c r="AY24"/>
  <c r="AY85"/>
  <c r="AY27"/>
  <c r="AY103"/>
  <c r="AZ56"/>
  <c r="AZ92"/>
  <c r="AZ25"/>
  <c r="AZ99"/>
  <c r="AZ31"/>
  <c r="AY123"/>
  <c r="AY110"/>
  <c r="AZ82"/>
  <c r="AY14"/>
  <c r="AY76"/>
  <c r="AY63"/>
  <c r="AY64"/>
  <c r="AZ112"/>
  <c r="AZ96"/>
  <c r="AZ21"/>
  <c r="AY121"/>
  <c r="AZ49"/>
  <c r="AY62"/>
  <c r="AZ45"/>
  <c r="AY111"/>
  <c r="AY77"/>
  <c r="AY116"/>
  <c r="AY108"/>
  <c r="AZ48"/>
  <c r="AY16"/>
  <c r="AZ26"/>
  <c r="AZ40"/>
  <c r="AY36"/>
  <c r="AZ88"/>
  <c r="AZ65"/>
  <c r="AZ32"/>
  <c r="AY115"/>
  <c r="AY92"/>
  <c r="AZ20"/>
  <c r="AY25"/>
  <c r="AY31"/>
  <c r="AY82"/>
  <c r="AZ64"/>
  <c r="AZ97"/>
  <c r="AY59"/>
  <c r="AY21"/>
  <c r="AZ118"/>
  <c r="AZ18"/>
  <c r="AZ17"/>
  <c r="AZ75"/>
  <c r="AY48"/>
  <c r="AZ22"/>
  <c r="AY26"/>
  <c r="AZ24"/>
  <c r="AY52"/>
  <c r="AZ12"/>
  <c r="AZ27"/>
  <c r="AY39"/>
  <c r="AY105"/>
  <c r="AY95"/>
  <c r="AY29"/>
  <c r="AY53"/>
  <c r="AY90"/>
  <c r="AY117"/>
  <c r="AZ14"/>
  <c r="AZ33"/>
  <c r="AZ35"/>
  <c r="AZ59"/>
  <c r="AZ62"/>
  <c r="AY67"/>
  <c r="AZ113"/>
  <c r="AZ116"/>
  <c r="AY60"/>
  <c r="AY70"/>
  <c r="AY98"/>
  <c r="AZ74"/>
  <c r="AY6"/>
  <c r="AZ78"/>
  <c r="AY4"/>
  <c r="AZ7"/>
  <c r="AY12"/>
  <c r="AY88"/>
  <c r="AY54"/>
  <c r="AZ115"/>
  <c r="AY91"/>
  <c r="AZ15"/>
  <c r="AY55"/>
  <c r="AY9"/>
  <c r="AZ41"/>
  <c r="AZ68"/>
  <c r="AY33"/>
  <c r="AY44"/>
  <c r="AY71"/>
  <c r="AZ38"/>
  <c r="AY113"/>
  <c r="AZ107"/>
  <c r="AZ8"/>
  <c r="AY74"/>
  <c r="AZ42"/>
  <c r="AY78"/>
  <c r="AY72"/>
  <c r="AZ122"/>
  <c r="AY7"/>
  <c r="AZ11"/>
  <c r="AZ83"/>
  <c r="AY56"/>
  <c r="AY99"/>
  <c r="AZ37"/>
  <c r="AZ58"/>
  <c r="AY41"/>
  <c r="AZ79"/>
  <c r="AY68"/>
  <c r="AY35"/>
  <c r="AZ100"/>
  <c r="AZ44"/>
  <c r="AY23"/>
  <c r="AY49"/>
  <c r="AY38"/>
  <c r="AY45"/>
  <c r="AY80"/>
  <c r="AZ81"/>
  <c r="AY43"/>
  <c r="AY107"/>
  <c r="AY28"/>
  <c r="AZ87"/>
  <c r="AY8"/>
  <c r="AZ89"/>
  <c r="AY42"/>
  <c r="AZ16"/>
  <c r="AZ84"/>
  <c r="AZ5"/>
  <c r="AZ10"/>
  <c r="AZ72"/>
  <c r="AZ73"/>
  <c r="AY40"/>
  <c r="AY122"/>
  <c r="AZ36"/>
  <c r="AZ52"/>
  <c r="AY11"/>
  <c r="AY65"/>
  <c r="AY32"/>
  <c r="AZ39"/>
  <c r="AZ105"/>
  <c r="AZ95"/>
  <c r="AZ51"/>
  <c r="AZ29"/>
  <c r="AY20"/>
  <c r="AZ53"/>
  <c r="AZ69"/>
  <c r="AZ19"/>
  <c r="AZ90"/>
  <c r="AZ91"/>
  <c r="AY37"/>
  <c r="AY15"/>
  <c r="AZ55"/>
  <c r="AZ117"/>
  <c r="AY58"/>
  <c r="AZ34"/>
  <c r="AZ63"/>
  <c r="AY104"/>
  <c r="AY97"/>
  <c r="AY100"/>
  <c r="AZ47"/>
  <c r="AZ71"/>
  <c r="AY118"/>
  <c r="AZ86"/>
  <c r="AY18"/>
  <c r="AZ80"/>
  <c r="AZ119"/>
  <c r="AY81"/>
  <c r="AZ67"/>
  <c r="AZ106"/>
  <c r="AY17"/>
  <c r="AZ60"/>
  <c r="AZ28"/>
  <c r="AZ70"/>
  <c r="AY89"/>
  <c r="AY120"/>
  <c r="AZ98"/>
  <c r="AY22"/>
  <c r="AZ6"/>
  <c r="AY84"/>
  <c r="AY5"/>
  <c r="AZ102"/>
  <c r="AY10"/>
  <c r="L12"/>
  <c r="J211" i="3"/>
  <c r="J195"/>
  <c r="L197"/>
  <c r="L195"/>
  <c r="J197"/>
  <c r="E220"/>
  <c r="E197"/>
  <c r="H197"/>
  <c r="H211"/>
  <c r="E195"/>
  <c r="H195"/>
  <c r="E211"/>
  <c r="G8" i="2"/>
  <c r="H8"/>
  <c r="F8"/>
  <c r="A110"/>
  <c r="G109"/>
  <c r="H109"/>
  <c r="F109"/>
  <c r="A9"/>
  <c r="J220" i="3" l="1"/>
  <c r="J422" s="1"/>
  <c r="J423" s="1"/>
  <c r="H220"/>
  <c r="I220" s="1"/>
  <c r="H221" s="1"/>
  <c r="H222" s="1"/>
  <c r="G220"/>
  <c r="E221" s="1"/>
  <c r="E222" s="1"/>
  <c r="G421"/>
  <c r="L13" i="2"/>
  <c r="G9"/>
  <c r="F9"/>
  <c r="H9"/>
  <c r="A111"/>
  <c r="G110"/>
  <c r="F110"/>
  <c r="H110"/>
  <c r="A10"/>
  <c r="K220" i="3" l="1"/>
  <c r="K421"/>
  <c r="J221"/>
  <c r="J222" s="1"/>
  <c r="I421"/>
  <c r="E422"/>
  <c r="E423" s="1"/>
  <c r="H422"/>
  <c r="H423" s="1"/>
  <c r="L14" i="2"/>
  <c r="G10"/>
  <c r="F10"/>
  <c r="H10"/>
  <c r="A112"/>
  <c r="H111"/>
  <c r="F111"/>
  <c r="G111"/>
  <c r="A11"/>
  <c r="L15" l="1"/>
  <c r="H11"/>
  <c r="G11"/>
  <c r="F11"/>
  <c r="A113"/>
  <c r="H112"/>
  <c r="F112"/>
  <c r="G112"/>
  <c r="A12"/>
  <c r="L16" l="1"/>
  <c r="F12"/>
  <c r="H12"/>
  <c r="G12"/>
  <c r="A114"/>
  <c r="F113"/>
  <c r="H113"/>
  <c r="G113"/>
  <c r="A13"/>
  <c r="L17" l="1"/>
  <c r="G13"/>
  <c r="F13"/>
  <c r="H13"/>
  <c r="A115"/>
  <c r="G114"/>
  <c r="F114"/>
  <c r="H114"/>
  <c r="A14"/>
  <c r="L18" l="1"/>
  <c r="H14"/>
  <c r="F14"/>
  <c r="G14"/>
  <c r="A116"/>
  <c r="G115"/>
  <c r="H115"/>
  <c r="F115"/>
  <c r="A15"/>
  <c r="L19" l="1"/>
  <c r="G15"/>
  <c r="F15"/>
  <c r="H15"/>
  <c r="A117"/>
  <c r="F116"/>
  <c r="H116"/>
  <c r="G116"/>
  <c r="A16"/>
  <c r="L20" l="1"/>
  <c r="G16"/>
  <c r="F16"/>
  <c r="H16"/>
  <c r="A118"/>
  <c r="G117"/>
  <c r="F117"/>
  <c r="H117"/>
  <c r="A17"/>
  <c r="L21" l="1"/>
  <c r="G17"/>
  <c r="F17"/>
  <c r="H17"/>
  <c r="A119"/>
  <c r="G118"/>
  <c r="F118"/>
  <c r="H118"/>
  <c r="A18"/>
  <c r="L22" l="1"/>
  <c r="G18"/>
  <c r="F18"/>
  <c r="H18"/>
  <c r="A120"/>
  <c r="G119"/>
  <c r="F119"/>
  <c r="H119"/>
  <c r="A19"/>
  <c r="L23" l="1"/>
  <c r="H19"/>
  <c r="F19"/>
  <c r="G19"/>
  <c r="A121"/>
  <c r="H120"/>
  <c r="G120"/>
  <c r="F120"/>
  <c r="A20"/>
  <c r="L24" l="1"/>
  <c r="F20"/>
  <c r="G20"/>
  <c r="H20"/>
  <c r="A122"/>
  <c r="F121"/>
  <c r="H121"/>
  <c r="G121"/>
  <c r="A21"/>
  <c r="L25" l="1"/>
  <c r="F21"/>
  <c r="H21"/>
  <c r="G21"/>
  <c r="A123"/>
  <c r="G122"/>
  <c r="F122"/>
  <c r="H122"/>
  <c r="A22"/>
  <c r="L26" l="1"/>
  <c r="G22"/>
  <c r="H22"/>
  <c r="F22"/>
  <c r="G123"/>
  <c r="H123"/>
  <c r="F123"/>
  <c r="A23"/>
  <c r="L27" l="1"/>
  <c r="F23"/>
  <c r="H23"/>
  <c r="G23"/>
  <c r="A24"/>
  <c r="L28" l="1"/>
  <c r="H24"/>
  <c r="G24"/>
  <c r="F24"/>
  <c r="A25"/>
  <c r="L29" l="1"/>
  <c r="G25"/>
  <c r="F25"/>
  <c r="H25"/>
  <c r="A26"/>
  <c r="L30" l="1"/>
  <c r="G26"/>
  <c r="F26"/>
  <c r="H26"/>
  <c r="A27"/>
  <c r="L31" l="1"/>
  <c r="H27"/>
  <c r="G27"/>
  <c r="F27"/>
  <c r="A28"/>
  <c r="L32" l="1"/>
  <c r="F28"/>
  <c r="H28"/>
  <c r="G28"/>
  <c r="A29"/>
  <c r="L33" l="1"/>
  <c r="G29"/>
  <c r="H29"/>
  <c r="F29"/>
  <c r="A30"/>
  <c r="L34" l="1"/>
  <c r="G30"/>
  <c r="H30"/>
  <c r="F30"/>
  <c r="A31"/>
  <c r="L35" l="1"/>
  <c r="G31"/>
  <c r="F31"/>
  <c r="H31"/>
  <c r="A32"/>
  <c r="L36" l="1"/>
  <c r="G32"/>
  <c r="F32"/>
  <c r="H32"/>
  <c r="A33"/>
  <c r="L37" l="1"/>
  <c r="H33"/>
  <c r="G33"/>
  <c r="F33"/>
  <c r="A34"/>
  <c r="L38" l="1"/>
  <c r="H34"/>
  <c r="G34"/>
  <c r="F34"/>
  <c r="A35"/>
  <c r="L39" l="1"/>
  <c r="G35"/>
  <c r="H35"/>
  <c r="F35"/>
  <c r="A36"/>
  <c r="L40" l="1"/>
  <c r="F36"/>
  <c r="H36"/>
  <c r="G36"/>
  <c r="A37"/>
  <c r="L41" l="1"/>
  <c r="G37"/>
  <c r="H37"/>
  <c r="F37"/>
  <c r="A38"/>
  <c r="L42" l="1"/>
  <c r="G38"/>
  <c r="F38"/>
  <c r="H38"/>
  <c r="A39"/>
  <c r="L43" l="1"/>
  <c r="G39"/>
  <c r="F39"/>
  <c r="H39"/>
  <c r="A40"/>
  <c r="L44" l="1"/>
  <c r="H40"/>
  <c r="G40"/>
  <c r="F40"/>
  <c r="A41"/>
  <c r="L45" l="1"/>
  <c r="G41"/>
  <c r="F41"/>
  <c r="H41"/>
  <c r="A42"/>
  <c r="L46" l="1"/>
  <c r="G42"/>
  <c r="F42"/>
  <c r="H42"/>
  <c r="A43"/>
  <c r="L47" l="1"/>
  <c r="H43"/>
  <c r="G43"/>
  <c r="F43"/>
  <c r="A44"/>
  <c r="L48" l="1"/>
  <c r="F44"/>
  <c r="G44"/>
  <c r="H44"/>
  <c r="A45"/>
  <c r="L49" l="1"/>
  <c r="G45"/>
  <c r="F45"/>
  <c r="H45"/>
  <c r="A46"/>
  <c r="L50" l="1"/>
  <c r="G46"/>
  <c r="F46"/>
  <c r="H46"/>
  <c r="A47"/>
  <c r="L51" l="1"/>
  <c r="F47"/>
  <c r="H47"/>
  <c r="G47"/>
  <c r="A48"/>
  <c r="L52" l="1"/>
  <c r="G48"/>
  <c r="F48"/>
  <c r="H48"/>
  <c r="A49"/>
  <c r="L53" l="1"/>
  <c r="H49"/>
  <c r="G49"/>
  <c r="F49"/>
  <c r="A50"/>
  <c r="L54" l="1"/>
  <c r="H50"/>
  <c r="G50"/>
  <c r="F50"/>
  <c r="A51"/>
  <c r="L55" l="1"/>
  <c r="G51"/>
  <c r="H51"/>
  <c r="F51"/>
  <c r="A52"/>
  <c r="L56" l="1"/>
  <c r="F52"/>
  <c r="G52"/>
  <c r="H52"/>
  <c r="A53"/>
  <c r="L57" l="1"/>
  <c r="F53"/>
  <c r="H53"/>
  <c r="G53"/>
  <c r="A54"/>
  <c r="L58" l="1"/>
  <c r="G54"/>
  <c r="F54"/>
  <c r="H54"/>
  <c r="A55"/>
  <c r="L59" l="1"/>
  <c r="G55"/>
  <c r="F55"/>
  <c r="H55"/>
  <c r="A56"/>
  <c r="L60" l="1"/>
  <c r="G56"/>
  <c r="F56"/>
  <c r="H56"/>
  <c r="A57"/>
  <c r="L61" l="1"/>
  <c r="G57"/>
  <c r="F57"/>
  <c r="H57"/>
  <c r="A58"/>
  <c r="L62" l="1"/>
  <c r="G58"/>
  <c r="F58"/>
  <c r="H58"/>
  <c r="A59"/>
  <c r="L63" l="1"/>
  <c r="H59"/>
  <c r="G59"/>
  <c r="F59"/>
  <c r="A60"/>
  <c r="L64" l="1"/>
  <c r="F60"/>
  <c r="H60"/>
  <c r="G60"/>
  <c r="A61"/>
  <c r="L65" l="1"/>
  <c r="F61"/>
  <c r="H61"/>
  <c r="G61"/>
  <c r="A62"/>
  <c r="L66" l="1"/>
  <c r="G62"/>
  <c r="F62"/>
  <c r="H62"/>
  <c r="A63"/>
  <c r="L67" l="1"/>
  <c r="G63"/>
  <c r="F63"/>
  <c r="H63"/>
  <c r="A64"/>
  <c r="L68" l="1"/>
  <c r="G64"/>
  <c r="H64"/>
  <c r="F64"/>
  <c r="A65"/>
  <c r="L69" l="1"/>
  <c r="G65"/>
  <c r="H65"/>
  <c r="F65"/>
  <c r="A66"/>
  <c r="L70" l="1"/>
  <c r="H66"/>
  <c r="G66"/>
  <c r="F66"/>
  <c r="A67"/>
  <c r="L71" l="1"/>
  <c r="G67"/>
  <c r="H67"/>
  <c r="F67"/>
  <c r="A68"/>
  <c r="L72" l="1"/>
  <c r="F68"/>
  <c r="H68"/>
  <c r="G68"/>
  <c r="A69"/>
  <c r="L73" l="1"/>
  <c r="F69"/>
  <c r="H69"/>
  <c r="G69"/>
  <c r="A70"/>
  <c r="L74" l="1"/>
  <c r="G70"/>
  <c r="F70"/>
  <c r="H70"/>
  <c r="A71"/>
  <c r="L75" l="1"/>
  <c r="G71"/>
  <c r="F71"/>
  <c r="H71"/>
  <c r="A72"/>
  <c r="L76" l="1"/>
  <c r="G72"/>
  <c r="F72"/>
  <c r="H72"/>
  <c r="A73"/>
  <c r="L77" l="1"/>
  <c r="G73"/>
  <c r="F73"/>
  <c r="H73"/>
  <c r="A74"/>
  <c r="L78" l="1"/>
  <c r="G74"/>
  <c r="F74"/>
  <c r="H74"/>
  <c r="A75"/>
  <c r="L79" l="1"/>
  <c r="H75"/>
  <c r="G75"/>
  <c r="F75"/>
  <c r="A76"/>
  <c r="L80" l="1"/>
  <c r="F76"/>
  <c r="H76"/>
  <c r="G76"/>
  <c r="A77"/>
  <c r="L81" l="1"/>
  <c r="G77"/>
  <c r="F77"/>
  <c r="H77"/>
  <c r="A78"/>
  <c r="L82" l="1"/>
  <c r="G78"/>
  <c r="F78"/>
  <c r="H78"/>
  <c r="A79"/>
  <c r="L83" l="1"/>
  <c r="G79"/>
  <c r="F79"/>
  <c r="H79"/>
  <c r="A80"/>
  <c r="L84" l="1"/>
  <c r="H80"/>
  <c r="G80"/>
  <c r="F80"/>
  <c r="A81"/>
  <c r="L85" l="1"/>
  <c r="H81"/>
  <c r="G81"/>
  <c r="F81"/>
  <c r="A82"/>
  <c r="L86" l="1"/>
  <c r="H82"/>
  <c r="G82"/>
  <c r="F82"/>
  <c r="A83"/>
  <c r="L87" l="1"/>
  <c r="G83"/>
  <c r="H83"/>
  <c r="F83"/>
  <c r="A84"/>
  <c r="L88" l="1"/>
  <c r="F84"/>
  <c r="G84"/>
  <c r="H84"/>
  <c r="A85"/>
  <c r="L89" l="1"/>
  <c r="G85"/>
  <c r="F85"/>
  <c r="H85"/>
  <c r="A86"/>
  <c r="L90" l="1"/>
  <c r="G86"/>
  <c r="F86"/>
  <c r="H86"/>
  <c r="A87"/>
  <c r="L91" l="1"/>
  <c r="G87"/>
  <c r="F87"/>
  <c r="H87"/>
  <c r="A88"/>
  <c r="L92" l="1"/>
  <c r="F88"/>
  <c r="G88"/>
  <c r="H88"/>
  <c r="A89"/>
  <c r="L93" l="1"/>
  <c r="G89"/>
  <c r="F89"/>
  <c r="H89"/>
  <c r="A90"/>
  <c r="L94" l="1"/>
  <c r="G90"/>
  <c r="F90"/>
  <c r="H90"/>
  <c r="A91"/>
  <c r="L95" l="1"/>
  <c r="H91"/>
  <c r="G91"/>
  <c r="F91"/>
  <c r="A92"/>
  <c r="L96" l="1"/>
  <c r="G92"/>
  <c r="F92"/>
  <c r="H92"/>
  <c r="A93"/>
  <c r="L97" l="1"/>
  <c r="G93"/>
  <c r="F93"/>
  <c r="H93"/>
  <c r="A94"/>
  <c r="L98" l="1"/>
  <c r="G94"/>
  <c r="F94"/>
  <c r="H94"/>
  <c r="A95"/>
  <c r="L99" l="1"/>
  <c r="G95"/>
  <c r="F95"/>
  <c r="H95"/>
  <c r="A96"/>
  <c r="L100" l="1"/>
  <c r="H96"/>
  <c r="F96"/>
  <c r="G96"/>
  <c r="A97"/>
  <c r="L101" l="1"/>
  <c r="H97"/>
  <c r="G97"/>
  <c r="F97"/>
  <c r="A98"/>
  <c r="L102" l="1"/>
  <c r="H98"/>
  <c r="G98"/>
  <c r="F98"/>
  <c r="A99"/>
  <c r="L103" l="1"/>
  <c r="H99"/>
  <c r="G99"/>
  <c r="F99"/>
  <c r="A100"/>
  <c r="L104" l="1"/>
  <c r="F100"/>
  <c r="H100"/>
  <c r="G100"/>
  <c r="A101"/>
  <c r="L105" l="1"/>
  <c r="G101"/>
  <c r="F101"/>
  <c r="H101"/>
  <c r="A102"/>
  <c r="L106" l="1"/>
  <c r="G102"/>
  <c r="F102"/>
  <c r="H102"/>
  <c r="A103"/>
  <c r="L107" l="1"/>
  <c r="G103"/>
  <c r="F103"/>
  <c r="H103"/>
  <c r="L108" l="1"/>
  <c r="L109" l="1"/>
  <c r="L110" l="1"/>
  <c r="L111" l="1"/>
  <c r="L112" l="1"/>
  <c r="L113" l="1"/>
  <c r="L114" l="1"/>
  <c r="L115" l="1"/>
  <c r="L116" l="1"/>
  <c r="L117" l="1"/>
  <c r="L118" l="1"/>
  <c r="L119" l="1"/>
  <c r="L120" l="1"/>
  <c r="L121" l="1"/>
  <c r="L122" l="1"/>
  <c r="L123" l="1"/>
  <c r="M123" l="1"/>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J10" i="21"/>
  <c r="N10" s="1"/>
  <c r="J12"/>
  <c r="N12" s="1"/>
  <c r="J14"/>
  <c r="N14" s="1"/>
  <c r="J20"/>
  <c r="J19" l="1"/>
  <c r="J21" s="1"/>
  <c r="N19"/>
</calcChain>
</file>

<file path=xl/sharedStrings.xml><?xml version="1.0" encoding="utf-8"?>
<sst xmlns="http://schemas.openxmlformats.org/spreadsheetml/2006/main" count="1300" uniqueCount="577">
  <si>
    <t>Age</t>
  </si>
  <si>
    <t>Nbr_Of_Death</t>
  </si>
  <si>
    <t>Exposition</t>
  </si>
  <si>
    <t>Taux_Brut_Claims</t>
  </si>
  <si>
    <t>Taux_Brut_AccClaims</t>
  </si>
  <si>
    <t>Exposition_Total</t>
  </si>
  <si>
    <t>AGE</t>
  </si>
  <si>
    <t>18-24</t>
  </si>
  <si>
    <t>25-34</t>
  </si>
  <si>
    <t>35-44</t>
  </si>
  <si>
    <t>45-54</t>
  </si>
  <si>
    <t>55-64</t>
  </si>
  <si>
    <t>65-74</t>
  </si>
  <si>
    <t>75+</t>
  </si>
  <si>
    <t>Cochran criteria</t>
  </si>
  <si>
    <t>Exposure Criteria</t>
  </si>
  <si>
    <t>Upper Confidence interval (95%)</t>
  </si>
  <si>
    <t>Lower Confidence interval (95%)</t>
  </si>
  <si>
    <t>age_selection</t>
  </si>
  <si>
    <t>Death_rate_Hoem_All</t>
  </si>
  <si>
    <t>Death_rate_KM_All</t>
  </si>
  <si>
    <t>Age Selection</t>
  </si>
  <si>
    <t xml:space="preserve">Age selection        : </t>
  </si>
  <si>
    <t>Crude_mortality_rates_Km</t>
  </si>
  <si>
    <t>Smoothed_rates_Km_Wh_Weigthed</t>
  </si>
  <si>
    <t>smoothed_rates_Wh_Weighted_Makeham</t>
  </si>
  <si>
    <t>smoothed_rates_KM_Brass</t>
  </si>
  <si>
    <t>Crude_mortality_rates_Hoem</t>
  </si>
  <si>
    <t>Smoothed_rates_Hoem_Wh_Weigthed</t>
  </si>
  <si>
    <t>smoothed_rates_Hoem_Weighted_Makeham</t>
  </si>
  <si>
    <t>smoothed_rates_Hoem_Brass</t>
  </si>
  <si>
    <t>Smoothed rates_Km_Wh_Weigthed</t>
  </si>
  <si>
    <t>smoothed rates_Wh_Weighted_Makeham</t>
  </si>
  <si>
    <t>Crude mortality_rates_Km</t>
  </si>
  <si>
    <t>smoothed rates_KM_Brass</t>
  </si>
  <si>
    <t>Makeham</t>
  </si>
  <si>
    <t>Brass</t>
  </si>
  <si>
    <t>Total</t>
  </si>
  <si>
    <t xml:space="preserve">Nb of ages out of the confidence interval </t>
  </si>
  <si>
    <t>Gap nb of death</t>
  </si>
  <si>
    <t>Deviance</t>
  </si>
  <si>
    <t xml:space="preserve">Deviance </t>
  </si>
  <si>
    <t>SMR</t>
  </si>
  <si>
    <t xml:space="preserve"> Mortality Table Experience </t>
  </si>
  <si>
    <t>Cochran criteria    :</t>
  </si>
  <si>
    <t xml:space="preserve">Exposure Criteria : </t>
  </si>
  <si>
    <t xml:space="preserve">Hoem method </t>
  </si>
  <si>
    <t xml:space="preserve">Kaplan-Meier method </t>
  </si>
  <si>
    <t xml:space="preserve">Test de signe </t>
  </si>
  <si>
    <t>Résidus de la réponse</t>
  </si>
  <si>
    <t>sig</t>
  </si>
  <si>
    <t>QX_reference</t>
  </si>
  <si>
    <t xml:space="preserve"> Analysis of deaths</t>
  </si>
  <si>
    <t>Criteria of selection of data</t>
  </si>
  <si>
    <t>cochran_criteria</t>
  </si>
  <si>
    <t>exposure_citeria</t>
  </si>
  <si>
    <t>Smoothed</t>
  </si>
  <si>
    <t>Whittaker-Henderson</t>
  </si>
  <si>
    <t>W-h</t>
  </si>
  <si>
    <t xml:space="preserve">    +       (-)</t>
  </si>
  <si>
    <t>Lx_Référence</t>
  </si>
  <si>
    <t xml:space="preserve">Test du rapport de vraisemblance </t>
  </si>
  <si>
    <t>MAPE (%)</t>
  </si>
  <si>
    <t>R²</t>
  </si>
  <si>
    <t>X²</t>
  </si>
  <si>
    <t>Estimated death</t>
  </si>
  <si>
    <t xml:space="preserve">Number of ages out of the confidence interval </t>
  </si>
  <si>
    <t>IC%95-</t>
  </si>
  <si>
    <t>IC%95+</t>
  </si>
  <si>
    <t>Smoothed_rates_Km_Tatcher</t>
  </si>
  <si>
    <t>kanisto</t>
  </si>
  <si>
    <t>Qx_Brut</t>
  </si>
  <si>
    <t xml:space="preserve">Qx_rebate </t>
  </si>
  <si>
    <t>Qx_Brass</t>
  </si>
  <si>
    <t>E*Qx_Réf</t>
  </si>
  <si>
    <t>Qx_SMR</t>
  </si>
  <si>
    <t xml:space="preserve">Criteria of  fidelity </t>
  </si>
  <si>
    <t>Criteria of regularity</t>
  </si>
  <si>
    <t>Criteria of  regularity</t>
  </si>
  <si>
    <t>This graph represents the population exposure per age and during the observed period</t>
  </si>
  <si>
    <t>p-value</t>
  </si>
  <si>
    <t>The likelihood ratio test</t>
  </si>
  <si>
    <t>Death rate_Hoem</t>
  </si>
  <si>
    <t>Death rate_KM</t>
  </si>
  <si>
    <t>Qx</t>
  </si>
  <si>
    <t>Lx</t>
  </si>
  <si>
    <t>Criterion of Fidelity</t>
  </si>
  <si>
    <t xml:space="preserve">Signs test </t>
  </si>
  <si>
    <r>
      <rPr>
        <b/>
        <sz val="11"/>
        <rFont val="Calibri"/>
        <family val="2"/>
        <scheme val="minor"/>
      </rPr>
      <t xml:space="preserve"> Selection criteria </t>
    </r>
    <r>
      <rPr>
        <sz val="11"/>
        <rFont val="Calibri"/>
        <family val="2"/>
        <scheme val="minor"/>
      </rPr>
      <t>:                                      the lowest  X²</t>
    </r>
  </si>
  <si>
    <r>
      <rPr>
        <b/>
        <sz val="11"/>
        <rFont val="Calibri"/>
        <family val="2"/>
        <scheme val="minor"/>
      </rPr>
      <t xml:space="preserve"> Selection criteria : </t>
    </r>
    <r>
      <rPr>
        <sz val="11"/>
        <rFont val="Calibri"/>
        <family val="2"/>
        <scheme val="minor"/>
      </rPr>
      <t xml:space="preserve">                                    the lowest value</t>
    </r>
  </si>
  <si>
    <r>
      <t xml:space="preserve"> </t>
    </r>
    <r>
      <rPr>
        <b/>
        <sz val="11"/>
        <rFont val="Calibri"/>
        <family val="2"/>
        <scheme val="minor"/>
      </rPr>
      <t>Selection criteria :</t>
    </r>
    <r>
      <rPr>
        <sz val="11"/>
        <rFont val="Calibri"/>
        <family val="2"/>
        <scheme val="minor"/>
      </rPr>
      <t xml:space="preserve">                                       the lowest value</t>
    </r>
  </si>
  <si>
    <r>
      <rPr>
        <b/>
        <sz val="11"/>
        <rFont val="Calibri"/>
        <family val="2"/>
        <scheme val="minor"/>
      </rPr>
      <t xml:space="preserve"> Selection criteria :   </t>
    </r>
    <r>
      <rPr>
        <sz val="11"/>
        <rFont val="Calibri"/>
        <family val="2"/>
        <scheme val="minor"/>
      </rPr>
      <t xml:space="preserve">                                  the lowest value</t>
    </r>
  </si>
  <si>
    <r>
      <rPr>
        <b/>
        <sz val="11"/>
        <rFont val="Calibri"/>
        <family val="2"/>
        <scheme val="minor"/>
      </rPr>
      <t xml:space="preserve"> Selection criteria :             </t>
    </r>
    <r>
      <rPr>
        <sz val="11"/>
        <rFont val="Calibri"/>
        <family val="2"/>
        <scheme val="minor"/>
      </rPr>
      <t xml:space="preserve">                        the lowest MAPE value</t>
    </r>
  </si>
  <si>
    <r>
      <t>ξ</t>
    </r>
    <r>
      <rPr>
        <vertAlign val="superscript"/>
        <sz val="11"/>
        <color theme="1"/>
        <rFont val="Calibri"/>
        <family val="2"/>
      </rPr>
      <t>LR</t>
    </r>
  </si>
  <si>
    <t>Confidence intervals are calculated for Hoem and Kaplan-Meier methods.</t>
  </si>
  <si>
    <t>STEP 5: MORTALITY TABLE ELABORATION</t>
  </si>
  <si>
    <t>Description of issue</t>
  </si>
  <si>
    <t>Data Collection</t>
  </si>
  <si>
    <t xml:space="preserve">Accounting reconciliation </t>
  </si>
  <si>
    <t xml:space="preserve">&gt; the real risk exposure duration per age </t>
  </si>
  <si>
    <t>&gt; the number of death claims per age</t>
  </si>
  <si>
    <t>Insured characteristics :</t>
  </si>
  <si>
    <t>Average death notification delay (in months)</t>
  </si>
  <si>
    <t>Maximal death notification delay (in months)</t>
  </si>
  <si>
    <t>% of claims declared within</t>
  </si>
  <si>
    <t>Pending</t>
  </si>
  <si>
    <t>Claims status distribution for the selected period (2012-2015):</t>
  </si>
  <si>
    <t xml:space="preserve">SUMMARY- BEST ESTIMATE MORTALITY TABLE </t>
  </si>
  <si>
    <t>Observation period:</t>
  </si>
  <si>
    <t>Smoothing method used:</t>
  </si>
  <si>
    <t>Exposition file</t>
  </si>
  <si>
    <t>Number of lines</t>
  </si>
  <si>
    <t>Extraction date</t>
  </si>
  <si>
    <t>HEADER</t>
  </si>
  <si>
    <t>Number of missing data</t>
  </si>
  <si>
    <t>% of missing data</t>
  </si>
  <si>
    <t>Observed values</t>
  </si>
  <si>
    <t>Min value observed</t>
  </si>
  <si>
    <t>Max value observed</t>
  </si>
  <si>
    <t>PRODUCT_ID</t>
  </si>
  <si>
    <t>SUB_PRODUCT_ID</t>
  </si>
  <si>
    <t>PRODUCT_NAME</t>
  </si>
  <si>
    <t>SUB_PRODUCT_NAME</t>
  </si>
  <si>
    <t>INSURED_NAME</t>
  </si>
  <si>
    <t>INSURED_SURNAME</t>
  </si>
  <si>
    <t>INSURED_ID</t>
  </si>
  <si>
    <t>CONTRACT_ID</t>
  </si>
  <si>
    <t>INSURED_BIRTHDATE</t>
  </si>
  <si>
    <t>INSURED_GENDER_CODE</t>
  </si>
  <si>
    <t>CONTRACT_EFFECTIVE_DATE</t>
  </si>
  <si>
    <t>INITIAL_SUM_INSURED</t>
  </si>
  <si>
    <t>QUOTITY_INSURED</t>
  </si>
  <si>
    <t>OUTSTANDING_SUM_INSURED</t>
  </si>
  <si>
    <t>DURATION</t>
  </si>
  <si>
    <t>THEORETICAL_ENDING_DATE</t>
  </si>
  <si>
    <t xml:space="preserve">STATUS_AT_THE_CLOSING_DATE </t>
  </si>
  <si>
    <t>STATUS_CHANGE_DATE</t>
  </si>
  <si>
    <t>Claim file</t>
  </si>
  <si>
    <t>Claim_occurrence_date</t>
  </si>
  <si>
    <t>Risk_involved</t>
  </si>
  <si>
    <t>Reporting_date</t>
  </si>
  <si>
    <t>Decision</t>
  </si>
  <si>
    <t>Payment_date</t>
  </si>
  <si>
    <t>Total_insured_amount</t>
  </si>
  <si>
    <t>paid_claims_in_local_currency</t>
  </si>
  <si>
    <t>RBNS_amount_in_local_currency</t>
  </si>
  <si>
    <t>1. Exposition datafile</t>
  </si>
  <si>
    <t>DEFINITION</t>
  </si>
  <si>
    <t>Format</t>
  </si>
  <si>
    <t>List of values (yes/no)</t>
  </si>
  <si>
    <t xml:space="preserve">Unique product ID </t>
  </si>
  <si>
    <t>20C</t>
  </si>
  <si>
    <t>No</t>
  </si>
  <si>
    <t>Unique sub-product ID allowing to identify all the contracts gathering the same contractual characteristics and tariff.</t>
  </si>
  <si>
    <t>Product name</t>
  </si>
  <si>
    <t>80C</t>
  </si>
  <si>
    <t>Sub-product name</t>
  </si>
  <si>
    <t>INSURED_FIRSTNAME</t>
  </si>
  <si>
    <t>Insured first name</t>
  </si>
  <si>
    <t>Insured surname</t>
  </si>
  <si>
    <t>Unique insured ID (CNP for instance)</t>
  </si>
  <si>
    <t>Unique contract ID</t>
  </si>
  <si>
    <t>Date of birth of the insured person</t>
  </si>
  <si>
    <t>DDMMYYYY</t>
  </si>
  <si>
    <t>Insured gender code</t>
  </si>
  <si>
    <t>1C</t>
  </si>
  <si>
    <t>Yes</t>
  </si>
  <si>
    <t>Insurance contract effective date</t>
  </si>
  <si>
    <t>Loan initial amount.The amount is denominated under reporting currency.</t>
  </si>
  <si>
    <t>12N.2N</t>
  </si>
  <si>
    <t>Quotity insured of the loan</t>
  </si>
  <si>
    <t>%</t>
  </si>
  <si>
    <t>Loan outstanding amount at the closing date, i.e. 31/12 of the previous year before the study. The amount is denominated under reporting currency.</t>
  </si>
  <si>
    <t>Initial duration of the contract as defined at subscription</t>
  </si>
  <si>
    <t>2N</t>
  </si>
  <si>
    <t>Contractual ending date of the contract as defined at subscription</t>
  </si>
  <si>
    <t>Status of the contract at the closing date (31/12 of the previous year before the study)</t>
  </si>
  <si>
    <t>Date of update of the contract status</t>
  </si>
  <si>
    <t>List of values</t>
  </si>
  <si>
    <t>F = Female</t>
  </si>
  <si>
    <t>M= Male</t>
  </si>
  <si>
    <t>U = Unknown</t>
  </si>
  <si>
    <t>STATUS AT THE CLOSING DATE</t>
  </si>
  <si>
    <t xml:space="preserve">Active = the contract is still in force (the insured person can be in LoE, TTD etc…)
</t>
  </si>
  <si>
    <t>Death = The contract was early terminated due to the death of the insured person</t>
  </si>
  <si>
    <t>Lapse =The contract was early terminated by surrender</t>
  </si>
  <si>
    <t>Expired = the contract is ended whether from:
- the natural expiration (reached maturity)
- Unpaid premium / contract cancellation / renunciation
- From an other cause leading to the end of the insurance contract (PTIA / CI)</t>
  </si>
  <si>
    <t>Precisions/Mapping about status change date</t>
  </si>
  <si>
    <t>Status</t>
  </si>
  <si>
    <t>Status change date</t>
  </si>
  <si>
    <t>Active</t>
  </si>
  <si>
    <t>=31/12 of the previous year of the study</t>
  </si>
  <si>
    <t>Death</t>
  </si>
  <si>
    <t>= Death occurrence date</t>
  </si>
  <si>
    <t>Lapse</t>
  </si>
  <si>
    <t>= Lapse occurrence date</t>
  </si>
  <si>
    <t>Expired</t>
  </si>
  <si>
    <t xml:space="preserve">Depending of the cases, it can be: 
 </t>
  </si>
  <si>
    <t xml:space="preserve"> Natural expiration = insurance ending date </t>
  </si>
  <si>
    <t>Unpaid premium/Contract cancellation/Renunciation = insurance cancellation date</t>
  </si>
  <si>
    <t>Others cases = PTIA/CI occurrence date for instance</t>
  </si>
  <si>
    <t>2. Death claim datafile</t>
  </si>
  <si>
    <t>Claim occurrence date</t>
  </si>
  <si>
    <t>Label of the risk involved</t>
  </si>
  <si>
    <t>Date of which the claim was reported to the insurer</t>
  </si>
  <si>
    <t>Decision taken regarding the claims</t>
  </si>
  <si>
    <t>Date of the payment of the claim (empty if payment if not already performed) or date of last payment in case of multiple payments</t>
  </si>
  <si>
    <t>Total insured amount at the claim's occurrence date</t>
  </si>
  <si>
    <t>Amount in local currency paid for the claim</t>
  </si>
  <si>
    <t>Amount in local currency put in reserve for the claim</t>
  </si>
  <si>
    <t>Risk involved</t>
  </si>
  <si>
    <t>DEATH = death all causes</t>
  </si>
  <si>
    <t>TILA = Total and Irrevesible Loss of Autonomy</t>
  </si>
  <si>
    <t>PTD = Permanent and Total Disability</t>
  </si>
  <si>
    <t>TTD = Temporary and Total Disability</t>
  </si>
  <si>
    <t>HOSP = Hospitalization</t>
  </si>
  <si>
    <t>CI = Critical Illness</t>
  </si>
  <si>
    <t>LOE = Loss of Employment</t>
  </si>
  <si>
    <t>Accepted (Paid or in course of payment)</t>
  </si>
  <si>
    <t>Refused / Cancelled</t>
  </si>
  <si>
    <t>Pending (awaiting acceptation)</t>
  </si>
  <si>
    <t>On the selected age brackets, the number of observed deaths is compared to the number of the estimated deaths taking into account the four smoothing methods.</t>
  </si>
  <si>
    <t>2007-2015</t>
  </si>
  <si>
    <t>Unisex</t>
  </si>
  <si>
    <t>Opening Method used:</t>
  </si>
  <si>
    <t>Closing Method used:</t>
  </si>
  <si>
    <t>Statutory account</t>
  </si>
  <si>
    <t>Gap</t>
  </si>
  <si>
    <t>Variable Name</t>
  </si>
  <si>
    <t>NotMissing</t>
  </si>
  <si>
    <t>missing</t>
  </si>
  <si>
    <t>Initial_format</t>
  </si>
  <si>
    <t>Test_Format</t>
  </si>
  <si>
    <t>Selected period for the Mortality Table:</t>
  </si>
  <si>
    <t xml:space="preserve">Selected age for the Mortality Table: </t>
  </si>
  <si>
    <t xml:space="preserve">Product : </t>
  </si>
  <si>
    <t xml:space="preserve">Type of Mortality Table : </t>
  </si>
  <si>
    <t>First rule : Status of the contact equal to “Death”</t>
  </si>
  <si>
    <t>If the following conditions are met:</t>
  </si>
  <si>
    <t>Else the status of the contract in the exposition file is equal to “Death” and the “status_change_date” has to be equal to the “”Claim_occurence_date”.</t>
  </si>
  <si>
    <t xml:space="preserve">Second rule : Status of the contract equal to “Expired” </t>
  </si>
  <si>
    <t>If  the “theorical_ending_date” is less than 31/12/2015 else the status of the contract is equal to “Expired”</t>
  </si>
  <si>
    <t>Else the status of the contract in the exposition file is equal to “Expired”.</t>
  </si>
  <si>
    <t>Third rule : Status of the contract equal to “Lapse”</t>
  </si>
  <si>
    <t>Else the status of the contract in the exposition file is equal to “Lapse”.</t>
  </si>
  <si>
    <t>In the claims file:</t>
  </si>
  <si>
    <t xml:space="preserve">Status-management rules </t>
  </si>
  <si>
    <t xml:space="preserve">Only claims with an occurrence date between 01.02.2011 and 31.12.2015 are kept (because of the migration system). The reconciliation has been made based on both INSURED_ID and CONTRACT_ID which means that not all claims with an occurrence date before February 2011 have been deleted. Claims kept for the study are recorded in the excel file Death Claim Data file_31 12 2015_normalized.xlsx (spreadsheet Claims). </t>
  </si>
  <si>
    <t>&gt;</t>
  </si>
  <si>
    <t xml:space="preserve">  Following consistency checks, 354 claims were not linked with the exposition file. Corrective actions have been made. </t>
  </si>
  <si>
    <t>Only claims for product Id 1001 and 1018 are kept with the risk_involved equal to “Death”</t>
  </si>
  <si>
    <r>
      <t>1.</t>
    </r>
    <r>
      <rPr>
        <sz val="12"/>
        <color theme="1"/>
        <rFont val="Times New Roman"/>
        <family val="1"/>
      </rPr>
      <t xml:space="preserve">       </t>
    </r>
    <r>
      <rPr>
        <sz val="12"/>
        <color theme="1"/>
        <rFont val="Calibri"/>
        <family val="2"/>
      </rPr>
      <t>The INSURED_ID and CONTRACT_ID is present in the claims file and in the exposition file</t>
    </r>
  </si>
  <si>
    <r>
      <t>2.</t>
    </r>
    <r>
      <rPr>
        <sz val="12"/>
        <color theme="1"/>
        <rFont val="Times New Roman"/>
        <family val="1"/>
      </rPr>
      <t xml:space="preserve">       </t>
    </r>
    <r>
      <rPr>
        <sz val="12"/>
        <color theme="1"/>
        <rFont val="Calibri"/>
        <family val="2"/>
      </rPr>
      <t>The status of the contract in the exposition file is equal to “Terminated”</t>
    </r>
  </si>
  <si>
    <r>
      <t>3.</t>
    </r>
    <r>
      <rPr>
        <sz val="12"/>
        <color theme="1"/>
        <rFont val="Times New Roman"/>
        <family val="1"/>
      </rPr>
      <t xml:space="preserve">       </t>
    </r>
    <r>
      <rPr>
        <sz val="12"/>
        <color theme="1"/>
        <rFont val="Calibri"/>
        <family val="2"/>
      </rPr>
      <t>The “Risk_involved” is equal to “DEATH” in the claims file</t>
    </r>
  </si>
  <si>
    <r>
      <t>4.</t>
    </r>
    <r>
      <rPr>
        <sz val="12"/>
        <color theme="1"/>
        <rFont val="Times New Roman"/>
        <family val="1"/>
      </rPr>
      <t xml:space="preserve">       </t>
    </r>
    <r>
      <rPr>
        <sz val="12"/>
        <color theme="1"/>
        <rFont val="Calibri"/>
        <family val="2"/>
      </rPr>
      <t>The Claim_occurrence_date in claims file should be before or equal to STATUS_CHANGE_DATE in the exposition file</t>
    </r>
  </si>
  <si>
    <r>
      <t>1</t>
    </r>
    <r>
      <rPr>
        <b/>
        <vertAlign val="superscript"/>
        <sz val="12"/>
        <color theme="1"/>
        <rFont val="Calibri"/>
        <family val="2"/>
      </rPr>
      <t>st</t>
    </r>
    <r>
      <rPr>
        <b/>
        <sz val="12"/>
        <color theme="1"/>
        <rFont val="Calibri"/>
        <family val="2"/>
      </rPr>
      <t xml:space="preserve"> case :</t>
    </r>
  </si>
  <si>
    <r>
      <t>-</t>
    </r>
    <r>
      <rPr>
        <sz val="12"/>
        <color theme="1"/>
        <rFont val="Times New Roman"/>
        <family val="1"/>
      </rPr>
      <t xml:space="preserve">          </t>
    </r>
    <r>
      <rPr>
        <sz val="12"/>
        <color theme="1"/>
        <rFont val="Calibri"/>
        <family val="2"/>
      </rPr>
      <t xml:space="preserve">The status of the contract is equal to “Terminated” </t>
    </r>
  </si>
  <si>
    <r>
      <t>-</t>
    </r>
    <r>
      <rPr>
        <sz val="12"/>
        <color theme="1"/>
        <rFont val="Times New Roman"/>
        <family val="1"/>
      </rPr>
      <t xml:space="preserve">          </t>
    </r>
    <r>
      <rPr>
        <sz val="12"/>
        <color theme="1"/>
        <rFont val="Calibri"/>
        <family val="2"/>
      </rPr>
      <t>The “Theorical_ending_date” is later (and not equal) than the “status_change_date”</t>
    </r>
  </si>
  <si>
    <r>
      <t>I.</t>
    </r>
    <r>
      <rPr>
        <b/>
        <sz val="12"/>
        <color theme="1"/>
        <rFont val="Times New Roman"/>
        <family val="1"/>
      </rPr>
      <t xml:space="preserve">                    </t>
    </r>
    <r>
      <rPr>
        <b/>
        <u/>
        <sz val="12"/>
        <color theme="1"/>
        <rFont val="Calibri"/>
        <family val="2"/>
      </rPr>
      <t xml:space="preserve">Corrective actions on data in the exposition and claims files  </t>
    </r>
  </si>
  <si>
    <r>
      <t>o</t>
    </r>
    <r>
      <rPr>
        <sz val="12"/>
        <color theme="1"/>
        <rFont val="Times New Roman"/>
        <family val="1"/>
      </rPr>
      <t xml:space="preserve">    </t>
    </r>
    <r>
      <rPr>
        <sz val="12"/>
        <color theme="1"/>
        <rFont val="Calibri"/>
        <family val="2"/>
      </rPr>
      <t>For 339 of them, they were deleted because their occurrence date was before the migration in 2011, so it is expected to not meet them in the exposition file.</t>
    </r>
  </si>
  <si>
    <r>
      <t>o</t>
    </r>
    <r>
      <rPr>
        <sz val="12"/>
        <color theme="1"/>
        <rFont val="Times New Roman"/>
        <family val="1"/>
      </rPr>
      <t xml:space="preserve">    </t>
    </r>
    <r>
      <rPr>
        <sz val="12"/>
        <color theme="1"/>
        <rFont val="Calibri"/>
        <family val="2"/>
      </rPr>
      <t>For 15 of them, corrective actions are described in the excel file “Consistency_Checks_0401207”, see spreadsheet “Summary”.</t>
    </r>
  </si>
  <si>
    <t>DATA USED FOR THE STUDY</t>
  </si>
  <si>
    <t xml:space="preserve">METHOD USED </t>
  </si>
  <si>
    <t>Annex 4: Management rules</t>
  </si>
  <si>
    <r>
      <rPr>
        <b/>
        <u/>
        <sz val="13"/>
        <rFont val="Calibri"/>
        <family val="2"/>
        <scheme val="minor"/>
      </rPr>
      <t>Product management evolution</t>
    </r>
    <r>
      <rPr>
        <sz val="13"/>
        <rFont val="Calibri"/>
        <family val="2"/>
        <scheme val="minor"/>
      </rPr>
      <t>: no change except the rule for closing of the claim in maximum 6 months after the insurer had been notified.</t>
    </r>
  </si>
  <si>
    <t>Taking into account cochran criteria on Claims &amp; exposure, we define the age selection for the study :</t>
  </si>
  <si>
    <t>Analysis of the population-Exposure</t>
  </si>
  <si>
    <t xml:space="preserve">Presentation of raw mortality rates </t>
  </si>
  <si>
    <t>The objective of the step 5 is to build the mortality table :</t>
  </si>
  <si>
    <r>
      <t xml:space="preserve">NEXT STEP </t>
    </r>
    <r>
      <rPr>
        <b/>
        <sz val="28"/>
        <color theme="5" tint="-0.499984740745262"/>
        <rFont val="Calibri"/>
        <family val="2"/>
        <scheme val="minor"/>
      </rPr>
      <t>: TO VALIDATE THE MORTALITY TABLE</t>
    </r>
  </si>
  <si>
    <t xml:space="preserve">&gt; To apply smoothing method on raw mortality rate and select the best one </t>
  </si>
  <si>
    <t>&gt; To calculate raw mortality rate taking into account the exposure and number of death</t>
  </si>
  <si>
    <t>Closing the mortality table</t>
  </si>
  <si>
    <t xml:space="preserve">Best Estimate Mortality Table </t>
  </si>
  <si>
    <t>Selection of the method</t>
  </si>
  <si>
    <t>Validation and choice of the best smoothing</t>
  </si>
  <si>
    <t>Building of the best estimate table</t>
  </si>
  <si>
    <t xml:space="preserve">Asymptotic Confidence intervals </t>
  </si>
  <si>
    <t>All calculations were performed taking into account Cochran results on bracket on ages and selected period.</t>
  </si>
  <si>
    <t>Raw mortality rate are calculated with two methods: Hoem and Kaplan-Meier methods. Results are presented below:</t>
  </si>
  <si>
    <t>The graph below shows different results of the smoothing methods:</t>
  </si>
  <si>
    <r>
      <t xml:space="preserve"> Selection criteria :                   </t>
    </r>
    <r>
      <rPr>
        <sz val="11"/>
        <rFont val="Calibri"/>
        <family val="2"/>
        <scheme val="minor"/>
      </rPr>
      <t xml:space="preserve">                the lowest deviance</t>
    </r>
  </si>
  <si>
    <r>
      <t xml:space="preserve"> </t>
    </r>
    <r>
      <rPr>
        <b/>
        <sz val="11"/>
        <rFont val="Calibri"/>
        <family val="2"/>
        <scheme val="minor"/>
      </rPr>
      <t>Selection criteria :</t>
    </r>
    <r>
      <rPr>
        <sz val="11"/>
        <rFont val="Calibri"/>
        <family val="2"/>
        <scheme val="minor"/>
      </rPr>
      <t xml:space="preserve">                                 the closest p-value to 1</t>
    </r>
  </si>
  <si>
    <t xml:space="preserve">We obserevd that we have more than 2 000 contract-year per age. </t>
  </si>
  <si>
    <r>
      <rPr>
        <b/>
        <sz val="11"/>
        <rFont val="Calibri"/>
        <family val="2"/>
        <scheme val="minor"/>
      </rPr>
      <t xml:space="preserve"> Selection criteria :            </t>
    </r>
    <r>
      <rPr>
        <sz val="11"/>
        <rFont val="Calibri"/>
        <family val="2"/>
        <scheme val="minor"/>
      </rPr>
      <t xml:space="preserve"> the closest p-value to 1</t>
    </r>
  </si>
  <si>
    <r>
      <rPr>
        <b/>
        <sz val="11"/>
        <color theme="1"/>
        <rFont val="Calibri"/>
        <family val="2"/>
        <scheme val="minor"/>
      </rPr>
      <t xml:space="preserve"> Selection criteria :             </t>
    </r>
    <r>
      <rPr>
        <sz val="11"/>
        <color theme="1"/>
        <rFont val="Calibri"/>
        <family val="2"/>
        <scheme val="minor"/>
      </rPr>
      <t xml:space="preserve"> the closest p-value to 1</t>
    </r>
  </si>
  <si>
    <t>Validation tests are performed to selected the best method (see below the results)</t>
  </si>
  <si>
    <t>Firts of all, you have to copy paste in the sheet "Input" the file computed by R</t>
  </si>
  <si>
    <t xml:space="preserve">Read Me </t>
  </si>
  <si>
    <t>All Graph are updated automatically in Sheets "MTE_1" and "MTE_2"</t>
  </si>
  <si>
    <t>All data are updated automatically in the Sheet  "Calculation"</t>
  </si>
  <si>
    <t>You have to update only comments in sheets "MTE_1" and "MTE_2".</t>
  </si>
  <si>
    <t>Regarding the annex, you have to update "Annex_2" and "Annex_3" with results from Data diagnostics performed with SAS programs in step 1</t>
  </si>
  <si>
    <t>Type of product</t>
  </si>
  <si>
    <t xml:space="preserve">Medical selection </t>
  </si>
  <si>
    <t xml:space="preserve">Risks covered </t>
  </si>
  <si>
    <t xml:space="preserve">Official mortality table </t>
  </si>
  <si>
    <t xml:space="preserve">Last rebate rate </t>
  </si>
  <si>
    <t xml:space="preserve">Rebate rate </t>
  </si>
  <si>
    <t xml:space="preserve">Period linked to the last rebate rate </t>
  </si>
  <si>
    <t xml:space="preserve">RESULTS </t>
  </si>
  <si>
    <t>Date of the study</t>
  </si>
  <si>
    <t>Data consistency checks</t>
  </si>
  <si>
    <t>&gt; Regularity of the fit</t>
  </si>
  <si>
    <t>:</t>
  </si>
  <si>
    <t>Claims file:</t>
  </si>
  <si>
    <t>Product</t>
  </si>
  <si>
    <t>Claims:</t>
  </si>
  <si>
    <t>Exposure file:</t>
  </si>
  <si>
    <t>1st version</t>
  </si>
  <si>
    <t>Final version (after corrective actions)</t>
  </si>
  <si>
    <t>Exposure file</t>
  </si>
  <si>
    <t>File name</t>
  </si>
  <si>
    <t>Reception date</t>
  </si>
  <si>
    <t>Number of columns</t>
  </si>
  <si>
    <t>Number of rows</t>
  </si>
  <si>
    <t>Loss of observation</t>
  </si>
  <si>
    <t>01/01/2013 – 31/12/2015 (All active and terminated contracts)</t>
  </si>
  <si>
    <r>
      <t>01/01/2013 – 31/12/2015 (All active and terminated contracts)</t>
    </r>
    <r>
      <rPr>
        <sz val="13"/>
        <color rgb="FF7030A0"/>
        <rFont val="Arial"/>
        <family val="2"/>
      </rPr>
      <t xml:space="preserve"> </t>
    </r>
  </si>
  <si>
    <t>Source:</t>
  </si>
  <si>
    <t>Claims file</t>
  </si>
  <si>
    <t>ICS</t>
  </si>
  <si>
    <t>Business Requirement compliance</t>
  </si>
  <si>
    <r>
      <t>BR compliance passed</t>
    </r>
    <r>
      <rPr>
        <sz val="11"/>
        <color rgb="FF000000"/>
        <rFont val="Arial"/>
        <family val="2"/>
      </rPr>
      <t xml:space="preserve"> </t>
    </r>
  </si>
  <si>
    <t>Conclusion:</t>
  </si>
  <si>
    <r>
      <t>Consistency checks passed</t>
    </r>
    <r>
      <rPr>
        <sz val="11"/>
        <color rgb="FF000000"/>
        <rFont val="Arial"/>
        <family val="2"/>
      </rPr>
      <t xml:space="preserve"> </t>
    </r>
  </si>
  <si>
    <r>
      <t>Accounting reconciliation passed</t>
    </r>
    <r>
      <rPr>
        <sz val="11"/>
        <color rgb="FF000000"/>
        <rFont val="Arial"/>
        <family val="2"/>
      </rPr>
      <t xml:space="preserve"> </t>
    </r>
  </si>
  <si>
    <t>Format:</t>
  </si>
  <si>
    <t>Missing data</t>
  </si>
  <si>
    <t>Step</t>
  </si>
  <si>
    <t>File</t>
  </si>
  <si>
    <t>Number of concerned observations</t>
  </si>
  <si>
    <t>In % of total observations</t>
  </si>
  <si>
    <t>Corrective actions</t>
  </si>
  <si>
    <t>BR compliance</t>
  </si>
  <si>
    <t>Exposition + Claims</t>
  </si>
  <si>
    <t>Claims</t>
  </si>
  <si>
    <t>Recap</t>
  </si>
  <si>
    <t>Number of  observation deleted</t>
  </si>
  <si>
    <t>Number of observation corrected</t>
  </si>
  <si>
    <t>% Correction</t>
  </si>
  <si>
    <t>% Removal</t>
  </si>
  <si>
    <t>Detected anomalies regarding business requirement were performed with SAS  (see annex 2):</t>
  </si>
  <si>
    <t>Detected anomalies regarding consistency checks were performed with SAS  (see annex 3)</t>
  </si>
  <si>
    <t>Consistency</t>
  </si>
  <si>
    <t>Accounting Year \ Source</t>
  </si>
  <si>
    <t>RBNS</t>
  </si>
  <si>
    <t>Reconciliations has been performed between final version after corrective actions and accounting files.</t>
  </si>
  <si>
    <t>First reconciliation is performed on paid claims per payment year compared to paid claims in statutory accounts</t>
  </si>
  <si>
    <t>Comments:</t>
  </si>
  <si>
    <t>The objective of the step 1 is to perform data quality diagnostic and present corrective actions implemented</t>
  </si>
  <si>
    <t>Step 1 Conclusion</t>
  </si>
  <si>
    <t>Consistency checks</t>
  </si>
  <si>
    <t>Exposition ∩ Claims</t>
  </si>
  <si>
    <t>Test description</t>
  </si>
  <si>
    <t>Accounting file</t>
  </si>
  <si>
    <t>Reference accounting file</t>
  </si>
  <si>
    <t>Diagnostic:</t>
  </si>
  <si>
    <t>Improvement axis</t>
  </si>
  <si>
    <t xml:space="preserve">The amended database is sufficiently consistent and complete to allow us to validate the data quality step. </t>
  </si>
  <si>
    <t>STEP 1&amp;2 / DATA DIAGNOSTIC &amp; CORRECTIVE ACTIONS</t>
  </si>
  <si>
    <t>Product category:</t>
  </si>
  <si>
    <t>Medical selection:</t>
  </si>
  <si>
    <t>Homogeneous product group?:</t>
  </si>
  <si>
    <t>Actions done compared to V0</t>
  </si>
  <si>
    <t>File version</t>
  </si>
  <si>
    <t>PRODUCT</t>
  </si>
  <si>
    <t>ENTITY</t>
  </si>
  <si>
    <t>BUSINESS COMPLIANCE REPORT</t>
  </si>
  <si>
    <t>COMPLETENESS &amp; ABNORMAL VALUES</t>
  </si>
  <si>
    <t>ANALYSIS</t>
  </si>
  <si>
    <t xml:space="preserve">Is scope exhaustive (in term of products, timeframe)? </t>
  </si>
  <si>
    <t>Is there some corrective action to be managed (missing data? format?)? On which field?</t>
  </si>
  <si>
    <t>Warning: if Insured_ID is missing, corrective actions are mandatory</t>
  </si>
  <si>
    <t>Risk covered:</t>
  </si>
  <si>
    <t>IN2</t>
  </si>
  <si>
    <t>Annex 1: Business requirement</t>
  </si>
  <si>
    <t>Square Error</t>
  </si>
  <si>
    <r>
      <t>•</t>
    </r>
    <r>
      <rPr>
        <sz val="11"/>
        <color rgb="FF000000"/>
        <rFont val="Arial"/>
        <family val="2"/>
      </rPr>
      <t>The date variables’ format is not compliant with the business requirement : txt format required vs date format received</t>
    </r>
  </si>
  <si>
    <r>
      <t>q</t>
    </r>
    <r>
      <rPr>
        <sz val="11"/>
        <color rgb="FFE60028"/>
        <rFont val="Arial"/>
        <family val="2"/>
      </rPr>
      <t>Volume:</t>
    </r>
  </si>
  <si>
    <r>
      <t>Exposition file</t>
    </r>
    <r>
      <rPr>
        <sz val="11"/>
        <color rgb="FF000000"/>
        <rFont val="Arial"/>
        <family val="2"/>
      </rPr>
      <t xml:space="preserve">:  </t>
    </r>
  </si>
  <si>
    <r>
      <t>q</t>
    </r>
    <r>
      <rPr>
        <sz val="11"/>
        <color rgb="FFE60028"/>
        <rFont val="Arial"/>
        <family val="2"/>
      </rPr>
      <t xml:space="preserve">Corrective actions : </t>
    </r>
    <r>
      <rPr>
        <sz val="11"/>
        <color rgb="FF000000"/>
        <rFont val="Arial"/>
        <family val="2"/>
      </rPr>
      <t xml:space="preserve"> </t>
    </r>
  </si>
  <si>
    <t xml:space="preserve">Observations deleted </t>
  </si>
  <si>
    <r>
      <t>q</t>
    </r>
    <r>
      <rPr>
        <sz val="11"/>
        <color rgb="FFFF0000"/>
        <rFont val="Calibri"/>
        <family val="2"/>
        <scheme val="minor"/>
      </rPr>
      <t>Expected impact</t>
    </r>
    <r>
      <rPr>
        <sz val="11"/>
        <color theme="1"/>
        <rFont val="Calibri"/>
        <family val="2"/>
        <scheme val="minor"/>
      </rPr>
      <t>:</t>
    </r>
  </si>
  <si>
    <t>Taking into the low level of observation, no impact is expected</t>
  </si>
  <si>
    <r>
      <t>•</t>
    </r>
    <r>
      <rPr>
        <sz val="11"/>
        <color rgb="FF000000"/>
        <rFont val="Arial"/>
        <family val="2"/>
      </rPr>
      <t>Outstanding sum insured</t>
    </r>
  </si>
  <si>
    <r>
      <t>•</t>
    </r>
    <r>
      <rPr>
        <sz val="11"/>
        <color rgb="FF000000"/>
        <rFont val="Arial"/>
        <family val="2"/>
      </rPr>
      <t xml:space="preserve">Status change date is not equal to death occurrence death  </t>
    </r>
  </si>
  <si>
    <t>NA</t>
  </si>
  <si>
    <t xml:space="preserve">Status change date was changed to death occurrence date </t>
  </si>
  <si>
    <t>Accuracy increase</t>
  </si>
  <si>
    <t>8 observations</t>
  </si>
  <si>
    <t>Accounting reconciliation allow to justify the completeness of the data both on exposition and claims sources.</t>
  </si>
  <si>
    <t>For future extractions:</t>
  </si>
  <si>
    <t>Accounting reconciliation 
(In RON)</t>
  </si>
  <si>
    <t>Product range</t>
  </si>
  <si>
    <t>Launching date</t>
  </si>
  <si>
    <t>Exclusion for existing diseases?</t>
  </si>
  <si>
    <t>Change in pricing (if yes, when, what, what for)</t>
  </si>
  <si>
    <t>Change in claims acceptance rules (if yes, when and what)</t>
  </si>
  <si>
    <t>Other impacting changes regarding mortality assessment (if yes, when and what)</t>
  </si>
  <si>
    <t>Conclusion/Opinion of the stability of main product characteristics</t>
  </si>
  <si>
    <t>Still in production? If no, run off date and expected ending date</t>
  </si>
  <si>
    <t>Change in Medical selection? (if yes, when and what?)</t>
  </si>
  <si>
    <t>STEPS 3 / DATA SELECTION (PRODUCTS - PERIOD - CLAIMS NATURE)</t>
  </si>
  <si>
    <t>The objective of the step 3 is to identify the relevant observation period to be retained, the homogenous products group or sub group to be considered and finally the nature of claims (Reported,accepted...) representing future level of mortality</t>
  </si>
  <si>
    <t>Once done, it will be possible to aggregate the exposition and claims files at Insured Id level: This step is automatically performed via the package MTE on R.</t>
  </si>
  <si>
    <t>This process will enable to calculate:</t>
  </si>
  <si>
    <t>Claims Status</t>
  </si>
  <si>
    <t>Number</t>
  </si>
  <si>
    <t>Accepted</t>
  </si>
  <si>
    <t>Refused</t>
  </si>
  <si>
    <t>Age brackets definition:</t>
  </si>
  <si>
    <t>Observation on period</t>
  </si>
  <si>
    <t>TOTAL</t>
  </si>
  <si>
    <t xml:space="preserve">Claims declaration delay </t>
  </si>
  <si>
    <t>Observation on notification delay</t>
  </si>
  <si>
    <t>Methods Reminder</t>
  </si>
  <si>
    <t>Two criteria are applied within ASSU for the building age range:
     + On Claims:  
            &gt;  To have at least one claim at each age 
            &gt;  To have at leats 5 claims on more than 80% of observed ages
     + On Exposure:
            &gt;  Convergence in law : generally speaking, this criterion can be materialized by having exposure higher than  2000</t>
  </si>
  <si>
    <t>&lt;=3 months</t>
  </si>
  <si>
    <t>&lt;= 6 months</t>
  </si>
  <si>
    <t>&lt;= 9 months</t>
  </si>
  <si>
    <t>&lt;=12 months</t>
  </si>
  <si>
    <t>EQDOM with regular premiums</t>
  </si>
  <si>
    <t>Consumer loan</t>
  </si>
  <si>
    <t>Death, TILA</t>
  </si>
  <si>
    <t>35% on French TD88-90</t>
  </si>
  <si>
    <t>?</t>
  </si>
  <si>
    <t>2013-2015</t>
  </si>
  <si>
    <t>[37 yrs:71 yrs]</t>
  </si>
  <si>
    <t>French TD88-90</t>
  </si>
  <si>
    <t>Brass with TD88-90</t>
  </si>
  <si>
    <t>Exponential model</t>
  </si>
  <si>
    <t>BE  Mortality table before safety margin</t>
  </si>
  <si>
    <t>BE  Mortality table  after delay adjustment</t>
  </si>
  <si>
    <t>Adjust coefficient</t>
  </si>
  <si>
    <t>SMR BE table without safety margin/reference table</t>
  </si>
  <si>
    <t>EQDOM with regular preimiums</t>
  </si>
  <si>
    <t>Yes, according to the age and the amount of the insured capital. Maximum subscription age = 73.</t>
  </si>
  <si>
    <t>All reported claims until 31/12/2015</t>
  </si>
  <si>
    <t>exposition data file.xlsx</t>
  </si>
  <si>
    <t>EXPO PRIMES.xlsx</t>
  </si>
  <si>
    <t>claims.xlsx</t>
  </si>
  <si>
    <t>claims_v2.xlsx</t>
  </si>
  <si>
    <t>All date columns</t>
  </si>
  <si>
    <t>None on received data. SAS program adapted to take in charge date format</t>
  </si>
  <si>
    <t>No impact is expected</t>
  </si>
  <si>
    <t>Rows deleted</t>
  </si>
  <si>
    <t>Given the low number of deleted rows, no material impact is exptected</t>
  </si>
  <si>
    <t>Date variables to be extracted in txt format.</t>
  </si>
  <si>
    <r>
      <rPr>
        <b/>
        <sz val="11"/>
        <rFont val="Calibri"/>
        <family val="2"/>
      </rPr>
      <t>2719</t>
    </r>
    <r>
      <rPr>
        <sz val="11"/>
        <rFont val="Calibri"/>
        <family val="2"/>
        <scheme val="minor"/>
      </rPr>
      <t xml:space="preserve"> observations</t>
    </r>
  </si>
  <si>
    <r>
      <t>•</t>
    </r>
    <r>
      <rPr>
        <sz val="11"/>
        <color rgb="FF000000"/>
        <rFont val="Arial"/>
        <family val="2"/>
      </rPr>
      <t>Claims which are not present in Exposition file</t>
    </r>
  </si>
  <si>
    <r>
      <t>•</t>
    </r>
    <r>
      <rPr>
        <sz val="11"/>
        <color rgb="FF000000"/>
        <rFont val="Arial"/>
        <family val="2"/>
      </rPr>
      <t>Contracts present in Claims file but with "lapse" status within Exposition file</t>
    </r>
  </si>
  <si>
    <r>
      <rPr>
        <b/>
        <sz val="11"/>
        <rFont val="Calibri"/>
        <family val="2"/>
      </rPr>
      <t>1</t>
    </r>
    <r>
      <rPr>
        <sz val="11"/>
        <rFont val="Calibri"/>
        <family val="2"/>
        <scheme val="minor"/>
      </rPr>
      <t xml:space="preserve"> observations</t>
    </r>
  </si>
  <si>
    <t xml:space="preserve">Contract status changed to "Death" in Exposition file </t>
  </si>
  <si>
    <r>
      <t>•</t>
    </r>
    <r>
      <rPr>
        <sz val="11"/>
        <color rgb="FF000000"/>
        <rFont val="Arial"/>
        <family val="2"/>
      </rPr>
      <t xml:space="preserve">Contract effective date is later than status change date (observation period is null) </t>
    </r>
  </si>
  <si>
    <r>
      <rPr>
        <b/>
        <sz val="11"/>
        <rFont val="Calibri"/>
        <family val="2"/>
      </rPr>
      <t>36025</t>
    </r>
    <r>
      <rPr>
        <sz val="11"/>
        <rFont val="Calibri"/>
        <family val="2"/>
        <scheme val="minor"/>
      </rPr>
      <t xml:space="preserve"> observations</t>
    </r>
  </si>
  <si>
    <t>Effective dates on these contracts have been corrected (Date of release of loan instead of date of 1st instalment before correction)</t>
  </si>
  <si>
    <t>All amounts are denominated in MAD</t>
  </si>
  <si>
    <t>Reconciliation is performed on collected premiums from 2011 to 2015 and compared to the accounting premium files on the same period.</t>
  </si>
  <si>
    <t>Year</t>
  </si>
  <si>
    <t>There are very few gaps between the two sources.</t>
  </si>
  <si>
    <t>The check of paid claims were not possible for years prior to 2014 due to impossibility of splitting single premium contracts and periodic premium contracts in accounting file.</t>
  </si>
  <si>
    <t>Second reconciliation is performed on stock of RBNS compared to RBNS end of March 2017 as disclosed in statutory accounts</t>
  </si>
  <si>
    <t>There is no gap between the two sources.</t>
  </si>
  <si>
    <t>Total premiums from 2011 to 2015</t>
  </si>
  <si>
    <t>Paid claims by accounting year (2014-2015)</t>
  </si>
  <si>
    <t>RBNS as of 31/03/2017</t>
  </si>
  <si>
    <t>primes_20xx.xlsx</t>
  </si>
  <si>
    <t>sinistres_regles_compta.xlsx</t>
  </si>
  <si>
    <t>PSAP MARS 2017.xlsx</t>
  </si>
  <si>
    <t>Some corrective actions have been applied to the data base but few contracts have been deleted.</t>
  </si>
  <si>
    <t>&gt; the gross mortality rate per age (Number of death/number of exposure per age)</t>
  </si>
  <si>
    <t>Consumer loan - Periodic premiums</t>
  </si>
  <si>
    <t xml:space="preserve">Yes, according to the age and the amount of insured capital. 
Maximum subscription age =73.
In 2012: The threshold for medical selection has been raised from 600 KMAD to 1 MMAD for new policyholders under 60 years old.
</t>
  </si>
  <si>
    <t>November 2012: decrease of price for age range from 60 to 65 years.
January 2014: increase of price following increase of claims 
2016: decrease of price for Automobile credit</t>
  </si>
  <si>
    <t>N/A</t>
  </si>
  <si>
    <t>The change of pricing between 2012 and 2016 might impact the mortality risk. This impact can be mitigated according to the selected observation period.</t>
  </si>
  <si>
    <t>All claims basis</t>
  </si>
  <si>
    <t>- Number of contracts increased rapidly between 2008 and 2012, but started to decrease from 2013. This trend is explaned by the increasing competition of similar products on the market.
- The average age of the portfolio increased over the years. This can be explaned by the aging of in stock contracts and also by the increasing age of new production. 
- The lack of stability induces volatility to the mortality risk.</t>
  </si>
  <si>
    <t>&lt;=15 months</t>
  </si>
  <si>
    <t>&lt;=24 months</t>
  </si>
  <si>
    <t>&lt;=36 months</t>
  </si>
  <si>
    <t>&lt;=48 months</t>
  </si>
  <si>
    <t xml:space="preserve">Period selection        : </t>
  </si>
  <si>
    <r>
      <t xml:space="preserve">2013 </t>
    </r>
    <r>
      <rPr>
        <b/>
        <sz val="13"/>
        <rFont val="Calibri"/>
        <family val="2"/>
        <scheme val="minor"/>
      </rPr>
      <t>to</t>
    </r>
    <r>
      <rPr>
        <b/>
        <sz val="13"/>
        <color rgb="FFFF0000"/>
        <rFont val="Calibri"/>
        <family val="2"/>
        <scheme val="minor"/>
      </rPr>
      <t xml:space="preserve"> 2015</t>
    </r>
  </si>
  <si>
    <t>Cancelled</t>
  </si>
  <si>
    <t>- The claim notification delay is very long: only 87% of total claims are notified to the company after 12 months. This delay is comparable with other similar products of LMV.
- Neverthelsee, we can notice a shortening trend of the notification delay over the last years thanks to the optimisation of the claims management process. For example, the notification rate after 12 months in 2013 is 95% vs 84% in 2012.
- The data files have been extracted as of 31/12/2015 in June 2017, which means they included deaths occured before 31/12/2015 and notified before 31/03/2017, equivalent to a notification window of approximately 15 months. 
- Note: The claims must be notified to the company within a limiation period of 5 years following the death of the insured person. The non declaration of the claim during the limitation period should be quite rare given the product nature, and the beneficiary is the finance company which would systematically notify the insurance company in case of death in order to recover the outstanding amount.</t>
  </si>
  <si>
    <t xml:space="preserve"> Share of accepted claims is very high: 97% of total claims. There will be few differences between an accepted-only basis mortality table and an all claims basis mortality table.</t>
  </si>
  <si>
    <t>Observation period is from 01/01/2013 to 31/12/2015 with 6315 accepted and 195 pending/cancelled/refused claims</t>
  </si>
  <si>
    <t>No change in claims acceptance rules is planned. Experience mortality table on both all-declared and accepted-only basis will be elaborated.</t>
  </si>
  <si>
    <t>BE  Mortality table  with safety margin (with delay adjustment)</t>
  </si>
  <si>
    <t>Remark: we have the same outcome for both accepted-only claims basis and all-declared claims basis.</t>
  </si>
  <si>
    <r>
      <rPr>
        <b/>
        <u/>
        <sz val="13"/>
        <rFont val="Calibri"/>
        <family val="2"/>
        <scheme val="minor"/>
      </rPr>
      <t>Cochran Criterion outcome:</t>
    </r>
    <r>
      <rPr>
        <b/>
        <sz val="13"/>
        <rFont val="Calibri"/>
        <family val="2"/>
        <scheme val="minor"/>
      </rPr>
      <t xml:space="preserve"> Age Brackets [37 yrs:65 yrs] on [01/01/2012:31/12/2015]</t>
    </r>
  </si>
  <si>
    <t>Upper Confidence interval (75%)</t>
  </si>
  <si>
    <t>Lower Confidence interval (75%)</t>
  </si>
  <si>
    <t>Decision of Raw mortality rates calculation method</t>
  </si>
  <si>
    <t>All claims</t>
  </si>
  <si>
    <t>Opening the mortality table</t>
  </si>
  <si>
    <t>The Brass method has been used for opening the mortality table as an expert judgement. Due to data unavailability it is not possible to perform any validation test.</t>
  </si>
  <si>
    <t>Safety margin for claim notification delays</t>
  </si>
  <si>
    <t>adjust. coefficient</t>
  </si>
  <si>
    <t>average</t>
  </si>
  <si>
    <t>Final Best Estimate table</t>
  </si>
  <si>
    <t>Accepted claims basis</t>
  </si>
  <si>
    <t>SMR BE table with safety margin/reference table</t>
  </si>
  <si>
    <t>&gt; Proximity between the observations and the model (Accepted claims basis)</t>
  </si>
  <si>
    <t>Most of deaths are observed betwen 45 and 65years old.</t>
  </si>
  <si>
    <t>Comparison of the quality between different smoothing methods</t>
  </si>
  <si>
    <t>Exposure</t>
  </si>
  <si>
    <t>Criteria on volumes on claims and exposure will be then applied in order to define the age bracket on which it will be possilble to build a mortality table</t>
  </si>
  <si>
    <t>Observed deaths</t>
  </si>
  <si>
    <t>Accepted claims</t>
  </si>
  <si>
    <t>Equivalent Rebate rate</t>
  </si>
  <si>
    <t>Mortality table with opening and closing methods</t>
  </si>
  <si>
    <r>
      <rPr>
        <b/>
        <sz val="11"/>
        <rFont val="Calibri"/>
        <family val="2"/>
        <scheme val="minor"/>
      </rPr>
      <t xml:space="preserve"> Selection criteria : </t>
    </r>
    <r>
      <rPr>
        <sz val="11"/>
        <rFont val="Calibri"/>
        <family val="2"/>
        <scheme val="minor"/>
      </rPr>
      <t xml:space="preserve"> 
the closest SMR to 1</t>
    </r>
  </si>
  <si>
    <t>Additional validation tests</t>
  </si>
  <si>
    <t>Ratio Observed deaths/Estimated deaths</t>
  </si>
  <si>
    <t>Annex</t>
  </si>
  <si>
    <t>&gt; Proximity between the observations and the model (All claims basis)</t>
  </si>
  <si>
    <t>Additional validation tests - Accepted claims</t>
  </si>
  <si>
    <t>75% Confidence interval</t>
  </si>
  <si>
    <t>95% Confidence interval</t>
  </si>
  <si>
    <t>Accpeted claims</t>
  </si>
  <si>
    <t>IC%75+</t>
  </si>
  <si>
    <t>IC%75-</t>
  </si>
  <si>
    <t>Number of ages out of confidence interval</t>
  </si>
  <si>
    <t>SMR*</t>
  </si>
  <si>
    <t>*Mortality table before safety margin /Reference table</t>
  </si>
  <si>
    <t>*: final mortality table / Reference table</t>
  </si>
  <si>
    <t>Comparison with previous experience table</t>
  </si>
  <si>
    <t>Previous experience table = 35% of rebate rate on reference table (TD88-90)</t>
  </si>
  <si>
    <t>LA MAROCAINE VIE</t>
  </si>
  <si>
    <t>Nb of ages out of the confidence interval 75%</t>
  </si>
  <si>
    <t>Nb of ages out of the confidence interval 95%</t>
  </si>
  <si>
    <t>upside/downside</t>
  </si>
  <si>
    <t>difference</t>
  </si>
  <si>
    <t>expected number</t>
  </si>
  <si>
    <t>IC 75%+</t>
  </si>
  <si>
    <t>IC 75%-</t>
  </si>
  <si>
    <t>sum</t>
  </si>
  <si>
    <t>Total ages outside of CI</t>
  </si>
  <si>
    <t>Number of ages exceeding by upper side:</t>
  </si>
  <si>
    <t>Number of ages exceeding by lower side:</t>
  </si>
  <si>
    <t>rebate rate</t>
  </si>
  <si>
    <t>Previous BE table</t>
  </si>
  <si>
    <t>Qx reference</t>
  </si>
  <si>
    <t>Rebated Qx</t>
  </si>
  <si>
    <t>age</t>
  </si>
  <si>
    <t>age inf</t>
  </si>
  <si>
    <t>age sup</t>
  </si>
  <si>
    <t>Age range</t>
  </si>
  <si>
    <t>Lx TV88-90</t>
  </si>
  <si>
    <t>qx</t>
  </si>
  <si>
    <t>Expected - TV88-90</t>
  </si>
  <si>
    <t>Expected - Experience - Accepted</t>
  </si>
  <si>
    <t>Expected - Experience - All claims</t>
  </si>
  <si>
    <t>Experience - Accepted</t>
  </si>
  <si>
    <t>Experience - All claims</t>
  </si>
  <si>
    <t>Exp Accepted/Ref</t>
  </si>
  <si>
    <t>Exp All/Ref</t>
  </si>
  <si>
    <t>Expected - Experience accepted</t>
  </si>
  <si>
    <t>Expected - Experience Accepted</t>
  </si>
  <si>
    <t>Expected - Experience All</t>
  </si>
  <si>
    <t>SMR per age range</t>
  </si>
  <si>
    <t>qx CIMR Etude Gauthier (Denuit)</t>
  </si>
  <si>
    <t>Expected CIMR - accpeted</t>
  </si>
  <si>
    <t>Expected CIMR - all</t>
  </si>
  <si>
    <t>Expected - Experience all</t>
  </si>
  <si>
    <t>Qx with smoothing on juncture points</t>
  </si>
  <si>
    <t>IC 95%+</t>
  </si>
  <si>
    <t>IC 95%-</t>
  </si>
  <si>
    <t>IC 75%</t>
  </si>
  <si>
    <t>IC 95%</t>
  </si>
  <si>
    <t>Expected - Reference table - accepted</t>
  </si>
  <si>
    <t>Expected - Reference table - All</t>
  </si>
  <si>
    <t>Reference - Accepted</t>
  </si>
  <si>
    <t>Reference - All</t>
  </si>
</sst>
</file>

<file path=xl/styles.xml><?xml version="1.0" encoding="utf-8"?>
<styleSheet xmlns="http://schemas.openxmlformats.org/spreadsheetml/2006/main">
  <numFmts count="12">
    <numFmt numFmtId="164" formatCode="_(* #,##0.00_);_(* \(#,##0.00\);_(* &quot;-&quot;??_);_(@_)"/>
    <numFmt numFmtId="165" formatCode="0.0%"/>
    <numFmt numFmtId="166" formatCode="0.0000"/>
    <numFmt numFmtId="167" formatCode="0.000"/>
    <numFmt numFmtId="168" formatCode="0.0000000000000000000000000000000000000%"/>
    <numFmt numFmtId="169" formatCode="0.00000000000000000000000000"/>
    <numFmt numFmtId="170" formatCode="0.0000000000000000000000000000000000000000000000000"/>
    <numFmt numFmtId="171" formatCode="0.00000%"/>
    <numFmt numFmtId="172" formatCode="0.0000%"/>
    <numFmt numFmtId="173" formatCode="_-* #,##0\ _€_-;\-* #,##0\ _€_-;_-* &quot;-&quot;??\ _€_-;_-@_-"/>
    <numFmt numFmtId="174" formatCode="_(* #,##0_);_(* \(#,##0\);_(* &quot;-&quot;??_);_(@_)"/>
    <numFmt numFmtId="175" formatCode="0.000%"/>
  </numFmts>
  <fonts count="8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rgb="FF000000"/>
      <name val="Arial"/>
      <family val="2"/>
    </font>
    <font>
      <sz val="11"/>
      <color rgb="FF00B050"/>
      <name val="Calibri"/>
      <family val="2"/>
      <scheme val="minor"/>
    </font>
    <font>
      <sz val="11"/>
      <name val="Calibri"/>
      <family val="2"/>
      <scheme val="minor"/>
    </font>
    <font>
      <b/>
      <sz val="14"/>
      <name val="Calibri"/>
      <family val="2"/>
      <scheme val="minor"/>
    </font>
    <font>
      <b/>
      <u/>
      <sz val="12"/>
      <name val="Calibri"/>
      <family val="2"/>
      <scheme val="minor"/>
    </font>
    <font>
      <u/>
      <sz val="11"/>
      <color theme="1"/>
      <name val="Calibri"/>
      <family val="2"/>
      <scheme val="minor"/>
    </font>
    <font>
      <sz val="10"/>
      <color theme="1"/>
      <name val="Calibri"/>
      <family val="2"/>
    </font>
    <font>
      <sz val="10"/>
      <color theme="1"/>
      <name val="Calibri"/>
      <family val="2"/>
      <scheme val="minor"/>
    </font>
    <font>
      <sz val="11"/>
      <color rgb="FF000000"/>
      <name val="Calibri"/>
      <family val="2"/>
      <scheme val="minor"/>
    </font>
    <font>
      <sz val="12"/>
      <name val="Calibri"/>
      <family val="2"/>
      <scheme val="minor"/>
    </font>
    <font>
      <sz val="12"/>
      <color theme="1"/>
      <name val="Calibri"/>
      <family val="2"/>
      <scheme val="minor"/>
    </font>
    <font>
      <sz val="12"/>
      <color rgb="FF212121"/>
      <name val="Inherit"/>
    </font>
    <font>
      <b/>
      <sz val="11"/>
      <name val="Calibri"/>
      <family val="2"/>
      <scheme val="minor"/>
    </font>
    <font>
      <b/>
      <u/>
      <sz val="11"/>
      <color theme="3"/>
      <name val="Calibri"/>
      <family val="2"/>
      <scheme val="minor"/>
    </font>
    <font>
      <sz val="11"/>
      <color theme="1"/>
      <name val="Calibri"/>
      <family val="2"/>
    </font>
    <font>
      <vertAlign val="superscript"/>
      <sz val="11"/>
      <color theme="1"/>
      <name val="Calibri"/>
      <family val="2"/>
    </font>
    <font>
      <sz val="11"/>
      <color theme="1" tint="0.34998626667073579"/>
      <name val="Calibri"/>
      <family val="2"/>
      <scheme val="minor"/>
    </font>
    <font>
      <b/>
      <sz val="18"/>
      <color theme="1" tint="0.34998626667073579"/>
      <name val="Arial"/>
      <family val="2"/>
    </font>
    <font>
      <b/>
      <sz val="14"/>
      <color theme="1" tint="0.34998626667073579"/>
      <name val="Calibri"/>
      <family val="2"/>
      <scheme val="minor"/>
    </font>
    <font>
      <b/>
      <sz val="12"/>
      <name val="Calibri"/>
      <family val="2"/>
      <scheme val="minor"/>
    </font>
    <font>
      <b/>
      <sz val="11"/>
      <color rgb="FFFF0000"/>
      <name val="Calibri"/>
      <family val="2"/>
      <scheme val="minor"/>
    </font>
    <font>
      <sz val="34"/>
      <color theme="0"/>
      <name val="Arial"/>
      <family val="2"/>
    </font>
    <font>
      <b/>
      <sz val="28"/>
      <color theme="5" tint="-0.499984740745262"/>
      <name val="Calibri"/>
      <family val="2"/>
      <scheme val="minor"/>
    </font>
    <font>
      <sz val="11"/>
      <color theme="4"/>
      <name val="Calibri"/>
      <family val="2"/>
      <scheme val="minor"/>
    </font>
    <font>
      <b/>
      <sz val="15"/>
      <color theme="1"/>
      <name val="Calibri"/>
      <family val="2"/>
      <scheme val="minor"/>
    </font>
    <font>
      <sz val="10"/>
      <color rgb="FF0F243E"/>
      <name val="Wingdings"/>
      <charset val="2"/>
    </font>
    <font>
      <sz val="10"/>
      <color rgb="FF0F243E"/>
      <name val="Calibri"/>
      <family val="2"/>
      <scheme val="minor"/>
    </font>
    <font>
      <b/>
      <sz val="11"/>
      <color rgb="FF000000"/>
      <name val="Arial"/>
      <family val="2"/>
    </font>
    <font>
      <sz val="11"/>
      <color rgb="FF000000"/>
      <name val="Arial"/>
      <family val="2"/>
    </font>
    <font>
      <b/>
      <sz val="14"/>
      <color theme="1"/>
      <name val="Calibri"/>
      <family val="2"/>
      <scheme val="minor"/>
    </font>
    <font>
      <b/>
      <sz val="13"/>
      <color theme="1"/>
      <name val="Calibri"/>
      <family val="2"/>
      <scheme val="minor"/>
    </font>
    <font>
      <sz val="12"/>
      <color theme="1"/>
      <name val="Times New Roman"/>
      <family val="1"/>
    </font>
    <font>
      <b/>
      <sz val="12"/>
      <color theme="1"/>
      <name val="Times New Roman"/>
      <family val="1"/>
    </font>
    <font>
      <b/>
      <u/>
      <sz val="12"/>
      <color theme="1"/>
      <name val="Calibri"/>
      <family val="2"/>
    </font>
    <font>
      <sz val="12"/>
      <color theme="1"/>
      <name val="Calibri"/>
      <family val="2"/>
    </font>
    <font>
      <b/>
      <sz val="12"/>
      <color theme="1"/>
      <name val="Calibri"/>
      <family val="2"/>
    </font>
    <font>
      <b/>
      <vertAlign val="superscript"/>
      <sz val="12"/>
      <color theme="1"/>
      <name val="Calibri"/>
      <family val="2"/>
    </font>
    <font>
      <sz val="12"/>
      <color theme="1"/>
      <name val="Courier New"/>
      <family val="3"/>
    </font>
    <font>
      <sz val="14"/>
      <color theme="1"/>
      <name val="Calibri"/>
      <family val="2"/>
      <scheme val="minor"/>
    </font>
    <font>
      <sz val="13"/>
      <color theme="1"/>
      <name val="Calibri"/>
      <family val="2"/>
      <scheme val="minor"/>
    </font>
    <font>
      <b/>
      <u/>
      <sz val="28"/>
      <color theme="5" tint="-0.499984740745262"/>
      <name val="Calibri"/>
      <family val="2"/>
      <scheme val="minor"/>
    </font>
    <font>
      <sz val="13"/>
      <name val="Calibri"/>
      <family val="2"/>
      <scheme val="minor"/>
    </font>
    <font>
      <b/>
      <sz val="13"/>
      <name val="Calibri"/>
      <family val="2"/>
      <scheme val="minor"/>
    </font>
    <font>
      <b/>
      <sz val="13"/>
      <color theme="0"/>
      <name val="Calibri"/>
      <family val="2"/>
      <scheme val="minor"/>
    </font>
    <font>
      <u/>
      <sz val="13"/>
      <name val="Calibri"/>
      <family val="2"/>
      <scheme val="minor"/>
    </font>
    <font>
      <b/>
      <u/>
      <sz val="13"/>
      <name val="Calibri"/>
      <family val="2"/>
      <scheme val="minor"/>
    </font>
    <font>
      <b/>
      <sz val="13"/>
      <name val="Arial"/>
      <family val="2"/>
    </font>
    <font>
      <sz val="13"/>
      <color theme="0"/>
      <name val="Calibri"/>
      <family val="2"/>
      <scheme val="minor"/>
    </font>
    <font>
      <b/>
      <sz val="13"/>
      <color rgb="FF000000"/>
      <name val="Arial"/>
      <family val="2"/>
    </font>
    <font>
      <b/>
      <sz val="13"/>
      <color rgb="FFFF0000"/>
      <name val="Calibri"/>
      <family val="2"/>
      <scheme val="minor"/>
    </font>
    <font>
      <u/>
      <sz val="13"/>
      <color theme="1"/>
      <name val="Calibri"/>
      <family val="2"/>
      <scheme val="minor"/>
    </font>
    <font>
      <b/>
      <u/>
      <sz val="13"/>
      <color theme="1"/>
      <name val="Calibri"/>
      <family val="2"/>
      <scheme val="minor"/>
    </font>
    <font>
      <b/>
      <u/>
      <sz val="14"/>
      <color theme="1" tint="0.34998626667073579"/>
      <name val="Calibri"/>
      <family val="2"/>
      <scheme val="minor"/>
    </font>
    <font>
      <b/>
      <u/>
      <sz val="14"/>
      <color theme="1"/>
      <name val="Calibri"/>
      <family val="2"/>
      <scheme val="minor"/>
    </font>
    <font>
      <sz val="11"/>
      <color rgb="FF0070C0"/>
      <name val="Calibri"/>
      <family val="2"/>
      <scheme val="minor"/>
    </font>
    <font>
      <u/>
      <sz val="12"/>
      <color rgb="FF000000"/>
      <name val="Arial"/>
      <family val="2"/>
    </font>
    <font>
      <u/>
      <sz val="13"/>
      <color rgb="FF000000"/>
      <name val="Arial"/>
      <family val="2"/>
    </font>
    <font>
      <sz val="13"/>
      <color rgb="FF7030A0"/>
      <name val="Arial"/>
      <family val="2"/>
    </font>
    <font>
      <u/>
      <sz val="11"/>
      <name val="Calibri"/>
      <family val="2"/>
      <scheme val="minor"/>
    </font>
    <font>
      <b/>
      <sz val="11"/>
      <color theme="4"/>
      <name val="Calibri"/>
      <family val="2"/>
      <scheme val="minor"/>
    </font>
    <font>
      <u/>
      <sz val="12"/>
      <name val="Calibri"/>
      <family val="2"/>
      <scheme val="minor"/>
    </font>
    <font>
      <sz val="10"/>
      <name val="Arial"/>
      <family val="2"/>
    </font>
    <font>
      <sz val="10"/>
      <color theme="1"/>
      <name val="Tahoma"/>
      <family val="2"/>
    </font>
    <font>
      <sz val="12"/>
      <color theme="0"/>
      <name val="Calibri"/>
      <family val="2"/>
      <scheme val="minor"/>
    </font>
    <font>
      <sz val="11"/>
      <color theme="1"/>
      <name val="Arial"/>
      <family val="2"/>
    </font>
    <font>
      <sz val="11"/>
      <color theme="1"/>
      <name val="Wingdings"/>
      <charset val="2"/>
    </font>
    <font>
      <sz val="11"/>
      <color rgb="FFE60028"/>
      <name val="Arial"/>
      <family val="2"/>
    </font>
    <font>
      <u/>
      <sz val="11"/>
      <color rgb="FF000000"/>
      <name val="Arial"/>
      <family val="2"/>
    </font>
    <font>
      <b/>
      <sz val="11"/>
      <name val="Calibri"/>
      <family val="2"/>
    </font>
    <font>
      <sz val="9"/>
      <name val="Arial"/>
      <family val="2"/>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0"/>
        <bgColor indexed="64"/>
      </patternFill>
    </fill>
    <fill>
      <patternFill patternType="solid">
        <fgColor theme="1" tint="0.499984740745262"/>
        <bgColor indexed="64"/>
      </patternFill>
    </fill>
    <fill>
      <patternFill patternType="solid">
        <fgColor rgb="FFFFFFFF"/>
        <bgColor indexed="64"/>
      </patternFill>
    </fill>
    <fill>
      <patternFill patternType="solid">
        <fgColor theme="2" tint="-9.9948118533890809E-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4"/>
        <bgColor indexed="64"/>
      </patternFill>
    </fill>
    <fill>
      <patternFill patternType="solid">
        <fgColor theme="0" tint="-0.14999847407452621"/>
        <bgColor indexed="64"/>
      </patternFill>
    </fill>
    <fill>
      <patternFill patternType="solid">
        <fgColor theme="6"/>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rgb="FFFAFBFE"/>
        <bgColor indexed="64"/>
      </patternFill>
    </fill>
    <fill>
      <gradientFill degree="90">
        <stop position="0">
          <color theme="0"/>
        </stop>
        <stop position="1">
          <color theme="2"/>
        </stop>
      </gradient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499984740745262"/>
        <bgColor indexed="64"/>
      </patternFill>
    </fill>
    <fill>
      <patternFill patternType="solid">
        <fgColor rgb="FFFFCCCC"/>
        <bgColor indexed="64"/>
      </patternFill>
    </fill>
    <fill>
      <patternFill patternType="solid">
        <fgColor theme="1"/>
        <bgColor indexed="64"/>
      </patternFill>
    </fill>
    <fill>
      <patternFill patternType="solid">
        <fgColor rgb="FF002060"/>
        <bgColor indexed="64"/>
      </patternFill>
    </fill>
    <fill>
      <patternFill patternType="solid">
        <fgColor rgb="FFF2F2F2"/>
        <bgColor indexed="64"/>
      </patternFill>
    </fill>
    <fill>
      <patternFill patternType="solid">
        <fgColor rgb="FFFFFF00"/>
        <bgColor indexed="64"/>
      </patternFill>
    </fill>
    <fill>
      <patternFill patternType="solid">
        <fgColor theme="0" tint="-0.499984740745262"/>
        <bgColor indexed="64"/>
      </patternFill>
    </fill>
  </fills>
  <borders count="1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indexed="64"/>
      </left>
      <right/>
      <top/>
      <bottom/>
      <diagonal/>
    </border>
    <border>
      <left style="medium">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bottom style="hair">
        <color indexed="64"/>
      </bottom>
      <diagonal/>
    </border>
    <border>
      <left/>
      <right style="thin">
        <color indexed="64"/>
      </right>
      <top/>
      <bottom style="hair">
        <color indexed="64"/>
      </bottom>
      <diagonal/>
    </border>
    <border>
      <left/>
      <right/>
      <top style="medium">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right style="double">
        <color indexed="64"/>
      </right>
      <top/>
      <bottom/>
      <diagonal/>
    </border>
    <border>
      <left style="medium">
        <color rgb="FFC1C1C1"/>
      </left>
      <right/>
      <top style="medium">
        <color rgb="FFC1C1C1"/>
      </top>
      <bottom/>
      <diagonal/>
    </border>
    <border>
      <left/>
      <right/>
      <top style="medium">
        <color rgb="FFC1C1C1"/>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theme="3" tint="-0.249977111117893"/>
      </top>
      <bottom style="thin">
        <color theme="3" tint="-0.249977111117893"/>
      </bottom>
      <diagonal/>
    </border>
    <border>
      <left style="thin">
        <color theme="3" tint="-0.249977111117893"/>
      </left>
      <right/>
      <top style="thin">
        <color theme="3" tint="-0.249977111117893"/>
      </top>
      <bottom style="thin">
        <color theme="3" tint="-0.249977111117893"/>
      </bottom>
      <diagonal/>
    </border>
    <border>
      <left style="thin">
        <color theme="3" tint="-0.249977111117893"/>
      </left>
      <right/>
      <top/>
      <bottom/>
      <diagonal/>
    </border>
    <border>
      <left style="thin">
        <color theme="3" tint="-0.249977111117893"/>
      </left>
      <right/>
      <top style="thin">
        <color theme="3" tint="-0.249977111117893"/>
      </top>
      <bottom/>
      <diagonal/>
    </border>
    <border>
      <left/>
      <right/>
      <top style="thin">
        <color theme="3" tint="-0.249977111117893"/>
      </top>
      <bottom/>
      <diagonal/>
    </border>
    <border>
      <left/>
      <right style="thin">
        <color theme="3" tint="-0.249977111117893"/>
      </right>
      <top style="thin">
        <color theme="3" tint="-0.249977111117893"/>
      </top>
      <bottom/>
      <diagonal/>
    </border>
    <border>
      <left/>
      <right style="thin">
        <color theme="3" tint="-0.249977111117893"/>
      </right>
      <top/>
      <bottom/>
      <diagonal/>
    </border>
    <border>
      <left style="thin">
        <color theme="3" tint="-0.249977111117893"/>
      </left>
      <right/>
      <top/>
      <bottom style="thin">
        <color theme="3" tint="-0.249977111117893"/>
      </bottom>
      <diagonal/>
    </border>
    <border>
      <left/>
      <right/>
      <top/>
      <bottom style="thin">
        <color theme="3" tint="-0.249977111117893"/>
      </bottom>
      <diagonal/>
    </border>
    <border>
      <left/>
      <right style="thin">
        <color theme="3" tint="-0.249977111117893"/>
      </right>
      <top/>
      <bottom style="thin">
        <color theme="3" tint="-0.249977111117893"/>
      </bottom>
      <diagonal/>
    </border>
    <border>
      <left/>
      <right style="medium">
        <color indexed="64"/>
      </right>
      <top style="thin">
        <color indexed="64"/>
      </top>
      <bottom style="medium">
        <color indexed="64"/>
      </bottom>
      <diagonal/>
    </border>
    <border>
      <left style="thin">
        <color theme="3" tint="-0.249977111117893"/>
      </left>
      <right/>
      <top style="thin">
        <color theme="3" tint="-0.249977111117893"/>
      </top>
      <bottom style="thin">
        <color indexed="64"/>
      </bottom>
      <diagonal/>
    </border>
    <border>
      <left/>
      <right/>
      <top style="thin">
        <color theme="3" tint="-0.249977111117893"/>
      </top>
      <bottom style="thin">
        <color indexed="64"/>
      </bottom>
      <diagonal/>
    </border>
    <border>
      <left/>
      <right style="thin">
        <color theme="3" tint="-0.249977111117893"/>
      </right>
      <top style="thin">
        <color theme="3" tint="-0.249977111117893"/>
      </top>
      <bottom style="thin">
        <color indexed="64"/>
      </bottom>
      <diagonal/>
    </border>
    <border>
      <left style="hair">
        <color auto="1"/>
      </left>
      <right/>
      <top/>
      <bottom/>
      <diagonal/>
    </border>
  </borders>
  <cellStyleXfs count="4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xf numFmtId="0" fontId="79" fillId="0" borderId="0"/>
  </cellStyleXfs>
  <cellXfs count="839">
    <xf numFmtId="0" fontId="0" fillId="0" borderId="0" xfId="0"/>
    <xf numFmtId="10" fontId="0" fillId="0" borderId="0" xfId="1" applyNumberFormat="1" applyFont="1"/>
    <xf numFmtId="165" fontId="0" fillId="0" borderId="0" xfId="0" applyNumberFormat="1"/>
    <xf numFmtId="11" fontId="0" fillId="0" borderId="0" xfId="0" applyNumberFormat="1"/>
    <xf numFmtId="0" fontId="0" fillId="0" borderId="0" xfId="0" applyBorder="1"/>
    <xf numFmtId="0" fontId="0" fillId="0" borderId="16" xfId="0" applyBorder="1"/>
    <xf numFmtId="0" fontId="16" fillId="0" borderId="0" xfId="0" applyFont="1"/>
    <xf numFmtId="0" fontId="16" fillId="0" borderId="13" xfId="0" applyFont="1" applyBorder="1"/>
    <xf numFmtId="0" fontId="16" fillId="0" borderId="15" xfId="0" applyFont="1" applyFill="1" applyBorder="1"/>
    <xf numFmtId="165" fontId="16" fillId="0" borderId="14" xfId="0" applyNumberFormat="1" applyFont="1" applyFill="1" applyBorder="1"/>
    <xf numFmtId="0" fontId="16" fillId="0" borderId="11" xfId="0" applyFont="1" applyFill="1" applyBorder="1"/>
    <xf numFmtId="0" fontId="0" fillId="0" borderId="16" xfId="0" applyFill="1" applyBorder="1"/>
    <xf numFmtId="165" fontId="0" fillId="0" borderId="0" xfId="1" applyNumberFormat="1" applyFont="1" applyFill="1" applyBorder="1"/>
    <xf numFmtId="10" fontId="16" fillId="0" borderId="18" xfId="1" applyNumberFormat="1" applyFont="1" applyBorder="1"/>
    <xf numFmtId="10" fontId="0" fillId="0" borderId="0" xfId="1" applyNumberFormat="1" applyFont="1" applyBorder="1"/>
    <xf numFmtId="10" fontId="16" fillId="0" borderId="13" xfId="1" applyNumberFormat="1" applyFont="1" applyBorder="1"/>
    <xf numFmtId="10" fontId="0" fillId="0" borderId="16" xfId="1" applyNumberFormat="1" applyFont="1" applyFill="1" applyBorder="1"/>
    <xf numFmtId="0" fontId="0" fillId="0" borderId="12" xfId="0" applyFill="1" applyBorder="1"/>
    <xf numFmtId="0" fontId="0" fillId="34" borderId="0" xfId="0" applyFill="1"/>
    <xf numFmtId="0" fontId="20" fillId="34" borderId="0" xfId="0" applyFont="1" applyFill="1"/>
    <xf numFmtId="0" fontId="0" fillId="35" borderId="0" xfId="0" applyFill="1"/>
    <xf numFmtId="0" fontId="0" fillId="34" borderId="0" xfId="0" applyFill="1" applyBorder="1"/>
    <xf numFmtId="9" fontId="0" fillId="34" borderId="0" xfId="1" applyFont="1" applyFill="1"/>
    <xf numFmtId="0" fontId="16" fillId="0" borderId="17" xfId="0" applyFont="1" applyBorder="1"/>
    <xf numFmtId="0" fontId="16" fillId="34" borderId="0" xfId="0" applyFont="1" applyFill="1" applyBorder="1"/>
    <xf numFmtId="166" fontId="0" fillId="34" borderId="0" xfId="0" applyNumberFormat="1" applyFill="1" applyBorder="1"/>
    <xf numFmtId="9" fontId="0" fillId="34" borderId="0" xfId="1" applyFont="1" applyFill="1" applyBorder="1"/>
    <xf numFmtId="10" fontId="16" fillId="0" borderId="15" xfId="1" applyNumberFormat="1" applyFont="1" applyFill="1" applyBorder="1"/>
    <xf numFmtId="10" fontId="16" fillId="0" borderId="10" xfId="1" applyNumberFormat="1" applyFont="1" applyBorder="1"/>
    <xf numFmtId="10" fontId="16" fillId="0" borderId="15" xfId="1" applyNumberFormat="1" applyFont="1" applyBorder="1"/>
    <xf numFmtId="10" fontId="16" fillId="0" borderId="11" xfId="1" applyNumberFormat="1" applyFont="1" applyBorder="1"/>
    <xf numFmtId="10" fontId="16" fillId="0" borderId="17" xfId="1" applyNumberFormat="1" applyFont="1" applyFill="1" applyBorder="1"/>
    <xf numFmtId="9" fontId="16" fillId="0" borderId="0" xfId="1" applyNumberFormat="1" applyFont="1"/>
    <xf numFmtId="0" fontId="0" fillId="34" borderId="0" xfId="0" quotePrefix="1" applyFill="1"/>
    <xf numFmtId="0" fontId="25" fillId="0" borderId="0" xfId="0" applyFont="1"/>
    <xf numFmtId="0" fontId="26" fillId="0" borderId="0" xfId="0" applyFont="1"/>
    <xf numFmtId="0" fontId="24" fillId="34" borderId="0" xfId="0" applyFont="1" applyFill="1"/>
    <xf numFmtId="0" fontId="20" fillId="34" borderId="0" xfId="0" applyFont="1" applyFill="1" applyBorder="1"/>
    <xf numFmtId="10" fontId="0" fillId="34" borderId="0" xfId="1" applyNumberFormat="1" applyFont="1" applyFill="1" applyBorder="1" applyAlignment="1">
      <alignment wrapText="1"/>
    </xf>
    <xf numFmtId="0" fontId="0" fillId="34" borderId="0" xfId="0" applyFill="1" applyBorder="1" applyAlignment="1"/>
    <xf numFmtId="9" fontId="16" fillId="0" borderId="19" xfId="1" applyNumberFormat="1" applyFont="1" applyBorder="1"/>
    <xf numFmtId="0" fontId="16" fillId="0" borderId="22" xfId="0" applyFont="1" applyFill="1" applyBorder="1"/>
    <xf numFmtId="10" fontId="16" fillId="0" borderId="23" xfId="1" applyNumberFormat="1" applyFont="1" applyBorder="1"/>
    <xf numFmtId="0" fontId="16" fillId="0" borderId="24" xfId="0" applyFont="1" applyFill="1" applyBorder="1"/>
    <xf numFmtId="10" fontId="0" fillId="0" borderId="25" xfId="1" applyNumberFormat="1" applyFont="1" applyBorder="1"/>
    <xf numFmtId="0" fontId="16" fillId="0" borderId="26" xfId="0" applyFont="1" applyFill="1" applyBorder="1"/>
    <xf numFmtId="10" fontId="0" fillId="0" borderId="27" xfId="1" applyNumberFormat="1" applyFont="1" applyBorder="1"/>
    <xf numFmtId="10" fontId="0" fillId="0" borderId="28" xfId="1" applyNumberFormat="1" applyFont="1" applyBorder="1"/>
    <xf numFmtId="0" fontId="0" fillId="0" borderId="29" xfId="0" applyBorder="1"/>
    <xf numFmtId="0" fontId="0" fillId="0" borderId="25" xfId="0" applyBorder="1"/>
    <xf numFmtId="10" fontId="0" fillId="0" borderId="25" xfId="0" applyNumberFormat="1" applyBorder="1"/>
    <xf numFmtId="10" fontId="0" fillId="0" borderId="28" xfId="0" applyNumberFormat="1" applyBorder="1"/>
    <xf numFmtId="0" fontId="16" fillId="0" borderId="19" xfId="0" applyFont="1" applyBorder="1"/>
    <xf numFmtId="0" fontId="0" fillId="0" borderId="28" xfId="0" applyBorder="1"/>
    <xf numFmtId="10" fontId="16" fillId="0" borderId="33" xfId="1" applyNumberFormat="1" applyFont="1" applyFill="1" applyBorder="1"/>
    <xf numFmtId="0" fontId="16" fillId="0" borderId="34" xfId="0" applyFont="1" applyFill="1" applyBorder="1"/>
    <xf numFmtId="0" fontId="0" fillId="0" borderId="35" xfId="0" applyBorder="1"/>
    <xf numFmtId="0" fontId="16" fillId="0" borderId="36" xfId="0" applyFont="1" applyFill="1" applyBorder="1"/>
    <xf numFmtId="0" fontId="0" fillId="0" borderId="37" xfId="0" applyBorder="1"/>
    <xf numFmtId="0" fontId="0" fillId="0" borderId="27" xfId="0" applyBorder="1"/>
    <xf numFmtId="0" fontId="16" fillId="0" borderId="38" xfId="0" applyFont="1" applyFill="1" applyBorder="1"/>
    <xf numFmtId="0" fontId="16" fillId="0" borderId="35" xfId="0" applyFont="1" applyBorder="1"/>
    <xf numFmtId="0" fontId="16" fillId="0" borderId="37" xfId="0" applyFont="1" applyBorder="1"/>
    <xf numFmtId="0" fontId="0" fillId="0" borderId="39" xfId="0" applyBorder="1"/>
    <xf numFmtId="0" fontId="16" fillId="0" borderId="40" xfId="0" applyFont="1" applyFill="1" applyBorder="1"/>
    <xf numFmtId="0" fontId="0" fillId="0" borderId="41" xfId="0" applyFill="1" applyBorder="1"/>
    <xf numFmtId="10" fontId="0" fillId="0" borderId="39" xfId="1" applyNumberFormat="1" applyFont="1" applyFill="1" applyBorder="1"/>
    <xf numFmtId="165" fontId="0" fillId="0" borderId="27" xfId="1" applyNumberFormat="1" applyFont="1" applyFill="1" applyBorder="1"/>
    <xf numFmtId="0" fontId="0" fillId="0" borderId="39" xfId="0" applyFill="1" applyBorder="1"/>
    <xf numFmtId="9" fontId="0" fillId="0" borderId="42" xfId="1" applyFont="1" applyBorder="1"/>
    <xf numFmtId="0" fontId="16" fillId="0" borderId="43" xfId="0" applyFont="1" applyBorder="1"/>
    <xf numFmtId="0" fontId="16" fillId="0" borderId="44" xfId="0" applyFont="1" applyBorder="1"/>
    <xf numFmtId="0" fontId="0" fillId="0" borderId="19" xfId="0" applyBorder="1"/>
    <xf numFmtId="10" fontId="0" fillId="0" borderId="0" xfId="0" applyNumberFormat="1" applyBorder="1"/>
    <xf numFmtId="0" fontId="16" fillId="0" borderId="47" xfId="0" applyFont="1" applyFill="1" applyBorder="1"/>
    <xf numFmtId="0" fontId="16" fillId="0" borderId="48" xfId="0" applyFont="1" applyFill="1" applyBorder="1"/>
    <xf numFmtId="10" fontId="0" fillId="0" borderId="27" xfId="0" applyNumberFormat="1" applyBorder="1"/>
    <xf numFmtId="0" fontId="16" fillId="0" borderId="49" xfId="0" applyFont="1" applyFill="1" applyBorder="1"/>
    <xf numFmtId="10" fontId="16" fillId="0" borderId="30" xfId="1" applyNumberFormat="1" applyFont="1" applyFill="1" applyBorder="1"/>
    <xf numFmtId="10" fontId="16" fillId="0" borderId="31" xfId="1" applyNumberFormat="1" applyFont="1" applyFill="1" applyBorder="1"/>
    <xf numFmtId="10" fontId="16" fillId="0" borderId="32" xfId="1" applyNumberFormat="1" applyFont="1" applyFill="1" applyBorder="1"/>
    <xf numFmtId="0" fontId="16" fillId="0" borderId="43" xfId="0" applyFont="1" applyFill="1" applyBorder="1"/>
    <xf numFmtId="0" fontId="16" fillId="0" borderId="35" xfId="0" applyFont="1" applyFill="1" applyBorder="1"/>
    <xf numFmtId="0" fontId="16" fillId="0" borderId="37" xfId="0" applyFont="1" applyFill="1" applyBorder="1"/>
    <xf numFmtId="0" fontId="0" fillId="0" borderId="24" xfId="0" applyFill="1" applyBorder="1"/>
    <xf numFmtId="0" fontId="0" fillId="0" borderId="26" xfId="0" applyFill="1" applyBorder="1"/>
    <xf numFmtId="0" fontId="16" fillId="0" borderId="19" xfId="0" applyFont="1" applyFill="1" applyBorder="1"/>
    <xf numFmtId="0" fontId="0" fillId="34" borderId="0" xfId="0" applyFill="1" applyBorder="1" applyAlignment="1">
      <alignment horizontal="center" vertical="center" wrapText="1"/>
    </xf>
    <xf numFmtId="0" fontId="0" fillId="0" borderId="54" xfId="0" applyBorder="1"/>
    <xf numFmtId="0" fontId="14" fillId="0" borderId="21" xfId="0" applyFont="1" applyBorder="1" applyAlignment="1"/>
    <xf numFmtId="10" fontId="16" fillId="0" borderId="45" xfId="1" applyNumberFormat="1" applyFont="1" applyFill="1" applyBorder="1"/>
    <xf numFmtId="10" fontId="0" fillId="0" borderId="47" xfId="0" applyNumberFormat="1" applyBorder="1"/>
    <xf numFmtId="10" fontId="0" fillId="0" borderId="48" xfId="0" applyNumberFormat="1" applyBorder="1"/>
    <xf numFmtId="10" fontId="16" fillId="0" borderId="28" xfId="1" applyNumberFormat="1" applyFont="1" applyFill="1" applyBorder="1"/>
    <xf numFmtId="10" fontId="16" fillId="0" borderId="0" xfId="1" applyNumberFormat="1" applyFont="1" applyFill="1" applyBorder="1"/>
    <xf numFmtId="10" fontId="16" fillId="0" borderId="51" xfId="1" applyNumberFormat="1" applyFont="1" applyFill="1" applyBorder="1"/>
    <xf numFmtId="10" fontId="16" fillId="0" borderId="52" xfId="1" applyNumberFormat="1" applyFont="1" applyFill="1" applyBorder="1"/>
    <xf numFmtId="0" fontId="0" fillId="0" borderId="53" xfId="0" applyBorder="1"/>
    <xf numFmtId="0" fontId="29" fillId="0" borderId="0" xfId="0" applyFont="1" applyBorder="1" applyAlignment="1">
      <alignment horizontal="left"/>
    </xf>
    <xf numFmtId="0" fontId="0" fillId="0" borderId="0" xfId="0" applyBorder="1" applyAlignment="1">
      <alignment horizontal="left"/>
    </xf>
    <xf numFmtId="0" fontId="29" fillId="36" borderId="0" xfId="0" applyFont="1" applyFill="1" applyBorder="1" applyAlignment="1">
      <alignment horizontal="left"/>
    </xf>
    <xf numFmtId="0" fontId="0" fillId="0" borderId="49" xfId="0" applyBorder="1"/>
    <xf numFmtId="0" fontId="0" fillId="0" borderId="47" xfId="0" applyBorder="1"/>
    <xf numFmtId="0" fontId="0" fillId="0" borderId="48" xfId="0" applyBorder="1"/>
    <xf numFmtId="10" fontId="20" fillId="34" borderId="0" xfId="1" applyNumberFormat="1" applyFont="1" applyFill="1" applyBorder="1"/>
    <xf numFmtId="168" fontId="0" fillId="34" borderId="0" xfId="1" applyNumberFormat="1" applyFont="1" applyFill="1"/>
    <xf numFmtId="169" fontId="0" fillId="34" borderId="0" xfId="0" applyNumberFormat="1" applyFill="1"/>
    <xf numFmtId="170" fontId="0" fillId="34" borderId="0" xfId="0" applyNumberFormat="1" applyFill="1"/>
    <xf numFmtId="20" fontId="20" fillId="34" borderId="0" xfId="0" applyNumberFormat="1" applyFont="1" applyFill="1" applyBorder="1"/>
    <xf numFmtId="0" fontId="30" fillId="34" borderId="0" xfId="0" applyFont="1" applyFill="1" applyBorder="1"/>
    <xf numFmtId="0" fontId="14" fillId="34" borderId="0" xfId="0" applyFont="1" applyFill="1" applyBorder="1"/>
    <xf numFmtId="0" fontId="21" fillId="34" borderId="0" xfId="0" applyFont="1" applyFill="1" applyBorder="1"/>
    <xf numFmtId="0" fontId="18" fillId="34" borderId="0" xfId="0" applyFont="1" applyFill="1" applyBorder="1" applyAlignment="1">
      <alignment horizontal="left" indent="2" readingOrder="1"/>
    </xf>
    <xf numFmtId="0" fontId="22" fillId="34" borderId="0" xfId="0" applyFont="1" applyFill="1" applyBorder="1"/>
    <xf numFmtId="0" fontId="0" fillId="34" borderId="0" xfId="0" applyFont="1" applyFill="1" applyBorder="1"/>
    <xf numFmtId="0" fontId="23" fillId="34" borderId="0" xfId="0" applyFont="1" applyFill="1" applyBorder="1"/>
    <xf numFmtId="0" fontId="19" fillId="34" borderId="0" xfId="0" applyFont="1" applyFill="1" applyBorder="1"/>
    <xf numFmtId="0" fontId="31" fillId="34" borderId="0" xfId="0" applyFont="1" applyFill="1" applyBorder="1"/>
    <xf numFmtId="1" fontId="0" fillId="0" borderId="0" xfId="0" applyNumberFormat="1"/>
    <xf numFmtId="0" fontId="16" fillId="0" borderId="54" xfId="0" applyFont="1" applyBorder="1"/>
    <xf numFmtId="0" fontId="0" fillId="0" borderId="46" xfId="0" applyBorder="1"/>
    <xf numFmtId="0" fontId="27" fillId="34" borderId="0" xfId="0" applyFont="1" applyFill="1" applyBorder="1"/>
    <xf numFmtId="0" fontId="16" fillId="34" borderId="0" xfId="0" applyFont="1" applyFill="1" applyBorder="1" applyAlignment="1">
      <alignment horizontal="center" vertical="center"/>
    </xf>
    <xf numFmtId="0" fontId="0" fillId="34" borderId="0" xfId="0" applyFill="1" applyBorder="1" applyAlignment="1">
      <alignment horizontal="left" vertical="center"/>
    </xf>
    <xf numFmtId="0" fontId="0" fillId="34" borderId="0" xfId="0" applyFill="1" applyBorder="1" applyAlignment="1">
      <alignment horizontal="left" vertical="center"/>
    </xf>
    <xf numFmtId="0" fontId="0" fillId="33" borderId="13" xfId="0" applyFill="1" applyBorder="1" applyAlignment="1">
      <alignment horizontal="center" vertical="center" wrapText="1"/>
    </xf>
    <xf numFmtId="0" fontId="0" fillId="34" borderId="13" xfId="0" applyFont="1" applyFill="1" applyBorder="1" applyAlignment="1">
      <alignment horizontal="center" vertical="center"/>
    </xf>
    <xf numFmtId="0" fontId="0" fillId="34" borderId="0" xfId="0" applyFill="1" applyBorder="1" applyAlignment="1">
      <alignment horizontal="left" vertical="center"/>
    </xf>
    <xf numFmtId="0" fontId="36" fillId="34" borderId="0" xfId="0" applyFont="1" applyFill="1" applyBorder="1" applyAlignment="1"/>
    <xf numFmtId="0" fontId="28" fillId="34" borderId="31" xfId="0" applyFont="1" applyFill="1" applyBorder="1" applyAlignment="1">
      <alignment horizontal="center" vertical="center"/>
    </xf>
    <xf numFmtId="0" fontId="32" fillId="0" borderId="31" xfId="0" applyFont="1" applyBorder="1" applyAlignment="1">
      <alignment horizontal="center" vertical="center"/>
    </xf>
    <xf numFmtId="0" fontId="0" fillId="34" borderId="70" xfId="0" applyFont="1" applyFill="1" applyBorder="1" applyAlignment="1">
      <alignment horizontal="center" vertical="center"/>
    </xf>
    <xf numFmtId="167" fontId="0" fillId="34" borderId="0" xfId="0" applyNumberFormat="1" applyFill="1" applyBorder="1" applyAlignment="1">
      <alignment horizontal="left" vertical="center"/>
    </xf>
    <xf numFmtId="167" fontId="20" fillId="34" borderId="0" xfId="0" applyNumberFormat="1" applyFont="1" applyFill="1"/>
    <xf numFmtId="0" fontId="27" fillId="34" borderId="0" xfId="0" applyFont="1" applyFill="1"/>
    <xf numFmtId="0" fontId="0" fillId="34" borderId="0" xfId="0" applyFill="1" applyAlignment="1"/>
    <xf numFmtId="0" fontId="28" fillId="34" borderId="0" xfId="0" applyFont="1" applyFill="1"/>
    <xf numFmtId="0" fontId="28" fillId="34" borderId="0" xfId="0" applyFont="1" applyFill="1" applyBorder="1"/>
    <xf numFmtId="0" fontId="20" fillId="34" borderId="0" xfId="0" applyFont="1" applyFill="1" applyAlignment="1">
      <alignment vertical="center"/>
    </xf>
    <xf numFmtId="0" fontId="0" fillId="34" borderId="0" xfId="0" applyFill="1" applyAlignment="1">
      <alignment vertical="center"/>
    </xf>
    <xf numFmtId="9" fontId="0" fillId="34" borderId="0" xfId="1" applyFont="1" applyFill="1" applyAlignment="1">
      <alignment vertical="center"/>
    </xf>
    <xf numFmtId="0" fontId="0" fillId="34" borderId="0" xfId="0" applyFill="1" applyBorder="1" applyAlignment="1">
      <alignment vertical="center"/>
    </xf>
    <xf numFmtId="0" fontId="16" fillId="34" borderId="0" xfId="0" applyFont="1" applyFill="1" applyBorder="1" applyAlignment="1">
      <alignment vertical="center"/>
    </xf>
    <xf numFmtId="0" fontId="20" fillId="34" borderId="0" xfId="0" applyFont="1" applyFill="1" applyBorder="1" applyAlignment="1">
      <alignment horizontal="left" vertical="center"/>
    </xf>
    <xf numFmtId="0" fontId="0" fillId="35" borderId="0" xfId="0" applyFill="1" applyAlignment="1">
      <alignment horizontal="left" vertical="center"/>
    </xf>
    <xf numFmtId="0" fontId="0" fillId="34" borderId="0" xfId="0" applyFill="1" applyAlignment="1">
      <alignment horizontal="left" vertical="center"/>
    </xf>
    <xf numFmtId="9" fontId="0" fillId="34" borderId="0" xfId="1" applyFont="1" applyFill="1" applyAlignment="1">
      <alignment horizontal="left" vertical="center"/>
    </xf>
    <xf numFmtId="166" fontId="0" fillId="34" borderId="0" xfId="0" applyNumberFormat="1" applyFill="1" applyBorder="1" applyAlignment="1">
      <alignment horizontal="left" vertical="center"/>
    </xf>
    <xf numFmtId="0" fontId="16" fillId="34" borderId="0" xfId="0" applyFont="1" applyFill="1" applyBorder="1" applyAlignment="1">
      <alignment horizontal="left" vertical="center"/>
    </xf>
    <xf numFmtId="9" fontId="0" fillId="34" borderId="0" xfId="1" applyFont="1" applyFill="1" applyBorder="1" applyAlignment="1">
      <alignment horizontal="left" vertical="center"/>
    </xf>
    <xf numFmtId="0" fontId="20" fillId="34" borderId="0" xfId="0" applyFont="1" applyFill="1" applyBorder="1" applyAlignment="1">
      <alignment vertical="center"/>
    </xf>
    <xf numFmtId="0" fontId="0" fillId="35" borderId="0" xfId="0" applyFill="1" applyAlignment="1">
      <alignment vertical="center"/>
    </xf>
    <xf numFmtId="166" fontId="0" fillId="34" borderId="0" xfId="0" applyNumberFormat="1" applyFill="1" applyBorder="1" applyAlignment="1">
      <alignment vertical="center"/>
    </xf>
    <xf numFmtId="9" fontId="0" fillId="34" borderId="0" xfId="1" applyFont="1" applyFill="1" applyBorder="1" applyAlignment="1">
      <alignment vertical="center"/>
    </xf>
    <xf numFmtId="0" fontId="20" fillId="34" borderId="0" xfId="0" applyFont="1" applyFill="1" applyAlignment="1">
      <alignment horizontal="left" vertical="center"/>
    </xf>
    <xf numFmtId="0" fontId="20" fillId="34" borderId="89" xfId="0" applyFont="1" applyFill="1" applyBorder="1"/>
    <xf numFmtId="0" fontId="20" fillId="34" borderId="90" xfId="0" applyFont="1" applyFill="1" applyBorder="1"/>
    <xf numFmtId="0" fontId="28" fillId="34" borderId="0" xfId="0" applyFont="1" applyFill="1" applyBorder="1" applyAlignment="1"/>
    <xf numFmtId="0" fontId="28" fillId="34" borderId="90" xfId="0" applyFont="1" applyFill="1" applyBorder="1" applyAlignment="1"/>
    <xf numFmtId="20" fontId="22" fillId="34" borderId="89" xfId="0" applyNumberFormat="1" applyFont="1" applyFill="1" applyBorder="1" applyAlignment="1"/>
    <xf numFmtId="0" fontId="27" fillId="34" borderId="89" xfId="0" applyFont="1" applyFill="1" applyBorder="1"/>
    <xf numFmtId="0" fontId="0" fillId="34" borderId="90" xfId="0" applyFill="1" applyBorder="1"/>
    <xf numFmtId="0" fontId="0" fillId="34" borderId="90" xfId="0" applyFill="1" applyBorder="1" applyAlignment="1"/>
    <xf numFmtId="20" fontId="22" fillId="34" borderId="58" xfId="0" applyNumberFormat="1" applyFont="1" applyFill="1" applyBorder="1" applyAlignment="1"/>
    <xf numFmtId="0" fontId="0" fillId="34" borderId="59" xfId="0" applyFill="1" applyBorder="1"/>
    <xf numFmtId="0" fontId="0" fillId="34" borderId="59" xfId="0" applyFill="1" applyBorder="1" applyAlignment="1"/>
    <xf numFmtId="0" fontId="0" fillId="34" borderId="60" xfId="0" applyFill="1" applyBorder="1" applyAlignment="1"/>
    <xf numFmtId="0" fontId="20" fillId="34" borderId="55" xfId="0" applyFont="1" applyFill="1" applyBorder="1"/>
    <xf numFmtId="0" fontId="20" fillId="34" borderId="56" xfId="0" applyFont="1" applyFill="1" applyBorder="1"/>
    <xf numFmtId="0" fontId="0" fillId="34" borderId="57" xfId="0" applyFill="1" applyBorder="1"/>
    <xf numFmtId="0" fontId="20" fillId="33" borderId="13" xfId="0" applyFont="1" applyFill="1" applyBorder="1" applyAlignment="1">
      <alignment horizontal="center" wrapText="1"/>
    </xf>
    <xf numFmtId="165" fontId="14" fillId="34" borderId="13" xfId="1" applyNumberFormat="1" applyFont="1" applyFill="1" applyBorder="1" applyAlignment="1">
      <alignment horizontal="center" vertical="center"/>
    </xf>
    <xf numFmtId="0" fontId="27" fillId="34" borderId="0" xfId="0" applyFont="1" applyFill="1" applyAlignment="1"/>
    <xf numFmtId="0" fontId="17" fillId="41" borderId="0" xfId="0" applyFont="1" applyFill="1" applyAlignment="1">
      <alignment horizontal="center"/>
    </xf>
    <xf numFmtId="0" fontId="0" fillId="42" borderId="13" xfId="0" applyFill="1" applyBorder="1" applyAlignment="1">
      <alignment horizontal="center" vertical="center"/>
    </xf>
    <xf numFmtId="0" fontId="41" fillId="0" borderId="13" xfId="0" applyFont="1" applyBorder="1" applyAlignment="1">
      <alignment horizontal="center"/>
    </xf>
    <xf numFmtId="0" fontId="0" fillId="0" borderId="13" xfId="0" applyBorder="1" applyAlignment="1">
      <alignment horizontal="left"/>
    </xf>
    <xf numFmtId="0" fontId="0" fillId="0" borderId="13" xfId="0" applyBorder="1"/>
    <xf numFmtId="0" fontId="0" fillId="43" borderId="13" xfId="0" applyFill="1" applyBorder="1"/>
    <xf numFmtId="0" fontId="0" fillId="34" borderId="13" xfId="0" applyFill="1" applyBorder="1"/>
    <xf numFmtId="0" fontId="0" fillId="0" borderId="13" xfId="0" applyBorder="1" applyAlignment="1">
      <alignment horizontal="left" vertical="center"/>
    </xf>
    <xf numFmtId="0" fontId="0" fillId="44" borderId="13" xfId="0" applyFill="1" applyBorder="1"/>
    <xf numFmtId="14" fontId="0" fillId="0" borderId="13" xfId="0" applyNumberFormat="1" applyBorder="1"/>
    <xf numFmtId="0" fontId="0" fillId="0" borderId="13" xfId="0" applyBorder="1" applyAlignment="1">
      <alignment horizontal="left" vertical="top"/>
    </xf>
    <xf numFmtId="0" fontId="0" fillId="0" borderId="13" xfId="0" applyNumberFormat="1" applyBorder="1"/>
    <xf numFmtId="0" fontId="0" fillId="0" borderId="13" xfId="0" applyFill="1" applyBorder="1"/>
    <xf numFmtId="0" fontId="0" fillId="0" borderId="13" xfId="0" applyFill="1" applyBorder="1" applyAlignment="1">
      <alignment horizontal="center" vertical="center"/>
    </xf>
    <xf numFmtId="0" fontId="0" fillId="0" borderId="0" xfId="0" applyFill="1"/>
    <xf numFmtId="0" fontId="0" fillId="34" borderId="13" xfId="0" applyFill="1" applyBorder="1" applyAlignment="1">
      <alignment horizontal="center" vertical="center"/>
    </xf>
    <xf numFmtId="0" fontId="42" fillId="34" borderId="0" xfId="0" applyFont="1" applyFill="1"/>
    <xf numFmtId="0" fontId="0" fillId="42" borderId="13" xfId="0" applyFill="1"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left" vertical="center" wrapText="1"/>
    </xf>
    <xf numFmtId="0" fontId="0" fillId="0" borderId="13" xfId="0" applyBorder="1" applyAlignment="1">
      <alignment horizontal="center"/>
    </xf>
    <xf numFmtId="0" fontId="17" fillId="0" borderId="0" xfId="0" applyFont="1" applyFill="1" applyAlignment="1">
      <alignment horizontal="left"/>
    </xf>
    <xf numFmtId="0" fontId="0" fillId="42" borderId="13" xfId="0" applyFill="1" applyBorder="1" applyAlignment="1">
      <alignment horizontal="center"/>
    </xf>
    <xf numFmtId="0" fontId="43" fillId="0" borderId="0" xfId="0" applyFont="1" applyAlignment="1">
      <alignment horizontal="left" indent="15"/>
    </xf>
    <xf numFmtId="0" fontId="0" fillId="0" borderId="13" xfId="0" applyBorder="1" applyAlignment="1">
      <alignment wrapText="1"/>
    </xf>
    <xf numFmtId="0" fontId="17" fillId="0" borderId="13" xfId="0" applyFont="1" applyFill="1" applyBorder="1" applyAlignment="1">
      <alignment horizontal="center" vertical="center" wrapText="1"/>
    </xf>
    <xf numFmtId="0" fontId="44" fillId="0" borderId="0" xfId="0" applyFont="1" applyAlignment="1">
      <alignment horizontal="left" indent="10"/>
    </xf>
    <xf numFmtId="0" fontId="20" fillId="34" borderId="13" xfId="0" applyFont="1" applyFill="1" applyBorder="1" applyAlignment="1">
      <alignment horizontal="center" vertical="center" wrapText="1"/>
    </xf>
    <xf numFmtId="1" fontId="20" fillId="34" borderId="13" xfId="0" applyNumberFormat="1" applyFont="1" applyFill="1" applyBorder="1" applyAlignment="1">
      <alignment horizontal="center" vertical="center"/>
    </xf>
    <xf numFmtId="20" fontId="27" fillId="34" borderId="89" xfId="0" applyNumberFormat="1" applyFont="1" applyFill="1" applyBorder="1" applyAlignment="1"/>
    <xf numFmtId="0" fontId="27" fillId="34" borderId="0" xfId="0" applyFont="1" applyFill="1" applyAlignment="1"/>
    <xf numFmtId="0" fontId="0" fillId="0" borderId="0" xfId="0" applyAlignment="1"/>
    <xf numFmtId="0" fontId="28" fillId="34" borderId="0" xfId="0" applyFont="1" applyFill="1" applyAlignment="1">
      <alignment wrapText="1"/>
    </xf>
    <xf numFmtId="0" fontId="43" fillId="34" borderId="0" xfId="0" applyFont="1" applyFill="1" applyAlignment="1">
      <alignment horizontal="left" indent="15"/>
    </xf>
    <xf numFmtId="0" fontId="45" fillId="46" borderId="91" xfId="0" applyFont="1" applyFill="1" applyBorder="1" applyAlignment="1">
      <alignment horizontal="center" vertical="top" wrapText="1"/>
    </xf>
    <xf numFmtId="0" fontId="45" fillId="46" borderId="92" xfId="0" applyFont="1" applyFill="1" applyBorder="1" applyAlignment="1">
      <alignment horizontal="center" vertical="top" wrapText="1"/>
    </xf>
    <xf numFmtId="0" fontId="0" fillId="34" borderId="0" xfId="0" applyFill="1" applyAlignment="1">
      <alignment horizontal="center"/>
    </xf>
    <xf numFmtId="0" fontId="40" fillId="34" borderId="89" xfId="0" applyFont="1" applyFill="1" applyBorder="1" applyAlignment="1">
      <alignment horizontal="center" vertical="center"/>
    </xf>
    <xf numFmtId="0" fontId="40" fillId="34" borderId="0" xfId="0" applyFont="1" applyFill="1" applyBorder="1" applyAlignment="1">
      <alignment horizontal="center" vertical="center"/>
    </xf>
    <xf numFmtId="0" fontId="40" fillId="34" borderId="90" xfId="0" applyFont="1" applyFill="1" applyBorder="1" applyAlignment="1">
      <alignment horizontal="center" vertical="center"/>
    </xf>
    <xf numFmtId="0" fontId="0" fillId="34" borderId="89" xfId="0" applyFill="1" applyBorder="1"/>
    <xf numFmtId="0" fontId="0" fillId="47" borderId="89" xfId="0" applyFill="1" applyBorder="1"/>
    <xf numFmtId="0" fontId="40" fillId="47" borderId="0" xfId="0" applyFont="1" applyFill="1" applyBorder="1" applyAlignment="1">
      <alignment horizontal="center" vertical="center"/>
    </xf>
    <xf numFmtId="0" fontId="0" fillId="47" borderId="0" xfId="0" applyFill="1" applyBorder="1"/>
    <xf numFmtId="0" fontId="40" fillId="47" borderId="89" xfId="0" applyFont="1" applyFill="1" applyBorder="1" applyAlignment="1">
      <alignment horizontal="center" vertical="center"/>
    </xf>
    <xf numFmtId="0" fontId="40" fillId="47" borderId="90" xfId="0" applyFont="1" applyFill="1" applyBorder="1" applyAlignment="1">
      <alignment horizontal="center" vertical="center"/>
    </xf>
    <xf numFmtId="20" fontId="22" fillId="34" borderId="89" xfId="0" applyNumberFormat="1" applyFont="1" applyFill="1" applyBorder="1" applyAlignment="1">
      <alignment wrapText="1"/>
    </xf>
    <xf numFmtId="0" fontId="40" fillId="34" borderId="89" xfId="0" applyFont="1" applyFill="1" applyBorder="1" applyAlignment="1">
      <alignment horizontal="left" vertical="center"/>
    </xf>
    <xf numFmtId="20" fontId="27" fillId="34" borderId="0" xfId="0" applyNumberFormat="1" applyFont="1" applyFill="1" applyBorder="1" applyAlignment="1"/>
    <xf numFmtId="20" fontId="27" fillId="34" borderId="90" xfId="0" applyNumberFormat="1" applyFont="1" applyFill="1" applyBorder="1" applyAlignment="1"/>
    <xf numFmtId="0" fontId="28" fillId="34" borderId="0" xfId="0" applyFont="1" applyFill="1" applyAlignment="1">
      <alignment horizontal="left" vertical="top"/>
    </xf>
    <xf numFmtId="0" fontId="28" fillId="34" borderId="10" xfId="0" applyFont="1" applyFill="1" applyBorder="1"/>
    <xf numFmtId="0" fontId="28" fillId="34" borderId="14" xfId="0" applyFont="1" applyFill="1" applyBorder="1"/>
    <xf numFmtId="0" fontId="28" fillId="34" borderId="11" xfId="0" applyFont="1" applyFill="1" applyBorder="1"/>
    <xf numFmtId="0" fontId="28" fillId="34" borderId="67" xfId="0" applyFont="1" applyFill="1" applyBorder="1"/>
    <xf numFmtId="0" fontId="28" fillId="34" borderId="12" xfId="0" applyFont="1" applyFill="1" applyBorder="1"/>
    <xf numFmtId="0" fontId="51" fillId="34" borderId="0" xfId="0" applyFont="1" applyFill="1" applyBorder="1"/>
    <xf numFmtId="0" fontId="52" fillId="34" borderId="0" xfId="0" applyFont="1" applyFill="1" applyBorder="1"/>
    <xf numFmtId="0" fontId="52" fillId="34" borderId="0" xfId="0" applyFont="1" applyFill="1" applyBorder="1" applyAlignment="1">
      <alignment horizontal="left" indent="8"/>
    </xf>
    <xf numFmtId="0" fontId="52" fillId="34" borderId="0" xfId="0" applyFont="1" applyFill="1" applyBorder="1" applyAlignment="1">
      <alignment horizontal="justify"/>
    </xf>
    <xf numFmtId="0" fontId="28" fillId="34" borderId="67" xfId="0" applyFont="1" applyFill="1" applyBorder="1" applyAlignment="1">
      <alignment horizontal="left" vertical="top"/>
    </xf>
    <xf numFmtId="0" fontId="28" fillId="34" borderId="0" xfId="0" applyFont="1" applyFill="1" applyBorder="1" applyAlignment="1">
      <alignment horizontal="left" vertical="top"/>
    </xf>
    <xf numFmtId="0" fontId="28" fillId="34" borderId="12" xfId="0" applyFont="1" applyFill="1" applyBorder="1" applyAlignment="1">
      <alignment horizontal="left" vertical="top"/>
    </xf>
    <xf numFmtId="0" fontId="53" fillId="34" borderId="0" xfId="0" applyFont="1" applyFill="1" applyBorder="1"/>
    <xf numFmtId="0" fontId="52" fillId="34" borderId="0" xfId="0" applyFont="1" applyFill="1" applyBorder="1" applyAlignment="1">
      <alignment horizontal="left" indent="5"/>
    </xf>
    <xf numFmtId="0" fontId="53" fillId="34" borderId="0" xfId="0" applyFont="1" applyFill="1" applyBorder="1" applyAlignment="1">
      <alignment horizontal="left" indent="8"/>
    </xf>
    <xf numFmtId="0" fontId="49" fillId="34" borderId="0" xfId="0" applyFont="1" applyFill="1" applyBorder="1" applyAlignment="1">
      <alignment horizontal="left" vertical="top" indent="5"/>
    </xf>
    <xf numFmtId="0" fontId="28" fillId="34" borderId="97" xfId="0" applyFont="1" applyFill="1" applyBorder="1"/>
    <xf numFmtId="0" fontId="28" fillId="34" borderId="98" xfId="0" applyFont="1" applyFill="1" applyBorder="1"/>
    <xf numFmtId="0" fontId="28" fillId="34" borderId="99" xfId="0" applyFont="1" applyFill="1" applyBorder="1"/>
    <xf numFmtId="0" fontId="58" fillId="34" borderId="0" xfId="0" applyFont="1" applyFill="1" applyBorder="1" applyAlignment="1">
      <alignment horizontal="left" vertical="center"/>
    </xf>
    <xf numFmtId="0" fontId="58" fillId="34" borderId="0" xfId="0" applyFont="1" applyFill="1" applyBorder="1" applyAlignment="1">
      <alignment horizontal="center" vertical="center"/>
    </xf>
    <xf numFmtId="0" fontId="59" fillId="34" borderId="0" xfId="0" applyFont="1" applyFill="1" applyBorder="1"/>
    <xf numFmtId="0" fontId="59" fillId="34" borderId="0" xfId="0" applyFont="1" applyFill="1"/>
    <xf numFmtId="0" fontId="62" fillId="34" borderId="0" xfId="0" applyFont="1" applyFill="1"/>
    <xf numFmtId="0" fontId="57" fillId="34" borderId="0" xfId="0" applyFont="1" applyFill="1"/>
    <xf numFmtId="0" fontId="57" fillId="34" borderId="0" xfId="0" applyFont="1" applyFill="1" applyAlignment="1"/>
    <xf numFmtId="9" fontId="57" fillId="34" borderId="0" xfId="1" applyFont="1" applyFill="1"/>
    <xf numFmtId="0" fontId="57" fillId="34" borderId="0" xfId="0" applyFont="1" applyFill="1" applyBorder="1"/>
    <xf numFmtId="0" fontId="48" fillId="34" borderId="0" xfId="0" applyFont="1" applyFill="1" applyBorder="1"/>
    <xf numFmtId="0" fontId="57" fillId="34" borderId="0" xfId="0" applyFont="1" applyFill="1" applyAlignment="1">
      <alignment wrapText="1"/>
    </xf>
    <xf numFmtId="3" fontId="57" fillId="34" borderId="13" xfId="0" applyNumberFormat="1" applyFont="1" applyFill="1" applyBorder="1" applyAlignment="1">
      <alignment horizontal="center" vertical="center"/>
    </xf>
    <xf numFmtId="0" fontId="57" fillId="34" borderId="0" xfId="0" applyFont="1" applyFill="1" applyBorder="1" applyAlignment="1">
      <alignment horizontal="center" vertical="center"/>
    </xf>
    <xf numFmtId="0" fontId="60" fillId="34" borderId="0" xfId="0" applyFont="1" applyFill="1" applyAlignment="1"/>
    <xf numFmtId="1" fontId="57" fillId="0" borderId="13" xfId="0" applyNumberFormat="1" applyFont="1" applyBorder="1" applyAlignment="1">
      <alignment horizontal="center" vertical="center"/>
    </xf>
    <xf numFmtId="0" fontId="60" fillId="34" borderId="0" xfId="0" applyFont="1" applyFill="1" applyAlignment="1">
      <alignment vertical="center"/>
    </xf>
    <xf numFmtId="0" fontId="66" fillId="34" borderId="0" xfId="0" applyFont="1" applyFill="1" applyBorder="1" applyAlignment="1">
      <alignment horizontal="left" readingOrder="1"/>
    </xf>
    <xf numFmtId="0" fontId="67" fillId="34" borderId="0" xfId="0" applyFont="1" applyFill="1" applyBorder="1" applyAlignment="1">
      <alignment horizontal="center" vertical="center"/>
    </xf>
    <xf numFmtId="0" fontId="48" fillId="34" borderId="0" xfId="0" applyFont="1" applyFill="1" applyAlignment="1"/>
    <xf numFmtId="20" fontId="59" fillId="34" borderId="0" xfId="0" applyNumberFormat="1" applyFont="1" applyFill="1" applyBorder="1"/>
    <xf numFmtId="0" fontId="70" fillId="34" borderId="0" xfId="0" applyFont="1" applyFill="1" applyBorder="1" applyAlignment="1"/>
    <xf numFmtId="0" fontId="59" fillId="34" borderId="0" xfId="0" applyFont="1" applyFill="1" applyAlignment="1"/>
    <xf numFmtId="20" fontId="22" fillId="34" borderId="89" xfId="0" applyNumberFormat="1" applyFont="1" applyFill="1" applyBorder="1" applyAlignment="1">
      <alignment wrapText="1"/>
    </xf>
    <xf numFmtId="0" fontId="59" fillId="34" borderId="0" xfId="0" applyFont="1" applyFill="1" applyBorder="1" applyAlignment="1"/>
    <xf numFmtId="2" fontId="20" fillId="34" borderId="31" xfId="0" applyNumberFormat="1" applyFont="1" applyFill="1" applyBorder="1" applyAlignment="1">
      <alignment horizontal="center" vertical="center"/>
    </xf>
    <xf numFmtId="0" fontId="59" fillId="34" borderId="0" xfId="0" applyFont="1" applyFill="1" applyBorder="1" applyAlignment="1"/>
    <xf numFmtId="0" fontId="14" fillId="0" borderId="29" xfId="0" applyFont="1" applyBorder="1" applyAlignment="1">
      <alignment horizontal="center"/>
    </xf>
    <xf numFmtId="0" fontId="63" fillId="34" borderId="0" xfId="0" applyFont="1" applyFill="1" applyBorder="1" applyAlignment="1"/>
    <xf numFmtId="0" fontId="0" fillId="34" borderId="0" xfId="0" applyFont="1" applyFill="1" applyBorder="1" applyAlignment="1">
      <alignment horizontal="center" vertical="center" wrapText="1"/>
    </xf>
    <xf numFmtId="0" fontId="20" fillId="34" borderId="0" xfId="0" applyFont="1" applyFill="1" applyBorder="1" applyAlignment="1">
      <alignment horizontal="center" vertical="center" wrapText="1"/>
    </xf>
    <xf numFmtId="0" fontId="71" fillId="34" borderId="0" xfId="0" applyFont="1" applyFill="1" applyBorder="1" applyAlignment="1"/>
    <xf numFmtId="10" fontId="16" fillId="0" borderId="72" xfId="1" applyNumberFormat="1" applyFont="1" applyFill="1" applyBorder="1"/>
    <xf numFmtId="10" fontId="16" fillId="0" borderId="73" xfId="1" applyNumberFormat="1" applyFont="1" applyFill="1" applyBorder="1"/>
    <xf numFmtId="10" fontId="16" fillId="0" borderId="100" xfId="1" applyNumberFormat="1" applyFont="1" applyFill="1" applyBorder="1"/>
    <xf numFmtId="10" fontId="16" fillId="0" borderId="53" xfId="1" applyNumberFormat="1" applyFont="1" applyFill="1" applyBorder="1"/>
    <xf numFmtId="10" fontId="16" fillId="0" borderId="54" xfId="1" applyNumberFormat="1" applyFont="1" applyFill="1" applyBorder="1"/>
    <xf numFmtId="0" fontId="16" fillId="0" borderId="51" xfId="0" applyFont="1" applyFill="1" applyBorder="1"/>
    <xf numFmtId="10" fontId="16" fillId="0" borderId="27" xfId="1" applyNumberFormat="1" applyFont="1" applyFill="1" applyBorder="1"/>
    <xf numFmtId="10" fontId="16" fillId="0" borderId="74" xfId="1" applyNumberFormat="1" applyFont="1" applyFill="1" applyBorder="1"/>
    <xf numFmtId="0" fontId="0" fillId="34" borderId="0" xfId="0" applyFill="1" applyAlignment="1">
      <alignment horizontal="center"/>
    </xf>
    <xf numFmtId="0" fontId="59" fillId="34" borderId="0" xfId="0" applyFont="1" applyFill="1" applyAlignment="1">
      <alignment horizontal="center" vertical="center"/>
    </xf>
    <xf numFmtId="0" fontId="59" fillId="34" borderId="0" xfId="0" applyFont="1" applyFill="1" applyAlignment="1"/>
    <xf numFmtId="0" fontId="59" fillId="34" borderId="0" xfId="0" applyFont="1" applyFill="1" applyAlignment="1">
      <alignment wrapText="1"/>
    </xf>
    <xf numFmtId="0" fontId="59" fillId="34" borderId="0" xfId="0" applyFont="1" applyFill="1" applyAlignment="1">
      <alignment horizontal="left"/>
    </xf>
    <xf numFmtId="0" fontId="17" fillId="41" borderId="13" xfId="0" applyFont="1" applyFill="1" applyBorder="1" applyAlignment="1">
      <alignment horizontal="center" vertical="center" wrapText="1"/>
    </xf>
    <xf numFmtId="0" fontId="0" fillId="0" borderId="13" xfId="0" applyBorder="1" applyAlignment="1">
      <alignment horizontal="left"/>
    </xf>
    <xf numFmtId="0" fontId="46" fillId="0" borderId="0" xfId="0" applyFont="1"/>
    <xf numFmtId="0" fontId="0" fillId="49" borderId="13" xfId="0" applyFill="1" applyBorder="1" applyAlignment="1">
      <alignment horizontal="center" vertical="center"/>
    </xf>
    <xf numFmtId="0" fontId="0" fillId="49" borderId="13" xfId="0" applyFill="1" applyBorder="1" applyAlignment="1">
      <alignment horizontal="center" vertical="center" wrapText="1"/>
    </xf>
    <xf numFmtId="0" fontId="72" fillId="0" borderId="13" xfId="0" applyFont="1" applyBorder="1" applyAlignment="1">
      <alignment horizontal="center"/>
    </xf>
    <xf numFmtId="0" fontId="76" fillId="34" borderId="0" xfId="0" applyFont="1" applyFill="1"/>
    <xf numFmtId="0" fontId="59" fillId="50" borderId="18" xfId="0" applyFont="1" applyFill="1" applyBorder="1" applyAlignment="1">
      <alignment horizontal="center" vertical="center"/>
    </xf>
    <xf numFmtId="0" fontId="20" fillId="34" borderId="0" xfId="0" applyFont="1" applyFill="1" applyAlignment="1">
      <alignment horizontal="center" vertical="center"/>
    </xf>
    <xf numFmtId="0" fontId="59" fillId="50" borderId="88" xfId="0" applyFont="1" applyFill="1" applyBorder="1" applyAlignment="1">
      <alignment horizontal="center" vertical="center"/>
    </xf>
    <xf numFmtId="0" fontId="0" fillId="34" borderId="0" xfId="0" applyFill="1" applyAlignment="1">
      <alignment horizontal="center" vertical="center"/>
    </xf>
    <xf numFmtId="9" fontId="0" fillId="34" borderId="0" xfId="1" applyFont="1" applyFill="1" applyAlignment="1">
      <alignment horizontal="center" vertical="center"/>
    </xf>
    <xf numFmtId="0" fontId="0" fillId="34" borderId="0" xfId="0" applyFill="1" applyBorder="1" applyAlignment="1">
      <alignment horizontal="center" vertical="center"/>
    </xf>
    <xf numFmtId="0" fontId="59" fillId="50" borderId="87" xfId="0" applyFont="1" applyFill="1" applyBorder="1" applyAlignment="1">
      <alignment horizontal="center" vertical="center"/>
    </xf>
    <xf numFmtId="0" fontId="45" fillId="50" borderId="18" xfId="0" applyFont="1" applyFill="1" applyBorder="1" applyAlignment="1">
      <alignment horizontal="left" vertical="center"/>
    </xf>
    <xf numFmtId="0" fontId="73" fillId="0" borderId="0" xfId="0" applyFont="1" applyAlignment="1">
      <alignment horizontal="left" readingOrder="1"/>
    </xf>
    <xf numFmtId="0" fontId="62" fillId="34" borderId="0" xfId="0" applyFont="1" applyFill="1" applyBorder="1" applyAlignment="1">
      <alignment horizontal="center" vertical="center"/>
    </xf>
    <xf numFmtId="0" fontId="0" fillId="49" borderId="13" xfId="0" applyFill="1" applyBorder="1" applyAlignment="1">
      <alignment horizontal="center" vertical="center" wrapText="1" shrinkToFit="1"/>
    </xf>
    <xf numFmtId="0" fontId="0" fillId="34" borderId="13" xfId="0" applyFill="1" applyBorder="1" applyAlignment="1">
      <alignment horizontal="left" vertical="top" wrapText="1" shrinkToFit="1"/>
    </xf>
    <xf numFmtId="0" fontId="0" fillId="34" borderId="13" xfId="0" applyFill="1" applyBorder="1" applyAlignment="1">
      <alignment horizontal="center" vertical="center" wrapText="1" shrinkToFit="1"/>
    </xf>
    <xf numFmtId="9" fontId="0" fillId="34" borderId="13" xfId="0" applyNumberFormat="1" applyFont="1" applyFill="1" applyBorder="1" applyAlignment="1">
      <alignment horizontal="center" vertical="center" wrapText="1" shrinkToFit="1"/>
    </xf>
    <xf numFmtId="0" fontId="0" fillId="49" borderId="13" xfId="0" applyFill="1" applyBorder="1" applyAlignment="1">
      <alignment horizontal="center"/>
    </xf>
    <xf numFmtId="0" fontId="62" fillId="34" borderId="0" xfId="0" applyFont="1" applyFill="1" applyBorder="1" applyAlignment="1">
      <alignment horizontal="left" vertical="center"/>
    </xf>
    <xf numFmtId="0" fontId="63" fillId="50" borderId="18" xfId="0" applyFont="1" applyFill="1" applyBorder="1" applyAlignment="1">
      <alignment horizontal="center" vertical="center"/>
    </xf>
    <xf numFmtId="14" fontId="17" fillId="41" borderId="13" xfId="0" applyNumberFormat="1" applyFont="1" applyFill="1" applyBorder="1" applyAlignment="1">
      <alignment horizontal="center"/>
    </xf>
    <xf numFmtId="0" fontId="17" fillId="41" borderId="13" xfId="0" applyFont="1" applyFill="1" applyBorder="1" applyAlignment="1">
      <alignment horizontal="center"/>
    </xf>
    <xf numFmtId="173" fontId="41" fillId="0" borderId="13" xfId="43" applyNumberFormat="1" applyFont="1" applyBorder="1" applyAlignment="1"/>
    <xf numFmtId="165" fontId="41" fillId="0" borderId="13" xfId="1" applyNumberFormat="1" applyFont="1" applyBorder="1" applyAlignment="1">
      <alignment horizontal="center"/>
    </xf>
    <xf numFmtId="0" fontId="17" fillId="41" borderId="87" xfId="0" applyFont="1" applyFill="1" applyBorder="1" applyAlignment="1">
      <alignment horizontal="center"/>
    </xf>
    <xf numFmtId="0" fontId="0" fillId="48" borderId="13" xfId="0" applyFill="1" applyBorder="1" applyAlignment="1">
      <alignment horizontal="center"/>
    </xf>
    <xf numFmtId="173" fontId="41" fillId="0" borderId="13" xfId="43" applyNumberFormat="1" applyFont="1" applyBorder="1"/>
    <xf numFmtId="0" fontId="16" fillId="48" borderId="13" xfId="0" applyFont="1" applyFill="1" applyBorder="1" applyAlignment="1">
      <alignment horizontal="center"/>
    </xf>
    <xf numFmtId="173" fontId="77" fillId="0" borderId="13" xfId="43" applyNumberFormat="1" applyFont="1" applyBorder="1"/>
    <xf numFmtId="165" fontId="41" fillId="0" borderId="13" xfId="1" applyNumberFormat="1" applyFont="1" applyBorder="1" applyAlignment="1"/>
    <xf numFmtId="0" fontId="46" fillId="0" borderId="0" xfId="0" applyFont="1" applyAlignment="1">
      <alignment horizontal="left" readingOrder="1"/>
    </xf>
    <xf numFmtId="0" fontId="62" fillId="34" borderId="0" xfId="0" applyFont="1" applyFill="1" applyAlignment="1"/>
    <xf numFmtId="0" fontId="78" fillId="34" borderId="0" xfId="0" applyFont="1" applyFill="1" applyAlignment="1"/>
    <xf numFmtId="0" fontId="0" fillId="34" borderId="13" xfId="0" applyFill="1" applyBorder="1" applyAlignment="1">
      <alignment wrapText="1"/>
    </xf>
    <xf numFmtId="0" fontId="0" fillId="0" borderId="13" xfId="0" applyFill="1" applyBorder="1" applyAlignment="1">
      <alignment horizontal="center"/>
    </xf>
    <xf numFmtId="0" fontId="0" fillId="0" borderId="13" xfId="0" applyFill="1" applyBorder="1" applyAlignment="1">
      <alignment horizontal="left"/>
    </xf>
    <xf numFmtId="0" fontId="0" fillId="0" borderId="88" xfId="0" applyBorder="1"/>
    <xf numFmtId="0" fontId="0" fillId="0" borderId="18" xfId="0" applyBorder="1"/>
    <xf numFmtId="0" fontId="41" fillId="0" borderId="87" xfId="0" applyFont="1" applyBorder="1" applyAlignment="1">
      <alignment horizontal="center"/>
    </xf>
    <xf numFmtId="0" fontId="20" fillId="52" borderId="13" xfId="0" applyFont="1" applyFill="1" applyBorder="1" applyAlignment="1">
      <alignment horizontal="center" vertical="top"/>
    </xf>
    <xf numFmtId="0" fontId="41" fillId="0" borderId="0" xfId="0" applyFont="1" applyBorder="1" applyAlignment="1">
      <alignment horizontal="center"/>
    </xf>
    <xf numFmtId="0" fontId="0" fillId="54" borderId="0" xfId="0" applyFill="1"/>
    <xf numFmtId="0" fontId="0" fillId="54" borderId="0" xfId="0" applyFill="1" applyBorder="1"/>
    <xf numFmtId="0" fontId="0" fillId="0" borderId="0" xfId="0" applyFill="1" applyBorder="1"/>
    <xf numFmtId="14" fontId="41" fillId="0" borderId="13" xfId="0" applyNumberFormat="1" applyFont="1" applyFill="1" applyBorder="1" applyAlignment="1">
      <alignment horizontal="center"/>
    </xf>
    <xf numFmtId="0" fontId="0" fillId="0" borderId="0" xfId="0" applyFill="1" applyBorder="1" applyAlignment="1">
      <alignment horizontal="center" vertical="center"/>
    </xf>
    <xf numFmtId="9" fontId="34" fillId="0" borderId="13" xfId="1" applyFont="1" applyBorder="1" applyAlignment="1">
      <alignment horizontal="center"/>
    </xf>
    <xf numFmtId="14" fontId="0" fillId="0" borderId="0" xfId="0" applyNumberFormat="1" applyFill="1" applyBorder="1"/>
    <xf numFmtId="0" fontId="0" fillId="0" borderId="0" xfId="0" applyNumberFormat="1" applyFill="1" applyBorder="1"/>
    <xf numFmtId="14" fontId="0" fillId="0" borderId="13" xfId="0" applyNumberFormat="1" applyFill="1" applyBorder="1"/>
    <xf numFmtId="14" fontId="0" fillId="54" borderId="0" xfId="0" applyNumberFormat="1" applyFill="1" applyBorder="1"/>
    <xf numFmtId="9" fontId="41" fillId="0" borderId="0" xfId="1" applyFont="1" applyBorder="1" applyAlignment="1">
      <alignment horizontal="center"/>
    </xf>
    <xf numFmtId="0" fontId="0" fillId="0" borderId="97" xfId="0" applyBorder="1" applyAlignment="1">
      <alignment horizontal="center" vertical="center" wrapText="1"/>
    </xf>
    <xf numFmtId="0" fontId="41" fillId="0" borderId="98" xfId="0" applyFont="1" applyBorder="1" applyAlignment="1">
      <alignment horizontal="center"/>
    </xf>
    <xf numFmtId="9" fontId="41" fillId="0" borderId="98" xfId="1" applyFont="1" applyBorder="1" applyAlignment="1">
      <alignment horizontal="center"/>
    </xf>
    <xf numFmtId="0" fontId="0" fillId="0" borderId="0" xfId="0" applyBorder="1" applyAlignment="1">
      <alignment horizontal="center" vertical="center" wrapText="1"/>
    </xf>
    <xf numFmtId="0" fontId="17" fillId="0" borderId="0" xfId="0" applyFont="1" applyFill="1" applyBorder="1" applyAlignment="1">
      <alignment horizontal="left" vertical="center"/>
    </xf>
    <xf numFmtId="0" fontId="41" fillId="0" borderId="14" xfId="0" applyFont="1" applyFill="1" applyBorder="1"/>
    <xf numFmtId="0" fontId="41" fillId="0" borderId="14" xfId="0" applyFont="1" applyBorder="1" applyAlignment="1">
      <alignment horizontal="center"/>
    </xf>
    <xf numFmtId="9" fontId="41" fillId="0" borderId="14" xfId="1" applyFont="1" applyBorder="1" applyAlignment="1">
      <alignment horizontal="center"/>
    </xf>
    <xf numFmtId="0" fontId="41" fillId="0" borderId="14" xfId="0" applyFont="1" applyBorder="1"/>
    <xf numFmtId="0" fontId="41" fillId="0" borderId="11" xfId="0" applyFont="1" applyBorder="1"/>
    <xf numFmtId="0" fontId="41" fillId="0" borderId="0" xfId="0" applyFont="1" applyFill="1" applyBorder="1"/>
    <xf numFmtId="0" fontId="41" fillId="54" borderId="0" xfId="0" applyFont="1" applyFill="1" applyBorder="1"/>
    <xf numFmtId="0" fontId="41" fillId="0" borderId="10" xfId="0" applyFont="1" applyFill="1" applyBorder="1"/>
    <xf numFmtId="0" fontId="41" fillId="0" borderId="0" xfId="0" applyFont="1" applyBorder="1"/>
    <xf numFmtId="0" fontId="41" fillId="0" borderId="12" xfId="0" applyFont="1" applyBorder="1"/>
    <xf numFmtId="0" fontId="41" fillId="0" borderId="67" xfId="0" applyFont="1" applyFill="1" applyBorder="1"/>
    <xf numFmtId="0" fontId="41" fillId="0" borderId="97" xfId="0" applyFont="1" applyFill="1" applyBorder="1"/>
    <xf numFmtId="0" fontId="41" fillId="0" borderId="98" xfId="0" applyFont="1" applyBorder="1"/>
    <xf numFmtId="0" fontId="41" fillId="0" borderId="99" xfId="0" applyFont="1" applyBorder="1"/>
    <xf numFmtId="14" fontId="80" fillId="0" borderId="0" xfId="0" applyNumberFormat="1" applyFont="1"/>
    <xf numFmtId="14" fontId="0" fillId="34" borderId="13" xfId="0" applyNumberFormat="1" applyFill="1" applyBorder="1"/>
    <xf numFmtId="173" fontId="0" fillId="34" borderId="13" xfId="43" applyNumberFormat="1" applyFont="1" applyFill="1" applyBorder="1"/>
    <xf numFmtId="0" fontId="59" fillId="34" borderId="0" xfId="0" applyFont="1" applyFill="1" applyAlignment="1"/>
    <xf numFmtId="0" fontId="81" fillId="34" borderId="0" xfId="0" applyFont="1" applyFill="1" applyAlignment="1"/>
    <xf numFmtId="0" fontId="59" fillId="34" borderId="0" xfId="0" applyFont="1" applyFill="1" applyAlignment="1"/>
    <xf numFmtId="0" fontId="0" fillId="34" borderId="13" xfId="0" applyFill="1" applyBorder="1" applyAlignment="1">
      <alignment horizontal="center" vertical="top" wrapText="1" shrinkToFit="1"/>
    </xf>
    <xf numFmtId="165" fontId="0" fillId="34" borderId="13" xfId="0" applyNumberFormat="1" applyFont="1" applyFill="1" applyBorder="1" applyAlignment="1">
      <alignment horizontal="center" vertical="center" wrapText="1" shrinkToFit="1"/>
    </xf>
    <xf numFmtId="0" fontId="82" fillId="0" borderId="0" xfId="0" applyFont="1" applyAlignment="1">
      <alignment horizontal="left" indent="5" readingOrder="1"/>
    </xf>
    <xf numFmtId="0" fontId="83" fillId="0" borderId="0" xfId="0" applyFont="1" applyAlignment="1">
      <alignment readingOrder="1"/>
    </xf>
    <xf numFmtId="0" fontId="85" fillId="0" borderId="0" xfId="0" applyFont="1" applyAlignment="1">
      <alignment horizontal="left" indent="10" readingOrder="1"/>
    </xf>
    <xf numFmtId="0" fontId="85" fillId="0" borderId="0" xfId="0" applyFont="1" applyAlignment="1">
      <alignment readingOrder="1"/>
    </xf>
    <xf numFmtId="0" fontId="46" fillId="0" borderId="0" xfId="0" applyFont="1" applyAlignment="1">
      <alignment readingOrder="1"/>
    </xf>
    <xf numFmtId="0" fontId="74" fillId="34" borderId="0" xfId="0" applyFont="1" applyFill="1" applyAlignment="1"/>
    <xf numFmtId="0" fontId="85" fillId="0" borderId="0" xfId="0" applyFont="1" applyAlignment="1">
      <alignment horizontal="left" readingOrder="1"/>
    </xf>
    <xf numFmtId="0" fontId="0" fillId="34" borderId="0" xfId="0" applyFill="1" applyAlignment="1">
      <alignment horizontal="center"/>
    </xf>
    <xf numFmtId="0" fontId="57" fillId="0" borderId="0" xfId="0" applyFont="1" applyAlignment="1"/>
    <xf numFmtId="0" fontId="59" fillId="34" borderId="0" xfId="0" applyFont="1" applyFill="1" applyAlignment="1"/>
    <xf numFmtId="0" fontId="0" fillId="0" borderId="0" xfId="0" applyAlignment="1"/>
    <xf numFmtId="0" fontId="60" fillId="34" borderId="0" xfId="0" applyFont="1" applyFill="1" applyAlignment="1"/>
    <xf numFmtId="0" fontId="48" fillId="0" borderId="0" xfId="0" applyFont="1" applyAlignment="1"/>
    <xf numFmtId="0" fontId="57" fillId="0" borderId="0" xfId="0" applyFont="1" applyAlignment="1">
      <alignment wrapText="1"/>
    </xf>
    <xf numFmtId="0" fontId="57" fillId="34" borderId="0" xfId="0" applyFont="1" applyFill="1" applyAlignment="1">
      <alignment wrapText="1"/>
    </xf>
    <xf numFmtId="0" fontId="59" fillId="34" borderId="0" xfId="0" applyFont="1" applyFill="1" applyAlignment="1"/>
    <xf numFmtId="0" fontId="57" fillId="0" borderId="0" xfId="0" applyFont="1" applyAlignment="1"/>
    <xf numFmtId="0" fontId="59" fillId="34" borderId="0" xfId="0" applyFont="1" applyFill="1" applyAlignment="1">
      <alignment vertical="center" wrapText="1"/>
    </xf>
    <xf numFmtId="0" fontId="26" fillId="0" borderId="0" xfId="0" applyFont="1" applyFill="1" applyBorder="1" applyAlignment="1">
      <alignment horizontal="center"/>
    </xf>
    <xf numFmtId="0" fontId="26" fillId="0" borderId="0" xfId="0" applyFont="1" applyFill="1" applyBorder="1" applyAlignment="1">
      <alignment horizontal="center" vertical="center"/>
    </xf>
    <xf numFmtId="0" fontId="57" fillId="0" borderId="0" xfId="0" applyFont="1" applyAlignment="1">
      <alignment horizontal="center" vertical="center"/>
    </xf>
    <xf numFmtId="0" fontId="64" fillId="40" borderId="15" xfId="0" applyFont="1" applyFill="1" applyBorder="1" applyAlignment="1">
      <alignment horizontal="center" vertical="center"/>
    </xf>
    <xf numFmtId="0" fontId="59" fillId="34" borderId="0" xfId="0" applyFont="1" applyFill="1" applyAlignment="1">
      <alignment horizontal="center"/>
    </xf>
    <xf numFmtId="10" fontId="57" fillId="0" borderId="13" xfId="0" applyNumberFormat="1" applyFont="1" applyBorder="1" applyAlignment="1">
      <alignment horizontal="center" vertical="center"/>
    </xf>
    <xf numFmtId="9" fontId="57" fillId="0" borderId="13" xfId="1" applyFont="1" applyBorder="1" applyAlignment="1">
      <alignment horizontal="center" vertical="center"/>
    </xf>
    <xf numFmtId="0" fontId="59" fillId="38" borderId="13" xfId="0" applyFont="1" applyFill="1" applyBorder="1" applyAlignment="1">
      <alignment horizontal="center" vertical="center"/>
    </xf>
    <xf numFmtId="0" fontId="0" fillId="34" borderId="105" xfId="0" applyFill="1" applyBorder="1"/>
    <xf numFmtId="1" fontId="57" fillId="0" borderId="17" xfId="0" applyNumberFormat="1" applyFont="1" applyBorder="1" applyAlignment="1">
      <alignment horizontal="center" vertical="center"/>
    </xf>
    <xf numFmtId="0" fontId="64" fillId="40" borderId="13" xfId="0" applyFont="1" applyFill="1" applyBorder="1" applyAlignment="1">
      <alignment horizontal="center" vertical="center"/>
    </xf>
    <xf numFmtId="0" fontId="59" fillId="34" borderId="0" xfId="0" applyFont="1" applyFill="1" applyAlignment="1">
      <alignment vertical="top" wrapText="1"/>
    </xf>
    <xf numFmtId="0" fontId="59" fillId="34" borderId="0" xfId="0" applyFont="1" applyFill="1" applyBorder="1" applyAlignment="1"/>
    <xf numFmtId="0" fontId="14" fillId="0" borderId="0" xfId="0" applyFont="1" applyBorder="1" applyAlignment="1">
      <alignment horizontal="center"/>
    </xf>
    <xf numFmtId="2" fontId="20" fillId="34" borderId="32" xfId="0" applyNumberFormat="1" applyFont="1" applyFill="1" applyBorder="1" applyAlignment="1">
      <alignment horizontal="center" vertical="center" shrinkToFit="1"/>
    </xf>
    <xf numFmtId="2" fontId="20" fillId="34" borderId="45" xfId="0" applyNumberFormat="1" applyFont="1" applyFill="1" applyBorder="1" applyAlignment="1">
      <alignment horizontal="center" vertical="center"/>
    </xf>
    <xf numFmtId="0" fontId="0" fillId="0" borderId="0" xfId="0" applyAlignment="1"/>
    <xf numFmtId="0" fontId="14" fillId="0" borderId="46" xfId="0" applyFont="1" applyBorder="1" applyAlignment="1">
      <alignment horizontal="center"/>
    </xf>
    <xf numFmtId="0" fontId="14" fillId="0" borderId="29" xfId="0" applyFont="1" applyBorder="1" applyAlignment="1">
      <alignment horizontal="center"/>
    </xf>
    <xf numFmtId="0" fontId="59" fillId="34" borderId="0" xfId="0" applyFont="1" applyFill="1" applyAlignment="1"/>
    <xf numFmtId="0" fontId="60" fillId="34" borderId="0" xfId="0" applyFont="1" applyFill="1" applyAlignment="1"/>
    <xf numFmtId="10" fontId="0" fillId="0" borderId="0" xfId="0" applyNumberFormat="1"/>
    <xf numFmtId="10" fontId="0" fillId="56" borderId="0" xfId="0" applyNumberFormat="1" applyFill="1" applyBorder="1"/>
    <xf numFmtId="10" fontId="0" fillId="56" borderId="27" xfId="0" applyNumberFormat="1" applyFill="1" applyBorder="1"/>
    <xf numFmtId="10" fontId="0" fillId="56" borderId="54" xfId="0" applyNumberFormat="1" applyFill="1" applyBorder="1"/>
    <xf numFmtId="0" fontId="59" fillId="56" borderId="0" xfId="0" applyFont="1" applyFill="1"/>
    <xf numFmtId="0" fontId="20" fillId="56" borderId="0" xfId="0" applyFont="1" applyFill="1"/>
    <xf numFmtId="0" fontId="0" fillId="48" borderId="13" xfId="0" applyFill="1" applyBorder="1" applyAlignment="1">
      <alignment horizontal="center" vertical="center"/>
    </xf>
    <xf numFmtId="0" fontId="16" fillId="48" borderId="13" xfId="0" applyFont="1" applyFill="1" applyBorder="1" applyAlignment="1">
      <alignment horizontal="center" vertical="center"/>
    </xf>
    <xf numFmtId="173" fontId="77" fillId="0" borderId="13" xfId="43" applyNumberFormat="1" applyFont="1" applyBorder="1" applyAlignment="1"/>
    <xf numFmtId="172" fontId="57" fillId="34" borderId="13" xfId="1" applyNumberFormat="1" applyFont="1" applyFill="1" applyBorder="1" applyAlignment="1">
      <alignment horizontal="center" vertical="center"/>
    </xf>
    <xf numFmtId="0" fontId="0" fillId="34" borderId="0" xfId="0" applyFill="1" applyBorder="1" applyAlignment="1">
      <alignment vertical="top" wrapText="1"/>
    </xf>
    <xf numFmtId="0" fontId="67" fillId="34" borderId="0" xfId="0" applyFont="1" applyFill="1"/>
    <xf numFmtId="0" fontId="25" fillId="34" borderId="0" xfId="0" quotePrefix="1" applyFont="1" applyFill="1" applyBorder="1" applyAlignment="1">
      <alignment vertical="top" wrapText="1"/>
    </xf>
    <xf numFmtId="10" fontId="14" fillId="0" borderId="46" xfId="1" applyNumberFormat="1" applyFont="1" applyBorder="1" applyAlignment="1">
      <alignment horizontal="center"/>
    </xf>
    <xf numFmtId="164" fontId="14" fillId="0" borderId="46" xfId="43" applyFont="1" applyBorder="1" applyAlignment="1">
      <alignment horizontal="center"/>
    </xf>
    <xf numFmtId="0" fontId="0" fillId="34" borderId="0" xfId="0" applyFill="1" applyBorder="1" applyAlignment="1">
      <alignment horizontal="left" vertical="center"/>
    </xf>
    <xf numFmtId="0" fontId="59" fillId="34" borderId="13" xfId="0" applyFont="1" applyFill="1" applyBorder="1"/>
    <xf numFmtId="0" fontId="59" fillId="34" borderId="13" xfId="0" applyFont="1" applyFill="1" applyBorder="1" applyAlignment="1">
      <alignment wrapText="1"/>
    </xf>
    <xf numFmtId="9" fontId="59" fillId="34" borderId="13" xfId="1" applyFont="1" applyFill="1" applyBorder="1"/>
    <xf numFmtId="0" fontId="60" fillId="34" borderId="13" xfId="0" applyFont="1" applyFill="1" applyBorder="1"/>
    <xf numFmtId="9" fontId="60" fillId="34" borderId="13" xfId="0" applyNumberFormat="1" applyFont="1" applyFill="1" applyBorder="1"/>
    <xf numFmtId="10" fontId="59" fillId="34" borderId="13" xfId="0" applyNumberFormat="1" applyFont="1" applyFill="1" applyBorder="1" applyAlignment="1">
      <alignment horizontal="center" vertical="center"/>
    </xf>
    <xf numFmtId="0" fontId="20" fillId="34" borderId="13" xfId="0" applyFont="1" applyFill="1" applyBorder="1" applyAlignment="1">
      <alignment wrapText="1"/>
    </xf>
    <xf numFmtId="0" fontId="30" fillId="34" borderId="0" xfId="0" applyFont="1" applyFill="1" applyBorder="1" applyAlignment="1">
      <alignment wrapText="1"/>
    </xf>
    <xf numFmtId="2" fontId="20" fillId="34" borderId="31" xfId="0" applyNumberFormat="1" applyFont="1" applyFill="1" applyBorder="1" applyAlignment="1">
      <alignment horizontal="center" vertical="center"/>
    </xf>
    <xf numFmtId="0" fontId="0" fillId="34" borderId="0" xfId="0" applyFill="1" applyBorder="1" applyAlignment="1">
      <alignment horizontal="left" vertical="center"/>
    </xf>
    <xf numFmtId="9" fontId="0" fillId="0" borderId="0" xfId="0" applyNumberFormat="1"/>
    <xf numFmtId="0" fontId="16" fillId="34" borderId="13" xfId="0" applyFont="1" applyFill="1" applyBorder="1"/>
    <xf numFmtId="0" fontId="16" fillId="34" borderId="87" xfId="0" applyFont="1" applyFill="1" applyBorder="1"/>
    <xf numFmtId="0" fontId="30" fillId="34" borderId="0" xfId="0" applyFont="1" applyFill="1"/>
    <xf numFmtId="174" fontId="0" fillId="0" borderId="0" xfId="43" applyNumberFormat="1" applyFont="1"/>
    <xf numFmtId="1" fontId="0" fillId="34" borderId="13" xfId="43" applyNumberFormat="1" applyFont="1" applyFill="1" applyBorder="1"/>
    <xf numFmtId="1" fontId="0" fillId="34" borderId="0" xfId="0" applyNumberFormat="1" applyFill="1"/>
    <xf numFmtId="0" fontId="16" fillId="34" borderId="0" xfId="0" applyFont="1" applyFill="1"/>
    <xf numFmtId="10" fontId="0" fillId="0" borderId="47" xfId="1" applyNumberFormat="1" applyFont="1" applyBorder="1"/>
    <xf numFmtId="10" fontId="0" fillId="0" borderId="48" xfId="1" applyNumberFormat="1" applyFont="1" applyBorder="1"/>
    <xf numFmtId="0" fontId="0" fillId="34" borderId="0" xfId="0" applyFont="1" applyFill="1"/>
    <xf numFmtId="0" fontId="87" fillId="34" borderId="13" xfId="0" applyFont="1" applyFill="1" applyBorder="1" applyAlignment="1">
      <alignment horizontal="center"/>
    </xf>
    <xf numFmtId="172" fontId="0" fillId="34" borderId="13" xfId="1" applyNumberFormat="1" applyFont="1" applyFill="1" applyBorder="1"/>
    <xf numFmtId="167" fontId="0" fillId="34" borderId="0" xfId="0" applyNumberFormat="1" applyFill="1"/>
    <xf numFmtId="0" fontId="87" fillId="34" borderId="13" xfId="0" applyFont="1" applyFill="1" applyBorder="1"/>
    <xf numFmtId="174" fontId="0" fillId="34" borderId="13" xfId="43" applyNumberFormat="1" applyFont="1" applyFill="1" applyBorder="1"/>
    <xf numFmtId="9" fontId="0" fillId="34" borderId="13" xfId="1" applyFont="1" applyFill="1" applyBorder="1"/>
    <xf numFmtId="165" fontId="0" fillId="34" borderId="0" xfId="1" applyNumberFormat="1" applyFont="1" applyFill="1" applyBorder="1"/>
    <xf numFmtId="0" fontId="0" fillId="57" borderId="0" xfId="0" applyFill="1"/>
    <xf numFmtId="0" fontId="0" fillId="57" borderId="0" xfId="0" applyFill="1" applyBorder="1"/>
    <xf numFmtId="165" fontId="0" fillId="57" borderId="0" xfId="1" applyNumberFormat="1" applyFont="1" applyFill="1" applyBorder="1"/>
    <xf numFmtId="164" fontId="0" fillId="34" borderId="13" xfId="43" applyFont="1" applyFill="1" applyBorder="1" applyAlignment="1">
      <alignment horizontal="center" vertical="center"/>
    </xf>
    <xf numFmtId="165" fontId="0" fillId="34" borderId="13" xfId="1" applyNumberFormat="1" applyFont="1" applyFill="1" applyBorder="1" applyAlignment="1">
      <alignment horizontal="center" vertical="center"/>
    </xf>
    <xf numFmtId="0" fontId="16" fillId="34" borderId="13" xfId="0" applyFont="1" applyFill="1" applyBorder="1" applyAlignment="1">
      <alignment horizontal="center" vertical="center"/>
    </xf>
    <xf numFmtId="0" fontId="16" fillId="34" borderId="0" xfId="0" applyFont="1" applyFill="1" applyAlignment="1">
      <alignment horizontal="center" vertical="center"/>
    </xf>
    <xf numFmtId="164" fontId="0" fillId="34" borderId="13" xfId="43" applyNumberFormat="1" applyFont="1" applyFill="1" applyBorder="1"/>
    <xf numFmtId="10" fontId="0" fillId="34" borderId="13" xfId="1" applyNumberFormat="1" applyFont="1" applyFill="1" applyBorder="1"/>
    <xf numFmtId="164" fontId="0" fillId="34" borderId="0" xfId="0" applyNumberFormat="1" applyFill="1"/>
    <xf numFmtId="175" fontId="0" fillId="34" borderId="0" xfId="1" applyNumberFormat="1" applyFont="1" applyFill="1"/>
    <xf numFmtId="172" fontId="0" fillId="56" borderId="0" xfId="0" applyNumberFormat="1" applyFill="1" applyBorder="1"/>
    <xf numFmtId="172" fontId="0" fillId="0" borderId="25" xfId="0" applyNumberFormat="1" applyBorder="1"/>
    <xf numFmtId="172" fontId="0" fillId="0" borderId="0" xfId="0" applyNumberFormat="1" applyBorder="1"/>
    <xf numFmtId="10" fontId="0" fillId="0" borderId="0" xfId="0" applyNumberFormat="1" applyFill="1" applyBorder="1"/>
    <xf numFmtId="172" fontId="0" fillId="0" borderId="0" xfId="0" applyNumberFormat="1" applyFill="1" applyBorder="1"/>
    <xf numFmtId="10" fontId="0" fillId="0" borderId="27" xfId="0" applyNumberFormat="1" applyFill="1" applyBorder="1"/>
    <xf numFmtId="1" fontId="0" fillId="34" borderId="13" xfId="0" applyNumberFormat="1" applyFill="1" applyBorder="1"/>
    <xf numFmtId="0" fontId="20" fillId="34" borderId="13" xfId="0" applyFont="1" applyFill="1" applyBorder="1"/>
    <xf numFmtId="171" fontId="0" fillId="0" borderId="0" xfId="1" applyNumberFormat="1" applyFont="1" applyBorder="1"/>
    <xf numFmtId="0" fontId="0" fillId="34" borderId="0" xfId="0" applyFill="1" applyAlignment="1">
      <alignment horizontal="center"/>
    </xf>
    <xf numFmtId="0" fontId="47" fillId="41" borderId="0" xfId="0" applyFont="1" applyFill="1" applyBorder="1" applyAlignment="1">
      <alignment horizontal="center" vertical="center"/>
    </xf>
    <xf numFmtId="0" fontId="0" fillId="0" borderId="0" xfId="0" applyAlignment="1">
      <alignment horizontal="center" vertical="center"/>
    </xf>
    <xf numFmtId="0" fontId="0" fillId="0" borderId="0" xfId="0" applyAlignment="1"/>
    <xf numFmtId="0" fontId="0" fillId="34" borderId="0" xfId="0" applyFill="1" applyAlignment="1">
      <alignment wrapText="1"/>
    </xf>
    <xf numFmtId="0" fontId="0" fillId="0" borderId="27" xfId="0" applyBorder="1" applyAlignment="1">
      <alignment horizontal="center"/>
    </xf>
    <xf numFmtId="0" fontId="14" fillId="0" borderId="19" xfId="0" applyFont="1" applyBorder="1" applyAlignment="1">
      <alignment horizontal="center"/>
    </xf>
    <xf numFmtId="0" fontId="14" fillId="0" borderId="46" xfId="0" applyFont="1" applyBorder="1" applyAlignment="1">
      <alignment horizontal="center"/>
    </xf>
    <xf numFmtId="0" fontId="14" fillId="0" borderId="52" xfId="0" applyFont="1" applyBorder="1" applyAlignment="1">
      <alignment horizontal="center"/>
    </xf>
    <xf numFmtId="0" fontId="14" fillId="0" borderId="53" xfId="0" applyFont="1" applyBorder="1" applyAlignment="1">
      <alignment horizontal="center"/>
    </xf>
    <xf numFmtId="0" fontId="0" fillId="0" borderId="0" xfId="0" applyAlignment="1">
      <alignment horizontal="center"/>
    </xf>
    <xf numFmtId="0" fontId="14" fillId="0" borderId="29" xfId="0" applyFont="1" applyBorder="1" applyAlignment="1">
      <alignment horizontal="center"/>
    </xf>
    <xf numFmtId="0" fontId="14" fillId="0" borderId="51" xfId="0" applyFont="1" applyBorder="1" applyAlignment="1">
      <alignment horizontal="center"/>
    </xf>
    <xf numFmtId="0" fontId="14" fillId="0" borderId="50" xfId="0" applyFont="1" applyBorder="1" applyAlignment="1">
      <alignment horizontal="center"/>
    </xf>
    <xf numFmtId="0" fontId="14" fillId="0" borderId="20" xfId="0" applyFont="1" applyBorder="1" applyAlignment="1">
      <alignment horizontal="center"/>
    </xf>
    <xf numFmtId="0" fontId="14" fillId="0" borderId="21" xfId="0" applyFont="1" applyBorder="1" applyAlignment="1">
      <alignment horizontal="center"/>
    </xf>
    <xf numFmtId="10" fontId="14" fillId="0" borderId="20" xfId="1" applyNumberFormat="1" applyFont="1" applyBorder="1" applyAlignment="1">
      <alignment horizontal="center"/>
    </xf>
    <xf numFmtId="10" fontId="14" fillId="0" borderId="21" xfId="1" applyNumberFormat="1" applyFont="1" applyBorder="1" applyAlignment="1">
      <alignment horizontal="center"/>
    </xf>
    <xf numFmtId="0" fontId="26" fillId="0" borderId="87" xfId="0" applyFont="1" applyFill="1" applyBorder="1" applyAlignment="1">
      <alignment horizontal="left" vertical="top" wrapText="1"/>
    </xf>
    <xf numFmtId="0" fontId="26" fillId="0" borderId="18" xfId="0" applyFont="1" applyFill="1" applyBorder="1" applyAlignment="1">
      <alignment horizontal="left" vertical="top" wrapText="1"/>
    </xf>
    <xf numFmtId="0" fontId="26" fillId="0" borderId="88" xfId="0" applyFont="1" applyFill="1" applyBorder="1" applyAlignment="1">
      <alignment horizontal="left" vertical="top" wrapText="1"/>
    </xf>
    <xf numFmtId="0" fontId="59" fillId="34" borderId="10" xfId="0" applyFont="1" applyFill="1" applyBorder="1" applyAlignment="1">
      <alignment horizontal="left" vertical="top" wrapText="1"/>
    </xf>
    <xf numFmtId="0" fontId="59" fillId="34" borderId="14" xfId="0" applyFont="1" applyFill="1" applyBorder="1" applyAlignment="1">
      <alignment horizontal="left" vertical="top" wrapText="1"/>
    </xf>
    <xf numFmtId="0" fontId="59" fillId="34" borderId="11" xfId="0" applyFont="1" applyFill="1" applyBorder="1" applyAlignment="1">
      <alignment horizontal="left" vertical="top" wrapText="1"/>
    </xf>
    <xf numFmtId="0" fontId="59" fillId="34" borderId="67" xfId="0" applyFont="1" applyFill="1" applyBorder="1" applyAlignment="1">
      <alignment horizontal="left" vertical="top" wrapText="1"/>
    </xf>
    <xf numFmtId="0" fontId="59" fillId="34" borderId="0" xfId="0" applyFont="1" applyFill="1" applyBorder="1" applyAlignment="1">
      <alignment horizontal="left" vertical="top" wrapText="1"/>
    </xf>
    <xf numFmtId="0" fontId="59" fillId="34" borderId="12" xfId="0" applyFont="1" applyFill="1" applyBorder="1" applyAlignment="1">
      <alignment horizontal="left" vertical="top" wrapText="1"/>
    </xf>
    <xf numFmtId="0" fontId="59" fillId="34" borderId="97" xfId="0" applyFont="1" applyFill="1" applyBorder="1" applyAlignment="1">
      <alignment horizontal="left" vertical="top" wrapText="1"/>
    </xf>
    <xf numFmtId="0" fontId="59" fillId="34" borderId="98" xfId="0" applyFont="1" applyFill="1" applyBorder="1" applyAlignment="1">
      <alignment horizontal="left" vertical="top" wrapText="1"/>
    </xf>
    <xf numFmtId="0" fontId="59" fillId="34" borderId="99" xfId="0" applyFont="1" applyFill="1" applyBorder="1" applyAlignment="1">
      <alignment horizontal="left" vertical="top" wrapText="1"/>
    </xf>
    <xf numFmtId="0" fontId="65" fillId="44" borderId="87" xfId="0" applyFont="1" applyFill="1" applyBorder="1" applyAlignment="1">
      <alignment horizontal="center" vertical="center"/>
    </xf>
    <xf numFmtId="0" fontId="65" fillId="44" borderId="18" xfId="0" applyFont="1" applyFill="1" applyBorder="1" applyAlignment="1">
      <alignment horizontal="center" vertical="center"/>
    </xf>
    <xf numFmtId="0" fontId="65" fillId="44" borderId="88" xfId="0" applyFont="1" applyFill="1" applyBorder="1" applyAlignment="1">
      <alignment horizontal="center" vertical="center"/>
    </xf>
    <xf numFmtId="20" fontId="60" fillId="34" borderId="87" xfId="0" applyNumberFormat="1" applyFont="1" applyFill="1" applyBorder="1" applyAlignment="1">
      <alignment vertical="center" wrapText="1"/>
    </xf>
    <xf numFmtId="20" fontId="60" fillId="34" borderId="88" xfId="0" applyNumberFormat="1" applyFont="1" applyFill="1" applyBorder="1" applyAlignment="1">
      <alignment vertical="center" wrapText="1"/>
    </xf>
    <xf numFmtId="0" fontId="17" fillId="41" borderId="13" xfId="0" applyFont="1" applyFill="1" applyBorder="1" applyAlignment="1">
      <alignment horizontal="center" vertical="center" wrapText="1"/>
    </xf>
    <xf numFmtId="0" fontId="0" fillId="49" borderId="87" xfId="0" applyFill="1" applyBorder="1" applyAlignment="1">
      <alignment horizontal="center" vertical="center" wrapText="1" shrinkToFit="1"/>
    </xf>
    <xf numFmtId="0" fontId="0" fillId="49" borderId="18" xfId="0" applyFill="1" applyBorder="1" applyAlignment="1">
      <alignment horizontal="center" vertical="center" wrapText="1" shrinkToFit="1"/>
    </xf>
    <xf numFmtId="0" fontId="0" fillId="49" borderId="88" xfId="0" applyFill="1" applyBorder="1" applyAlignment="1">
      <alignment horizontal="center" vertical="center" wrapText="1" shrinkToFit="1"/>
    </xf>
    <xf numFmtId="0" fontId="74" fillId="34" borderId="0" xfId="0" applyFont="1" applyFill="1" applyAlignment="1"/>
    <xf numFmtId="0" fontId="57" fillId="0" borderId="0" xfId="0" applyFont="1" applyAlignment="1"/>
    <xf numFmtId="0" fontId="59" fillId="34" borderId="0" xfId="0" applyFont="1" applyFill="1" applyAlignment="1"/>
    <xf numFmtId="0" fontId="57" fillId="34" borderId="87" xfId="0" applyFont="1" applyFill="1" applyBorder="1" applyAlignment="1">
      <alignment horizontal="center" wrapText="1"/>
    </xf>
    <xf numFmtId="0" fontId="57" fillId="34" borderId="18" xfId="0" applyFont="1" applyFill="1" applyBorder="1" applyAlignment="1">
      <alignment horizontal="center" wrapText="1"/>
    </xf>
    <xf numFmtId="0" fontId="57" fillId="34" borderId="88" xfId="0" applyFont="1" applyFill="1" applyBorder="1" applyAlignment="1">
      <alignment horizontal="center" wrapText="1"/>
    </xf>
    <xf numFmtId="0" fontId="57" fillId="34" borderId="13" xfId="0" applyFont="1" applyFill="1" applyBorder="1" applyAlignment="1">
      <alignment horizontal="center" vertical="center" wrapText="1"/>
    </xf>
    <xf numFmtId="0" fontId="0" fillId="0" borderId="42" xfId="0" applyBorder="1" applyAlignment="1">
      <alignment wrapText="1"/>
    </xf>
    <xf numFmtId="0" fontId="57" fillId="34" borderId="70" xfId="0" applyFont="1" applyFill="1" applyBorder="1" applyAlignment="1">
      <alignment horizontal="center" vertical="center" wrapText="1"/>
    </xf>
    <xf numFmtId="0" fontId="0" fillId="0" borderId="71" xfId="0" applyBorder="1" applyAlignment="1">
      <alignment wrapText="1"/>
    </xf>
    <xf numFmtId="0" fontId="63" fillId="34" borderId="0" xfId="0" applyFont="1" applyFill="1" applyAlignment="1"/>
    <xf numFmtId="0" fontId="0" fillId="38" borderId="13" xfId="0" applyFill="1" applyBorder="1" applyAlignment="1">
      <alignment horizontal="center" vertical="center"/>
    </xf>
    <xf numFmtId="0" fontId="0" fillId="38" borderId="13" xfId="0" applyFill="1" applyBorder="1" applyAlignment="1">
      <alignment horizontal="center"/>
    </xf>
    <xf numFmtId="0" fontId="0" fillId="34" borderId="87" xfId="0" applyFont="1" applyFill="1" applyBorder="1" applyAlignment="1">
      <alignment horizontal="center" vertical="center" wrapText="1"/>
    </xf>
    <xf numFmtId="0" fontId="0" fillId="34" borderId="88" xfId="0" applyFont="1" applyFill="1" applyBorder="1" applyAlignment="1">
      <alignment horizontal="center" vertical="center" wrapText="1"/>
    </xf>
    <xf numFmtId="0" fontId="0" fillId="34" borderId="97" xfId="0" applyFont="1" applyFill="1" applyBorder="1" applyAlignment="1">
      <alignment horizontal="center" vertical="center" wrapText="1"/>
    </xf>
    <xf numFmtId="0" fontId="0" fillId="34" borderId="99" xfId="0" applyFont="1" applyFill="1" applyBorder="1" applyAlignment="1">
      <alignment horizontal="center" vertical="center" wrapText="1"/>
    </xf>
    <xf numFmtId="0" fontId="36" fillId="37" borderId="64" xfId="0" applyFont="1" applyFill="1" applyBorder="1" applyAlignment="1">
      <alignment vertical="center"/>
    </xf>
    <xf numFmtId="0" fontId="0" fillId="0" borderId="65" xfId="0" applyBorder="1" applyAlignment="1">
      <alignment vertical="center"/>
    </xf>
    <xf numFmtId="0" fontId="0" fillId="34" borderId="15" xfId="0" applyFill="1" applyBorder="1" applyAlignment="1">
      <alignment horizontal="center" vertical="center" wrapText="1" shrinkToFit="1"/>
    </xf>
    <xf numFmtId="0" fontId="0" fillId="34" borderId="17" xfId="0" applyFill="1" applyBorder="1" applyAlignment="1">
      <alignment horizontal="center" vertical="center" wrapText="1" shrinkToFit="1"/>
    </xf>
    <xf numFmtId="9" fontId="0" fillId="34" borderId="10" xfId="0" applyNumberFormat="1" applyFont="1" applyFill="1" applyBorder="1" applyAlignment="1">
      <alignment horizontal="center" vertical="center" wrapText="1" shrinkToFit="1"/>
    </xf>
    <xf numFmtId="9" fontId="0" fillId="34" borderId="97" xfId="0" applyNumberFormat="1" applyFont="1" applyFill="1" applyBorder="1" applyAlignment="1">
      <alignment horizontal="center" vertical="center" wrapText="1" shrinkToFit="1"/>
    </xf>
    <xf numFmtId="0" fontId="0" fillId="38" borderId="15" xfId="0" applyFill="1" applyBorder="1" applyAlignment="1">
      <alignment horizontal="center" vertical="center" wrapText="1"/>
    </xf>
    <xf numFmtId="0" fontId="0" fillId="38" borderId="16" xfId="0" applyFill="1" applyBorder="1" applyAlignment="1">
      <alignment horizontal="center" vertical="center" wrapText="1"/>
    </xf>
    <xf numFmtId="0" fontId="0" fillId="38" borderId="17" xfId="0" applyFill="1" applyBorder="1" applyAlignment="1">
      <alignment horizontal="center" vertical="center" wrapText="1"/>
    </xf>
    <xf numFmtId="0" fontId="57" fillId="56" borderId="87" xfId="0" applyFont="1" applyFill="1" applyBorder="1" applyAlignment="1">
      <alignment horizontal="center" wrapText="1"/>
    </xf>
    <xf numFmtId="0" fontId="57" fillId="56" borderId="18" xfId="0" applyFont="1" applyFill="1" applyBorder="1" applyAlignment="1">
      <alignment horizontal="center" wrapText="1"/>
    </xf>
    <xf numFmtId="0" fontId="57" fillId="56" borderId="88" xfId="0" applyFont="1" applyFill="1" applyBorder="1" applyAlignment="1">
      <alignment horizontal="center" wrapText="1"/>
    </xf>
    <xf numFmtId="0" fontId="61" fillId="44" borderId="93" xfId="0" applyFont="1" applyFill="1" applyBorder="1" applyAlignment="1">
      <alignment horizontal="left" vertical="center" wrapText="1"/>
    </xf>
    <xf numFmtId="0" fontId="61" fillId="44" borderId="18" xfId="0" applyFont="1" applyFill="1" applyBorder="1" applyAlignment="1">
      <alignment horizontal="left" vertical="center" wrapText="1"/>
    </xf>
    <xf numFmtId="0" fontId="61" fillId="44" borderId="88" xfId="0" applyFont="1" applyFill="1" applyBorder="1" applyAlignment="1">
      <alignment horizontal="left" vertical="center" wrapText="1"/>
    </xf>
    <xf numFmtId="10" fontId="57" fillId="34" borderId="13" xfId="0" applyNumberFormat="1" applyFont="1" applyFill="1" applyBorder="1" applyAlignment="1">
      <alignment horizontal="center" vertical="center" wrapText="1"/>
    </xf>
    <xf numFmtId="10" fontId="0" fillId="0" borderId="42" xfId="0" applyNumberFormat="1" applyBorder="1" applyAlignment="1">
      <alignment wrapText="1"/>
    </xf>
    <xf numFmtId="0" fontId="0" fillId="34" borderId="10" xfId="0" applyFont="1" applyFill="1" applyBorder="1" applyAlignment="1">
      <alignment horizontal="center" vertical="center" wrapText="1"/>
    </xf>
    <xf numFmtId="0" fontId="0" fillId="0" borderId="11" xfId="0" applyBorder="1"/>
    <xf numFmtId="0" fontId="0" fillId="0" borderId="99" xfId="0" applyBorder="1"/>
    <xf numFmtId="0" fontId="0" fillId="34" borderId="11" xfId="0" applyFont="1" applyFill="1" applyBorder="1" applyAlignment="1">
      <alignment horizontal="center" vertical="center" wrapText="1"/>
    </xf>
    <xf numFmtId="0" fontId="60" fillId="34" borderId="0" xfId="0" applyFont="1" applyFill="1" applyAlignment="1"/>
    <xf numFmtId="0" fontId="48" fillId="0" borderId="0" xfId="0" applyFont="1" applyAlignment="1"/>
    <xf numFmtId="0" fontId="0" fillId="34" borderId="87" xfId="0" applyFill="1" applyBorder="1" applyAlignment="1">
      <alignment horizontal="center" wrapText="1"/>
    </xf>
    <xf numFmtId="0" fontId="0" fillId="34" borderId="88" xfId="0" applyFill="1" applyBorder="1" applyAlignment="1">
      <alignment horizontal="center" wrapText="1"/>
    </xf>
    <xf numFmtId="0" fontId="26" fillId="0" borderId="13" xfId="0" applyFont="1" applyFill="1" applyBorder="1" applyAlignment="1">
      <alignment horizontal="left" vertical="top"/>
    </xf>
    <xf numFmtId="14" fontId="26" fillId="34" borderId="13" xfId="0" applyNumberFormat="1" applyFont="1" applyFill="1" applyBorder="1" applyAlignment="1">
      <alignment horizontal="left" vertical="top"/>
    </xf>
    <xf numFmtId="0" fontId="26" fillId="34" borderId="13" xfId="0" applyFont="1" applyFill="1" applyBorder="1" applyAlignment="1">
      <alignment horizontal="left" vertical="top"/>
    </xf>
    <xf numFmtId="0" fontId="26" fillId="0" borderId="13" xfId="0" applyFont="1" applyFill="1" applyBorder="1" applyAlignment="1">
      <alignment horizontal="left" vertical="top" wrapText="1"/>
    </xf>
    <xf numFmtId="0" fontId="39" fillId="39" borderId="55" xfId="0" applyFont="1" applyFill="1" applyBorder="1" applyAlignment="1">
      <alignment horizontal="center"/>
    </xf>
    <xf numFmtId="0" fontId="17" fillId="39" borderId="56" xfId="0" applyFont="1" applyFill="1" applyBorder="1" applyAlignment="1"/>
    <xf numFmtId="0" fontId="17" fillId="39" borderId="57" xfId="0" applyFont="1" applyFill="1" applyBorder="1" applyAlignment="1"/>
    <xf numFmtId="0" fontId="39" fillId="39" borderId="58" xfId="0" applyFont="1" applyFill="1" applyBorder="1" applyAlignment="1">
      <alignment horizontal="center"/>
    </xf>
    <xf numFmtId="0" fontId="17" fillId="39" borderId="59" xfId="0" applyFont="1" applyFill="1" applyBorder="1" applyAlignment="1"/>
    <xf numFmtId="0" fontId="17" fillId="39" borderId="60" xfId="0" applyFont="1" applyFill="1" applyBorder="1" applyAlignment="1"/>
    <xf numFmtId="0" fontId="69" fillId="0" borderId="0" xfId="0" applyFont="1" applyAlignment="1"/>
    <xf numFmtId="0" fontId="35" fillId="37" borderId="61" xfId="0" applyFont="1" applyFill="1" applyBorder="1" applyAlignment="1">
      <alignment horizontal="left" vertical="center"/>
    </xf>
    <xf numFmtId="0" fontId="34" fillId="37" borderId="62" xfId="0" applyFont="1" applyFill="1" applyBorder="1" applyAlignment="1">
      <alignment horizontal="left" vertical="center"/>
    </xf>
    <xf numFmtId="0" fontId="34" fillId="37" borderId="63" xfId="0" applyFont="1" applyFill="1" applyBorder="1" applyAlignment="1">
      <alignment horizontal="left" vertical="center"/>
    </xf>
    <xf numFmtId="0" fontId="35" fillId="37" borderId="61" xfId="0" applyFont="1" applyFill="1" applyBorder="1" applyAlignment="1">
      <alignment horizontal="left" vertical="center" wrapText="1"/>
    </xf>
    <xf numFmtId="0" fontId="34" fillId="37" borderId="62" xfId="0" applyFont="1" applyFill="1" applyBorder="1" applyAlignment="1">
      <alignment horizontal="left" vertical="center" wrapText="1"/>
    </xf>
    <xf numFmtId="0" fontId="34" fillId="37" borderId="63" xfId="0" applyFont="1" applyFill="1" applyBorder="1" applyAlignment="1">
      <alignment horizontal="left" vertical="center" wrapText="1"/>
    </xf>
    <xf numFmtId="0" fontId="68" fillId="0" borderId="0" xfId="0" applyFont="1" applyAlignment="1"/>
    <xf numFmtId="20" fontId="22" fillId="34" borderId="89" xfId="0" applyNumberFormat="1" applyFont="1" applyFill="1" applyBorder="1" applyAlignment="1">
      <alignment wrapText="1"/>
    </xf>
    <xf numFmtId="0" fontId="0" fillId="0" borderId="0" xfId="0" applyAlignment="1">
      <alignment wrapText="1"/>
    </xf>
    <xf numFmtId="0" fontId="57" fillId="34" borderId="31" xfId="0" applyFont="1" applyFill="1" applyBorder="1" applyAlignment="1">
      <alignment horizontal="center" vertical="center" wrapText="1"/>
    </xf>
    <xf numFmtId="0" fontId="0" fillId="0" borderId="32" xfId="0" applyBorder="1" applyAlignment="1">
      <alignment wrapText="1"/>
    </xf>
    <xf numFmtId="0" fontId="61" fillId="44" borderId="94" xfId="0" applyFont="1" applyFill="1" applyBorder="1" applyAlignment="1">
      <alignment horizontal="left" vertical="center" wrapText="1"/>
    </xf>
    <xf numFmtId="0" fontId="61" fillId="44" borderId="95" xfId="0" applyFont="1" applyFill="1" applyBorder="1" applyAlignment="1">
      <alignment horizontal="left" vertical="center" wrapText="1"/>
    </xf>
    <xf numFmtId="0" fontId="61" fillId="44" borderId="96" xfId="0" applyFont="1" applyFill="1" applyBorder="1" applyAlignment="1">
      <alignment horizontal="left" vertical="center" wrapText="1"/>
    </xf>
    <xf numFmtId="0" fontId="61" fillId="44" borderId="50" xfId="0" applyFont="1" applyFill="1" applyBorder="1" applyAlignment="1">
      <alignment horizontal="left" vertical="center" wrapText="1"/>
    </xf>
    <xf numFmtId="0" fontId="61" fillId="44" borderId="20" xfId="0" applyFont="1" applyFill="1" applyBorder="1" applyAlignment="1">
      <alignment horizontal="left" vertical="center" wrapText="1"/>
    </xf>
    <xf numFmtId="0" fontId="61" fillId="44" borderId="75" xfId="0" applyFont="1" applyFill="1" applyBorder="1" applyAlignment="1">
      <alignment horizontal="left" vertical="center" wrapText="1"/>
    </xf>
    <xf numFmtId="0" fontId="57" fillId="34" borderId="0" xfId="0" applyFont="1" applyFill="1" applyBorder="1" applyAlignment="1">
      <alignment horizontal="center" wrapText="1"/>
    </xf>
    <xf numFmtId="0" fontId="57" fillId="0" borderId="0" xfId="0" applyFont="1" applyBorder="1" applyAlignment="1">
      <alignment horizontal="center" wrapText="1"/>
    </xf>
    <xf numFmtId="14" fontId="57" fillId="34" borderId="87" xfId="0" applyNumberFormat="1" applyFont="1" applyFill="1" applyBorder="1" applyAlignment="1">
      <alignment horizontal="center" wrapText="1"/>
    </xf>
    <xf numFmtId="14" fontId="57" fillId="34" borderId="18" xfId="0" applyNumberFormat="1" applyFont="1" applyFill="1" applyBorder="1" applyAlignment="1">
      <alignment horizontal="center" wrapText="1"/>
    </xf>
    <xf numFmtId="14" fontId="57" fillId="34" borderId="88" xfId="0" applyNumberFormat="1" applyFont="1" applyFill="1" applyBorder="1" applyAlignment="1">
      <alignment horizontal="center" wrapText="1"/>
    </xf>
    <xf numFmtId="0" fontId="0" fillId="38" borderId="13" xfId="0" applyFill="1" applyBorder="1" applyAlignment="1">
      <alignment horizontal="center" vertical="center" wrapText="1"/>
    </xf>
    <xf numFmtId="0" fontId="26" fillId="55" borderId="87" xfId="0" applyFont="1" applyFill="1" applyBorder="1" applyAlignment="1">
      <alignment horizontal="center" vertical="center"/>
    </xf>
    <xf numFmtId="0" fontId="26" fillId="55" borderId="18" xfId="0" applyFont="1" applyFill="1" applyBorder="1" applyAlignment="1">
      <alignment horizontal="center" vertical="center"/>
    </xf>
    <xf numFmtId="0" fontId="26" fillId="55" borderId="88" xfId="0" applyFont="1" applyFill="1" applyBorder="1" applyAlignment="1">
      <alignment horizontal="center" vertical="center"/>
    </xf>
    <xf numFmtId="14" fontId="26" fillId="0" borderId="13" xfId="0" applyNumberFormat="1" applyFont="1" applyFill="1" applyBorder="1" applyAlignment="1">
      <alignment horizontal="left" vertical="top"/>
    </xf>
    <xf numFmtId="0" fontId="26" fillId="55" borderId="13" xfId="0" applyFont="1" applyFill="1" applyBorder="1" applyAlignment="1">
      <alignment horizontal="center" vertical="center"/>
    </xf>
    <xf numFmtId="0" fontId="17" fillId="44" borderId="114" xfId="0" applyFont="1" applyFill="1" applyBorder="1" applyAlignment="1">
      <alignment horizontal="center" vertical="center"/>
    </xf>
    <xf numFmtId="0" fontId="17" fillId="44" borderId="115" xfId="0" applyFont="1" applyFill="1" applyBorder="1" applyAlignment="1">
      <alignment horizontal="center" vertical="center"/>
    </xf>
    <xf numFmtId="0" fontId="17" fillId="44" borderId="116" xfId="0" applyFont="1" applyFill="1" applyBorder="1" applyAlignment="1">
      <alignment horizontal="center" vertical="center"/>
    </xf>
    <xf numFmtId="0" fontId="17" fillId="44" borderId="104" xfId="0" applyFont="1" applyFill="1" applyBorder="1" applyAlignment="1">
      <alignment horizontal="center" vertical="center"/>
    </xf>
    <xf numFmtId="0" fontId="17" fillId="44" borderId="103" xfId="0" applyFont="1" applyFill="1" applyBorder="1" applyAlignment="1">
      <alignment horizontal="center" vertical="center"/>
    </xf>
    <xf numFmtId="0" fontId="0" fillId="0" borderId="106" xfId="0" applyBorder="1" applyAlignment="1">
      <alignment horizontal="left" vertical="center" wrapText="1"/>
    </xf>
    <xf numFmtId="0" fontId="0" fillId="0" borderId="107" xfId="0" applyBorder="1" applyAlignment="1">
      <alignment horizontal="left" vertical="center" wrapText="1"/>
    </xf>
    <xf numFmtId="0" fontId="0" fillId="0" borderId="108" xfId="0" applyBorder="1" applyAlignment="1">
      <alignment horizontal="left" vertical="center" wrapText="1"/>
    </xf>
    <xf numFmtId="0" fontId="0" fillId="0" borderId="105" xfId="0" applyBorder="1" applyAlignment="1">
      <alignment horizontal="left" vertical="center" wrapText="1"/>
    </xf>
    <xf numFmtId="0" fontId="0" fillId="0" borderId="0" xfId="0" applyBorder="1" applyAlignment="1">
      <alignment horizontal="left" vertical="center" wrapText="1"/>
    </xf>
    <xf numFmtId="0" fontId="0" fillId="0" borderId="109" xfId="0" applyBorder="1" applyAlignment="1">
      <alignment horizontal="left" vertical="center" wrapText="1"/>
    </xf>
    <xf numFmtId="0" fontId="0" fillId="0" borderId="110" xfId="0" applyBorder="1" applyAlignment="1">
      <alignment horizontal="left" vertical="center" wrapText="1"/>
    </xf>
    <xf numFmtId="0" fontId="0" fillId="0" borderId="111" xfId="0" applyBorder="1" applyAlignment="1">
      <alignment horizontal="left" vertical="center" wrapText="1"/>
    </xf>
    <xf numFmtId="0" fontId="0" fillId="0" borderId="112" xfId="0" applyBorder="1" applyAlignment="1">
      <alignment horizontal="left" vertical="center" wrapText="1"/>
    </xf>
    <xf numFmtId="0" fontId="59" fillId="49" borderId="87" xfId="0" applyFont="1" applyFill="1" applyBorder="1" applyAlignment="1">
      <alignment horizontal="center" vertical="center"/>
    </xf>
    <xf numFmtId="0" fontId="59" fillId="49" borderId="88" xfId="0" applyFont="1" applyFill="1" applyBorder="1" applyAlignment="1">
      <alignment horizontal="center" vertical="center"/>
    </xf>
    <xf numFmtId="0" fontId="20" fillId="38" borderId="13" xfId="0" applyFont="1" applyFill="1" applyBorder="1" applyAlignment="1">
      <alignment horizontal="center" vertical="center" wrapText="1"/>
    </xf>
    <xf numFmtId="0" fontId="0" fillId="34" borderId="10" xfId="0" quotePrefix="1" applyFill="1" applyBorder="1" applyAlignment="1">
      <alignment horizontal="left" vertical="center" wrapText="1"/>
    </xf>
    <xf numFmtId="0" fontId="0" fillId="34" borderId="14" xfId="0" quotePrefix="1" applyFill="1" applyBorder="1" applyAlignment="1">
      <alignment horizontal="left" vertical="center" wrapText="1"/>
    </xf>
    <xf numFmtId="0" fontId="0" fillId="34" borderId="11" xfId="0" quotePrefix="1" applyFill="1" applyBorder="1" applyAlignment="1">
      <alignment horizontal="left" vertical="center" wrapText="1"/>
    </xf>
    <xf numFmtId="0" fontId="0" fillId="34" borderId="67" xfId="0" quotePrefix="1" applyFill="1" applyBorder="1" applyAlignment="1">
      <alignment horizontal="left" vertical="center" wrapText="1"/>
    </xf>
    <xf numFmtId="0" fontId="0" fillId="34" borderId="0" xfId="0" quotePrefix="1" applyFill="1" applyBorder="1" applyAlignment="1">
      <alignment horizontal="left" vertical="center" wrapText="1"/>
    </xf>
    <xf numFmtId="0" fontId="0" fillId="34" borderId="12" xfId="0" quotePrefix="1" applyFill="1" applyBorder="1" applyAlignment="1">
      <alignment horizontal="left" vertical="center" wrapText="1"/>
    </xf>
    <xf numFmtId="0" fontId="0" fillId="34" borderId="97" xfId="0" quotePrefix="1" applyFill="1" applyBorder="1" applyAlignment="1">
      <alignment horizontal="left" vertical="center" wrapText="1"/>
    </xf>
    <xf numFmtId="0" fontId="0" fillId="34" borderId="98" xfId="0" quotePrefix="1" applyFill="1" applyBorder="1" applyAlignment="1">
      <alignment horizontal="left" vertical="center" wrapText="1"/>
    </xf>
    <xf numFmtId="0" fontId="0" fillId="34" borderId="99" xfId="0" quotePrefix="1" applyFill="1" applyBorder="1" applyAlignment="1">
      <alignment horizontal="left" vertical="center" wrapText="1"/>
    </xf>
    <xf numFmtId="0" fontId="20" fillId="38" borderId="10" xfId="0" applyFont="1" applyFill="1" applyBorder="1" applyAlignment="1">
      <alignment horizontal="center" vertical="center" wrapText="1"/>
    </xf>
    <xf numFmtId="0" fontId="20" fillId="38" borderId="14" xfId="0" applyFont="1" applyFill="1" applyBorder="1" applyAlignment="1">
      <alignment horizontal="center" vertical="center" wrapText="1"/>
    </xf>
    <xf numFmtId="0" fontId="20" fillId="38" borderId="11" xfId="0" applyFont="1" applyFill="1" applyBorder="1" applyAlignment="1">
      <alignment horizontal="center" vertical="center" wrapText="1"/>
    </xf>
    <xf numFmtId="0" fontId="20" fillId="38" borderId="67" xfId="0" applyFont="1" applyFill="1" applyBorder="1" applyAlignment="1">
      <alignment horizontal="center" vertical="center" wrapText="1"/>
    </xf>
    <xf numFmtId="0" fontId="20" fillId="38" borderId="0" xfId="0" applyFont="1" applyFill="1" applyBorder="1" applyAlignment="1">
      <alignment horizontal="center" vertical="center" wrapText="1"/>
    </xf>
    <xf numFmtId="0" fontId="20" fillId="38" borderId="12" xfId="0" applyFont="1" applyFill="1" applyBorder="1" applyAlignment="1">
      <alignment horizontal="center" vertical="center" wrapText="1"/>
    </xf>
    <xf numFmtId="0" fontId="20" fillId="38" borderId="97" xfId="0" applyFont="1" applyFill="1" applyBorder="1" applyAlignment="1">
      <alignment horizontal="center" vertical="center" wrapText="1"/>
    </xf>
    <xf numFmtId="0" fontId="20" fillId="38" borderId="98" xfId="0" applyFont="1" applyFill="1" applyBorder="1" applyAlignment="1">
      <alignment horizontal="center" vertical="center" wrapText="1"/>
    </xf>
    <xf numFmtId="0" fontId="20" fillId="38" borderId="99" xfId="0" applyFont="1" applyFill="1" applyBorder="1" applyAlignment="1">
      <alignment horizontal="center" vertical="center" wrapText="1"/>
    </xf>
    <xf numFmtId="0" fontId="17" fillId="44" borderId="10" xfId="0" applyFont="1" applyFill="1" applyBorder="1" applyAlignment="1">
      <alignment horizontal="center" vertical="center"/>
    </xf>
    <xf numFmtId="0" fontId="17" fillId="44" borderId="14" xfId="0" applyFont="1" applyFill="1" applyBorder="1" applyAlignment="1">
      <alignment horizontal="center" vertical="center"/>
    </xf>
    <xf numFmtId="0" fontId="17" fillId="44" borderId="11" xfId="0" applyFont="1" applyFill="1" applyBorder="1" applyAlignment="1">
      <alignment horizontal="center" vertical="center"/>
    </xf>
    <xf numFmtId="0" fontId="25" fillId="34" borderId="10" xfId="0" quotePrefix="1" applyFont="1" applyFill="1" applyBorder="1" applyAlignment="1">
      <alignment horizontal="left" vertical="center" wrapText="1"/>
    </xf>
    <xf numFmtId="0" fontId="25" fillId="34" borderId="14" xfId="0" quotePrefix="1" applyFont="1" applyFill="1" applyBorder="1" applyAlignment="1">
      <alignment horizontal="left" vertical="center" wrapText="1"/>
    </xf>
    <xf numFmtId="0" fontId="25" fillId="34" borderId="11" xfId="0" quotePrefix="1" applyFont="1" applyFill="1" applyBorder="1" applyAlignment="1">
      <alignment horizontal="left" vertical="center" wrapText="1"/>
    </xf>
    <xf numFmtId="0" fontId="25" fillId="34" borderId="67" xfId="0" quotePrefix="1" applyFont="1" applyFill="1" applyBorder="1" applyAlignment="1">
      <alignment horizontal="left" vertical="center" wrapText="1"/>
    </xf>
    <xf numFmtId="0" fontId="25" fillId="34" borderId="0" xfId="0" quotePrefix="1" applyFont="1" applyFill="1" applyBorder="1" applyAlignment="1">
      <alignment horizontal="left" vertical="center" wrapText="1"/>
    </xf>
    <xf numFmtId="0" fontId="25" fillId="34" borderId="12" xfId="0" quotePrefix="1" applyFont="1" applyFill="1" applyBorder="1" applyAlignment="1">
      <alignment horizontal="left" vertical="center" wrapText="1"/>
    </xf>
    <xf numFmtId="0" fontId="25" fillId="34" borderId="97" xfId="0" quotePrefix="1" applyFont="1" applyFill="1" applyBorder="1" applyAlignment="1">
      <alignment horizontal="left" vertical="center" wrapText="1"/>
    </xf>
    <xf numFmtId="0" fontId="25" fillId="34" borderId="98" xfId="0" quotePrefix="1" applyFont="1" applyFill="1" applyBorder="1" applyAlignment="1">
      <alignment horizontal="left" vertical="center" wrapText="1"/>
    </xf>
    <xf numFmtId="0" fontId="25" fillId="34" borderId="99" xfId="0" quotePrefix="1" applyFont="1" applyFill="1" applyBorder="1" applyAlignment="1">
      <alignment horizontal="left" vertical="center" wrapText="1"/>
    </xf>
    <xf numFmtId="0" fontId="30" fillId="34" borderId="50" xfId="0" applyFont="1" applyFill="1" applyBorder="1" applyAlignment="1">
      <alignment horizontal="center" vertical="center" wrapText="1"/>
    </xf>
    <xf numFmtId="0" fontId="30" fillId="34" borderId="20" xfId="0" applyFont="1" applyFill="1" applyBorder="1" applyAlignment="1">
      <alignment horizontal="center" vertical="center" wrapText="1"/>
    </xf>
    <xf numFmtId="0" fontId="30" fillId="34" borderId="75" xfId="0" applyFont="1" applyFill="1" applyBorder="1" applyAlignment="1">
      <alignment horizontal="center" vertical="center" wrapText="1"/>
    </xf>
    <xf numFmtId="0" fontId="20" fillId="38" borderId="43" xfId="0" applyFont="1" applyFill="1" applyBorder="1" applyAlignment="1">
      <alignment horizontal="center" vertical="center" wrapText="1"/>
    </xf>
    <xf numFmtId="0" fontId="20" fillId="38" borderId="37" xfId="0" applyFont="1" applyFill="1" applyBorder="1" applyAlignment="1">
      <alignment horizontal="center" vertical="center" wrapText="1"/>
    </xf>
    <xf numFmtId="0" fontId="20" fillId="38" borderId="27" xfId="0" applyFont="1" applyFill="1" applyBorder="1" applyAlignment="1">
      <alignment horizontal="center" vertical="center" wrapText="1"/>
    </xf>
    <xf numFmtId="0" fontId="20" fillId="38" borderId="41" xfId="0" applyFont="1" applyFill="1" applyBorder="1" applyAlignment="1">
      <alignment horizontal="center" vertical="center" wrapText="1"/>
    </xf>
    <xf numFmtId="167" fontId="0" fillId="34" borderId="76" xfId="0" applyNumberFormat="1" applyFont="1" applyFill="1" applyBorder="1" applyAlignment="1">
      <alignment horizontal="center" vertical="center"/>
    </xf>
    <xf numFmtId="167" fontId="0" fillId="34" borderId="77" xfId="0" applyNumberFormat="1" applyFont="1" applyFill="1" applyBorder="1" applyAlignment="1">
      <alignment horizontal="center" vertical="center"/>
    </xf>
    <xf numFmtId="167" fontId="0" fillId="34" borderId="67" xfId="0" applyNumberFormat="1" applyFont="1" applyFill="1" applyBorder="1" applyAlignment="1">
      <alignment horizontal="center" vertical="center"/>
    </xf>
    <xf numFmtId="167" fontId="0" fillId="34" borderId="12" xfId="0" applyNumberFormat="1" applyFont="1" applyFill="1" applyBorder="1" applyAlignment="1">
      <alignment horizontal="center" vertical="center"/>
    </xf>
    <xf numFmtId="167" fontId="0" fillId="34" borderId="78" xfId="0" applyNumberFormat="1" applyFont="1" applyFill="1" applyBorder="1" applyAlignment="1">
      <alignment horizontal="center" vertical="center"/>
    </xf>
    <xf numFmtId="167" fontId="0" fillId="34" borderId="41" xfId="0" applyNumberFormat="1" applyFont="1" applyFill="1" applyBorder="1" applyAlignment="1">
      <alignment horizontal="center" vertical="center"/>
    </xf>
    <xf numFmtId="171" fontId="20" fillId="34" borderId="46" xfId="43" applyNumberFormat="1" applyFont="1" applyFill="1" applyBorder="1" applyAlignment="1">
      <alignment horizontal="center" vertical="center"/>
    </xf>
    <xf numFmtId="171" fontId="20" fillId="34" borderId="77" xfId="43" applyNumberFormat="1" applyFont="1" applyFill="1" applyBorder="1" applyAlignment="1">
      <alignment horizontal="center" vertical="center"/>
    </xf>
    <xf numFmtId="171" fontId="0" fillId="0" borderId="27" xfId="0" applyNumberFormat="1" applyFont="1" applyBorder="1" applyAlignment="1">
      <alignment horizontal="center"/>
    </xf>
    <xf numFmtId="171" fontId="0" fillId="0" borderId="41" xfId="0" applyNumberFormat="1" applyFont="1" applyBorder="1" applyAlignment="1">
      <alignment horizontal="center"/>
    </xf>
    <xf numFmtId="10" fontId="38" fillId="48" borderId="76" xfId="0" applyNumberFormat="1" applyFont="1" applyFill="1" applyBorder="1" applyAlignment="1">
      <alignment horizontal="center" vertical="center"/>
    </xf>
    <xf numFmtId="10" fontId="38" fillId="48" borderId="46" xfId="0" applyNumberFormat="1" applyFont="1" applyFill="1" applyBorder="1" applyAlignment="1">
      <alignment horizontal="center" vertical="center"/>
    </xf>
    <xf numFmtId="10" fontId="38" fillId="48" borderId="77" xfId="0" applyNumberFormat="1" applyFont="1" applyFill="1" applyBorder="1" applyAlignment="1">
      <alignment horizontal="center" vertical="center"/>
    </xf>
    <xf numFmtId="10" fontId="38" fillId="48" borderId="78" xfId="0" applyNumberFormat="1" applyFont="1" applyFill="1" applyBorder="1" applyAlignment="1">
      <alignment horizontal="center" vertical="center"/>
    </xf>
    <xf numFmtId="10" fontId="38" fillId="48" borderId="27" xfId="0" applyNumberFormat="1" applyFont="1" applyFill="1" applyBorder="1" applyAlignment="1">
      <alignment horizontal="center" vertical="center"/>
    </xf>
    <xf numFmtId="10" fontId="38" fillId="48" borderId="41" xfId="0" applyNumberFormat="1" applyFont="1" applyFill="1" applyBorder="1" applyAlignment="1">
      <alignment horizontal="center" vertical="center"/>
    </xf>
    <xf numFmtId="10" fontId="20" fillId="34" borderId="76" xfId="0" applyNumberFormat="1" applyFont="1" applyFill="1" applyBorder="1" applyAlignment="1">
      <alignment horizontal="center" vertical="center"/>
    </xf>
    <xf numFmtId="10" fontId="20" fillId="34" borderId="77" xfId="0" applyNumberFormat="1" applyFont="1" applyFill="1" applyBorder="1" applyAlignment="1">
      <alignment horizontal="center" vertical="center"/>
    </xf>
    <xf numFmtId="10" fontId="0" fillId="0" borderId="78" xfId="0" applyNumberFormat="1" applyFont="1" applyBorder="1" applyAlignment="1">
      <alignment horizontal="center" vertical="center"/>
    </xf>
    <xf numFmtId="10" fontId="0" fillId="0" borderId="41" xfId="0" applyNumberFormat="1" applyFont="1" applyBorder="1" applyAlignment="1">
      <alignment horizontal="center" vertical="center"/>
    </xf>
    <xf numFmtId="0" fontId="16" fillId="34" borderId="72" xfId="0" applyFont="1" applyFill="1" applyBorder="1" applyAlignment="1">
      <alignment horizontal="center" vertical="center"/>
    </xf>
    <xf numFmtId="0" fontId="16" fillId="34" borderId="73" xfId="0" applyFont="1" applyFill="1" applyBorder="1" applyAlignment="1">
      <alignment horizontal="center" vertical="center"/>
    </xf>
    <xf numFmtId="171" fontId="38" fillId="48" borderId="76" xfId="43" applyNumberFormat="1" applyFont="1" applyFill="1" applyBorder="1" applyAlignment="1">
      <alignment horizontal="center" vertical="center"/>
    </xf>
    <xf numFmtId="0" fontId="38" fillId="48" borderId="29" xfId="0" applyFont="1" applyFill="1" applyBorder="1" applyAlignment="1">
      <alignment horizontal="center"/>
    </xf>
    <xf numFmtId="0" fontId="38" fillId="48" borderId="78" xfId="0" applyFont="1" applyFill="1" applyBorder="1" applyAlignment="1">
      <alignment horizontal="center"/>
    </xf>
    <xf numFmtId="0" fontId="38" fillId="48" borderId="28" xfId="0" applyFont="1" applyFill="1" applyBorder="1" applyAlignment="1">
      <alignment horizontal="center"/>
    </xf>
    <xf numFmtId="2" fontId="0" fillId="34" borderId="10" xfId="0" applyNumberFormat="1" applyFont="1" applyFill="1" applyBorder="1" applyAlignment="1">
      <alignment horizontal="center" vertical="center"/>
    </xf>
    <xf numFmtId="2" fontId="0" fillId="34" borderId="14" xfId="0" applyNumberFormat="1" applyFont="1" applyFill="1" applyBorder="1" applyAlignment="1">
      <alignment horizontal="center" vertical="center"/>
    </xf>
    <xf numFmtId="2" fontId="0" fillId="34" borderId="11" xfId="0" applyNumberFormat="1" applyFont="1" applyFill="1" applyBorder="1" applyAlignment="1">
      <alignment horizontal="center" vertical="center"/>
    </xf>
    <xf numFmtId="0" fontId="0" fillId="0" borderId="67"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0" borderId="78" xfId="0" applyFont="1" applyBorder="1" applyAlignment="1">
      <alignment horizontal="center" vertical="center"/>
    </xf>
    <xf numFmtId="0" fontId="0" fillId="0" borderId="27" xfId="0" applyFont="1" applyBorder="1" applyAlignment="1">
      <alignment horizontal="center" vertical="center"/>
    </xf>
    <xf numFmtId="0" fontId="0" fillId="0" borderId="41" xfId="0" applyFont="1" applyBorder="1" applyAlignment="1">
      <alignment horizontal="center" vertical="center"/>
    </xf>
    <xf numFmtId="0" fontId="0" fillId="38" borderId="27" xfId="0" applyFont="1" applyFill="1" applyBorder="1" applyAlignment="1">
      <alignment horizontal="center" vertical="center" wrapText="1"/>
    </xf>
    <xf numFmtId="0" fontId="0" fillId="38" borderId="41" xfId="0" applyFont="1" applyFill="1" applyBorder="1" applyAlignment="1">
      <alignment horizontal="center" vertical="center" wrapText="1"/>
    </xf>
    <xf numFmtId="0" fontId="0" fillId="0" borderId="29" xfId="0" applyBorder="1" applyAlignment="1">
      <alignment horizontal="center" vertical="center"/>
    </xf>
    <xf numFmtId="0" fontId="0" fillId="0" borderId="78" xfId="0" applyBorder="1" applyAlignment="1">
      <alignment horizontal="center" vertical="center"/>
    </xf>
    <xf numFmtId="0" fontId="0" fillId="0" borderId="28" xfId="0" applyBorder="1" applyAlignment="1">
      <alignment horizontal="center" vertical="center"/>
    </xf>
    <xf numFmtId="2" fontId="20" fillId="34" borderId="76" xfId="0" applyNumberFormat="1" applyFont="1" applyFill="1" applyBorder="1" applyAlignment="1">
      <alignment horizontal="center" vertical="center"/>
    </xf>
    <xf numFmtId="2" fontId="20" fillId="34" borderId="45" xfId="0" applyNumberFormat="1" applyFont="1" applyFill="1" applyBorder="1" applyAlignment="1">
      <alignment horizontal="center"/>
    </xf>
    <xf numFmtId="0" fontId="0" fillId="0" borderId="21" xfId="0" applyBorder="1" applyAlignment="1">
      <alignment horizontal="center"/>
    </xf>
    <xf numFmtId="2" fontId="38" fillId="48" borderId="10" xfId="0" applyNumberFormat="1" applyFont="1" applyFill="1" applyBorder="1" applyAlignment="1">
      <alignment horizontal="center" vertical="center"/>
    </xf>
    <xf numFmtId="0" fontId="38" fillId="48" borderId="40" xfId="0" applyFont="1" applyFill="1" applyBorder="1" applyAlignment="1">
      <alignment horizontal="center" vertical="center"/>
    </xf>
    <xf numFmtId="0" fontId="38" fillId="48" borderId="67" xfId="0" applyFont="1" applyFill="1" applyBorder="1" applyAlignment="1">
      <alignment horizontal="center" vertical="center"/>
    </xf>
    <xf numFmtId="0" fontId="38" fillId="48" borderId="25" xfId="0" applyFont="1" applyFill="1" applyBorder="1" applyAlignment="1">
      <alignment horizontal="center" vertical="center"/>
    </xf>
    <xf numFmtId="0" fontId="38" fillId="48" borderId="78" xfId="0" applyFont="1" applyFill="1" applyBorder="1" applyAlignment="1">
      <alignment horizontal="center" vertical="center"/>
    </xf>
    <xf numFmtId="0" fontId="38" fillId="48" borderId="28" xfId="0" applyFont="1" applyFill="1" applyBorder="1" applyAlignment="1">
      <alignment horizontal="center" vertical="center"/>
    </xf>
    <xf numFmtId="2" fontId="20" fillId="34" borderId="77" xfId="0" applyNumberFormat="1" applyFont="1" applyFill="1" applyBorder="1" applyAlignment="1">
      <alignment horizontal="center" vertical="center"/>
    </xf>
    <xf numFmtId="2" fontId="38" fillId="48" borderId="76" xfId="0" applyNumberFormat="1" applyFont="1" applyFill="1" applyBorder="1" applyAlignment="1">
      <alignment horizontal="center" vertical="center"/>
    </xf>
    <xf numFmtId="2" fontId="38" fillId="48" borderId="46" xfId="0" applyNumberFormat="1" applyFont="1" applyFill="1" applyBorder="1" applyAlignment="1">
      <alignment horizontal="center" vertical="center"/>
    </xf>
    <xf numFmtId="2" fontId="38" fillId="48" borderId="77" xfId="0" applyNumberFormat="1" applyFont="1" applyFill="1" applyBorder="1" applyAlignment="1">
      <alignment horizontal="center" vertical="center"/>
    </xf>
    <xf numFmtId="0" fontId="16" fillId="48" borderId="78" xfId="0" applyFont="1" applyFill="1" applyBorder="1" applyAlignment="1">
      <alignment horizontal="center" vertical="center"/>
    </xf>
    <xf numFmtId="0" fontId="16" fillId="48" borderId="27" xfId="0" applyFont="1" applyFill="1" applyBorder="1" applyAlignment="1">
      <alignment horizontal="center" vertical="center"/>
    </xf>
    <xf numFmtId="0" fontId="16" fillId="48" borderId="41" xfId="0" applyFont="1" applyFill="1" applyBorder="1" applyAlignment="1">
      <alignment horizontal="center" vertical="center"/>
    </xf>
    <xf numFmtId="0" fontId="0" fillId="38" borderId="37" xfId="0" applyFill="1" applyBorder="1" applyAlignment="1">
      <alignment horizontal="center" vertical="center" wrapText="1"/>
    </xf>
    <xf numFmtId="0" fontId="0" fillId="38" borderId="27" xfId="0" applyFont="1" applyFill="1" applyBorder="1" applyAlignment="1">
      <alignment horizontal="center" vertical="center"/>
    </xf>
    <xf numFmtId="0" fontId="30" fillId="34" borderId="79" xfId="0" applyFont="1" applyFill="1" applyBorder="1" applyAlignment="1">
      <alignment horizontal="center" vertical="center"/>
    </xf>
    <xf numFmtId="0" fontId="30" fillId="34" borderId="80" xfId="0" applyFont="1" applyFill="1" applyBorder="1" applyAlignment="1">
      <alignment horizontal="center" vertical="center"/>
    </xf>
    <xf numFmtId="0" fontId="30" fillId="34" borderId="73" xfId="0" applyFont="1" applyFill="1" applyBorder="1" applyAlignment="1">
      <alignment horizontal="center" vertical="center"/>
    </xf>
    <xf numFmtId="2" fontId="0" fillId="34" borderId="76" xfId="0" applyNumberFormat="1" applyFont="1" applyFill="1" applyBorder="1" applyAlignment="1">
      <alignment horizontal="center" vertical="center"/>
    </xf>
    <xf numFmtId="2" fontId="0" fillId="34" borderId="77" xfId="0" applyNumberFormat="1" applyFont="1" applyFill="1" applyBorder="1" applyAlignment="1">
      <alignment horizontal="center" vertical="center"/>
    </xf>
    <xf numFmtId="0" fontId="0" fillId="0" borderId="62" xfId="0" applyBorder="1" applyAlignment="1">
      <alignment horizontal="left" vertical="center"/>
    </xf>
    <xf numFmtId="0" fontId="0" fillId="0" borderId="63" xfId="0" applyBorder="1" applyAlignment="1">
      <alignment horizontal="left" vertical="center"/>
    </xf>
    <xf numFmtId="0" fontId="27" fillId="34" borderId="0" xfId="0" applyFont="1" applyFill="1" applyBorder="1" applyAlignment="1"/>
    <xf numFmtId="0" fontId="59" fillId="34" borderId="0" xfId="0" applyFont="1" applyFill="1" applyBorder="1" applyAlignment="1"/>
    <xf numFmtId="2" fontId="20" fillId="34" borderId="101" xfId="0" applyNumberFormat="1" applyFont="1" applyFill="1" applyBorder="1" applyAlignment="1">
      <alignment horizontal="center" vertical="center"/>
    </xf>
    <xf numFmtId="2" fontId="20" fillId="34" borderId="96" xfId="0" applyNumberFormat="1" applyFont="1" applyFill="1" applyBorder="1" applyAlignment="1">
      <alignment horizontal="center" vertical="center"/>
    </xf>
    <xf numFmtId="0" fontId="30" fillId="34" borderId="100" xfId="0" applyFont="1" applyFill="1" applyBorder="1" applyAlignment="1">
      <alignment horizontal="center" vertical="center"/>
    </xf>
    <xf numFmtId="0" fontId="30" fillId="34" borderId="102" xfId="0" applyFont="1" applyFill="1" applyBorder="1" applyAlignment="1">
      <alignment horizontal="center" vertical="center"/>
    </xf>
    <xf numFmtId="0" fontId="20" fillId="34" borderId="77" xfId="0" applyFont="1" applyFill="1" applyBorder="1" applyAlignment="1">
      <alignment horizontal="center" vertical="center"/>
    </xf>
    <xf numFmtId="165" fontId="20" fillId="34" borderId="76" xfId="1" applyNumberFormat="1" applyFont="1" applyFill="1" applyBorder="1" applyAlignment="1">
      <alignment horizontal="center" vertical="center"/>
    </xf>
    <xf numFmtId="0" fontId="0" fillId="0" borderId="77" xfId="0" applyBorder="1" applyAlignment="1">
      <alignment horizontal="center" vertical="center"/>
    </xf>
    <xf numFmtId="0" fontId="0" fillId="0" borderId="41" xfId="0" applyBorder="1" applyAlignment="1">
      <alignment horizontal="center" vertical="center"/>
    </xf>
    <xf numFmtId="0" fontId="20" fillId="34" borderId="76" xfId="0" applyFont="1" applyFill="1" applyBorder="1" applyAlignment="1">
      <alignment horizontal="center" vertical="center"/>
    </xf>
    <xf numFmtId="0" fontId="0" fillId="0" borderId="53" xfId="0" applyBorder="1" applyAlignment="1">
      <alignment horizontal="center" vertical="center"/>
    </xf>
    <xf numFmtId="0" fontId="59" fillId="0" borderId="0" xfId="0" applyFont="1" applyAlignment="1"/>
    <xf numFmtId="167" fontId="20" fillId="34" borderId="76" xfId="0" applyNumberFormat="1" applyFont="1" applyFill="1" applyBorder="1" applyAlignment="1">
      <alignment horizontal="center" vertical="center"/>
    </xf>
    <xf numFmtId="167" fontId="20" fillId="34" borderId="77" xfId="0" applyNumberFormat="1" applyFont="1" applyFill="1" applyBorder="1" applyAlignment="1">
      <alignment horizontal="center" vertical="center"/>
    </xf>
    <xf numFmtId="167" fontId="20" fillId="34" borderId="67" xfId="0" applyNumberFormat="1" applyFont="1" applyFill="1" applyBorder="1" applyAlignment="1">
      <alignment horizontal="center" vertical="center"/>
    </xf>
    <xf numFmtId="167" fontId="20" fillId="34" borderId="12" xfId="0" applyNumberFormat="1" applyFont="1" applyFill="1" applyBorder="1" applyAlignment="1">
      <alignment horizontal="center" vertical="center"/>
    </xf>
    <xf numFmtId="167" fontId="20" fillId="34" borderId="78" xfId="0" applyNumberFormat="1" applyFont="1" applyFill="1" applyBorder="1" applyAlignment="1">
      <alignment horizontal="center" vertical="center"/>
    </xf>
    <xf numFmtId="167" fontId="20" fillId="34" borderId="41" xfId="0" applyNumberFormat="1" applyFont="1" applyFill="1" applyBorder="1" applyAlignment="1">
      <alignment horizontal="center" vertical="center"/>
    </xf>
    <xf numFmtId="167" fontId="20" fillId="34" borderId="29" xfId="0" applyNumberFormat="1" applyFont="1" applyFill="1" applyBorder="1" applyAlignment="1">
      <alignment horizontal="center" vertical="center"/>
    </xf>
    <xf numFmtId="167" fontId="20" fillId="34" borderId="25" xfId="0" applyNumberFormat="1" applyFont="1" applyFill="1" applyBorder="1" applyAlignment="1">
      <alignment horizontal="center" vertical="center"/>
    </xf>
    <xf numFmtId="167" fontId="20" fillId="34" borderId="28" xfId="0" applyNumberFormat="1" applyFont="1" applyFill="1" applyBorder="1" applyAlignment="1">
      <alignment horizontal="center" vertical="center"/>
    </xf>
    <xf numFmtId="171" fontId="20" fillId="34" borderId="76" xfId="43" applyNumberFormat="1" applyFont="1" applyFill="1" applyBorder="1" applyAlignment="1">
      <alignment horizontal="center" vertical="center"/>
    </xf>
    <xf numFmtId="0" fontId="20" fillId="34" borderId="77" xfId="0" applyFont="1" applyFill="1" applyBorder="1" applyAlignment="1">
      <alignment horizontal="center"/>
    </xf>
    <xf numFmtId="0" fontId="20" fillId="34" borderId="78" xfId="0" applyFont="1" applyFill="1" applyBorder="1" applyAlignment="1">
      <alignment horizontal="center"/>
    </xf>
    <xf numFmtId="0" fontId="20" fillId="34" borderId="41" xfId="0" applyFont="1" applyFill="1" applyBorder="1" applyAlignment="1">
      <alignment horizontal="center"/>
    </xf>
    <xf numFmtId="165" fontId="38" fillId="48" borderId="76" xfId="1" applyNumberFormat="1" applyFont="1" applyFill="1" applyBorder="1" applyAlignment="1">
      <alignment horizontal="center" vertical="center"/>
    </xf>
    <xf numFmtId="165" fontId="38" fillId="48" borderId="46" xfId="1" applyNumberFormat="1" applyFont="1" applyFill="1" applyBorder="1" applyAlignment="1">
      <alignment horizontal="center" vertical="center"/>
    </xf>
    <xf numFmtId="165" fontId="38" fillId="48" borderId="77" xfId="1" applyNumberFormat="1" applyFont="1" applyFill="1" applyBorder="1" applyAlignment="1">
      <alignment horizontal="center" vertical="center"/>
    </xf>
    <xf numFmtId="0" fontId="37" fillId="34" borderId="68" xfId="0" applyFont="1" applyFill="1" applyBorder="1" applyAlignment="1">
      <alignment horizontal="center" vertical="center" wrapText="1"/>
    </xf>
    <xf numFmtId="0" fontId="16" fillId="0" borderId="69" xfId="0" applyFont="1" applyBorder="1" applyAlignment="1">
      <alignment horizontal="center" vertical="center" wrapText="1"/>
    </xf>
    <xf numFmtId="2" fontId="20" fillId="34" borderId="31" xfId="0" applyNumberFormat="1" applyFont="1" applyFill="1" applyBorder="1" applyAlignment="1">
      <alignment horizontal="center" vertical="center"/>
    </xf>
    <xf numFmtId="0" fontId="0" fillId="34" borderId="0" xfId="0" applyFill="1" applyBorder="1" applyAlignment="1">
      <alignment horizontal="left" vertical="center"/>
    </xf>
    <xf numFmtId="0" fontId="20" fillId="38" borderId="35" xfId="0" applyFont="1" applyFill="1" applyBorder="1" applyAlignment="1">
      <alignment horizontal="center" vertical="center" wrapText="1"/>
    </xf>
    <xf numFmtId="0" fontId="0" fillId="38" borderId="12" xfId="0" applyFont="1" applyFill="1" applyBorder="1" applyAlignment="1">
      <alignment horizontal="center" vertical="center" wrapText="1"/>
    </xf>
    <xf numFmtId="0" fontId="0" fillId="38" borderId="37" xfId="0" applyFont="1" applyFill="1" applyBorder="1" applyAlignment="1">
      <alignment horizontal="center" vertical="center" wrapText="1"/>
    </xf>
    <xf numFmtId="2" fontId="20" fillId="34" borderId="13" xfId="0" applyNumberFormat="1" applyFont="1" applyFill="1" applyBorder="1" applyAlignment="1">
      <alignment horizontal="center" vertical="center"/>
    </xf>
    <xf numFmtId="2" fontId="38" fillId="48" borderId="70" xfId="0" applyNumberFormat="1" applyFont="1" applyFill="1" applyBorder="1" applyAlignment="1">
      <alignment horizontal="center" vertical="center"/>
    </xf>
    <xf numFmtId="2" fontId="20" fillId="34" borderId="70" xfId="0" applyNumberFormat="1" applyFont="1" applyFill="1" applyBorder="1" applyAlignment="1">
      <alignment horizontal="center" vertical="center"/>
    </xf>
    <xf numFmtId="2" fontId="20" fillId="34" borderId="87" xfId="0" applyNumberFormat="1" applyFont="1" applyFill="1" applyBorder="1" applyAlignment="1">
      <alignment horizontal="center" vertical="center"/>
    </xf>
    <xf numFmtId="2" fontId="20" fillId="34" borderId="88" xfId="0" applyNumberFormat="1" applyFont="1" applyFill="1" applyBorder="1" applyAlignment="1">
      <alignment horizontal="center" vertical="center"/>
    </xf>
    <xf numFmtId="2" fontId="20" fillId="34" borderId="23" xfId="0" applyNumberFormat="1" applyFont="1" applyFill="1" applyBorder="1" applyAlignment="1">
      <alignment horizontal="center" vertical="center"/>
    </xf>
    <xf numFmtId="0" fontId="0" fillId="0" borderId="113" xfId="0" applyBorder="1" applyAlignment="1">
      <alignment horizontal="center" vertical="center"/>
    </xf>
    <xf numFmtId="2" fontId="20" fillId="34" borderId="75" xfId="0" applyNumberFormat="1" applyFont="1" applyFill="1" applyBorder="1" applyAlignment="1">
      <alignment horizontal="center"/>
    </xf>
    <xf numFmtId="2" fontId="20" fillId="34" borderId="10" xfId="0" applyNumberFormat="1" applyFont="1" applyFill="1" applyBorder="1" applyAlignment="1">
      <alignment horizontal="center" vertical="center"/>
    </xf>
    <xf numFmtId="0" fontId="0" fillId="0" borderId="11" xfId="0" applyBorder="1" applyAlignment="1">
      <alignment horizontal="center" vertical="center"/>
    </xf>
    <xf numFmtId="0" fontId="0" fillId="0" borderId="67" xfId="0" applyBorder="1" applyAlignment="1">
      <alignment horizontal="center" vertical="center"/>
    </xf>
    <xf numFmtId="0" fontId="0" fillId="0" borderId="12" xfId="0" applyBorder="1" applyAlignment="1">
      <alignment horizontal="center" vertical="center"/>
    </xf>
    <xf numFmtId="171" fontId="20" fillId="34" borderId="78" xfId="0" applyNumberFormat="1" applyFont="1" applyFill="1" applyBorder="1" applyAlignment="1">
      <alignment horizontal="center"/>
    </xf>
    <xf numFmtId="171" fontId="20" fillId="34" borderId="27" xfId="0" applyNumberFormat="1" applyFont="1" applyFill="1" applyBorder="1" applyAlignment="1">
      <alignment horizontal="center"/>
    </xf>
    <xf numFmtId="171" fontId="20" fillId="34" borderId="41" xfId="0" applyNumberFormat="1" applyFont="1" applyFill="1" applyBorder="1" applyAlignment="1">
      <alignment horizontal="center"/>
    </xf>
    <xf numFmtId="0" fontId="36" fillId="37" borderId="64" xfId="0" applyFont="1" applyFill="1" applyBorder="1" applyAlignment="1">
      <alignment horizontal="left" vertical="center"/>
    </xf>
    <xf numFmtId="0" fontId="0" fillId="0" borderId="65" xfId="0" applyBorder="1" applyAlignment="1">
      <alignment horizontal="left" vertical="center"/>
    </xf>
    <xf numFmtId="0" fontId="0" fillId="0" borderId="66" xfId="0" applyBorder="1" applyAlignment="1">
      <alignment horizontal="left" vertical="center"/>
    </xf>
    <xf numFmtId="2" fontId="0" fillId="34" borderId="31" xfId="0" applyNumberFormat="1" applyFont="1" applyFill="1" applyBorder="1" applyAlignment="1">
      <alignment horizontal="center"/>
    </xf>
    <xf numFmtId="0" fontId="0" fillId="34" borderId="0" xfId="0" applyFill="1" applyBorder="1" applyAlignment="1">
      <alignment horizontal="center"/>
    </xf>
    <xf numFmtId="0" fontId="30" fillId="38" borderId="81" xfId="0" applyFont="1" applyFill="1" applyBorder="1" applyAlignment="1">
      <alignment horizontal="center" vertical="center" wrapText="1"/>
    </xf>
    <xf numFmtId="0" fontId="0" fillId="38" borderId="82" xfId="0" applyFont="1" applyFill="1" applyBorder="1" applyAlignment="1">
      <alignment horizontal="center" vertical="center" wrapText="1"/>
    </xf>
    <xf numFmtId="0" fontId="0" fillId="38" borderId="83" xfId="0" applyFont="1" applyFill="1" applyBorder="1" applyAlignment="1">
      <alignment horizontal="center" vertical="center" wrapText="1"/>
    </xf>
    <xf numFmtId="2" fontId="20" fillId="34" borderId="31" xfId="0" applyNumberFormat="1" applyFont="1" applyFill="1" applyBorder="1" applyAlignment="1">
      <alignment horizontal="center"/>
    </xf>
    <xf numFmtId="167" fontId="38" fillId="48" borderId="76" xfId="0" applyNumberFormat="1" applyFont="1" applyFill="1" applyBorder="1" applyAlignment="1">
      <alignment horizontal="center" vertical="center"/>
    </xf>
    <xf numFmtId="167" fontId="38" fillId="48" borderId="46" xfId="0" applyNumberFormat="1" applyFont="1" applyFill="1" applyBorder="1" applyAlignment="1">
      <alignment horizontal="center" vertical="center"/>
    </xf>
    <xf numFmtId="167" fontId="38" fillId="48" borderId="77" xfId="0" applyNumberFormat="1" applyFont="1" applyFill="1" applyBorder="1" applyAlignment="1">
      <alignment horizontal="center" vertical="center"/>
    </xf>
    <xf numFmtId="167" fontId="38" fillId="48" borderId="67" xfId="0" applyNumberFormat="1" applyFont="1" applyFill="1" applyBorder="1" applyAlignment="1">
      <alignment horizontal="center" vertical="center"/>
    </xf>
    <xf numFmtId="167" fontId="38" fillId="48" borderId="0" xfId="0" applyNumberFormat="1" applyFont="1" applyFill="1" applyBorder="1" applyAlignment="1">
      <alignment horizontal="center" vertical="center"/>
    </xf>
    <xf numFmtId="167" fontId="38" fillId="48" borderId="12" xfId="0" applyNumberFormat="1" applyFont="1" applyFill="1" applyBorder="1" applyAlignment="1">
      <alignment horizontal="center" vertical="center"/>
    </xf>
    <xf numFmtId="167" fontId="38" fillId="48" borderId="78" xfId="0" applyNumberFormat="1" applyFont="1" applyFill="1" applyBorder="1" applyAlignment="1">
      <alignment horizontal="center" vertical="center"/>
    </xf>
    <xf numFmtId="167" fontId="38" fillId="48" borderId="27" xfId="0" applyNumberFormat="1" applyFont="1" applyFill="1" applyBorder="1" applyAlignment="1">
      <alignment horizontal="center" vertical="center"/>
    </xf>
    <xf numFmtId="167" fontId="38" fillId="48" borderId="41" xfId="0" applyNumberFormat="1" applyFont="1" applyFill="1" applyBorder="1" applyAlignment="1">
      <alignment horizontal="center" vertical="center"/>
    </xf>
    <xf numFmtId="165" fontId="20" fillId="34" borderId="77" xfId="1" applyNumberFormat="1" applyFont="1" applyFill="1" applyBorder="1" applyAlignment="1">
      <alignment horizontal="center" vertical="center"/>
    </xf>
    <xf numFmtId="0" fontId="30" fillId="34" borderId="68" xfId="0" applyFont="1" applyFill="1" applyBorder="1" applyAlignment="1">
      <alignment horizontal="center" vertical="center" wrapText="1"/>
    </xf>
    <xf numFmtId="0" fontId="30" fillId="34" borderId="86" xfId="0" applyFont="1" applyFill="1" applyBorder="1" applyAlignment="1">
      <alignment horizontal="center" vertical="center" wrapText="1"/>
    </xf>
    <xf numFmtId="0" fontId="30" fillId="34" borderId="69" xfId="0" applyFont="1" applyFill="1" applyBorder="1" applyAlignment="1">
      <alignment horizontal="center" vertical="center" wrapText="1"/>
    </xf>
    <xf numFmtId="0" fontId="30" fillId="34" borderId="19" xfId="0" applyFont="1" applyFill="1" applyBorder="1" applyAlignment="1">
      <alignment horizontal="center" vertical="center" wrapText="1"/>
    </xf>
    <xf numFmtId="0" fontId="30" fillId="34" borderId="77" xfId="0" applyFont="1" applyFill="1" applyBorder="1" applyAlignment="1">
      <alignment horizontal="center" vertical="center" wrapText="1"/>
    </xf>
    <xf numFmtId="0" fontId="30" fillId="34" borderId="35" xfId="0" applyFont="1" applyFill="1" applyBorder="1" applyAlignment="1">
      <alignment horizontal="center" vertical="center" wrapText="1"/>
    </xf>
    <xf numFmtId="0" fontId="30" fillId="34" borderId="12" xfId="0" applyFont="1" applyFill="1" applyBorder="1" applyAlignment="1">
      <alignment horizontal="center" vertical="center" wrapText="1"/>
    </xf>
    <xf numFmtId="0" fontId="16" fillId="0" borderId="84" xfId="0" applyFont="1" applyBorder="1" applyAlignment="1">
      <alignment horizontal="center" vertical="center" wrapText="1"/>
    </xf>
    <xf numFmtId="0" fontId="16" fillId="0" borderId="85" xfId="0" applyFont="1" applyBorder="1" applyAlignment="1">
      <alignment horizontal="center" vertical="center" wrapText="1"/>
    </xf>
    <xf numFmtId="0" fontId="0" fillId="34" borderId="15" xfId="0" applyFont="1" applyFill="1" applyBorder="1" applyAlignment="1">
      <alignment horizontal="center" vertical="center"/>
    </xf>
    <xf numFmtId="0" fontId="0" fillId="0" borderId="16" xfId="0" applyFont="1" applyBorder="1" applyAlignment="1">
      <alignment horizontal="center" vertical="center"/>
    </xf>
    <xf numFmtId="0" fontId="0" fillId="0" borderId="39" xfId="0" applyFont="1" applyBorder="1" applyAlignment="1">
      <alignment horizontal="center" vertical="center"/>
    </xf>
    <xf numFmtId="0" fontId="59" fillId="34" borderId="13" xfId="0" applyFont="1" applyFill="1" applyBorder="1" applyAlignment="1">
      <alignment horizontal="center" wrapText="1"/>
    </xf>
    <xf numFmtId="0" fontId="0" fillId="0" borderId="13" xfId="0" applyBorder="1"/>
    <xf numFmtId="0" fontId="59" fillId="34" borderId="13" xfId="0" applyFont="1" applyFill="1" applyBorder="1" applyAlignment="1">
      <alignment horizontal="center"/>
    </xf>
    <xf numFmtId="0" fontId="36" fillId="37" borderId="117" xfId="0" applyFont="1" applyFill="1" applyBorder="1" applyAlignment="1">
      <alignment horizontal="center" vertical="center"/>
    </xf>
    <xf numFmtId="0" fontId="36" fillId="37" borderId="0" xfId="0" applyFont="1" applyFill="1" applyBorder="1" applyAlignment="1">
      <alignment horizontal="center" vertical="center"/>
    </xf>
    <xf numFmtId="0" fontId="59" fillId="34" borderId="87" xfId="0" applyFont="1" applyFill="1" applyBorder="1" applyAlignment="1">
      <alignment horizontal="center" wrapText="1"/>
    </xf>
    <xf numFmtId="0" fontId="59" fillId="34" borderId="18" xfId="0" applyFont="1" applyFill="1" applyBorder="1" applyAlignment="1">
      <alignment horizontal="center" wrapText="1"/>
    </xf>
    <xf numFmtId="0" fontId="59" fillId="34" borderId="88" xfId="0" applyFont="1" applyFill="1" applyBorder="1" applyAlignment="1">
      <alignment horizontal="center" wrapText="1"/>
    </xf>
    <xf numFmtId="0" fontId="59" fillId="34" borderId="87" xfId="0" applyFont="1" applyFill="1" applyBorder="1" applyAlignment="1">
      <alignment horizontal="center"/>
    </xf>
    <xf numFmtId="0" fontId="59" fillId="34" borderId="18" xfId="0" applyFont="1" applyFill="1" applyBorder="1" applyAlignment="1">
      <alignment horizontal="center"/>
    </xf>
    <xf numFmtId="0" fontId="59" fillId="34" borderId="88" xfId="0" applyFont="1" applyFill="1" applyBorder="1" applyAlignment="1">
      <alignment horizont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xf>
    <xf numFmtId="0" fontId="0" fillId="0" borderId="13" xfId="0" applyBorder="1" applyAlignment="1">
      <alignment horizontal="center" vertical="center"/>
    </xf>
    <xf numFmtId="0" fontId="0" fillId="0" borderId="87" xfId="0" applyBorder="1" applyAlignment="1">
      <alignment horizontal="left" vertical="top" wrapText="1"/>
    </xf>
    <xf numFmtId="0" fontId="0" fillId="0" borderId="18" xfId="0" applyBorder="1" applyAlignment="1">
      <alignment horizontal="left" vertical="top" wrapText="1"/>
    </xf>
    <xf numFmtId="0" fontId="0" fillId="0" borderId="88" xfId="0" applyBorder="1" applyAlignment="1">
      <alignment horizontal="left" vertical="top" wrapText="1"/>
    </xf>
    <xf numFmtId="0" fontId="0" fillId="0" borderId="13" xfId="0" applyBorder="1" applyAlignment="1">
      <alignment horizontal="left" wrapText="1"/>
    </xf>
    <xf numFmtId="0" fontId="0" fillId="42" borderId="13" xfId="0" applyFill="1" applyBorder="1" applyAlignment="1">
      <alignment horizontal="center"/>
    </xf>
    <xf numFmtId="0" fontId="20" fillId="0" borderId="13" xfId="0" quotePrefix="1" applyFont="1" applyBorder="1" applyAlignment="1">
      <alignment horizontal="left"/>
    </xf>
    <xf numFmtId="0" fontId="0" fillId="0" borderId="13" xfId="0" quotePrefix="1" applyBorder="1" applyAlignment="1">
      <alignment horizontal="left"/>
    </xf>
    <xf numFmtId="0" fontId="0" fillId="0" borderId="13" xfId="0" quotePrefix="1" applyBorder="1" applyAlignment="1">
      <alignment horizontal="left" vertical="top" wrapText="1"/>
    </xf>
    <xf numFmtId="0" fontId="0" fillId="0" borderId="13" xfId="0" quotePrefix="1" applyBorder="1" applyAlignment="1">
      <alignment horizontal="left" vertical="top"/>
    </xf>
    <xf numFmtId="0" fontId="17" fillId="45" borderId="0" xfId="0" applyFont="1" applyFill="1" applyAlignment="1">
      <alignment horizontal="left"/>
    </xf>
    <xf numFmtId="0" fontId="17" fillId="0" borderId="87" xfId="0" applyFont="1" applyFill="1" applyBorder="1" applyAlignment="1">
      <alignment horizontal="center" vertical="center" wrapText="1"/>
    </xf>
    <xf numFmtId="0" fontId="17" fillId="0" borderId="18" xfId="0" applyFont="1" applyFill="1" applyBorder="1" applyAlignment="1">
      <alignment horizontal="center" vertical="center" wrapText="1"/>
    </xf>
    <xf numFmtId="0" fontId="17" fillId="0" borderId="88" xfId="0" applyFont="1" applyFill="1" applyBorder="1" applyAlignment="1">
      <alignment horizontal="center" vertical="center" wrapText="1"/>
    </xf>
    <xf numFmtId="0" fontId="17" fillId="53" borderId="0" xfId="0" applyFont="1" applyFill="1" applyAlignment="1">
      <alignment horizontal="center"/>
    </xf>
    <xf numFmtId="0" fontId="17" fillId="51" borderId="0" xfId="0" applyFont="1" applyFill="1" applyAlignment="1">
      <alignment horizontal="left"/>
    </xf>
    <xf numFmtId="0" fontId="17" fillId="41" borderId="87" xfId="0" applyFont="1" applyFill="1" applyBorder="1" applyAlignment="1">
      <alignment horizontal="left" vertical="center"/>
    </xf>
    <xf numFmtId="0" fontId="17" fillId="41" borderId="18" xfId="0" applyFont="1" applyFill="1" applyBorder="1" applyAlignment="1">
      <alignment horizontal="left" vertical="center"/>
    </xf>
    <xf numFmtId="0" fontId="17" fillId="41" borderId="88" xfId="0" applyFont="1" applyFill="1" applyBorder="1" applyAlignment="1">
      <alignment horizontal="left" vertical="center"/>
    </xf>
    <xf numFmtId="0" fontId="56" fillId="41" borderId="0" xfId="0" applyFont="1" applyFill="1" applyBorder="1" applyAlignment="1">
      <alignment horizontal="center" vertical="center"/>
    </xf>
    <xf numFmtId="0" fontId="55" fillId="34" borderId="0" xfId="0" applyFont="1" applyFill="1" applyBorder="1" applyAlignment="1">
      <alignment horizontal="left" wrapText="1"/>
    </xf>
    <xf numFmtId="0" fontId="0" fillId="0" borderId="0" xfId="0" applyBorder="1" applyAlignment="1">
      <alignment horizontal="left" wrapText="1"/>
    </xf>
    <xf numFmtId="0" fontId="0" fillId="0" borderId="12" xfId="0" applyBorder="1" applyAlignment="1">
      <alignment horizontal="left" wrapText="1"/>
    </xf>
    <xf numFmtId="0" fontId="52" fillId="34" borderId="0" xfId="0" applyFont="1" applyFill="1" applyBorder="1" applyAlignment="1">
      <alignment horizontal="left" vertical="top" wrapText="1"/>
    </xf>
    <xf numFmtId="0" fontId="28" fillId="34" borderId="0" xfId="0" applyFont="1" applyFill="1" applyBorder="1" applyAlignment="1">
      <alignment horizontal="left" vertical="top" wrapText="1"/>
    </xf>
    <xf numFmtId="0" fontId="28" fillId="34" borderId="0" xfId="0" applyFont="1" applyFill="1" applyBorder="1" applyAlignment="1">
      <alignment wrapText="1"/>
    </xf>
    <xf numFmtId="0" fontId="28" fillId="34" borderId="12" xfId="0" applyFont="1" applyFill="1" applyBorder="1" applyAlignment="1">
      <alignment wrapText="1"/>
    </xf>
    <xf numFmtId="0" fontId="0" fillId="34" borderId="87" xfId="0" applyFill="1" applyBorder="1" applyAlignment="1">
      <alignment horizontal="center"/>
    </xf>
    <xf numFmtId="0" fontId="0" fillId="34" borderId="18" xfId="0" applyFill="1" applyBorder="1" applyAlignment="1">
      <alignment horizontal="center"/>
    </xf>
    <xf numFmtId="0" fontId="0" fillId="34" borderId="88" xfId="0" applyFill="1" applyBorder="1" applyAlignment="1">
      <alignment horizontal="center"/>
    </xf>
  </cellXfs>
  <cellStyles count="45">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Milliers" xfId="43" builtinId="3"/>
    <cellStyle name="Neutre" xfId="9" builtinId="28" customBuiltin="1"/>
    <cellStyle name="Normal" xfId="0" builtinId="0"/>
    <cellStyle name="Normal 8" xfId="44"/>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0099"/>
      <color rgb="FF88CAE2"/>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Best estimate Experience mortality</a:t>
            </a:r>
            <a:r>
              <a:rPr lang="fr-FR" baseline="0"/>
              <a:t> table - LMV</a:t>
            </a:r>
            <a:endParaRPr lang="fr-FR"/>
          </a:p>
        </c:rich>
      </c:tx>
    </c:title>
    <c:plotArea>
      <c:layout/>
      <c:lineChart>
        <c:grouping val="standard"/>
        <c:ser>
          <c:idx val="0"/>
          <c:order val="0"/>
          <c:tx>
            <c:v>Final Best Estimate Experience table</c:v>
          </c:tx>
          <c:spPr>
            <a:ln>
              <a:solidFill>
                <a:schemeClr val="tx2">
                  <a:lumMod val="60000"/>
                  <a:lumOff val="40000"/>
                </a:schemeClr>
              </a:solidFill>
            </a:ln>
          </c:spPr>
          <c:marker>
            <c:symbol val="none"/>
          </c:marker>
          <c:cat>
            <c:numRef>
              <c:f>[4]Calculation!$DH$40:$DH$74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Calculation_Accepted!$DZ$40:$DZ$74</c:f>
              <c:numCache>
                <c:formatCode>0.00%</c:formatCode>
                <c:ptCount val="35"/>
                <c:pt idx="0">
                  <c:v>8.9966464270361092E-4</c:v>
                </c:pt>
                <c:pt idx="1">
                  <c:v>9.2429252910810743E-4</c:v>
                </c:pt>
                <c:pt idx="2">
                  <c:v>1.0079236478061431E-3</c:v>
                </c:pt>
                <c:pt idx="3">
                  <c:v>1.1078549430715273E-3</c:v>
                </c:pt>
                <c:pt idx="4">
                  <c:v>1.2246851163611745E-3</c:v>
                </c:pt>
                <c:pt idx="5">
                  <c:v>1.3590724269617509E-3</c:v>
                </c:pt>
                <c:pt idx="6">
                  <c:v>1.5116603406174971E-3</c:v>
                </c:pt>
                <c:pt idx="7">
                  <c:v>1.6833478325016576E-3</c:v>
                </c:pt>
                <c:pt idx="8">
                  <c:v>1.8750503622834748E-3</c:v>
                </c:pt>
                <c:pt idx="9">
                  <c:v>2.0877386143678578E-3</c:v>
                </c:pt>
                <c:pt idx="10">
                  <c:v>2.3221052299411305E-3</c:v>
                </c:pt>
                <c:pt idx="11">
                  <c:v>2.5790667850826561E-3</c:v>
                </c:pt>
                <c:pt idx="12">
                  <c:v>2.8606173240963819E-3</c:v>
                </c:pt>
                <c:pt idx="13">
                  <c:v>3.1703806184197603E-3</c:v>
                </c:pt>
                <c:pt idx="14">
                  <c:v>3.5145829859349917E-3</c:v>
                </c:pt>
                <c:pt idx="15">
                  <c:v>3.9022501041899036E-3</c:v>
                </c:pt>
                <c:pt idx="16">
                  <c:v>4.3427603530662579E-3</c:v>
                </c:pt>
                <c:pt idx="17">
                  <c:v>4.8442087269386612E-3</c:v>
                </c:pt>
                <c:pt idx="18">
                  <c:v>5.4125414371575548E-3</c:v>
                </c:pt>
                <c:pt idx="19">
                  <c:v>6.0514125416820594E-3</c:v>
                </c:pt>
                <c:pt idx="20">
                  <c:v>6.7634136086838379E-3</c:v>
                </c:pt>
                <c:pt idx="21">
                  <c:v>7.5507372234990136E-3</c:v>
                </c:pt>
                <c:pt idx="22">
                  <c:v>8.4147455065026848E-3</c:v>
                </c:pt>
                <c:pt idx="23">
                  <c:v>9.3538760898443374E-3</c:v>
                </c:pt>
                <c:pt idx="24">
                  <c:v>1.0363809128727862E-2</c:v>
                </c:pt>
                <c:pt idx="25">
                  <c:v>1.1437358139582894E-2</c:v>
                </c:pt>
                <c:pt idx="26">
                  <c:v>1.25649610990627E-2</c:v>
                </c:pt>
                <c:pt idx="27">
                  <c:v>1.3736112231608854E-2</c:v>
                </c:pt>
                <c:pt idx="28">
                  <c:v>1.4940326416414769E-2</c:v>
                </c:pt>
                <c:pt idx="29">
                  <c:v>1.6168676560881438E-2</c:v>
                </c:pt>
                <c:pt idx="30">
                  <c:v>1.7414468448490955E-2</c:v>
                </c:pt>
                <c:pt idx="31">
                  <c:v>1.8673337897968822E-2</c:v>
                </c:pt>
                <c:pt idx="32">
                  <c:v>1.9943112689215829E-2</c:v>
                </c:pt>
                <c:pt idx="33">
                  <c:v>2.1223458632459932E-2</c:v>
                </c:pt>
                <c:pt idx="34">
                  <c:v>2.3879210964260916E-2</c:v>
                </c:pt>
              </c:numCache>
            </c:numRef>
          </c:val>
        </c:ser>
        <c:ser>
          <c:idx val="2"/>
          <c:order val="1"/>
          <c:tx>
            <c:v>Discounted Best estimate table (SMR)</c:v>
          </c:tx>
          <c:spPr>
            <a:ln>
              <a:solidFill>
                <a:schemeClr val="accent4">
                  <a:lumMod val="75000"/>
                </a:schemeClr>
              </a:solidFill>
            </a:ln>
          </c:spPr>
          <c:marker>
            <c:symbol val="none"/>
          </c:marker>
          <c:val>
            <c:numRef>
              <c:f>Calculation_Accepted!$DB$40:$DB$74</c:f>
              <c:numCache>
                <c:formatCode>General</c:formatCode>
                <c:ptCount val="35"/>
                <c:pt idx="0">
                  <c:v>1.2989965698879682E-3</c:v>
                </c:pt>
                <c:pt idx="1">
                  <c:v>1.3827388929532947E-3</c:v>
                </c:pt>
                <c:pt idx="2">
                  <c:v>1.4497678826259628E-3</c:v>
                </c:pt>
                <c:pt idx="3">
                  <c:v>1.5636427072564239E-3</c:v>
                </c:pt>
                <c:pt idx="4">
                  <c:v>1.7074990721086467E-3</c:v>
                </c:pt>
                <c:pt idx="5">
                  <c:v>1.829348222932398E-3</c:v>
                </c:pt>
                <c:pt idx="6">
                  <c:v>2.0634397102718771E-3</c:v>
                </c:pt>
                <c:pt idx="7">
                  <c:v>2.2413863777740561E-3</c:v>
                </c:pt>
                <c:pt idx="8">
                  <c:v>2.391977467840188E-3</c:v>
                </c:pt>
                <c:pt idx="9">
                  <c:v>2.5563021245888205E-3</c:v>
                </c:pt>
                <c:pt idx="10">
                  <c:v>2.7466191570537039E-3</c:v>
                </c:pt>
                <c:pt idx="11">
                  <c:v>2.9934609507677318E-3</c:v>
                </c:pt>
                <c:pt idx="12">
                  <c:v>3.3282921460212472E-3</c:v>
                </c:pt>
                <c:pt idx="13">
                  <c:v>3.6689578650000187E-3</c:v>
                </c:pt>
                <c:pt idx="14">
                  <c:v>4.0161663490205415E-3</c:v>
                </c:pt>
                <c:pt idx="15">
                  <c:v>4.4135772345809954E-3</c:v>
                </c:pt>
                <c:pt idx="16">
                  <c:v>4.8201471751824826E-3</c:v>
                </c:pt>
                <c:pt idx="17">
                  <c:v>5.2743391328059063E-3</c:v>
                </c:pt>
                <c:pt idx="18">
                  <c:v>5.8165368003274707E-3</c:v>
                </c:pt>
                <c:pt idx="19">
                  <c:v>6.2669624168014909E-3</c:v>
                </c:pt>
                <c:pt idx="20">
                  <c:v>6.7255217436241691E-3</c:v>
                </c:pt>
                <c:pt idx="21">
                  <c:v>7.3497897965409103E-3</c:v>
                </c:pt>
                <c:pt idx="22">
                  <c:v>7.9184769464413045E-3</c:v>
                </c:pt>
                <c:pt idx="23">
                  <c:v>8.5906024000203078E-3</c:v>
                </c:pt>
                <c:pt idx="24">
                  <c:v>9.2514175343867862E-3</c:v>
                </c:pt>
                <c:pt idx="25">
                  <c:v>9.9432457793120349E-3</c:v>
                </c:pt>
                <c:pt idx="26">
                  <c:v>1.0662714085797134E-2</c:v>
                </c:pt>
                <c:pt idx="27">
                  <c:v>1.1327110160036938E-2</c:v>
                </c:pt>
                <c:pt idx="28">
                  <c:v>1.2079909550922224E-2</c:v>
                </c:pt>
                <c:pt idx="29">
                  <c:v>1.283239980884149E-2</c:v>
                </c:pt>
                <c:pt idx="30">
                  <c:v>1.3893172894794957E-2</c:v>
                </c:pt>
                <c:pt idx="31">
                  <c:v>1.5019250391595603E-2</c:v>
                </c:pt>
                <c:pt idx="32">
                  <c:v>1.6269180358687161E-2</c:v>
                </c:pt>
                <c:pt idx="33">
                  <c:v>1.7602116668119751E-2</c:v>
                </c:pt>
                <c:pt idx="34">
                  <c:v>1.9498035917608306E-2</c:v>
                </c:pt>
              </c:numCache>
            </c:numRef>
          </c:val>
        </c:ser>
        <c:ser>
          <c:idx val="1"/>
          <c:order val="2"/>
          <c:tx>
            <c:v>TD88-90</c:v>
          </c:tx>
          <c:spPr>
            <a:ln>
              <a:solidFill>
                <a:srgbClr val="92D050"/>
              </a:solidFill>
            </a:ln>
          </c:spPr>
          <c:marker>
            <c:symbol val="none"/>
          </c:marker>
          <c:cat>
            <c:numRef>
              <c:f>[4]Calculation!$DH$40:$DH$74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Input_Accepted!$Q$39:$Q$73</c:f>
              <c:numCache>
                <c:formatCode>General</c:formatCode>
                <c:ptCount val="35"/>
                <c:pt idx="0">
                  <c:v>2.36740936278977E-3</c:v>
                </c:pt>
                <c:pt idx="1">
                  <c:v>2.52002898033327E-3</c:v>
                </c:pt>
                <c:pt idx="2">
                  <c:v>2.6421887006958101E-3</c:v>
                </c:pt>
                <c:pt idx="3">
                  <c:v>2.8497245266290898E-3</c:v>
                </c:pt>
                <c:pt idx="4">
                  <c:v>3.1119014352851502E-3</c:v>
                </c:pt>
                <c:pt idx="5">
                  <c:v>3.3339703977405401E-3</c:v>
                </c:pt>
                <c:pt idx="6">
                  <c:v>3.7605999914773901E-3</c:v>
                </c:pt>
                <c:pt idx="7">
                  <c:v>4.0849061647863999E-3</c:v>
                </c:pt>
                <c:pt idx="8">
                  <c:v>4.3593570485220097E-3</c:v>
                </c:pt>
                <c:pt idx="9">
                  <c:v>4.6588372318742098E-3</c:v>
                </c:pt>
                <c:pt idx="10">
                  <c:v>5.0056882821387901E-3</c:v>
                </c:pt>
                <c:pt idx="11">
                  <c:v>5.4555551925778304E-3</c:v>
                </c:pt>
                <c:pt idx="12">
                  <c:v>6.0657819822187197E-3</c:v>
                </c:pt>
                <c:pt idx="13">
                  <c:v>6.6866421379629401E-3</c:v>
                </c:pt>
                <c:pt idx="14">
                  <c:v>7.3194264231293896E-3</c:v>
                </c:pt>
                <c:pt idx="15">
                  <c:v>8.0437041257499092E-3</c:v>
                </c:pt>
                <c:pt idx="16">
                  <c:v>8.7846741223772708E-3</c:v>
                </c:pt>
                <c:pt idx="17">
                  <c:v>9.6124348092851992E-3</c:v>
                </c:pt>
                <c:pt idx="18">
                  <c:v>1.0600585097229401E-2</c:v>
                </c:pt>
                <c:pt idx="19">
                  <c:v>1.14214816618546E-2</c:v>
                </c:pt>
                <c:pt idx="20">
                  <c:v>1.22572018391667E-2</c:v>
                </c:pt>
                <c:pt idx="21">
                  <c:v>1.3394924653548799E-2</c:v>
                </c:pt>
                <c:pt idx="22">
                  <c:v>1.4431351780749399E-2</c:v>
                </c:pt>
                <c:pt idx="23">
                  <c:v>1.5656294269942798E-2</c:v>
                </c:pt>
                <c:pt idx="24">
                  <c:v>1.6860623805860901E-2</c:v>
                </c:pt>
                <c:pt idx="25">
                  <c:v>1.8121474452002101E-2</c:v>
                </c:pt>
                <c:pt idx="26">
                  <c:v>1.9432698857429299E-2</c:v>
                </c:pt>
                <c:pt idx="27">
                  <c:v>2.0643554623500902E-2</c:v>
                </c:pt>
                <c:pt idx="28">
                  <c:v>2.20155246252677E-2</c:v>
                </c:pt>
                <c:pt idx="29">
                  <c:v>2.33869312350325E-2</c:v>
                </c:pt>
                <c:pt idx="30">
                  <c:v>2.5320180478098801E-2</c:v>
                </c:pt>
                <c:pt idx="31">
                  <c:v>2.73724464123981E-2</c:v>
                </c:pt>
                <c:pt idx="32">
                  <c:v>2.96504323405513E-2</c:v>
                </c:pt>
                <c:pt idx="33">
                  <c:v>3.2079696568112201E-2</c:v>
                </c:pt>
                <c:pt idx="34">
                  <c:v>3.5534992052625801E-2</c:v>
                </c:pt>
              </c:numCache>
            </c:numRef>
          </c:val>
        </c:ser>
        <c:marker val="1"/>
        <c:axId val="1557444864"/>
        <c:axId val="1557471616"/>
      </c:lineChart>
      <c:catAx>
        <c:axId val="1557444864"/>
        <c:scaling>
          <c:orientation val="minMax"/>
        </c:scaling>
        <c:axPos val="b"/>
        <c:title>
          <c:tx>
            <c:rich>
              <a:bodyPr/>
              <a:lstStyle/>
              <a:p>
                <a:pPr>
                  <a:defRPr/>
                </a:pPr>
                <a:r>
                  <a:rPr lang="fr-FR"/>
                  <a:t>Age</a:t>
                </a:r>
              </a:p>
            </c:rich>
          </c:tx>
        </c:title>
        <c:numFmt formatCode="General" sourceLinked="1"/>
        <c:tickLblPos val="nextTo"/>
        <c:crossAx val="1557471616"/>
        <c:crosses val="autoZero"/>
        <c:auto val="1"/>
        <c:lblAlgn val="ctr"/>
        <c:lblOffset val="100"/>
      </c:catAx>
      <c:valAx>
        <c:axId val="1557471616"/>
        <c:scaling>
          <c:orientation val="minMax"/>
        </c:scaling>
        <c:axPos val="l"/>
        <c:majorGridlines/>
        <c:title>
          <c:tx>
            <c:rich>
              <a:bodyPr rot="0" vert="horz"/>
              <a:lstStyle/>
              <a:p>
                <a:pPr>
                  <a:defRPr/>
                </a:pPr>
                <a:r>
                  <a:rPr lang="fr-FR"/>
                  <a:t>qx</a:t>
                </a:r>
              </a:p>
            </c:rich>
          </c:tx>
        </c:title>
        <c:numFmt formatCode="0.00%" sourceLinked="1"/>
        <c:tickLblPos val="nextTo"/>
        <c:crossAx val="1557444864"/>
        <c:crosses val="autoZero"/>
        <c:crossBetween val="between"/>
      </c:valAx>
    </c:plotArea>
    <c:legend>
      <c:legendPos val="b"/>
    </c:legend>
    <c:plotVisOnly val="1"/>
  </c:chart>
  <c:printSettings>
    <c:headerFooter/>
    <c:pageMargins b="0.75000000000000344" l="0.70000000000000062" r="0.70000000000000062" t="0.750000000000003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400"/>
            </a:pPr>
            <a:r>
              <a:rPr lang="fr-FR" sz="1400"/>
              <a:t>Confidence interval </a:t>
            </a:r>
          </a:p>
          <a:p>
            <a:pPr>
              <a:defRPr sz="1400"/>
            </a:pPr>
            <a:r>
              <a:rPr lang="fr-FR" sz="1400"/>
              <a:t>Kaplan Meier method -  All claims</a:t>
            </a:r>
          </a:p>
        </c:rich>
      </c:tx>
      <c:layout>
        <c:manualLayout>
          <c:xMode val="edge"/>
          <c:yMode val="edge"/>
          <c:x val="0.32262976251951214"/>
          <c:y val="1.4749653589881982E-2"/>
        </c:manualLayout>
      </c:layout>
    </c:title>
    <c:plotArea>
      <c:layout>
        <c:manualLayout>
          <c:layoutTarget val="inner"/>
          <c:xMode val="edge"/>
          <c:yMode val="edge"/>
          <c:x val="0.15591190188778212"/>
          <c:y val="0.16648948029443736"/>
          <c:w val="0.82047452717882363"/>
          <c:h val="0.56324204863600924"/>
        </c:manualLayout>
      </c:layout>
      <c:lineChart>
        <c:grouping val="standard"/>
        <c:ser>
          <c:idx val="1"/>
          <c:order val="0"/>
          <c:tx>
            <c:v>Kaplan Meier Method</c:v>
          </c:tx>
          <c:spPr>
            <a:ln>
              <a:solidFill>
                <a:schemeClr val="tx2">
                  <a:lumMod val="60000"/>
                  <a:lumOff val="40000"/>
                </a:schemeClr>
              </a:solidFill>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Calculation_All!$Y$40:$Y$74</c:f>
              <c:numCache>
                <c:formatCode>0.00%</c:formatCode>
                <c:ptCount val="35"/>
                <c:pt idx="0">
                  <c:v>1.13825977358264E-3</c:v>
                </c:pt>
                <c:pt idx="1">
                  <c:v>7.8552810277400704E-4</c:v>
                </c:pt>
                <c:pt idx="2">
                  <c:v>1.30946891170985E-3</c:v>
                </c:pt>
                <c:pt idx="3">
                  <c:v>9.5940624450890802E-4</c:v>
                </c:pt>
                <c:pt idx="4">
                  <c:v>7.9966753309681398E-4</c:v>
                </c:pt>
                <c:pt idx="5">
                  <c:v>1.90502144828254E-3</c:v>
                </c:pt>
                <c:pt idx="6">
                  <c:v>1.1910697902560801E-3</c:v>
                </c:pt>
                <c:pt idx="7">
                  <c:v>2.1338265336405099E-3</c:v>
                </c:pt>
                <c:pt idx="8">
                  <c:v>1.0591363009319901E-3</c:v>
                </c:pt>
                <c:pt idx="9">
                  <c:v>1.73331521241934E-3</c:v>
                </c:pt>
                <c:pt idx="10">
                  <c:v>2.5374037299755099E-3</c:v>
                </c:pt>
                <c:pt idx="11">
                  <c:v>2.2854695432642899E-3</c:v>
                </c:pt>
                <c:pt idx="12">
                  <c:v>3.3867258002315999E-3</c:v>
                </c:pt>
                <c:pt idx="13">
                  <c:v>4.9333513131403399E-3</c:v>
                </c:pt>
                <c:pt idx="14">
                  <c:v>3.0083809242494601E-3</c:v>
                </c:pt>
                <c:pt idx="15">
                  <c:v>3.4453401750952398E-3</c:v>
                </c:pt>
                <c:pt idx="16">
                  <c:v>3.9946469611337803E-3</c:v>
                </c:pt>
                <c:pt idx="17" formatCode="0.00000%">
                  <c:v>4.1633321008292604E-3</c:v>
                </c:pt>
                <c:pt idx="18">
                  <c:v>5.5988324433219501E-3</c:v>
                </c:pt>
                <c:pt idx="19">
                  <c:v>6.5744256779162197E-3</c:v>
                </c:pt>
                <c:pt idx="20">
                  <c:v>7.6037302451848901E-3</c:v>
                </c:pt>
                <c:pt idx="21">
                  <c:v>5.95591304418057E-3</c:v>
                </c:pt>
                <c:pt idx="22">
                  <c:v>8.5027052984631094E-3</c:v>
                </c:pt>
                <c:pt idx="23">
                  <c:v>8.7473137199653196E-3</c:v>
                </c:pt>
                <c:pt idx="24">
                  <c:v>8.8034316205642307E-3</c:v>
                </c:pt>
                <c:pt idx="25">
                  <c:v>1.2021615269119299E-2</c:v>
                </c:pt>
                <c:pt idx="26">
                  <c:v>1.1330042965970399E-2</c:v>
                </c:pt>
                <c:pt idx="27">
                  <c:v>1.50451238486337E-2</c:v>
                </c:pt>
                <c:pt idx="28">
                  <c:v>1.5743759577246101E-2</c:v>
                </c:pt>
                <c:pt idx="29">
                  <c:v>1.6589413077441901E-2</c:v>
                </c:pt>
                <c:pt idx="30">
                  <c:v>1.7818995573685801E-2</c:v>
                </c:pt>
                <c:pt idx="31">
                  <c:v>2.0979458353937198E-2</c:v>
                </c:pt>
                <c:pt idx="32">
                  <c:v>1.7266451491911701E-2</c:v>
                </c:pt>
                <c:pt idx="33">
                  <c:v>1.9893358943967699E-2</c:v>
                </c:pt>
                <c:pt idx="34">
                  <c:v>2.4809181691014901E-2</c:v>
                </c:pt>
              </c:numCache>
            </c:numRef>
          </c:val>
        </c:ser>
        <c:ser>
          <c:idx val="2"/>
          <c:order val="1"/>
          <c:tx>
            <c:v>Upper Confidence Interval (95%)</c:v>
          </c:tx>
          <c:spPr>
            <a:ln>
              <a:solidFill>
                <a:schemeClr val="accent3">
                  <a:lumMod val="75000"/>
                </a:schemeClr>
              </a:solidFill>
              <a:prstDash val="sysDot"/>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Calculation_All!$Z$40:$Z$74</c:f>
              <c:numCache>
                <c:formatCode>0.00%</c:formatCode>
                <c:ptCount val="35"/>
                <c:pt idx="0">
                  <c:v>1.9821884584189688E-3</c:v>
                </c:pt>
                <c:pt idx="1">
                  <c:v>1.4730221066112728E-3</c:v>
                </c:pt>
                <c:pt idx="2">
                  <c:v>2.1671279912787202E-3</c:v>
                </c:pt>
                <c:pt idx="3">
                  <c:v>1.6718177393378487E-3</c:v>
                </c:pt>
                <c:pt idx="4">
                  <c:v>1.4383841324386954E-3</c:v>
                </c:pt>
                <c:pt idx="5">
                  <c:v>2.8715827448987097E-3</c:v>
                </c:pt>
                <c:pt idx="6">
                  <c:v>1.9314405336985337E-3</c:v>
                </c:pt>
                <c:pt idx="7">
                  <c:v>3.0963053205443009E-3</c:v>
                </c:pt>
                <c:pt idx="8">
                  <c:v>1.7171223678694443E-3</c:v>
                </c:pt>
                <c:pt idx="9">
                  <c:v>2.5579508570423132E-3</c:v>
                </c:pt>
                <c:pt idx="10">
                  <c:v>3.5132782243947431E-3</c:v>
                </c:pt>
                <c:pt idx="11">
                  <c:v>3.1823896847034704E-3</c:v>
                </c:pt>
                <c:pt idx="12">
                  <c:v>4.4382560034476404E-3</c:v>
                </c:pt>
                <c:pt idx="13">
                  <c:v>6.1526668077383434E-3</c:v>
                </c:pt>
                <c:pt idx="14">
                  <c:v>3.9194043328768914E-3</c:v>
                </c:pt>
                <c:pt idx="15">
                  <c:v>4.3828009313686246E-3</c:v>
                </c:pt>
                <c:pt idx="16">
                  <c:v>4.9664468603837619E-3</c:v>
                </c:pt>
                <c:pt idx="17">
                  <c:v>5.1315054212373885E-3</c:v>
                </c:pt>
                <c:pt idx="18">
                  <c:v>6.7133333271307116E-3</c:v>
                </c:pt>
                <c:pt idx="19">
                  <c:v>7.8056573395106918E-3</c:v>
                </c:pt>
                <c:pt idx="20">
                  <c:v>8.9939228473913304E-3</c:v>
                </c:pt>
                <c:pt idx="21">
                  <c:v>7.2839780694937649E-3</c:v>
                </c:pt>
                <c:pt idx="22">
                  <c:v>1.0318600388661826E-2</c:v>
                </c:pt>
                <c:pt idx="23">
                  <c:v>1.1252294758430238E-2</c:v>
                </c:pt>
                <c:pt idx="24">
                  <c:v>1.1326217782504698E-2</c:v>
                </c:pt>
                <c:pt idx="25">
                  <c:v>1.5016643906396579E-2</c:v>
                </c:pt>
                <c:pt idx="26">
                  <c:v>1.4271040040481704E-2</c:v>
                </c:pt>
                <c:pt idx="27">
                  <c:v>1.8500188954544177E-2</c:v>
                </c:pt>
                <c:pt idx="28">
                  <c:v>1.9334682611268798E-2</c:v>
                </c:pt>
                <c:pt idx="29">
                  <c:v>2.0456143555281178E-2</c:v>
                </c:pt>
                <c:pt idx="30">
                  <c:v>2.1947306585575619E-2</c:v>
                </c:pt>
                <c:pt idx="31">
                  <c:v>2.5581006560338113E-2</c:v>
                </c:pt>
                <c:pt idx="32">
                  <c:v>2.1577605185229883E-2</c:v>
                </c:pt>
                <c:pt idx="33">
                  <c:v>2.4823878006010922E-2</c:v>
                </c:pt>
                <c:pt idx="34">
                  <c:v>3.0662951097042368E-2</c:v>
                </c:pt>
              </c:numCache>
            </c:numRef>
          </c:val>
        </c:ser>
        <c:ser>
          <c:idx val="3"/>
          <c:order val="2"/>
          <c:tx>
            <c:v>Lower Confidence Interval (95%)</c:v>
          </c:tx>
          <c:spPr>
            <a:ln>
              <a:solidFill>
                <a:schemeClr val="accent5">
                  <a:lumMod val="50000"/>
                </a:schemeClr>
              </a:solidFill>
              <a:prstDash val="sysDot"/>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Calculation_All!$AA$40:$AA$74</c:f>
              <c:numCache>
                <c:formatCode>0.00%</c:formatCode>
                <c:ptCount val="35"/>
                <c:pt idx="0">
                  <c:v>2.9433108874631097E-4</c:v>
                </c:pt>
                <c:pt idx="1">
                  <c:v>9.8034098936741277E-5</c:v>
                </c:pt>
                <c:pt idx="2">
                  <c:v>4.5180983214097978E-4</c:v>
                </c:pt>
                <c:pt idx="3">
                  <c:v>2.4699474967996736E-4</c:v>
                </c:pt>
                <c:pt idx="4">
                  <c:v>1.6095093375493262E-4</c:v>
                </c:pt>
                <c:pt idx="5">
                  <c:v>9.3846015166637034E-4</c:v>
                </c:pt>
                <c:pt idx="6">
                  <c:v>4.5069904681362648E-4</c:v>
                </c:pt>
                <c:pt idx="7">
                  <c:v>1.171347746736719E-3</c:v>
                </c:pt>
                <c:pt idx="8">
                  <c:v>4.0115023399453584E-4</c:v>
                </c:pt>
                <c:pt idx="9">
                  <c:v>9.0867956779636658E-4</c:v>
                </c:pt>
                <c:pt idx="10">
                  <c:v>1.5615292355562764E-3</c:v>
                </c:pt>
                <c:pt idx="11">
                  <c:v>1.3885494018251094E-3</c:v>
                </c:pt>
                <c:pt idx="12">
                  <c:v>2.3351955970155594E-3</c:v>
                </c:pt>
                <c:pt idx="13">
                  <c:v>3.7140358185423364E-3</c:v>
                </c:pt>
                <c:pt idx="14">
                  <c:v>2.0973575156220284E-3</c:v>
                </c:pt>
                <c:pt idx="15">
                  <c:v>2.5078794188218554E-3</c:v>
                </c:pt>
                <c:pt idx="16">
                  <c:v>3.0228470618837988E-3</c:v>
                </c:pt>
                <c:pt idx="17">
                  <c:v>3.1951587804211318E-3</c:v>
                </c:pt>
                <c:pt idx="18">
                  <c:v>4.4843315595131886E-3</c:v>
                </c:pt>
                <c:pt idx="19">
                  <c:v>5.3431940163217477E-3</c:v>
                </c:pt>
                <c:pt idx="20">
                  <c:v>6.2135376429784499E-3</c:v>
                </c:pt>
                <c:pt idx="21">
                  <c:v>4.6278480188673751E-3</c:v>
                </c:pt>
                <c:pt idx="22">
                  <c:v>6.6868102082643941E-3</c:v>
                </c:pt>
                <c:pt idx="23">
                  <c:v>6.242332681500401E-3</c:v>
                </c:pt>
                <c:pt idx="24">
                  <c:v>6.2806454586237636E-3</c:v>
                </c:pt>
                <c:pt idx="25">
                  <c:v>9.0265866318420193E-3</c:v>
                </c:pt>
                <c:pt idx="26">
                  <c:v>8.3890458914590953E-3</c:v>
                </c:pt>
                <c:pt idx="27">
                  <c:v>1.1590058742723225E-2</c:v>
                </c:pt>
                <c:pt idx="28">
                  <c:v>1.2152836543223402E-2</c:v>
                </c:pt>
                <c:pt idx="29">
                  <c:v>1.2722682599602622E-2</c:v>
                </c:pt>
                <c:pt idx="30">
                  <c:v>1.3690684561795983E-2</c:v>
                </c:pt>
                <c:pt idx="31">
                  <c:v>1.6377910147536284E-2</c:v>
                </c:pt>
                <c:pt idx="32">
                  <c:v>1.2955297798593519E-2</c:v>
                </c:pt>
                <c:pt idx="33">
                  <c:v>1.4962839881924477E-2</c:v>
                </c:pt>
                <c:pt idx="34">
                  <c:v>1.8955412284987434E-2</c:v>
                </c:pt>
              </c:numCache>
            </c:numRef>
          </c:val>
        </c:ser>
        <c:ser>
          <c:idx val="0"/>
          <c:order val="3"/>
          <c:tx>
            <c:strRef>
              <c:f>Calculation_Accepted!$AB$2</c:f>
              <c:strCache>
                <c:ptCount val="1"/>
                <c:pt idx="0">
                  <c:v>Upper Confidence interval (75%)</c:v>
                </c:pt>
              </c:strCache>
            </c:strRef>
          </c:tx>
          <c:spPr>
            <a:ln>
              <a:solidFill>
                <a:schemeClr val="bg2">
                  <a:lumMod val="50000"/>
                </a:schemeClr>
              </a:solidFill>
              <a:prstDash val="dash"/>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Calculation_All!$AB$40:$AB$74</c:f>
              <c:numCache>
                <c:formatCode>0.00%</c:formatCode>
                <c:ptCount val="35"/>
                <c:pt idx="0">
                  <c:v>1.6334220121345677E-3</c:v>
                </c:pt>
                <c:pt idx="1">
                  <c:v>1.188904686658117E-3</c:v>
                </c:pt>
                <c:pt idx="2">
                  <c:v>1.8126872492119934E-3</c:v>
                </c:pt>
                <c:pt idx="3">
                  <c:v>1.3774027848422151E-3</c:v>
                </c:pt>
                <c:pt idx="4">
                  <c:v>1.1744247214861832E-3</c:v>
                </c:pt>
                <c:pt idx="5">
                  <c:v>2.472136494766517E-3</c:v>
                </c:pt>
                <c:pt idx="6">
                  <c:v>1.625470991765683E-3</c:v>
                </c:pt>
                <c:pt idx="7">
                  <c:v>2.6985462300381422E-3</c:v>
                </c:pt>
                <c:pt idx="8">
                  <c:v>1.4451995544922311E-3</c:v>
                </c:pt>
                <c:pt idx="9">
                  <c:v>2.217157554927717E-3</c:v>
                </c:pt>
                <c:pt idx="10">
                  <c:v>3.1099831527214884E-3</c:v>
                </c:pt>
                <c:pt idx="11">
                  <c:v>2.8117237078842173E-3</c:v>
                </c:pt>
                <c:pt idx="12">
                  <c:v>4.0036950521185628E-3</c:v>
                </c:pt>
                <c:pt idx="13">
                  <c:v>5.6487660166034542E-3</c:v>
                </c:pt>
                <c:pt idx="14">
                  <c:v>3.5429099650257593E-3</c:v>
                </c:pt>
                <c:pt idx="15">
                  <c:v>3.9953809249495213E-3</c:v>
                </c:pt>
                <c:pt idx="16">
                  <c:v>4.5648356775304533E-3</c:v>
                </c:pt>
                <c:pt idx="17">
                  <c:v>4.7313929775993357E-3</c:v>
                </c:pt>
                <c:pt idx="18">
                  <c:v>6.2527487782097439E-3</c:v>
                </c:pt>
                <c:pt idx="19">
                  <c:v>7.2968320099742008E-3</c:v>
                </c:pt>
                <c:pt idx="20">
                  <c:v>8.4194044760713214E-3</c:v>
                </c:pt>
                <c:pt idx="21">
                  <c:v>6.7351348702571895E-3</c:v>
                </c:pt>
                <c:pt idx="22">
                  <c:v>9.5681539483246005E-3</c:v>
                </c:pt>
                <c:pt idx="23">
                  <c:v>1.0217073002738103E-2</c:v>
                </c:pt>
                <c:pt idx="24">
                  <c:v>1.0283637787008892E-2</c:v>
                </c:pt>
                <c:pt idx="25">
                  <c:v>1.3778902479766684E-2</c:v>
                </c:pt>
                <c:pt idx="26">
                  <c:v>1.3055627984178564E-2</c:v>
                </c:pt>
                <c:pt idx="27">
                  <c:v>1.7072330415877093E-2</c:v>
                </c:pt>
                <c:pt idx="28">
                  <c:v>1.7850678704351256E-2</c:v>
                </c:pt>
                <c:pt idx="29">
                  <c:v>1.8858158000663927E-2</c:v>
                </c:pt>
                <c:pt idx="30">
                  <c:v>2.0241218871478298E-2</c:v>
                </c:pt>
                <c:pt idx="31">
                  <c:v>2.3679346332182633E-2</c:v>
                </c:pt>
                <c:pt idx="32">
                  <c:v>1.9795954934419817E-2</c:v>
                </c:pt>
                <c:pt idx="33">
                  <c:v>2.2786265536493058E-2</c:v>
                </c:pt>
                <c:pt idx="34">
                  <c:v>2.8243791291490201E-2</c:v>
                </c:pt>
              </c:numCache>
            </c:numRef>
          </c:val>
        </c:ser>
        <c:ser>
          <c:idx val="4"/>
          <c:order val="4"/>
          <c:tx>
            <c:strRef>
              <c:f>Calculation_Accepted!$AC$2</c:f>
              <c:strCache>
                <c:ptCount val="1"/>
                <c:pt idx="0">
                  <c:v>Lower Confidence interval (75%)</c:v>
                </c:pt>
              </c:strCache>
            </c:strRef>
          </c:tx>
          <c:spPr>
            <a:ln>
              <a:solidFill>
                <a:schemeClr val="accent6">
                  <a:lumMod val="75000"/>
                </a:schemeClr>
              </a:solidFill>
              <a:prstDash val="dash"/>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Calculation_All!$AC$40:$AC$74</c:f>
              <c:numCache>
                <c:formatCode>0.00%</c:formatCode>
                <c:ptCount val="35"/>
                <c:pt idx="0">
                  <c:v>6.4309753503071225E-4</c:v>
                </c:pt>
                <c:pt idx="1">
                  <c:v>3.8215151888989709E-4</c:v>
                </c:pt>
                <c:pt idx="2">
                  <c:v>8.0625057420770677E-4</c:v>
                </c:pt>
                <c:pt idx="3">
                  <c:v>5.4140970417560093E-4</c:v>
                </c:pt>
                <c:pt idx="4">
                  <c:v>4.2491034470744485E-4</c:v>
                </c:pt>
                <c:pt idx="5">
                  <c:v>1.337906401798563E-3</c:v>
                </c:pt>
                <c:pt idx="6">
                  <c:v>7.5666858874647719E-4</c:v>
                </c:pt>
                <c:pt idx="7">
                  <c:v>1.5691068372428777E-3</c:v>
                </c:pt>
                <c:pt idx="8">
                  <c:v>6.7307304737174905E-4</c:v>
                </c:pt>
                <c:pt idx="9">
                  <c:v>1.2494728699109629E-3</c:v>
                </c:pt>
                <c:pt idx="10">
                  <c:v>1.9648243072295313E-3</c:v>
                </c:pt>
                <c:pt idx="11">
                  <c:v>1.7592153786443626E-3</c:v>
                </c:pt>
                <c:pt idx="12">
                  <c:v>2.769756548344637E-3</c:v>
                </c:pt>
                <c:pt idx="13">
                  <c:v>4.2179366096772256E-3</c:v>
                </c:pt>
                <c:pt idx="14">
                  <c:v>2.4738518834731609E-3</c:v>
                </c:pt>
                <c:pt idx="15">
                  <c:v>2.8952994252409579E-3</c:v>
                </c:pt>
                <c:pt idx="16">
                  <c:v>3.4244582447371073E-3</c:v>
                </c:pt>
                <c:pt idx="17">
                  <c:v>3.595271224059185E-3</c:v>
                </c:pt>
                <c:pt idx="18">
                  <c:v>4.9449161084341563E-3</c:v>
                </c:pt>
                <c:pt idx="19">
                  <c:v>5.8520193458582387E-3</c:v>
                </c:pt>
                <c:pt idx="20">
                  <c:v>6.7880560142984589E-3</c:v>
                </c:pt>
                <c:pt idx="21">
                  <c:v>5.1766912181039505E-3</c:v>
                </c:pt>
                <c:pt idx="22">
                  <c:v>7.4372566486016183E-3</c:v>
                </c:pt>
                <c:pt idx="23">
                  <c:v>7.277554437192536E-3</c:v>
                </c:pt>
                <c:pt idx="24">
                  <c:v>7.3232254541195684E-3</c:v>
                </c:pt>
                <c:pt idx="25">
                  <c:v>1.0264328058471914E-2</c:v>
                </c:pt>
                <c:pt idx="26">
                  <c:v>9.6044579477622353E-3</c:v>
                </c:pt>
                <c:pt idx="27">
                  <c:v>1.3017917281390309E-2</c:v>
                </c:pt>
                <c:pt idx="28">
                  <c:v>1.3636840450140946E-2</c:v>
                </c:pt>
                <c:pt idx="29">
                  <c:v>1.4320668154219875E-2</c:v>
                </c:pt>
                <c:pt idx="30">
                  <c:v>1.5396772275893306E-2</c:v>
                </c:pt>
                <c:pt idx="31">
                  <c:v>1.8279570375691764E-2</c:v>
                </c:pt>
                <c:pt idx="32">
                  <c:v>1.4736948049403585E-2</c:v>
                </c:pt>
                <c:pt idx="33">
                  <c:v>1.700045235144234E-2</c:v>
                </c:pt>
                <c:pt idx="34">
                  <c:v>2.1374572090539602E-2</c:v>
                </c:pt>
              </c:numCache>
            </c:numRef>
          </c:val>
        </c:ser>
        <c:ser>
          <c:idx val="5"/>
          <c:order val="5"/>
          <c:tx>
            <c:v>WH smoothed</c:v>
          </c:tx>
          <c:spPr>
            <a:ln>
              <a:solidFill>
                <a:srgbClr val="C00000"/>
              </a:solidFill>
            </a:ln>
          </c:spPr>
          <c:marker>
            <c:symbol val="none"/>
          </c:marker>
          <c:val>
            <c:numRef>
              <c:f>Calculation_All!$AG$40:$AG$77</c:f>
              <c:numCache>
                <c:formatCode>0.00%</c:formatCode>
                <c:ptCount val="38"/>
                <c:pt idx="0">
                  <c:v>8.3821088484523196E-4</c:v>
                </c:pt>
                <c:pt idx="1">
                  <c:v>9.0674660565256905E-4</c:v>
                </c:pt>
                <c:pt idx="2">
                  <c:v>9.9131789752167007E-4</c:v>
                </c:pt>
                <c:pt idx="3">
                  <c:v>1.0922674264618199E-3</c:v>
                </c:pt>
                <c:pt idx="4">
                  <c:v>1.2101612208000299E-3</c:v>
                </c:pt>
                <c:pt idx="5">
                  <c:v>1.3456091770120799E-3</c:v>
                </c:pt>
                <c:pt idx="6">
                  <c:v>1.499193319E-3</c:v>
                </c:pt>
                <c:pt idx="7">
                  <c:v>1.67174127414788E-3</c:v>
                </c:pt>
                <c:pt idx="8">
                  <c:v>1.86411034774853E-3</c:v>
                </c:pt>
                <c:pt idx="9">
                  <c:v>2.0772588447127999E-3</c:v>
                </c:pt>
                <c:pt idx="10">
                  <c:v>2.3118607330928501E-3</c:v>
                </c:pt>
                <c:pt idx="11">
                  <c:v>2.5687651830562301E-3</c:v>
                </c:pt>
                <c:pt idx="12">
                  <c:v>2.8498322315260701E-3</c:v>
                </c:pt>
                <c:pt idx="13">
                  <c:v>3.1585106228223699E-3</c:v>
                </c:pt>
                <c:pt idx="14">
                  <c:v>3.5007609521265602E-3</c:v>
                </c:pt>
                <c:pt idx="15">
                  <c:v>3.8852732763403398E-3</c:v>
                </c:pt>
                <c:pt idx="16">
                  <c:v>4.3211579789315903E-3</c:v>
                </c:pt>
                <c:pt idx="17">
                  <c:v>4.8164023486898903E-3</c:v>
                </c:pt>
                <c:pt idx="18">
                  <c:v>5.3770671128015399E-3</c:v>
                </c:pt>
                <c:pt idx="19">
                  <c:v>6.0070755061392899E-3</c:v>
                </c:pt>
                <c:pt idx="20">
                  <c:v>6.7092468181594901E-3</c:v>
                </c:pt>
                <c:pt idx="21">
                  <c:v>7.4859010727871197E-3</c:v>
                </c:pt>
                <c:pt idx="22">
                  <c:v>8.3384080537725596E-3</c:v>
                </c:pt>
                <c:pt idx="23">
                  <c:v>9.2652264536120799E-3</c:v>
                </c:pt>
                <c:pt idx="24">
                  <c:v>1.02621596363869E-2</c:v>
                </c:pt>
                <c:pt idx="25">
                  <c:v>1.1322429640628E-2</c:v>
                </c:pt>
                <c:pt idx="26">
                  <c:v>1.2437060934638099E-2</c:v>
                </c:pt>
                <c:pt idx="27">
                  <c:v>1.3596129852629099E-2</c:v>
                </c:pt>
                <c:pt idx="28">
                  <c:v>1.4789612012660399E-2</c:v>
                </c:pt>
                <c:pt idx="29">
                  <c:v>1.6008851876398101E-2</c:v>
                </c:pt>
                <c:pt idx="30">
                  <c:v>1.7247248803038101E-2</c:v>
                </c:pt>
                <c:pt idx="31">
                  <c:v>1.8500443294132401E-2</c:v>
                </c:pt>
                <c:pt idx="32">
                  <c:v>1.9766226873071498E-2</c:v>
                </c:pt>
                <c:pt idx="33">
                  <c:v>2.10441954958045E-2</c:v>
                </c:pt>
                <c:pt idx="34">
                  <c:v>2.2334349162421299E-2</c:v>
                </c:pt>
                <c:pt idx="35">
                  <c:v>2.3636687872992699E-2</c:v>
                </c:pt>
                <c:pt idx="36">
                  <c:v>2.49512116275728E-2</c:v>
                </c:pt>
                <c:pt idx="37">
                  <c:v>2.6277920426199999E-2</c:v>
                </c:pt>
              </c:numCache>
            </c:numRef>
          </c:val>
        </c:ser>
        <c:marker val="1"/>
        <c:axId val="1558549248"/>
        <c:axId val="1558551168"/>
      </c:lineChart>
      <c:catAx>
        <c:axId val="1558549248"/>
        <c:scaling>
          <c:orientation val="minMax"/>
        </c:scaling>
        <c:axPos val="b"/>
        <c:title>
          <c:tx>
            <c:rich>
              <a:bodyPr/>
              <a:lstStyle/>
              <a:p>
                <a:pPr>
                  <a:defRPr/>
                </a:pPr>
                <a:r>
                  <a:rPr lang="en-US"/>
                  <a:t>Age</a:t>
                </a:r>
              </a:p>
            </c:rich>
          </c:tx>
          <c:layout>
            <c:manualLayout>
              <c:xMode val="edge"/>
              <c:yMode val="edge"/>
              <c:x val="0.93130492888599259"/>
              <c:y val="0.74680684332506664"/>
            </c:manualLayout>
          </c:layout>
        </c:title>
        <c:numFmt formatCode="General" sourceLinked="1"/>
        <c:majorTickMark val="none"/>
        <c:tickLblPos val="nextTo"/>
        <c:spPr>
          <a:ln>
            <a:tailEnd type="triangle"/>
          </a:ln>
        </c:spPr>
        <c:txPr>
          <a:bodyPr/>
          <a:lstStyle/>
          <a:p>
            <a:pPr>
              <a:defRPr sz="1000"/>
            </a:pPr>
            <a:endParaRPr lang="fr-FR"/>
          </a:p>
        </c:txPr>
        <c:crossAx val="1558551168"/>
        <c:crosses val="autoZero"/>
        <c:auto val="1"/>
        <c:lblAlgn val="ctr"/>
        <c:lblOffset val="100"/>
        <c:tickLblSkip val="5"/>
      </c:catAx>
      <c:valAx>
        <c:axId val="1558551168"/>
        <c:scaling>
          <c:orientation val="minMax"/>
          <c:max val="2.5000000000000012E-2"/>
        </c:scaling>
        <c:axPos val="l"/>
        <c:majorGridlines/>
        <c:title>
          <c:tx>
            <c:rich>
              <a:bodyPr rot="-5400000" vert="horz"/>
              <a:lstStyle/>
              <a:p>
                <a:pPr>
                  <a:defRPr sz="1000"/>
                </a:pPr>
                <a:r>
                  <a:rPr lang="en-US" sz="1000"/>
                  <a:t>Raw mortality </a:t>
                </a:r>
              </a:p>
              <a:p>
                <a:pPr>
                  <a:defRPr sz="1000"/>
                </a:pPr>
                <a:r>
                  <a:rPr lang="en-US" sz="1000"/>
                  <a:t>rate</a:t>
                </a:r>
              </a:p>
            </c:rich>
          </c:tx>
          <c:layout>
            <c:manualLayout>
              <c:xMode val="edge"/>
              <c:yMode val="edge"/>
              <c:x val="2.2315459822323202E-2"/>
              <c:y val="0.36574635623770102"/>
            </c:manualLayout>
          </c:layout>
        </c:title>
        <c:numFmt formatCode="0.00%" sourceLinked="1"/>
        <c:majorTickMark val="none"/>
        <c:tickLblPos val="nextTo"/>
        <c:spPr>
          <a:ln w="9525">
            <a:solidFill>
              <a:schemeClr val="tx1"/>
            </a:solidFill>
            <a:tailEnd type="triangle"/>
          </a:ln>
        </c:spPr>
        <c:txPr>
          <a:bodyPr/>
          <a:lstStyle/>
          <a:p>
            <a:pPr>
              <a:defRPr sz="1000"/>
            </a:pPr>
            <a:endParaRPr lang="fr-FR"/>
          </a:p>
        </c:txPr>
        <c:crossAx val="1558549248"/>
        <c:crosses val="autoZero"/>
        <c:crossBetween val="between"/>
        <c:majorUnit val="5.0000000000000114E-3"/>
      </c:valAx>
      <c:spPr>
        <a:noFill/>
        <a:ln w="25400">
          <a:noFill/>
        </a:ln>
      </c:spPr>
    </c:plotArea>
    <c:legend>
      <c:legendPos val="b"/>
      <c:layout>
        <c:manualLayout>
          <c:xMode val="edge"/>
          <c:yMode val="edge"/>
          <c:x val="0.16826469143053074"/>
          <c:y val="0.81822170304941544"/>
          <c:w val="0.79047291711332779"/>
          <c:h val="9.9918766863192898E-2"/>
        </c:manualLayout>
      </c:layout>
      <c:txPr>
        <a:bodyPr/>
        <a:lstStyle/>
        <a:p>
          <a:pPr>
            <a:defRPr sz="700"/>
          </a:pPr>
          <a:endParaRPr lang="fr-FR"/>
        </a:p>
      </c:txPr>
    </c:legend>
    <c:plotVisOnly val="1"/>
  </c:chart>
  <c:spPr>
    <a:ln>
      <a:noFill/>
    </a:ln>
  </c:spPr>
  <c:txPr>
    <a:bodyPr/>
    <a:lstStyle/>
    <a:p>
      <a:pPr>
        <a:defRPr sz="1100"/>
      </a:pPr>
      <a:endParaRPr lang="fr-FR"/>
    </a:p>
  </c:txPr>
  <c:printSettings>
    <c:headerFooter/>
    <c:pageMargins b="0.75000000000000977" l="0.70000000000000062" r="0.70000000000000062" t="0.7500000000000097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Opening Mortality Table</a:t>
            </a:r>
            <a:r>
              <a:rPr lang="fr-FR" sz="1100" baseline="0"/>
              <a:t> with Brass model</a:t>
            </a:r>
            <a:endParaRPr lang="fr-FR" sz="1100"/>
          </a:p>
        </c:rich>
      </c:tx>
      <c:layout>
        <c:manualLayout>
          <c:xMode val="edge"/>
          <c:yMode val="edge"/>
          <c:x val="0.41661587477116702"/>
          <c:y val="2.4489795918367412E-2"/>
        </c:manualLayout>
      </c:layout>
    </c:title>
    <c:plotArea>
      <c:layout/>
      <c:lineChart>
        <c:grouping val="standard"/>
        <c:ser>
          <c:idx val="0"/>
          <c:order val="0"/>
          <c:tx>
            <c:strRef>
              <c:f>[4]Calculation!$DD$2</c:f>
              <c:strCache>
                <c:ptCount val="1"/>
                <c:pt idx="0">
                  <c:v>Qx</c:v>
                </c:pt>
              </c:strCache>
            </c:strRef>
          </c:tx>
          <c:marker>
            <c:symbol val="none"/>
          </c:marker>
          <c:cat>
            <c:numRef>
              <c:f>[4]Calculation!$DC$3:$DC$20</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[4]Calculation!$DD$3:$DD$20</c:f>
              <c:numCache>
                <c:formatCode>General</c:formatCode>
                <c:ptCount val="18"/>
                <c:pt idx="0">
                  <c:v>4.5761092536219204E-3</c:v>
                </c:pt>
                <c:pt idx="1">
                  <c:v>2.3777137408073699E-4</c:v>
                </c:pt>
                <c:pt idx="2">
                  <c:v>1.4332550654767501E-4</c:v>
                </c:pt>
                <c:pt idx="3">
                  <c:v>9.4190412936408799E-5</c:v>
                </c:pt>
                <c:pt idx="4">
                  <c:v>8.0812554504699303E-5</c:v>
                </c:pt>
                <c:pt idx="5">
                  <c:v>7.4258001057099103E-5</c:v>
                </c:pt>
                <c:pt idx="6">
                  <c:v>6.4578211521298406E-5</c:v>
                </c:pt>
                <c:pt idx="7">
                  <c:v>5.51169878634082E-5</c:v>
                </c:pt>
                <c:pt idx="8">
                  <c:v>5.5130901228920697E-5</c:v>
                </c:pt>
                <c:pt idx="9">
                  <c:v>5.2038016284367699E-5</c:v>
                </c:pt>
                <c:pt idx="10">
                  <c:v>5.51580840672044E-5</c:v>
                </c:pt>
                <c:pt idx="11">
                  <c:v>5.5172016544559498E-5</c:v>
                </c:pt>
                <c:pt idx="12">
                  <c:v>5.8323147626411601E-5</c:v>
                </c:pt>
                <c:pt idx="13">
                  <c:v>7.1151856034049795E-5</c:v>
                </c:pt>
                <c:pt idx="14">
                  <c:v>9.4490946240297595E-5</c:v>
                </c:pt>
                <c:pt idx="15">
                  <c:v>1.3667060862318099E-4</c:v>
                </c:pt>
                <c:pt idx="16">
                  <c:v>1.9632196894661701E-4</c:v>
                </c:pt>
                <c:pt idx="17">
                  <c:v>2.9555572943963502E-4</c:v>
                </c:pt>
              </c:numCache>
            </c:numRef>
          </c:val>
        </c:ser>
        <c:marker val="1"/>
        <c:axId val="1558521344"/>
        <c:axId val="1558523264"/>
      </c:lineChart>
      <c:catAx>
        <c:axId val="1558521344"/>
        <c:scaling>
          <c:orientation val="minMax"/>
        </c:scaling>
        <c:axPos val="b"/>
        <c:title>
          <c:tx>
            <c:rich>
              <a:bodyPr/>
              <a:lstStyle/>
              <a:p>
                <a:pPr>
                  <a:defRPr/>
                </a:pPr>
                <a:r>
                  <a:rPr lang="en-US"/>
                  <a:t>Age</a:t>
                </a:r>
              </a:p>
            </c:rich>
          </c:tx>
        </c:title>
        <c:numFmt formatCode="General" sourceLinked="1"/>
        <c:majorTickMark val="none"/>
        <c:tickLblPos val="nextTo"/>
        <c:spPr>
          <a:ln>
            <a:tailEnd type="triangle"/>
          </a:ln>
        </c:spPr>
        <c:crossAx val="1558523264"/>
        <c:crosses val="autoZero"/>
        <c:auto val="1"/>
        <c:lblAlgn val="ctr"/>
        <c:lblOffset val="100"/>
      </c:catAx>
      <c:valAx>
        <c:axId val="1558523264"/>
        <c:scaling>
          <c:orientation val="minMax"/>
        </c:scaling>
        <c:axPos val="l"/>
        <c:majorGridlines/>
        <c:title>
          <c:tx>
            <c:rich>
              <a:bodyPr rot="0" vert="horz"/>
              <a:lstStyle/>
              <a:p>
                <a:pPr>
                  <a:defRPr/>
                </a:pPr>
                <a:r>
                  <a:rPr lang="en-US"/>
                  <a:t>Mortality </a:t>
                </a:r>
              </a:p>
              <a:p>
                <a:pPr>
                  <a:defRPr/>
                </a:pPr>
                <a:r>
                  <a:rPr lang="en-US"/>
                  <a:t>rate</a:t>
                </a:r>
              </a:p>
            </c:rich>
          </c:tx>
        </c:title>
        <c:numFmt formatCode="0.00%" sourceLinked="0"/>
        <c:majorTickMark val="none"/>
        <c:tickLblPos val="nextTo"/>
        <c:spPr>
          <a:ln w="9525">
            <a:solidFill>
              <a:schemeClr val="tx1"/>
            </a:solidFill>
            <a:tailEnd type="triangle"/>
          </a:ln>
        </c:spPr>
        <c:crossAx val="1558521344"/>
        <c:crosses val="autoZero"/>
        <c:crossBetween val="between"/>
      </c:valAx>
    </c:plotArea>
    <c:legend>
      <c:legendPos val="b"/>
      <c:layout>
        <c:manualLayout>
          <c:xMode val="edge"/>
          <c:yMode val="edge"/>
          <c:x val="0.45200906871106067"/>
          <c:y val="0.90986565964969479"/>
          <c:w val="0.13932769314258214"/>
          <c:h val="6.564454443194602E-2"/>
        </c:manualLayout>
      </c:layout>
    </c:legend>
    <c:plotVisOnly val="1"/>
  </c:chart>
  <c:spPr>
    <a:ln>
      <a:noFill/>
    </a:ln>
  </c:spPr>
  <c:printSettings>
    <c:headerFooter/>
    <c:pageMargins b="0.75000000000000833" l="0.70000000000000062" r="0.70000000000000062" t="0.7500000000000083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Closing Mortality Table</a:t>
            </a:r>
            <a:r>
              <a:rPr lang="fr-FR" sz="1100" baseline="0"/>
              <a:t> - Accepted claims</a:t>
            </a:r>
            <a:endParaRPr lang="fr-FR" sz="1100"/>
          </a:p>
        </c:rich>
      </c:tx>
      <c:layout>
        <c:manualLayout>
          <c:xMode val="edge"/>
          <c:yMode val="edge"/>
          <c:x val="0.41661587477116702"/>
          <c:y val="2.4489795918367412E-2"/>
        </c:manualLayout>
      </c:layout>
    </c:title>
    <c:plotArea>
      <c:layout/>
      <c:lineChart>
        <c:grouping val="standard"/>
        <c:ser>
          <c:idx val="0"/>
          <c:order val="0"/>
          <c:tx>
            <c:v>qx exponential model</c:v>
          </c:tx>
          <c:marker>
            <c:symbol val="none"/>
          </c:marker>
          <c:cat>
            <c:numRef>
              <c:f>Calculation_All!$A$71:$A$100</c:f>
              <c:numCache>
                <c:formatCode>General</c:formatCode>
                <c:ptCount val="30"/>
                <c:pt idx="0">
                  <c:v>68</c:v>
                </c:pt>
                <c:pt idx="1">
                  <c:v>69</c:v>
                </c:pt>
                <c:pt idx="2">
                  <c:v>70</c:v>
                </c:pt>
                <c:pt idx="3">
                  <c:v>71</c:v>
                </c:pt>
                <c:pt idx="4">
                  <c:v>72</c:v>
                </c:pt>
                <c:pt idx="5">
                  <c:v>73</c:v>
                </c:pt>
                <c:pt idx="6">
                  <c:v>74</c:v>
                </c:pt>
                <c:pt idx="7">
                  <c:v>75</c:v>
                </c:pt>
                <c:pt idx="8">
                  <c:v>76</c:v>
                </c:pt>
                <c:pt idx="9">
                  <c:v>77</c:v>
                </c:pt>
                <c:pt idx="10">
                  <c:v>78</c:v>
                </c:pt>
                <c:pt idx="11">
                  <c:v>79</c:v>
                </c:pt>
                <c:pt idx="12">
                  <c:v>80</c:v>
                </c:pt>
                <c:pt idx="13">
                  <c:v>81</c:v>
                </c:pt>
                <c:pt idx="14">
                  <c:v>82</c:v>
                </c:pt>
                <c:pt idx="15">
                  <c:v>83</c:v>
                </c:pt>
                <c:pt idx="16">
                  <c:v>84</c:v>
                </c:pt>
                <c:pt idx="17">
                  <c:v>85</c:v>
                </c:pt>
                <c:pt idx="18">
                  <c:v>86</c:v>
                </c:pt>
                <c:pt idx="19">
                  <c:v>87</c:v>
                </c:pt>
                <c:pt idx="20">
                  <c:v>88</c:v>
                </c:pt>
                <c:pt idx="21">
                  <c:v>89</c:v>
                </c:pt>
                <c:pt idx="22">
                  <c:v>90</c:v>
                </c:pt>
                <c:pt idx="23">
                  <c:v>91</c:v>
                </c:pt>
                <c:pt idx="24">
                  <c:v>92</c:v>
                </c:pt>
                <c:pt idx="25">
                  <c:v>93</c:v>
                </c:pt>
                <c:pt idx="26">
                  <c:v>94</c:v>
                </c:pt>
                <c:pt idx="27">
                  <c:v>95</c:v>
                </c:pt>
                <c:pt idx="28">
                  <c:v>96</c:v>
                </c:pt>
                <c:pt idx="29">
                  <c:v>97</c:v>
                </c:pt>
              </c:numCache>
            </c:numRef>
          </c:cat>
          <c:val>
            <c:numRef>
              <c:f>Calculation_Accepted!$DT$71:$DT$100</c:f>
              <c:numCache>
                <c:formatCode>0.00%</c:formatCode>
                <c:ptCount val="30"/>
                <c:pt idx="0">
                  <c:v>1.8324904286778899E-2</c:v>
                </c:pt>
                <c:pt idx="1">
                  <c:v>1.9570985819845201E-2</c:v>
                </c:pt>
                <c:pt idx="2">
                  <c:v>2.08274412533682E-2</c:v>
                </c:pt>
                <c:pt idx="3">
                  <c:v>2.20942705877234E-2</c:v>
                </c:pt>
                <c:pt idx="4">
                  <c:v>2.7379204538429455E-2</c:v>
                </c:pt>
                <c:pt idx="5">
                  <c:v>3.0435401634384424E-2</c:v>
                </c:pt>
                <c:pt idx="6">
                  <c:v>3.3832745993263476E-2</c:v>
                </c:pt>
                <c:pt idx="7">
                  <c:v>3.760931809592126E-2</c:v>
                </c:pt>
                <c:pt idx="8">
                  <c:v>4.1807449147693368E-2</c:v>
                </c:pt>
                <c:pt idx="9">
                  <c:v>4.6474195564490332E-2</c:v>
                </c:pt>
                <c:pt idx="10">
                  <c:v>5.1661866423286767E-2</c:v>
                </c:pt>
                <c:pt idx="11">
                  <c:v>5.7428609789144922E-2</c:v>
                </c:pt>
                <c:pt idx="12">
                  <c:v>6.3839064490849917E-2</c:v>
                </c:pt>
                <c:pt idx="13">
                  <c:v>7.0965084650842766E-2</c:v>
                </c:pt>
                <c:pt idx="14">
                  <c:v>7.8886545090633448E-2</c:v>
                </c:pt>
                <c:pt idx="15">
                  <c:v>8.7692236639396848E-2</c:v>
                </c:pt>
                <c:pt idx="16">
                  <c:v>9.7480861381176592E-2</c:v>
                </c:pt>
                <c:pt idx="17">
                  <c:v>0.1083621389963163</c:v>
                </c:pt>
                <c:pt idx="18">
                  <c:v>0.12045803659798583</c:v>
                </c:pt>
                <c:pt idx="19">
                  <c:v>0.13390413584891475</c:v>
                </c:pt>
                <c:pt idx="20">
                  <c:v>0.14885115268219798</c:v>
                </c:pt>
                <c:pt idx="21">
                  <c:v>0.16546662666057294</c:v>
                </c:pt>
                <c:pt idx="22">
                  <c:v>0.18393679891001555</c:v>
                </c:pt>
                <c:pt idx="23">
                  <c:v>0.20446869967722042</c:v>
                </c:pt>
                <c:pt idx="24">
                  <c:v>0.22729246891018379</c:v>
                </c:pt>
                <c:pt idx="25">
                  <c:v>0.2526639358730286</c:v>
                </c:pt>
                <c:pt idx="26">
                  <c:v>0.28086748670971745</c:v>
                </c:pt>
                <c:pt idx="27">
                  <c:v>0.31221925209886842</c:v>
                </c:pt>
                <c:pt idx="28">
                  <c:v>0.34707065072976973</c:v>
                </c:pt>
                <c:pt idx="29">
                  <c:v>0.38581232831805445</c:v>
                </c:pt>
              </c:numCache>
            </c:numRef>
          </c:val>
        </c:ser>
        <c:ser>
          <c:idx val="1"/>
          <c:order val="1"/>
          <c:tx>
            <c:v>qx Brass</c:v>
          </c:tx>
          <c:marker>
            <c:symbol val="none"/>
          </c:marker>
          <c:cat>
            <c:numRef>
              <c:f>Calculation_All!$A$71:$A$100</c:f>
              <c:numCache>
                <c:formatCode>General</c:formatCode>
                <c:ptCount val="30"/>
                <c:pt idx="0">
                  <c:v>68</c:v>
                </c:pt>
                <c:pt idx="1">
                  <c:v>69</c:v>
                </c:pt>
                <c:pt idx="2">
                  <c:v>70</c:v>
                </c:pt>
                <c:pt idx="3">
                  <c:v>71</c:v>
                </c:pt>
                <c:pt idx="4">
                  <c:v>72</c:v>
                </c:pt>
                <c:pt idx="5">
                  <c:v>73</c:v>
                </c:pt>
                <c:pt idx="6">
                  <c:v>74</c:v>
                </c:pt>
                <c:pt idx="7">
                  <c:v>75</c:v>
                </c:pt>
                <c:pt idx="8">
                  <c:v>76</c:v>
                </c:pt>
                <c:pt idx="9">
                  <c:v>77</c:v>
                </c:pt>
                <c:pt idx="10">
                  <c:v>78</c:v>
                </c:pt>
                <c:pt idx="11">
                  <c:v>79</c:v>
                </c:pt>
                <c:pt idx="12">
                  <c:v>80</c:v>
                </c:pt>
                <c:pt idx="13">
                  <c:v>81</c:v>
                </c:pt>
                <c:pt idx="14">
                  <c:v>82</c:v>
                </c:pt>
                <c:pt idx="15">
                  <c:v>83</c:v>
                </c:pt>
                <c:pt idx="16">
                  <c:v>84</c:v>
                </c:pt>
                <c:pt idx="17">
                  <c:v>85</c:v>
                </c:pt>
                <c:pt idx="18">
                  <c:v>86</c:v>
                </c:pt>
                <c:pt idx="19">
                  <c:v>87</c:v>
                </c:pt>
                <c:pt idx="20">
                  <c:v>88</c:v>
                </c:pt>
                <c:pt idx="21">
                  <c:v>89</c:v>
                </c:pt>
                <c:pt idx="22">
                  <c:v>90</c:v>
                </c:pt>
                <c:pt idx="23">
                  <c:v>91</c:v>
                </c:pt>
                <c:pt idx="24">
                  <c:v>92</c:v>
                </c:pt>
                <c:pt idx="25">
                  <c:v>93</c:v>
                </c:pt>
                <c:pt idx="26">
                  <c:v>94</c:v>
                </c:pt>
                <c:pt idx="27">
                  <c:v>95</c:v>
                </c:pt>
                <c:pt idx="28">
                  <c:v>96</c:v>
                </c:pt>
                <c:pt idx="29">
                  <c:v>97</c:v>
                </c:pt>
              </c:numCache>
            </c:numRef>
          </c:cat>
          <c:val>
            <c:numRef>
              <c:f>Calculation_Accepted!$CZ$71:$CZ$100</c:f>
              <c:numCache>
                <c:formatCode>General</c:formatCode>
                <c:ptCount val="30"/>
                <c:pt idx="0">
                  <c:v>1.80037845146362E-2</c:v>
                </c:pt>
                <c:pt idx="1">
                  <c:v>1.98165326378138E-2</c:v>
                </c:pt>
                <c:pt idx="2">
                  <c:v>2.1781617231392301E-2</c:v>
                </c:pt>
                <c:pt idx="3">
                  <c:v>2.4629898108861199E-2</c:v>
                </c:pt>
                <c:pt idx="4">
                  <c:v>2.7321607760502201E-2</c:v>
                </c:pt>
                <c:pt idx="5">
                  <c:v>3.0416695503951902E-2</c:v>
                </c:pt>
                <c:pt idx="6">
                  <c:v>3.3641372602779003E-2</c:v>
                </c:pt>
                <c:pt idx="7">
                  <c:v>3.78294199947194E-2</c:v>
                </c:pt>
                <c:pt idx="8">
                  <c:v>4.2116789321672801E-2</c:v>
                </c:pt>
                <c:pt idx="9">
                  <c:v>4.76621073789028E-2</c:v>
                </c:pt>
                <c:pt idx="10">
                  <c:v>5.3847599269154903E-2</c:v>
                </c:pt>
                <c:pt idx="11">
                  <c:v>6.0491104112333799E-2</c:v>
                </c:pt>
                <c:pt idx="12">
                  <c:v>6.7851036223313496E-2</c:v>
                </c:pt>
                <c:pt idx="13">
                  <c:v>7.7795163177025298E-2</c:v>
                </c:pt>
                <c:pt idx="14">
                  <c:v>8.7186229322211803E-2</c:v>
                </c:pt>
                <c:pt idx="15">
                  <c:v>9.7747979668903501E-2</c:v>
                </c:pt>
                <c:pt idx="16">
                  <c:v>0.109566803314642</c:v>
                </c:pt>
                <c:pt idx="17">
                  <c:v>0.12212504912552399</c:v>
                </c:pt>
                <c:pt idx="18">
                  <c:v>0.13540012787261399</c:v>
                </c:pt>
                <c:pt idx="19">
                  <c:v>0.152039189957588</c:v>
                </c:pt>
                <c:pt idx="20">
                  <c:v>0.171075408833371</c:v>
                </c:pt>
                <c:pt idx="21">
                  <c:v>0.18820777893572899</c:v>
                </c:pt>
                <c:pt idx="22">
                  <c:v>0.20646217146517101</c:v>
                </c:pt>
                <c:pt idx="23">
                  <c:v>0.22715561335634801</c:v>
                </c:pt>
                <c:pt idx="24">
                  <c:v>0.25118212573470899</c:v>
                </c:pt>
                <c:pt idx="25">
                  <c:v>0.27136483472706902</c:v>
                </c:pt>
                <c:pt idx="26">
                  <c:v>0.29233362545642499</c:v>
                </c:pt>
                <c:pt idx="27">
                  <c:v>0.31032241930216897</c:v>
                </c:pt>
                <c:pt idx="28">
                  <c:v>0.34017414546829799</c:v>
                </c:pt>
                <c:pt idx="29">
                  <c:v>0.362664390538885</c:v>
                </c:pt>
              </c:numCache>
            </c:numRef>
          </c:val>
        </c:ser>
        <c:ser>
          <c:idx val="2"/>
          <c:order val="2"/>
          <c:tx>
            <c:v>qx smoothed Whittaker Henderson</c:v>
          </c:tx>
          <c:marker>
            <c:symbol val="none"/>
          </c:marker>
          <c:cat>
            <c:numRef>
              <c:f>Calculation_All!$A$71:$A$100</c:f>
              <c:numCache>
                <c:formatCode>General</c:formatCode>
                <c:ptCount val="30"/>
                <c:pt idx="0">
                  <c:v>68</c:v>
                </c:pt>
                <c:pt idx="1">
                  <c:v>69</c:v>
                </c:pt>
                <c:pt idx="2">
                  <c:v>70</c:v>
                </c:pt>
                <c:pt idx="3">
                  <c:v>71</c:v>
                </c:pt>
                <c:pt idx="4">
                  <c:v>72</c:v>
                </c:pt>
                <c:pt idx="5">
                  <c:v>73</c:v>
                </c:pt>
                <c:pt idx="6">
                  <c:v>74</c:v>
                </c:pt>
                <c:pt idx="7">
                  <c:v>75</c:v>
                </c:pt>
                <c:pt idx="8">
                  <c:v>76</c:v>
                </c:pt>
                <c:pt idx="9">
                  <c:v>77</c:v>
                </c:pt>
                <c:pt idx="10">
                  <c:v>78</c:v>
                </c:pt>
                <c:pt idx="11">
                  <c:v>79</c:v>
                </c:pt>
                <c:pt idx="12">
                  <c:v>80</c:v>
                </c:pt>
                <c:pt idx="13">
                  <c:v>81</c:v>
                </c:pt>
                <c:pt idx="14">
                  <c:v>82</c:v>
                </c:pt>
                <c:pt idx="15">
                  <c:v>83</c:v>
                </c:pt>
                <c:pt idx="16">
                  <c:v>84</c:v>
                </c:pt>
                <c:pt idx="17">
                  <c:v>85</c:v>
                </c:pt>
                <c:pt idx="18">
                  <c:v>86</c:v>
                </c:pt>
                <c:pt idx="19">
                  <c:v>87</c:v>
                </c:pt>
                <c:pt idx="20">
                  <c:v>88</c:v>
                </c:pt>
                <c:pt idx="21">
                  <c:v>89</c:v>
                </c:pt>
                <c:pt idx="22">
                  <c:v>90</c:v>
                </c:pt>
                <c:pt idx="23">
                  <c:v>91</c:v>
                </c:pt>
                <c:pt idx="24">
                  <c:v>92</c:v>
                </c:pt>
                <c:pt idx="25">
                  <c:v>93</c:v>
                </c:pt>
                <c:pt idx="26">
                  <c:v>94</c:v>
                </c:pt>
                <c:pt idx="27">
                  <c:v>95</c:v>
                </c:pt>
                <c:pt idx="28">
                  <c:v>96</c:v>
                </c:pt>
                <c:pt idx="29">
                  <c:v>97</c:v>
                </c:pt>
              </c:numCache>
            </c:numRef>
          </c:cat>
          <c:val>
            <c:numRef>
              <c:f>Calculation_Accepted!$AG$71:$AG$100</c:f>
              <c:numCache>
                <c:formatCode>0.00%</c:formatCode>
                <c:ptCount val="30"/>
                <c:pt idx="0">
                  <c:v>1.8324904286778899E-2</c:v>
                </c:pt>
                <c:pt idx="1">
                  <c:v>1.9570985819845201E-2</c:v>
                </c:pt>
                <c:pt idx="2">
                  <c:v>2.08274412533682E-2</c:v>
                </c:pt>
                <c:pt idx="3">
                  <c:v>2.20942705877234E-2</c:v>
                </c:pt>
                <c:pt idx="4">
                  <c:v>2.3371473823263898E-2</c:v>
                </c:pt>
                <c:pt idx="5">
                  <c:v>2.4659050960321401E-2</c:v>
                </c:pt>
                <c:pt idx="6">
                  <c:v>2.59570019992077E-2</c:v>
                </c:pt>
                <c:pt idx="7">
                  <c:v>2.7265326940215301E-2</c:v>
                </c:pt>
                <c:pt idx="8">
                  <c:v>2.85840257836193E-2</c:v>
                </c:pt>
                <c:pt idx="9">
                  <c:v>2.9913098529677901E-2</c:v>
                </c:pt>
                <c:pt idx="10">
                  <c:v>3.1252545178633802E-2</c:v>
                </c:pt>
                <c:pt idx="11">
                  <c:v>3.2602365730715503E-2</c:v>
                </c:pt>
                <c:pt idx="12">
                  <c:v>3.3962560186138503E-2</c:v>
                </c:pt>
                <c:pt idx="13">
                  <c:v>3.5333128545106202E-2</c:v>
                </c:pt>
                <c:pt idx="14">
                  <c:v>3.6714070807811E-2</c:v>
                </c:pt>
                <c:pt idx="15">
                  <c:v>3.8105386974435898E-2</c:v>
                </c:pt>
                <c:pt idx="16">
                  <c:v>3.9507077045154999E-2</c:v>
                </c:pt>
                <c:pt idx="17">
                  <c:v>4.0919141020135101E-2</c:v>
                </c:pt>
                <c:pt idx="18">
                  <c:v>4.23415788995362E-2</c:v>
                </c:pt>
                <c:pt idx="19">
                  <c:v>4.3774390683511598E-2</c:v>
                </c:pt>
                <c:pt idx="20">
                  <c:v>4.5217576372207101E-2</c:v>
                </c:pt>
                <c:pt idx="21">
                  <c:v>4.66711359657613E-2</c:v>
                </c:pt>
                <c:pt idx="22">
                  <c:v>4.8135069464305298E-2</c:v>
                </c:pt>
                <c:pt idx="23">
                  <c:v>4.9609376867962199E-2</c:v>
                </c:pt>
                <c:pt idx="24">
                  <c:v>5.10940581768475E-2</c:v>
                </c:pt>
                <c:pt idx="25">
                  <c:v>5.25891133910679E-2</c:v>
                </c:pt>
                <c:pt idx="26">
                  <c:v>5.4094542510721502E-2</c:v>
                </c:pt>
                <c:pt idx="27">
                  <c:v>5.5610345535897499E-2</c:v>
                </c:pt>
                <c:pt idx="28">
                  <c:v>5.7136522466675797E-2</c:v>
                </c:pt>
                <c:pt idx="29">
                  <c:v>5.86730733031273E-2</c:v>
                </c:pt>
              </c:numCache>
            </c:numRef>
          </c:val>
        </c:ser>
        <c:marker val="1"/>
        <c:axId val="1558669568"/>
        <c:axId val="1558692224"/>
      </c:lineChart>
      <c:catAx>
        <c:axId val="1558669568"/>
        <c:scaling>
          <c:orientation val="minMax"/>
        </c:scaling>
        <c:axPos val="b"/>
        <c:title>
          <c:tx>
            <c:rich>
              <a:bodyPr/>
              <a:lstStyle/>
              <a:p>
                <a:pPr>
                  <a:defRPr/>
                </a:pPr>
                <a:r>
                  <a:rPr lang="en-US"/>
                  <a:t>Age</a:t>
                </a:r>
              </a:p>
            </c:rich>
          </c:tx>
        </c:title>
        <c:numFmt formatCode="#,##0;\-#,##0" sourceLinked="0"/>
        <c:majorTickMark val="none"/>
        <c:tickLblPos val="nextTo"/>
        <c:spPr>
          <a:ln>
            <a:tailEnd type="triangle"/>
          </a:ln>
        </c:spPr>
        <c:crossAx val="1558692224"/>
        <c:crosses val="autoZero"/>
        <c:auto val="1"/>
        <c:lblAlgn val="ctr"/>
        <c:lblOffset val="100"/>
      </c:catAx>
      <c:valAx>
        <c:axId val="1558692224"/>
        <c:scaling>
          <c:orientation val="minMax"/>
        </c:scaling>
        <c:axPos val="l"/>
        <c:majorGridlines/>
        <c:title>
          <c:tx>
            <c:rich>
              <a:bodyPr rot="0" vert="horz"/>
              <a:lstStyle/>
              <a:p>
                <a:pPr>
                  <a:defRPr/>
                </a:pPr>
                <a:r>
                  <a:rPr lang="en-US"/>
                  <a:t>Mortality </a:t>
                </a:r>
              </a:p>
              <a:p>
                <a:pPr>
                  <a:defRPr/>
                </a:pPr>
                <a:r>
                  <a:rPr lang="en-US"/>
                  <a:t>rate</a:t>
                </a:r>
              </a:p>
            </c:rich>
          </c:tx>
        </c:title>
        <c:numFmt formatCode="0.00%" sourceLinked="0"/>
        <c:majorTickMark val="none"/>
        <c:tickLblPos val="nextTo"/>
        <c:spPr>
          <a:ln w="9525">
            <a:solidFill>
              <a:schemeClr val="tx1"/>
            </a:solidFill>
            <a:tailEnd type="triangle"/>
          </a:ln>
        </c:spPr>
        <c:crossAx val="1558669568"/>
        <c:crosses val="autoZero"/>
        <c:crossBetween val="between"/>
      </c:valAx>
    </c:plotArea>
    <c:legend>
      <c:legendPos val="b"/>
      <c:layout>
        <c:manualLayout>
          <c:xMode val="edge"/>
          <c:yMode val="edge"/>
          <c:x val="0.18469431857034932"/>
          <c:y val="0.87852241661243302"/>
          <c:w val="0.81530568504936352"/>
          <c:h val="7.4523537480485083E-2"/>
        </c:manualLayout>
      </c:layout>
      <c:txPr>
        <a:bodyPr/>
        <a:lstStyle/>
        <a:p>
          <a:pPr>
            <a:defRPr sz="900"/>
          </a:pPr>
          <a:endParaRPr lang="fr-FR"/>
        </a:p>
      </c:txPr>
    </c:legend>
    <c:plotVisOnly val="1"/>
  </c:chart>
  <c:spPr>
    <a:ln>
      <a:noFill/>
    </a:ln>
  </c:spPr>
  <c:printSettings>
    <c:headerFooter/>
    <c:pageMargins b="0.75000000000000855" l="0.70000000000000062" r="0.70000000000000062" t="0.750000000000008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Closing Mortality Table</a:t>
            </a:r>
            <a:r>
              <a:rPr lang="fr-FR" sz="1100" baseline="0"/>
              <a:t> - All claims</a:t>
            </a:r>
            <a:endParaRPr lang="fr-FR" sz="1100"/>
          </a:p>
        </c:rich>
      </c:tx>
      <c:layout>
        <c:manualLayout>
          <c:xMode val="edge"/>
          <c:yMode val="edge"/>
          <c:x val="0.41661587477116702"/>
          <c:y val="2.4489795918367412E-2"/>
        </c:manualLayout>
      </c:layout>
    </c:title>
    <c:plotArea>
      <c:layout/>
      <c:lineChart>
        <c:grouping val="standard"/>
        <c:ser>
          <c:idx val="0"/>
          <c:order val="0"/>
          <c:tx>
            <c:v>qx exponential model</c:v>
          </c:tx>
          <c:marker>
            <c:symbol val="none"/>
          </c:marker>
          <c:cat>
            <c:numRef>
              <c:f>Calculation_All!$A$71:$A$100</c:f>
              <c:numCache>
                <c:formatCode>General</c:formatCode>
                <c:ptCount val="30"/>
                <c:pt idx="0">
                  <c:v>68</c:v>
                </c:pt>
                <c:pt idx="1">
                  <c:v>69</c:v>
                </c:pt>
                <c:pt idx="2">
                  <c:v>70</c:v>
                </c:pt>
                <c:pt idx="3">
                  <c:v>71</c:v>
                </c:pt>
                <c:pt idx="4">
                  <c:v>72</c:v>
                </c:pt>
                <c:pt idx="5">
                  <c:v>73</c:v>
                </c:pt>
                <c:pt idx="6">
                  <c:v>74</c:v>
                </c:pt>
                <c:pt idx="7">
                  <c:v>75</c:v>
                </c:pt>
                <c:pt idx="8">
                  <c:v>76</c:v>
                </c:pt>
                <c:pt idx="9">
                  <c:v>77</c:v>
                </c:pt>
                <c:pt idx="10">
                  <c:v>78</c:v>
                </c:pt>
                <c:pt idx="11">
                  <c:v>79</c:v>
                </c:pt>
                <c:pt idx="12">
                  <c:v>80</c:v>
                </c:pt>
                <c:pt idx="13">
                  <c:v>81</c:v>
                </c:pt>
                <c:pt idx="14">
                  <c:v>82</c:v>
                </c:pt>
                <c:pt idx="15">
                  <c:v>83</c:v>
                </c:pt>
                <c:pt idx="16">
                  <c:v>84</c:v>
                </c:pt>
                <c:pt idx="17">
                  <c:v>85</c:v>
                </c:pt>
                <c:pt idx="18">
                  <c:v>86</c:v>
                </c:pt>
                <c:pt idx="19">
                  <c:v>87</c:v>
                </c:pt>
                <c:pt idx="20">
                  <c:v>88</c:v>
                </c:pt>
                <c:pt idx="21">
                  <c:v>89</c:v>
                </c:pt>
                <c:pt idx="22">
                  <c:v>90</c:v>
                </c:pt>
                <c:pt idx="23">
                  <c:v>91</c:v>
                </c:pt>
                <c:pt idx="24">
                  <c:v>92</c:v>
                </c:pt>
                <c:pt idx="25">
                  <c:v>93</c:v>
                </c:pt>
                <c:pt idx="26">
                  <c:v>94</c:v>
                </c:pt>
                <c:pt idx="27">
                  <c:v>95</c:v>
                </c:pt>
                <c:pt idx="28">
                  <c:v>96</c:v>
                </c:pt>
                <c:pt idx="29">
                  <c:v>97</c:v>
                </c:pt>
              </c:numCache>
            </c:numRef>
          </c:cat>
          <c:val>
            <c:numRef>
              <c:f>Calculation_All!$DT$71:$DT$100</c:f>
              <c:numCache>
                <c:formatCode>0.00%</c:formatCode>
                <c:ptCount val="30"/>
                <c:pt idx="0">
                  <c:v>1.8500443294132401E-2</c:v>
                </c:pt>
                <c:pt idx="1">
                  <c:v>1.9766226873071498E-2</c:v>
                </c:pt>
                <c:pt idx="2">
                  <c:v>2.10441954958045E-2</c:v>
                </c:pt>
                <c:pt idx="3">
                  <c:v>2.2334349162421299E-2</c:v>
                </c:pt>
                <c:pt idx="4">
                  <c:v>2.768457534789362E-2</c:v>
                </c:pt>
                <c:pt idx="5">
                  <c:v>3.0764821500444718E-2</c:v>
                </c:pt>
                <c:pt idx="6">
                  <c:v>3.4187782548965089E-2</c:v>
                </c:pt>
                <c:pt idx="7">
                  <c:v>3.7991589699242233E-2</c:v>
                </c:pt>
                <c:pt idx="8">
                  <c:v>4.2218616718072581E-2</c:v>
                </c:pt>
                <c:pt idx="9">
                  <c:v>4.6915951969840067E-2</c:v>
                </c:pt>
                <c:pt idx="10">
                  <c:v>5.2135922972912307E-2</c:v>
                </c:pt>
                <c:pt idx="11">
                  <c:v>5.7936679319324301E-2</c:v>
                </c:pt>
                <c:pt idx="12">
                  <c:v>6.4382840451375586E-2</c:v>
                </c:pt>
                <c:pt idx="13">
                  <c:v>7.1546215511262556E-2</c:v>
                </c:pt>
                <c:pt idx="14">
                  <c:v>7.950660328274875E-2</c:v>
                </c:pt>
                <c:pt idx="15">
                  <c:v>8.8352681136087699E-2</c:v>
                </c:pt>
                <c:pt idx="16">
                  <c:v>9.8182992878894218E-2</c:v>
                </c:pt>
                <c:pt idx="17">
                  <c:v>0.10910704651745505</c:v>
                </c:pt>
                <c:pt idx="18">
                  <c:v>0.12124653415735406</c:v>
                </c:pt>
                <c:pt idx="19">
                  <c:v>0.13473668763289812</c:v>
                </c:pt>
                <c:pt idx="20">
                  <c:v>0.14972778496682515</c:v>
                </c:pt>
                <c:pt idx="21">
                  <c:v>0.16638682444200195</c:v>
                </c:pt>
                <c:pt idx="22">
                  <c:v>0.18489938493398256</c:v>
                </c:pt>
                <c:pt idx="23">
                  <c:v>0.20547169322822204</c:v>
                </c:pt>
                <c:pt idx="24">
                  <c:v>0.22833292135150443</c:v>
                </c:pt>
                <c:pt idx="25">
                  <c:v>0.25373773950946987</c:v>
                </c:pt>
                <c:pt idx="26">
                  <c:v>0.28196915306953124</c:v>
                </c:pt>
                <c:pt idx="27">
                  <c:v>0.31334165519268931</c:v>
                </c:pt>
                <c:pt idx="28">
                  <c:v>0.34820473023403065</c:v>
                </c:pt>
                <c:pt idx="29">
                  <c:v>0.38694674693919501</c:v>
                </c:pt>
              </c:numCache>
            </c:numRef>
          </c:val>
        </c:ser>
        <c:ser>
          <c:idx val="1"/>
          <c:order val="1"/>
          <c:tx>
            <c:v>qx Brass</c:v>
          </c:tx>
          <c:marker>
            <c:symbol val="none"/>
          </c:marker>
          <c:cat>
            <c:numRef>
              <c:f>Calculation_All!$A$71:$A$100</c:f>
              <c:numCache>
                <c:formatCode>General</c:formatCode>
                <c:ptCount val="30"/>
                <c:pt idx="0">
                  <c:v>68</c:v>
                </c:pt>
                <c:pt idx="1">
                  <c:v>69</c:v>
                </c:pt>
                <c:pt idx="2">
                  <c:v>70</c:v>
                </c:pt>
                <c:pt idx="3">
                  <c:v>71</c:v>
                </c:pt>
                <c:pt idx="4">
                  <c:v>72</c:v>
                </c:pt>
                <c:pt idx="5">
                  <c:v>73</c:v>
                </c:pt>
                <c:pt idx="6">
                  <c:v>74</c:v>
                </c:pt>
                <c:pt idx="7">
                  <c:v>75</c:v>
                </c:pt>
                <c:pt idx="8">
                  <c:v>76</c:v>
                </c:pt>
                <c:pt idx="9">
                  <c:v>77</c:v>
                </c:pt>
                <c:pt idx="10">
                  <c:v>78</c:v>
                </c:pt>
                <c:pt idx="11">
                  <c:v>79</c:v>
                </c:pt>
                <c:pt idx="12">
                  <c:v>80</c:v>
                </c:pt>
                <c:pt idx="13">
                  <c:v>81</c:v>
                </c:pt>
                <c:pt idx="14">
                  <c:v>82</c:v>
                </c:pt>
                <c:pt idx="15">
                  <c:v>83</c:v>
                </c:pt>
                <c:pt idx="16">
                  <c:v>84</c:v>
                </c:pt>
                <c:pt idx="17">
                  <c:v>85</c:v>
                </c:pt>
                <c:pt idx="18">
                  <c:v>86</c:v>
                </c:pt>
                <c:pt idx="19">
                  <c:v>87</c:v>
                </c:pt>
                <c:pt idx="20">
                  <c:v>88</c:v>
                </c:pt>
                <c:pt idx="21">
                  <c:v>89</c:v>
                </c:pt>
                <c:pt idx="22">
                  <c:v>90</c:v>
                </c:pt>
                <c:pt idx="23">
                  <c:v>91</c:v>
                </c:pt>
                <c:pt idx="24">
                  <c:v>92</c:v>
                </c:pt>
                <c:pt idx="25">
                  <c:v>93</c:v>
                </c:pt>
                <c:pt idx="26">
                  <c:v>94</c:v>
                </c:pt>
                <c:pt idx="27">
                  <c:v>95</c:v>
                </c:pt>
                <c:pt idx="28">
                  <c:v>96</c:v>
                </c:pt>
                <c:pt idx="29">
                  <c:v>97</c:v>
                </c:pt>
              </c:numCache>
            </c:numRef>
          </c:cat>
          <c:val>
            <c:numRef>
              <c:f>Calculation_All!$CZ$71:$CZ$100</c:f>
              <c:numCache>
                <c:formatCode>General</c:formatCode>
                <c:ptCount val="30"/>
                <c:pt idx="0">
                  <c:v>1.8207757174976798E-2</c:v>
                </c:pt>
                <c:pt idx="1">
                  <c:v>2.00420297251605E-2</c:v>
                </c:pt>
                <c:pt idx="2">
                  <c:v>2.2030496124608601E-2</c:v>
                </c:pt>
                <c:pt idx="3">
                  <c:v>2.4912730671364999E-2</c:v>
                </c:pt>
                <c:pt idx="4">
                  <c:v>2.7636569385150599E-2</c:v>
                </c:pt>
                <c:pt idx="5">
                  <c:v>3.0768621317108402E-2</c:v>
                </c:pt>
                <c:pt idx="6">
                  <c:v>3.4031804518525402E-2</c:v>
                </c:pt>
                <c:pt idx="7">
                  <c:v>3.8269811335113403E-2</c:v>
                </c:pt>
                <c:pt idx="8">
                  <c:v>4.2608221988518699E-2</c:v>
                </c:pt>
                <c:pt idx="9">
                  <c:v>4.8219339195650197E-2</c:v>
                </c:pt>
                <c:pt idx="10">
                  <c:v>5.4477858802659797E-2</c:v>
                </c:pt>
                <c:pt idx="11">
                  <c:v>6.1199283791180302E-2</c:v>
                </c:pt>
                <c:pt idx="12">
                  <c:v>6.8644827723068E-2</c:v>
                </c:pt>
                <c:pt idx="13">
                  <c:v>7.8703299948410202E-2</c:v>
                </c:pt>
                <c:pt idx="14">
                  <c:v>8.8200821656198303E-2</c:v>
                </c:pt>
                <c:pt idx="15">
                  <c:v>9.8880386168694101E-2</c:v>
                </c:pt>
                <c:pt idx="16">
                  <c:v>0.110828500266617</c:v>
                </c:pt>
                <c:pt idx="17">
                  <c:v>0.123521026779799</c:v>
                </c:pt>
                <c:pt idx="18">
                  <c:v>0.136934429169878</c:v>
                </c:pt>
                <c:pt idx="19">
                  <c:v>0.15374140660114499</c:v>
                </c:pt>
                <c:pt idx="20">
                  <c:v>0.17296201781784101</c:v>
                </c:pt>
                <c:pt idx="21">
                  <c:v>0.19025308329866</c:v>
                </c:pt>
                <c:pt idx="22">
                  <c:v>0.20866880474549099</c:v>
                </c:pt>
                <c:pt idx="23">
                  <c:v>0.22953523493265901</c:v>
                </c:pt>
                <c:pt idx="24">
                  <c:v>0.25374912805344302</c:v>
                </c:pt>
                <c:pt idx="25">
                  <c:v>0.27407784691787901</c:v>
                </c:pt>
                <c:pt idx="26">
                  <c:v>0.29518713820354697</c:v>
                </c:pt>
                <c:pt idx="27">
                  <c:v>0.31328725443031202</c:v>
                </c:pt>
                <c:pt idx="28">
                  <c:v>0.34330469202889002</c:v>
                </c:pt>
                <c:pt idx="29">
                  <c:v>0.36590390672602602</c:v>
                </c:pt>
              </c:numCache>
            </c:numRef>
          </c:val>
        </c:ser>
        <c:ser>
          <c:idx val="2"/>
          <c:order val="2"/>
          <c:tx>
            <c:v>qx smoothed Whittaker Henderson</c:v>
          </c:tx>
          <c:marker>
            <c:symbol val="none"/>
          </c:marker>
          <c:cat>
            <c:numRef>
              <c:f>Calculation_All!$A$71:$A$100</c:f>
              <c:numCache>
                <c:formatCode>General</c:formatCode>
                <c:ptCount val="30"/>
                <c:pt idx="0">
                  <c:v>68</c:v>
                </c:pt>
                <c:pt idx="1">
                  <c:v>69</c:v>
                </c:pt>
                <c:pt idx="2">
                  <c:v>70</c:v>
                </c:pt>
                <c:pt idx="3">
                  <c:v>71</c:v>
                </c:pt>
                <c:pt idx="4">
                  <c:v>72</c:v>
                </c:pt>
                <c:pt idx="5">
                  <c:v>73</c:v>
                </c:pt>
                <c:pt idx="6">
                  <c:v>74</c:v>
                </c:pt>
                <c:pt idx="7">
                  <c:v>75</c:v>
                </c:pt>
                <c:pt idx="8">
                  <c:v>76</c:v>
                </c:pt>
                <c:pt idx="9">
                  <c:v>77</c:v>
                </c:pt>
                <c:pt idx="10">
                  <c:v>78</c:v>
                </c:pt>
                <c:pt idx="11">
                  <c:v>79</c:v>
                </c:pt>
                <c:pt idx="12">
                  <c:v>80</c:v>
                </c:pt>
                <c:pt idx="13">
                  <c:v>81</c:v>
                </c:pt>
                <c:pt idx="14">
                  <c:v>82</c:v>
                </c:pt>
                <c:pt idx="15">
                  <c:v>83</c:v>
                </c:pt>
                <c:pt idx="16">
                  <c:v>84</c:v>
                </c:pt>
                <c:pt idx="17">
                  <c:v>85</c:v>
                </c:pt>
                <c:pt idx="18">
                  <c:v>86</c:v>
                </c:pt>
                <c:pt idx="19">
                  <c:v>87</c:v>
                </c:pt>
                <c:pt idx="20">
                  <c:v>88</c:v>
                </c:pt>
                <c:pt idx="21">
                  <c:v>89</c:v>
                </c:pt>
                <c:pt idx="22">
                  <c:v>90</c:v>
                </c:pt>
                <c:pt idx="23">
                  <c:v>91</c:v>
                </c:pt>
                <c:pt idx="24">
                  <c:v>92</c:v>
                </c:pt>
                <c:pt idx="25">
                  <c:v>93</c:v>
                </c:pt>
                <c:pt idx="26">
                  <c:v>94</c:v>
                </c:pt>
                <c:pt idx="27">
                  <c:v>95</c:v>
                </c:pt>
                <c:pt idx="28">
                  <c:v>96</c:v>
                </c:pt>
                <c:pt idx="29">
                  <c:v>97</c:v>
                </c:pt>
              </c:numCache>
            </c:numRef>
          </c:cat>
          <c:val>
            <c:numRef>
              <c:f>Calculation_All!$AG$71:$AG$100</c:f>
              <c:numCache>
                <c:formatCode>0.00%</c:formatCode>
                <c:ptCount val="30"/>
                <c:pt idx="0">
                  <c:v>1.8500443294132401E-2</c:v>
                </c:pt>
                <c:pt idx="1">
                  <c:v>1.9766226873071498E-2</c:v>
                </c:pt>
                <c:pt idx="2">
                  <c:v>2.10441954958045E-2</c:v>
                </c:pt>
                <c:pt idx="3">
                  <c:v>2.2334349162421299E-2</c:v>
                </c:pt>
                <c:pt idx="4">
                  <c:v>2.3636687872992699E-2</c:v>
                </c:pt>
                <c:pt idx="5">
                  <c:v>2.49512116275728E-2</c:v>
                </c:pt>
                <c:pt idx="6">
                  <c:v>2.6277920426199999E-2</c:v>
                </c:pt>
                <c:pt idx="7">
                  <c:v>2.7616814268899299E-2</c:v>
                </c:pt>
                <c:pt idx="8">
                  <c:v>2.8967893155683901E-2</c:v>
                </c:pt>
                <c:pt idx="9">
                  <c:v>3.0331157086556999E-2</c:v>
                </c:pt>
                <c:pt idx="10">
                  <c:v>3.1706606061513203E-2</c:v>
                </c:pt>
                <c:pt idx="11">
                  <c:v>3.3094240080540398E-2</c:v>
                </c:pt>
                <c:pt idx="12">
                  <c:v>3.4494059143621698E-2</c:v>
                </c:pt>
                <c:pt idx="13">
                  <c:v>3.5906063250736399E-2</c:v>
                </c:pt>
                <c:pt idx="14">
                  <c:v>3.7330252401861601E-2</c:v>
                </c:pt>
                <c:pt idx="15">
                  <c:v>3.8766626596973899E-2</c:v>
                </c:pt>
                <c:pt idx="16">
                  <c:v>4.02151858360505E-2</c:v>
                </c:pt>
                <c:pt idx="17">
                  <c:v>4.1675930119070399E-2</c:v>
                </c:pt>
                <c:pt idx="18">
                  <c:v>4.3148859446016097E-2</c:v>
                </c:pt>
                <c:pt idx="19">
                  <c:v>4.4633973816873299E-2</c:v>
                </c:pt>
                <c:pt idx="20">
                  <c:v>4.6131273231630597E-2</c:v>
                </c:pt>
                <c:pt idx="21">
                  <c:v>4.7640757690279097E-2</c:v>
                </c:pt>
                <c:pt idx="22">
                  <c:v>4.91624271928124E-2</c:v>
                </c:pt>
                <c:pt idx="23">
                  <c:v>5.0696281739226197E-2</c:v>
                </c:pt>
                <c:pt idx="24">
                  <c:v>5.2242321329517998E-2</c:v>
                </c:pt>
                <c:pt idx="25">
                  <c:v>5.3800545963686497E-2</c:v>
                </c:pt>
                <c:pt idx="26">
                  <c:v>5.5370955641731903E-2</c:v>
                </c:pt>
                <c:pt idx="27">
                  <c:v>5.6953550363655597E-2</c:v>
                </c:pt>
                <c:pt idx="28">
                  <c:v>5.8548330129458898E-2</c:v>
                </c:pt>
                <c:pt idx="29">
                  <c:v>6.0155294939143698E-2</c:v>
                </c:pt>
              </c:numCache>
            </c:numRef>
          </c:val>
        </c:ser>
        <c:marker val="1"/>
        <c:axId val="1558742912"/>
        <c:axId val="1558753280"/>
      </c:lineChart>
      <c:catAx>
        <c:axId val="1558742912"/>
        <c:scaling>
          <c:orientation val="minMax"/>
        </c:scaling>
        <c:axPos val="b"/>
        <c:title>
          <c:tx>
            <c:rich>
              <a:bodyPr/>
              <a:lstStyle/>
              <a:p>
                <a:pPr>
                  <a:defRPr/>
                </a:pPr>
                <a:r>
                  <a:rPr lang="en-US"/>
                  <a:t>Age</a:t>
                </a:r>
              </a:p>
            </c:rich>
          </c:tx>
        </c:title>
        <c:numFmt formatCode="#,##0;\-#,##0" sourceLinked="0"/>
        <c:majorTickMark val="none"/>
        <c:tickLblPos val="nextTo"/>
        <c:spPr>
          <a:ln>
            <a:tailEnd type="triangle"/>
          </a:ln>
        </c:spPr>
        <c:crossAx val="1558753280"/>
        <c:crosses val="autoZero"/>
        <c:auto val="1"/>
        <c:lblAlgn val="ctr"/>
        <c:lblOffset val="100"/>
      </c:catAx>
      <c:valAx>
        <c:axId val="1558753280"/>
        <c:scaling>
          <c:orientation val="minMax"/>
        </c:scaling>
        <c:axPos val="l"/>
        <c:majorGridlines/>
        <c:title>
          <c:tx>
            <c:rich>
              <a:bodyPr rot="0" vert="horz"/>
              <a:lstStyle/>
              <a:p>
                <a:pPr>
                  <a:defRPr/>
                </a:pPr>
                <a:r>
                  <a:rPr lang="en-US"/>
                  <a:t>Mortality </a:t>
                </a:r>
              </a:p>
              <a:p>
                <a:pPr>
                  <a:defRPr/>
                </a:pPr>
                <a:r>
                  <a:rPr lang="en-US"/>
                  <a:t>rate</a:t>
                </a:r>
              </a:p>
            </c:rich>
          </c:tx>
        </c:title>
        <c:numFmt formatCode="0.00%" sourceLinked="0"/>
        <c:majorTickMark val="none"/>
        <c:tickLblPos val="nextTo"/>
        <c:spPr>
          <a:ln w="9525">
            <a:solidFill>
              <a:schemeClr val="tx1"/>
            </a:solidFill>
            <a:tailEnd type="triangle"/>
          </a:ln>
        </c:spPr>
        <c:crossAx val="1558742912"/>
        <c:crosses val="autoZero"/>
        <c:crossBetween val="between"/>
      </c:valAx>
    </c:plotArea>
    <c:legend>
      <c:legendPos val="b"/>
      <c:layout>
        <c:manualLayout>
          <c:xMode val="edge"/>
          <c:yMode val="edge"/>
          <c:x val="0.18469431857034943"/>
          <c:y val="0.87852241661243324"/>
          <c:w val="0.81530568504936352"/>
          <c:h val="7.4523537480485083E-2"/>
        </c:manualLayout>
      </c:layout>
      <c:txPr>
        <a:bodyPr/>
        <a:lstStyle/>
        <a:p>
          <a:pPr>
            <a:defRPr sz="900"/>
          </a:pPr>
          <a:endParaRPr lang="fr-FR"/>
        </a:p>
      </c:txPr>
    </c:legend>
    <c:plotVisOnly val="1"/>
  </c:chart>
  <c:spPr>
    <a:ln>
      <a:noFill/>
    </a:ln>
  </c:spPr>
  <c:printSettings>
    <c:headerFooter/>
    <c:pageMargins b="0.75000000000000877" l="0.70000000000000062" r="0.70000000000000062" t="0.7500000000000087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Final Best</a:t>
            </a:r>
            <a:r>
              <a:rPr lang="fr-FR" sz="1100" baseline="0"/>
              <a:t> estimate mortality table</a:t>
            </a:r>
          </a:p>
          <a:p>
            <a:pPr>
              <a:defRPr sz="1100"/>
            </a:pPr>
            <a:r>
              <a:rPr lang="fr-FR" sz="1100" baseline="0"/>
              <a:t>Accepted claims </a:t>
            </a:r>
            <a:endParaRPr lang="fr-FR" sz="1100"/>
          </a:p>
        </c:rich>
      </c:tx>
      <c:layout>
        <c:manualLayout>
          <c:xMode val="edge"/>
          <c:yMode val="edge"/>
          <c:x val="0.41661587477116702"/>
          <c:y val="2.4489795918367412E-2"/>
        </c:manualLayout>
      </c:layout>
    </c:title>
    <c:plotArea>
      <c:layout/>
      <c:lineChart>
        <c:grouping val="standard"/>
        <c:ser>
          <c:idx val="1"/>
          <c:order val="0"/>
          <c:tx>
            <c:v>Qx without safety margin</c:v>
          </c:tx>
          <c:spPr>
            <a:ln>
              <a:solidFill>
                <a:schemeClr val="accent6">
                  <a:lumMod val="75000"/>
                </a:schemeClr>
              </a:solidFill>
            </a:ln>
          </c:spPr>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Calculation_Accepted!$DU$21:$DU$93</c:f>
              <c:numCache>
                <c:formatCode>0.00%</c:formatCode>
                <c:ptCount val="73"/>
                <c:pt idx="0">
                  <c:v>4.1366256678254502E-4</c:v>
                </c:pt>
                <c:pt idx="1">
                  <c:v>4.7983332886095598E-4</c:v>
                </c:pt>
                <c:pt idx="2">
                  <c:v>5.2970750934031204E-4</c:v>
                </c:pt>
                <c:pt idx="3">
                  <c:v>5.7598609779829205E-4</c:v>
                </c:pt>
                <c:pt idx="4">
                  <c:v>6.0920614426469095E-4</c:v>
                </c:pt>
                <c:pt idx="5">
                  <c:v>5.9191637719995601E-4</c:v>
                </c:pt>
                <c:pt idx="6">
                  <c:v>5.9301940919833697E-4</c:v>
                </c:pt>
                <c:pt idx="7">
                  <c:v>5.8489967250682903E-4</c:v>
                </c:pt>
                <c:pt idx="8">
                  <c:v>5.8597872860324904E-4</c:v>
                </c:pt>
                <c:pt idx="9">
                  <c:v>5.9168889956509802E-4</c:v>
                </c:pt>
                <c:pt idx="10">
                  <c:v>6.0208068971244705E-4</c:v>
                </c:pt>
                <c:pt idx="11">
                  <c:v>6.1722267866945099E-4</c:v>
                </c:pt>
                <c:pt idx="12">
                  <c:v>6.41912218778755E-4</c:v>
                </c:pt>
                <c:pt idx="13">
                  <c:v>6.7162997559018999E-4</c:v>
                </c:pt>
                <c:pt idx="14">
                  <c:v>7.0171276585628004E-4</c:v>
                </c:pt>
                <c:pt idx="15">
                  <c:v>7.5156157432488397E-4</c:v>
                </c:pt>
                <c:pt idx="16">
                  <c:v>7.9731165136332004E-4</c:v>
                </c:pt>
                <c:pt idx="17">
                  <c:v>8.4375915367505198E-4</c:v>
                </c:pt>
                <c:pt idx="18" formatCode="0.0000%">
                  <c:v>8.6178188600955841E-4</c:v>
                </c:pt>
                <c:pt idx="19" formatCode="0.0000%">
                  <c:v>8.8287742436964566E-4</c:v>
                </c:pt>
                <c:pt idx="20" formatCode="0.0000%">
                  <c:v>9.0704576875531395E-4</c:v>
                </c:pt>
                <c:pt idx="21" formatCode="0.0000%">
                  <c:v>9.891163794790909E-4</c:v>
                </c:pt>
                <c:pt idx="22">
                  <c:v>1.0871830149674999E-3</c:v>
                </c:pt>
                <c:pt idx="23">
                  <c:v>1.20183320525691E-3</c:v>
                </c:pt>
                <c:pt idx="24">
                  <c:v>1.3337129268990199E-3</c:v>
                </c:pt>
                <c:pt idx="25">
                  <c:v>1.4834536389419901E-3</c:v>
                </c:pt>
                <c:pt idx="26">
                  <c:v>1.65193754220583E-3</c:v>
                </c:pt>
                <c:pt idx="27">
                  <c:v>1.84006301441545E-3</c:v>
                </c:pt>
                <c:pt idx="28">
                  <c:v>2.0487826275700201E-3</c:v>
                </c:pt>
                <c:pt idx="29">
                  <c:v>2.2787760985746698E-3</c:v>
                </c:pt>
                <c:pt idx="30">
                  <c:v>2.5309429007328698E-3</c:v>
                </c:pt>
                <c:pt idx="31">
                  <c:v>2.8072398706430399E-3</c:v>
                </c:pt>
                <c:pt idx="32">
                  <c:v>3.1112231622778298E-3</c:v>
                </c:pt>
                <c:pt idx="33">
                  <c:v>3.44900291405351E-3</c:v>
                </c:pt>
                <c:pt idx="34">
                  <c:v>3.8294363896307598E-3</c:v>
                </c:pt>
                <c:pt idx="35">
                  <c:v>4.2617269737840304E-3</c:v>
                </c:pt>
                <c:pt idx="36">
                  <c:v>4.7538186130068301E-3</c:v>
                </c:pt>
                <c:pt idx="37">
                  <c:v>5.3115465658084404E-3</c:v>
                </c:pt>
                <c:pt idx="38">
                  <c:v>5.9384967075543204E-3</c:v>
                </c:pt>
                <c:pt idx="39">
                  <c:v>6.6372122492631899E-3</c:v>
                </c:pt>
                <c:pt idx="40">
                  <c:v>7.4098448639056003E-3</c:v>
                </c:pt>
                <c:pt idx="41">
                  <c:v>8.2577312554836507E-3</c:v>
                </c:pt>
                <c:pt idx="42">
                  <c:v>9.1793382090211099E-3</c:v>
                </c:pt>
                <c:pt idx="43">
                  <c:v>1.01704264855102E-2</c:v>
                </c:pt>
                <c:pt idx="44">
                  <c:v>1.12239436969791E-2</c:v>
                </c:pt>
                <c:pt idx="45">
                  <c:v>1.2330506241868501E-2</c:v>
                </c:pt>
                <c:pt idx="46">
                  <c:v>1.34798043762741E-2</c:v>
                </c:pt>
                <c:pt idx="47">
                  <c:v>1.46615486256378E-2</c:v>
                </c:pt>
                <c:pt idx="48">
                  <c:v>1.5866978471710001E-2</c:v>
                </c:pt>
                <c:pt idx="49">
                  <c:v>1.7089524608154799E-2</c:v>
                </c:pt>
                <c:pt idx="50">
                  <c:v>1.8324904286778899E-2</c:v>
                </c:pt>
                <c:pt idx="51">
                  <c:v>1.9570985819845201E-2</c:v>
                </c:pt>
                <c:pt idx="52">
                  <c:v>2.08274412533682E-2</c:v>
                </c:pt>
                <c:pt idx="53" formatCode="0.0000%">
                  <c:v>2.3433638793173686E-2</c:v>
                </c:pt>
                <c:pt idx="54" formatCode="0.0000%">
                  <c:v>2.6636292253512425E-2</c:v>
                </c:pt>
                <c:pt idx="55">
                  <c:v>3.0435401634384424E-2</c:v>
                </c:pt>
                <c:pt idx="56">
                  <c:v>3.3832745993263476E-2</c:v>
                </c:pt>
                <c:pt idx="57">
                  <c:v>3.760931809592126E-2</c:v>
                </c:pt>
                <c:pt idx="58">
                  <c:v>4.1807449147693368E-2</c:v>
                </c:pt>
                <c:pt idx="59">
                  <c:v>4.6474195564490332E-2</c:v>
                </c:pt>
                <c:pt idx="60">
                  <c:v>5.1661866423286767E-2</c:v>
                </c:pt>
                <c:pt idx="61">
                  <c:v>5.7428609789144922E-2</c:v>
                </c:pt>
                <c:pt idx="62">
                  <c:v>6.3839064490849917E-2</c:v>
                </c:pt>
                <c:pt idx="63">
                  <c:v>7.0965084650842766E-2</c:v>
                </c:pt>
                <c:pt idx="64">
                  <c:v>7.8886545090633448E-2</c:v>
                </c:pt>
                <c:pt idx="65">
                  <c:v>8.7692236639396848E-2</c:v>
                </c:pt>
                <c:pt idx="66">
                  <c:v>9.7480861381176592E-2</c:v>
                </c:pt>
                <c:pt idx="67">
                  <c:v>0.1083621389963163</c:v>
                </c:pt>
                <c:pt idx="68">
                  <c:v>0.12045803659798583</c:v>
                </c:pt>
                <c:pt idx="69">
                  <c:v>0.13390413584891475</c:v>
                </c:pt>
                <c:pt idx="70">
                  <c:v>0.14885115268219798</c:v>
                </c:pt>
                <c:pt idx="71">
                  <c:v>0.16546662666057294</c:v>
                </c:pt>
                <c:pt idx="72">
                  <c:v>0.18393679891001555</c:v>
                </c:pt>
              </c:numCache>
            </c:numRef>
          </c:val>
        </c:ser>
        <c:ser>
          <c:idx val="0"/>
          <c:order val="1"/>
          <c:tx>
            <c:v>Qx with safety margin</c:v>
          </c:tx>
          <c:spPr>
            <a:ln>
              <a:solidFill>
                <a:schemeClr val="tx2">
                  <a:lumMod val="60000"/>
                  <a:lumOff val="40000"/>
                </a:schemeClr>
              </a:solidFill>
            </a:ln>
          </c:spPr>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Calculation_Accepted!$DZ$21:$DZ$93</c:f>
              <c:numCache>
                <c:formatCode>0.00%</c:formatCode>
                <c:ptCount val="73"/>
                <c:pt idx="0">
                  <c:v>4.2152803443806368E-4</c:v>
                </c:pt>
                <c:pt idx="1">
                  <c:v>4.8895698140111849E-4</c:v>
                </c:pt>
                <c:pt idx="2">
                  <c:v>5.3977948011109671E-4</c:v>
                </c:pt>
                <c:pt idx="3">
                  <c:v>5.8693801945148443E-4</c:v>
                </c:pt>
                <c:pt idx="4">
                  <c:v>6.2078971891715905E-4</c:v>
                </c:pt>
                <c:pt idx="5">
                  <c:v>6.0317120055960864E-4</c:v>
                </c:pt>
                <c:pt idx="6">
                  <c:v>6.0429520584202097E-4</c:v>
                </c:pt>
                <c:pt idx="7">
                  <c:v>5.9602107875735965E-4</c:v>
                </c:pt>
                <c:pt idx="8">
                  <c:v>5.9712065225493314E-4</c:v>
                </c:pt>
                <c:pt idx="9">
                  <c:v>6.0293939761682329E-4</c:v>
                </c:pt>
                <c:pt idx="10">
                  <c:v>6.1352877946293941E-4</c:v>
                </c:pt>
                <c:pt idx="11">
                  <c:v>6.2895868140493475E-4</c:v>
                </c:pt>
                <c:pt idx="12">
                  <c:v>6.5411767365894163E-4</c:v>
                </c:pt>
                <c:pt idx="13">
                  <c:v>6.8440049019239345E-4</c:v>
                </c:pt>
                <c:pt idx="14">
                  <c:v>7.1505528100391852E-4</c:v>
                </c:pt>
                <c:pt idx="15">
                  <c:v>7.6585192527435866E-4</c:v>
                </c:pt>
                <c:pt idx="16">
                  <c:v>8.1247190396713622E-4</c:v>
                </c:pt>
                <c:pt idx="17">
                  <c:v>8.5980256892506581E-4</c:v>
                </c:pt>
                <c:pt idx="18">
                  <c:v>8.7816798930926375E-4</c:v>
                </c:pt>
                <c:pt idx="19">
                  <c:v>8.9966464270361092E-4</c:v>
                </c:pt>
                <c:pt idx="20">
                  <c:v>9.2429252910810743E-4</c:v>
                </c:pt>
                <c:pt idx="21">
                  <c:v>1.0079236478061431E-3</c:v>
                </c:pt>
                <c:pt idx="22">
                  <c:v>1.1078549430715273E-3</c:v>
                </c:pt>
                <c:pt idx="23">
                  <c:v>1.2246851163611745E-3</c:v>
                </c:pt>
                <c:pt idx="24">
                  <c:v>1.3590724269617509E-3</c:v>
                </c:pt>
                <c:pt idx="25">
                  <c:v>1.5116603406174971E-3</c:v>
                </c:pt>
                <c:pt idx="26">
                  <c:v>1.6833478325016576E-3</c:v>
                </c:pt>
                <c:pt idx="27">
                  <c:v>1.8750503622834748E-3</c:v>
                </c:pt>
                <c:pt idx="28">
                  <c:v>2.0877386143678578E-3</c:v>
                </c:pt>
                <c:pt idx="29">
                  <c:v>2.3221052299411305E-3</c:v>
                </c:pt>
                <c:pt idx="30">
                  <c:v>2.5790667850826561E-3</c:v>
                </c:pt>
                <c:pt idx="31">
                  <c:v>2.8606173240963819E-3</c:v>
                </c:pt>
                <c:pt idx="32">
                  <c:v>3.1703806184197603E-3</c:v>
                </c:pt>
                <c:pt idx="33">
                  <c:v>3.5145829859349917E-3</c:v>
                </c:pt>
                <c:pt idx="34">
                  <c:v>3.9022501041899036E-3</c:v>
                </c:pt>
                <c:pt idx="35">
                  <c:v>4.3427603530662579E-3</c:v>
                </c:pt>
                <c:pt idx="36">
                  <c:v>4.8442087269386612E-3</c:v>
                </c:pt>
                <c:pt idx="37">
                  <c:v>5.4125414371575548E-3</c:v>
                </c:pt>
                <c:pt idx="38">
                  <c:v>6.0514125416820594E-3</c:v>
                </c:pt>
                <c:pt idx="39">
                  <c:v>6.7634136086838379E-3</c:v>
                </c:pt>
                <c:pt idx="40">
                  <c:v>7.5507372234990136E-3</c:v>
                </c:pt>
                <c:pt idx="41">
                  <c:v>8.4147455065026848E-3</c:v>
                </c:pt>
                <c:pt idx="42">
                  <c:v>9.3538760898443374E-3</c:v>
                </c:pt>
                <c:pt idx="43">
                  <c:v>1.0363809128727862E-2</c:v>
                </c:pt>
                <c:pt idx="44">
                  <c:v>1.1437358139582894E-2</c:v>
                </c:pt>
                <c:pt idx="45">
                  <c:v>1.25649610990627E-2</c:v>
                </c:pt>
                <c:pt idx="46">
                  <c:v>1.3736112231608854E-2</c:v>
                </c:pt>
                <c:pt idx="47">
                  <c:v>1.4940326416414769E-2</c:v>
                </c:pt>
                <c:pt idx="48">
                  <c:v>1.6168676560881438E-2</c:v>
                </c:pt>
                <c:pt idx="49">
                  <c:v>1.7414468448490955E-2</c:v>
                </c:pt>
                <c:pt idx="50">
                  <c:v>1.8673337897968822E-2</c:v>
                </c:pt>
                <c:pt idx="51">
                  <c:v>1.9943112689215829E-2</c:v>
                </c:pt>
                <c:pt idx="52">
                  <c:v>2.1223458632459932E-2</c:v>
                </c:pt>
                <c:pt idx="53">
                  <c:v>2.3879210964260916E-2</c:v>
                </c:pt>
                <c:pt idx="54">
                  <c:v>2.7142760355793188E-2</c:v>
                </c:pt>
                <c:pt idx="55">
                  <c:v>3.1014106807056751E-2</c:v>
                </c:pt>
                <c:pt idx="56">
                  <c:v>3.4476048991108295E-2</c:v>
                </c:pt>
                <c:pt idx="57">
                  <c:v>3.8324429635576446E-2</c:v>
                </c:pt>
                <c:pt idx="58">
                  <c:v>4.2602384840300496E-2</c:v>
                </c:pt>
                <c:pt idx="59">
                  <c:v>4.7357865761849298E-2</c:v>
                </c:pt>
                <c:pt idx="60">
                  <c:v>5.264417609306575E-2</c:v>
                </c:pt>
                <c:pt idx="61">
                  <c:v>5.8520569538636526E-2</c:v>
                </c:pt>
                <c:pt idx="62">
                  <c:v>6.5052913983727298E-2</c:v>
                </c:pt>
                <c:pt idx="63">
                  <c:v>7.2314429800281368E-2</c:v>
                </c:pt>
                <c:pt idx="64">
                  <c:v>8.038651056658179E-2</c:v>
                </c:pt>
                <c:pt idx="65">
                  <c:v>8.9359635399434645E-2</c:v>
                </c:pt>
                <c:pt idx="66">
                  <c:v>9.9334383125213935E-2</c:v>
                </c:pt>
                <c:pt idx="67">
                  <c:v>0.11042255965750317</c:v>
                </c:pt>
                <c:pt idx="68">
                  <c:v>0.12274845121799374</c:v>
                </c:pt>
                <c:pt idx="69">
                  <c:v>0.13645021744786562</c:v>
                </c:pt>
                <c:pt idx="70">
                  <c:v>0.15168144002488607</c:v>
                </c:pt>
                <c:pt idx="71">
                  <c:v>0.16861284414452207</c:v>
                </c:pt>
                <c:pt idx="72">
                  <c:v>0.1874342121609634</c:v>
                </c:pt>
              </c:numCache>
            </c:numRef>
          </c:val>
        </c:ser>
        <c:ser>
          <c:idx val="2"/>
          <c:order val="2"/>
          <c:tx>
            <c:v>Qx reference table</c:v>
          </c:tx>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Input_Accepted!$Q$20:$Q$92</c:f>
              <c:numCache>
                <c:formatCode>General</c:formatCode>
                <c:ptCount val="73"/>
                <c:pt idx="0">
                  <c:v>1.1571254567600501E-3</c:v>
                </c:pt>
                <c:pt idx="1">
                  <c:v>1.3108956770928599E-3</c:v>
                </c:pt>
                <c:pt idx="2">
                  <c:v>1.4245449087782499E-3</c:v>
                </c:pt>
                <c:pt idx="3">
                  <c:v>1.52847549853776E-3</c:v>
                </c:pt>
                <c:pt idx="4">
                  <c:v>1.6022533601396101E-3</c:v>
                </c:pt>
                <c:pt idx="5">
                  <c:v>1.5639374425023E-3</c:v>
                </c:pt>
                <c:pt idx="6">
                  <c:v>1.5663871740532599E-3</c:v>
                </c:pt>
                <c:pt idx="7">
                  <c:v>1.5483368196546499E-3</c:v>
                </c:pt>
                <c:pt idx="8">
                  <c:v>1.55073788421842E-3</c:v>
                </c:pt>
                <c:pt idx="9">
                  <c:v>1.5634321449877601E-3</c:v>
                </c:pt>
                <c:pt idx="10">
                  <c:v>1.5864839806325299E-3</c:v>
                </c:pt>
                <c:pt idx="11">
                  <c:v>1.61995955260225E-3</c:v>
                </c:pt>
                <c:pt idx="12">
                  <c:v>1.6742628592689101E-3</c:v>
                </c:pt>
                <c:pt idx="13">
                  <c:v>1.73918444672195E-3</c:v>
                </c:pt>
                <c:pt idx="14">
                  <c:v>1.8044364247270001E-3</c:v>
                </c:pt>
                <c:pt idx="15">
                  <c:v>1.9115890083632001E-3</c:v>
                </c:pt>
                <c:pt idx="16">
                  <c:v>2.0089308948590102E-3</c:v>
                </c:pt>
                <c:pt idx="17">
                  <c:v>2.10684411439538E-3</c:v>
                </c:pt>
                <c:pt idx="18">
                  <c:v>2.2262636397842699E-3</c:v>
                </c:pt>
                <c:pt idx="19">
                  <c:v>2.36740936278977E-3</c:v>
                </c:pt>
                <c:pt idx="20">
                  <c:v>2.52002898033327E-3</c:v>
                </c:pt>
                <c:pt idx="21">
                  <c:v>2.6421887006958101E-3</c:v>
                </c:pt>
                <c:pt idx="22">
                  <c:v>2.8497245266290898E-3</c:v>
                </c:pt>
                <c:pt idx="23">
                  <c:v>3.1119014352851502E-3</c:v>
                </c:pt>
                <c:pt idx="24">
                  <c:v>3.3339703977405401E-3</c:v>
                </c:pt>
                <c:pt idx="25">
                  <c:v>3.7605999914773901E-3</c:v>
                </c:pt>
                <c:pt idx="26">
                  <c:v>4.0849061647863999E-3</c:v>
                </c:pt>
                <c:pt idx="27">
                  <c:v>4.3593570485220097E-3</c:v>
                </c:pt>
                <c:pt idx="28">
                  <c:v>4.6588372318742098E-3</c:v>
                </c:pt>
                <c:pt idx="29">
                  <c:v>5.0056882821387901E-3</c:v>
                </c:pt>
                <c:pt idx="30">
                  <c:v>5.4555551925778304E-3</c:v>
                </c:pt>
                <c:pt idx="31">
                  <c:v>6.0657819822187197E-3</c:v>
                </c:pt>
                <c:pt idx="32">
                  <c:v>6.6866421379629401E-3</c:v>
                </c:pt>
                <c:pt idx="33">
                  <c:v>7.3194264231293896E-3</c:v>
                </c:pt>
                <c:pt idx="34">
                  <c:v>8.0437041257499092E-3</c:v>
                </c:pt>
                <c:pt idx="35">
                  <c:v>8.7846741223772708E-3</c:v>
                </c:pt>
                <c:pt idx="36">
                  <c:v>9.6124348092851992E-3</c:v>
                </c:pt>
                <c:pt idx="37">
                  <c:v>1.0600585097229401E-2</c:v>
                </c:pt>
                <c:pt idx="38">
                  <c:v>1.14214816618546E-2</c:v>
                </c:pt>
                <c:pt idx="39">
                  <c:v>1.22572018391667E-2</c:v>
                </c:pt>
                <c:pt idx="40">
                  <c:v>1.3394924653548799E-2</c:v>
                </c:pt>
                <c:pt idx="41">
                  <c:v>1.4431351780749399E-2</c:v>
                </c:pt>
                <c:pt idx="42">
                  <c:v>1.5656294269942798E-2</c:v>
                </c:pt>
                <c:pt idx="43">
                  <c:v>1.6860623805860901E-2</c:v>
                </c:pt>
                <c:pt idx="44">
                  <c:v>1.8121474452002101E-2</c:v>
                </c:pt>
                <c:pt idx="45">
                  <c:v>1.9432698857429299E-2</c:v>
                </c:pt>
                <c:pt idx="46">
                  <c:v>2.0643554623500902E-2</c:v>
                </c:pt>
                <c:pt idx="47">
                  <c:v>2.20155246252677E-2</c:v>
                </c:pt>
                <c:pt idx="48">
                  <c:v>2.33869312350325E-2</c:v>
                </c:pt>
                <c:pt idx="49">
                  <c:v>2.5320180478098801E-2</c:v>
                </c:pt>
                <c:pt idx="50">
                  <c:v>2.73724464123981E-2</c:v>
                </c:pt>
                <c:pt idx="51">
                  <c:v>2.96504323405513E-2</c:v>
                </c:pt>
                <c:pt idx="52">
                  <c:v>3.2079696568112201E-2</c:v>
                </c:pt>
                <c:pt idx="53">
                  <c:v>3.5534992052625801E-2</c:v>
                </c:pt>
                <c:pt idx="54">
                  <c:v>3.87370482173452E-2</c:v>
                </c:pt>
                <c:pt idx="55">
                  <c:v>4.2352022542479301E-2</c:v>
                </c:pt>
                <c:pt idx="56">
                  <c:v>4.60507657402155E-2</c:v>
                </c:pt>
                <c:pt idx="57">
                  <c:v>5.0763685012449399E-2</c:v>
                </c:pt>
                <c:pt idx="58">
                  <c:v>5.5494656070156197E-2</c:v>
                </c:pt>
                <c:pt idx="59">
                  <c:v>6.1490953555366698E-2</c:v>
                </c:pt>
                <c:pt idx="60">
                  <c:v>6.8037275859023097E-2</c:v>
                </c:pt>
                <c:pt idx="61">
                  <c:v>7.49235836314954E-2</c:v>
                </c:pt>
                <c:pt idx="62">
                  <c:v>8.2400553264516799E-2</c:v>
                </c:pt>
                <c:pt idx="63">
                  <c:v>9.2284502009825797E-2</c:v>
                </c:pt>
                <c:pt idx="64">
                  <c:v>0.10142075158373801</c:v>
                </c:pt>
                <c:pt idx="65">
                  <c:v>0.111498973305955</c:v>
                </c:pt>
                <c:pt idx="66">
                  <c:v>0.122563747014868</c:v>
                </c:pt>
                <c:pt idx="67">
                  <c:v>0.134108867427568</c:v>
                </c:pt>
                <c:pt idx="68">
                  <c:v>0.14610899873257299</c:v>
                </c:pt>
                <c:pt idx="69">
                  <c:v>0.16089770230956499</c:v>
                </c:pt>
                <c:pt idx="70">
                  <c:v>0.177527771881412</c:v>
                </c:pt>
                <c:pt idx="71">
                  <c:v>0.19227460426703399</c:v>
                </c:pt>
                <c:pt idx="72">
                  <c:v>0.20779635743955699</c:v>
                </c:pt>
              </c:numCache>
            </c:numRef>
          </c:val>
        </c:ser>
        <c:marker val="1"/>
        <c:axId val="1558831872"/>
        <c:axId val="1558833792"/>
      </c:lineChart>
      <c:catAx>
        <c:axId val="1558831872"/>
        <c:scaling>
          <c:orientation val="minMax"/>
        </c:scaling>
        <c:axPos val="b"/>
        <c:title>
          <c:tx>
            <c:rich>
              <a:bodyPr/>
              <a:lstStyle/>
              <a:p>
                <a:pPr>
                  <a:defRPr/>
                </a:pPr>
                <a:r>
                  <a:rPr lang="en-US"/>
                  <a:t>Age</a:t>
                </a:r>
              </a:p>
            </c:rich>
          </c:tx>
          <c:layout/>
        </c:title>
        <c:numFmt formatCode="General" sourceLinked="1"/>
        <c:majorTickMark val="none"/>
        <c:tickLblPos val="nextTo"/>
        <c:spPr>
          <a:ln>
            <a:tailEnd type="triangle"/>
          </a:ln>
        </c:spPr>
        <c:crossAx val="1558833792"/>
        <c:crosses val="autoZero"/>
        <c:auto val="1"/>
        <c:lblAlgn val="ctr"/>
        <c:lblOffset val="100"/>
      </c:catAx>
      <c:valAx>
        <c:axId val="1558833792"/>
        <c:scaling>
          <c:orientation val="minMax"/>
          <c:max val="0.2"/>
        </c:scaling>
        <c:axPos val="l"/>
        <c:majorGridlines/>
        <c:title>
          <c:tx>
            <c:rich>
              <a:bodyPr rot="0" vert="horz"/>
              <a:lstStyle/>
              <a:p>
                <a:pPr>
                  <a:defRPr/>
                </a:pPr>
                <a:r>
                  <a:rPr lang="en-US"/>
                  <a:t>Mortality </a:t>
                </a:r>
              </a:p>
              <a:p>
                <a:pPr>
                  <a:defRPr/>
                </a:pPr>
                <a:r>
                  <a:rPr lang="en-US"/>
                  <a:t>rate</a:t>
                </a:r>
              </a:p>
            </c:rich>
          </c:tx>
          <c:layout/>
        </c:title>
        <c:numFmt formatCode="0.00%" sourceLinked="0"/>
        <c:majorTickMark val="none"/>
        <c:tickLblPos val="nextTo"/>
        <c:spPr>
          <a:ln w="9525">
            <a:solidFill>
              <a:schemeClr val="tx1"/>
            </a:solidFill>
            <a:tailEnd type="triangle"/>
          </a:ln>
        </c:spPr>
        <c:crossAx val="1558831872"/>
        <c:crosses val="autoZero"/>
        <c:crossBetween val="between"/>
      </c:valAx>
    </c:plotArea>
    <c:legend>
      <c:legendPos val="b"/>
      <c:layout>
        <c:manualLayout>
          <c:xMode val="edge"/>
          <c:yMode val="edge"/>
          <c:x val="0.10141789456818051"/>
          <c:y val="0.88726964127460051"/>
          <c:w val="0.89858217976170407"/>
          <c:h val="6.7414354945665889E-2"/>
        </c:manualLayout>
      </c:layout>
    </c:legend>
    <c:plotVisOnly val="1"/>
  </c:chart>
  <c:spPr>
    <a:ln>
      <a:noFill/>
    </a:ln>
  </c:spPr>
  <c:printSettings>
    <c:headerFooter/>
    <c:pageMargins b="0.75000000000000844" l="0.70000000000000062" r="0.70000000000000062" t="0.750000000000008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Final Best</a:t>
            </a:r>
            <a:r>
              <a:rPr lang="fr-FR" sz="1100" baseline="0"/>
              <a:t> estimate mortality table</a:t>
            </a:r>
          </a:p>
          <a:p>
            <a:pPr>
              <a:defRPr sz="1100"/>
            </a:pPr>
            <a:r>
              <a:rPr lang="fr-FR" sz="1100" baseline="0"/>
              <a:t>All claims </a:t>
            </a:r>
            <a:endParaRPr lang="fr-FR" sz="1100"/>
          </a:p>
        </c:rich>
      </c:tx>
      <c:layout>
        <c:manualLayout>
          <c:xMode val="edge"/>
          <c:yMode val="edge"/>
          <c:x val="0.41661587477116702"/>
          <c:y val="2.4489795918367412E-2"/>
        </c:manualLayout>
      </c:layout>
    </c:title>
    <c:plotArea>
      <c:layout/>
      <c:lineChart>
        <c:grouping val="standard"/>
        <c:ser>
          <c:idx val="1"/>
          <c:order val="0"/>
          <c:tx>
            <c:v>Qx without safety margin</c:v>
          </c:tx>
          <c:spPr>
            <a:ln>
              <a:solidFill>
                <a:schemeClr val="accent6">
                  <a:lumMod val="75000"/>
                </a:schemeClr>
              </a:solidFill>
            </a:ln>
          </c:spPr>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Calculation_All!$DU$21:$DU$93</c:f>
              <c:numCache>
                <c:formatCode>0.00%</c:formatCode>
                <c:ptCount val="73"/>
                <c:pt idx="0">
                  <c:v>4.17274632585776E-4</c:v>
                </c:pt>
                <c:pt idx="1">
                  <c:v>4.8407550297339399E-4</c:v>
                </c:pt>
                <c:pt idx="2">
                  <c:v>5.3442907507648995E-4</c:v>
                </c:pt>
                <c:pt idx="3">
                  <c:v>5.8115556901654599E-4</c:v>
                </c:pt>
                <c:pt idx="4">
                  <c:v>6.1469881867843397E-4</c:v>
                </c:pt>
                <c:pt idx="5">
                  <c:v>5.9724066738054598E-4</c:v>
                </c:pt>
                <c:pt idx="6">
                  <c:v>5.9835443088826295E-4</c:v>
                </c:pt>
                <c:pt idx="7">
                  <c:v>5.9015573162290904E-4</c:v>
                </c:pt>
                <c:pt idx="8">
                  <c:v>5.9124527658721299E-4</c:v>
                </c:pt>
                <c:pt idx="9">
                  <c:v>5.97010976778944E-4</c:v>
                </c:pt>
                <c:pt idx="10">
                  <c:v>6.0750392579878303E-4</c:v>
                </c:pt>
                <c:pt idx="11">
                  <c:v>6.2279354755385801E-4</c:v>
                </c:pt>
                <c:pt idx="12">
                  <c:v>6.4772438483002702E-4</c:v>
                </c:pt>
                <c:pt idx="13">
                  <c:v>6.7773349448152801E-4</c:v>
                </c:pt>
                <c:pt idx="14">
                  <c:v>7.0811218957302904E-4</c:v>
                </c:pt>
                <c:pt idx="15">
                  <c:v>7.5845337099662597E-4</c:v>
                </c:pt>
                <c:pt idx="16">
                  <c:v>8.0465745130627801E-4</c:v>
                </c:pt>
                <c:pt idx="17">
                  <c:v>8.5156782276325598E-4</c:v>
                </c:pt>
                <c:pt idx="18" formatCode="0.0000%">
                  <c:v>8.6637594166159729E-4</c:v>
                </c:pt>
                <c:pt idx="19" formatCode="0.0000%">
                  <c:v>8.8476886929136824E-4</c:v>
                </c:pt>
                <c:pt idx="20" formatCode="0.0000%">
                  <c:v>9.0674660565256905E-4</c:v>
                </c:pt>
                <c:pt idx="21" formatCode="0.0000%">
                  <c:v>9.9131789752167007E-4</c:v>
                </c:pt>
                <c:pt idx="22">
                  <c:v>1.0922674264618199E-3</c:v>
                </c:pt>
                <c:pt idx="23">
                  <c:v>1.2101612208000299E-3</c:v>
                </c:pt>
                <c:pt idx="24">
                  <c:v>1.3456091770120799E-3</c:v>
                </c:pt>
                <c:pt idx="25">
                  <c:v>1.499193319E-3</c:v>
                </c:pt>
                <c:pt idx="26">
                  <c:v>1.67174127414788E-3</c:v>
                </c:pt>
                <c:pt idx="27">
                  <c:v>1.86411034774853E-3</c:v>
                </c:pt>
                <c:pt idx="28">
                  <c:v>2.0772588447127999E-3</c:v>
                </c:pt>
                <c:pt idx="29">
                  <c:v>2.3118607330928501E-3</c:v>
                </c:pt>
                <c:pt idx="30">
                  <c:v>2.5687651830562301E-3</c:v>
                </c:pt>
                <c:pt idx="31">
                  <c:v>2.8498322315260701E-3</c:v>
                </c:pt>
                <c:pt idx="32">
                  <c:v>3.1585106228223699E-3</c:v>
                </c:pt>
                <c:pt idx="33">
                  <c:v>3.5007609521265602E-3</c:v>
                </c:pt>
                <c:pt idx="34">
                  <c:v>3.8852732763403398E-3</c:v>
                </c:pt>
                <c:pt idx="35">
                  <c:v>4.3211579789315903E-3</c:v>
                </c:pt>
                <c:pt idx="36">
                  <c:v>4.8164023486898903E-3</c:v>
                </c:pt>
                <c:pt idx="37">
                  <c:v>5.3770671128015399E-3</c:v>
                </c:pt>
                <c:pt idx="38">
                  <c:v>6.0070755061392899E-3</c:v>
                </c:pt>
                <c:pt idx="39">
                  <c:v>6.7092468181594901E-3</c:v>
                </c:pt>
                <c:pt idx="40">
                  <c:v>7.4859010727871197E-3</c:v>
                </c:pt>
                <c:pt idx="41">
                  <c:v>8.3384080537725596E-3</c:v>
                </c:pt>
                <c:pt idx="42">
                  <c:v>9.2652264536120799E-3</c:v>
                </c:pt>
                <c:pt idx="43">
                  <c:v>1.02621596363869E-2</c:v>
                </c:pt>
                <c:pt idx="44">
                  <c:v>1.1322429640628E-2</c:v>
                </c:pt>
                <c:pt idx="45">
                  <c:v>1.2437060934638099E-2</c:v>
                </c:pt>
                <c:pt idx="46">
                  <c:v>1.3596129852629099E-2</c:v>
                </c:pt>
                <c:pt idx="47">
                  <c:v>1.4789612012660399E-2</c:v>
                </c:pt>
                <c:pt idx="48">
                  <c:v>1.6008851876398101E-2</c:v>
                </c:pt>
                <c:pt idx="49">
                  <c:v>1.7247248803038101E-2</c:v>
                </c:pt>
                <c:pt idx="50">
                  <c:v>1.8500443294132401E-2</c:v>
                </c:pt>
                <c:pt idx="51">
                  <c:v>1.9766226873071498E-2</c:v>
                </c:pt>
                <c:pt idx="52">
                  <c:v>2.10441954958045E-2</c:v>
                </c:pt>
                <c:pt idx="53" formatCode="0.0000%">
                  <c:v>2.3687706668706471E-2</c:v>
                </c:pt>
                <c:pt idx="54" formatCode="0.0000%">
                  <c:v>2.6927915336919878E-2</c:v>
                </c:pt>
                <c:pt idx="55">
                  <c:v>3.0764821500444718E-2</c:v>
                </c:pt>
                <c:pt idx="56">
                  <c:v>3.4187782548965089E-2</c:v>
                </c:pt>
                <c:pt idx="57">
                  <c:v>3.7991589699242233E-2</c:v>
                </c:pt>
                <c:pt idx="58">
                  <c:v>4.2218616718072581E-2</c:v>
                </c:pt>
                <c:pt idx="59">
                  <c:v>4.6915951969840067E-2</c:v>
                </c:pt>
                <c:pt idx="60">
                  <c:v>5.2135922972912307E-2</c:v>
                </c:pt>
                <c:pt idx="61">
                  <c:v>5.7936679319324301E-2</c:v>
                </c:pt>
                <c:pt idx="62">
                  <c:v>6.4382840451375586E-2</c:v>
                </c:pt>
                <c:pt idx="63">
                  <c:v>7.1546215511262556E-2</c:v>
                </c:pt>
                <c:pt idx="64">
                  <c:v>7.950660328274875E-2</c:v>
                </c:pt>
                <c:pt idx="65">
                  <c:v>8.8352681136087699E-2</c:v>
                </c:pt>
                <c:pt idx="66">
                  <c:v>9.8182992878894218E-2</c:v>
                </c:pt>
                <c:pt idx="67">
                  <c:v>0.10910704651745505</c:v>
                </c:pt>
                <c:pt idx="68">
                  <c:v>0.12124653415735406</c:v>
                </c:pt>
                <c:pt idx="69">
                  <c:v>0.13473668763289812</c:v>
                </c:pt>
                <c:pt idx="70">
                  <c:v>0.14972778496682515</c:v>
                </c:pt>
                <c:pt idx="71">
                  <c:v>0.16638682444200195</c:v>
                </c:pt>
                <c:pt idx="72">
                  <c:v>0.18489938493398256</c:v>
                </c:pt>
              </c:numCache>
            </c:numRef>
          </c:val>
        </c:ser>
        <c:ser>
          <c:idx val="0"/>
          <c:order val="1"/>
          <c:tx>
            <c:v>Qx with safety margin</c:v>
          </c:tx>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Calculation_All!$DZ$21:$DZ$93</c:f>
              <c:numCache>
                <c:formatCode>0.00%</c:formatCode>
                <c:ptCount val="73"/>
                <c:pt idx="0">
                  <c:v>4.2520878082548652E-4</c:v>
                </c:pt>
                <c:pt idx="1">
                  <c:v>4.9327981711059198E-4</c:v>
                </c:pt>
                <c:pt idx="2">
                  <c:v>5.445908226981756E-4</c:v>
                </c:pt>
                <c:pt idx="3">
                  <c:v>5.922057840903385E-4</c:v>
                </c:pt>
                <c:pt idx="4">
                  <c:v>6.2638683220551331E-4</c:v>
                </c:pt>
                <c:pt idx="5">
                  <c:v>6.0859672792133821E-4</c:v>
                </c:pt>
                <c:pt idx="6">
                  <c:v>6.0973166876427786E-4</c:v>
                </c:pt>
                <c:pt idx="7">
                  <c:v>6.0137707769466781E-4</c:v>
                </c:pt>
                <c:pt idx="8">
                  <c:v>6.0248733949768069E-4</c:v>
                </c:pt>
                <c:pt idx="9">
                  <c:v>6.0836266993399054E-4</c:v>
                </c:pt>
                <c:pt idx="10">
                  <c:v>6.1905513410882287E-4</c:v>
                </c:pt>
                <c:pt idx="11">
                  <c:v>6.3463547597017922E-4</c:v>
                </c:pt>
                <c:pt idx="12">
                  <c:v>6.6004035346648685E-4</c:v>
                </c:pt>
                <c:pt idx="13">
                  <c:v>6.9062006268461214E-4</c:v>
                </c:pt>
                <c:pt idx="14">
                  <c:v>7.215763847185691E-4</c:v>
                </c:pt>
                <c:pt idx="15">
                  <c:v>7.7287476402764942E-4</c:v>
                </c:pt>
                <c:pt idx="16">
                  <c:v>8.1995737850599647E-4</c:v>
                </c:pt>
                <c:pt idx="17">
                  <c:v>8.67759713701132E-4</c:v>
                </c:pt>
                <c:pt idx="18">
                  <c:v>8.8284939730845806E-4</c:v>
                </c:pt>
                <c:pt idx="19">
                  <c:v>9.0159205195966942E-4</c:v>
                </c:pt>
                <c:pt idx="20">
                  <c:v>9.2398767765476642E-4</c:v>
                </c:pt>
                <c:pt idx="21">
                  <c:v>1.0101670259790494E-3</c:v>
                </c:pt>
                <c:pt idx="22">
                  <c:v>1.1130360306428415E-3</c:v>
                </c:pt>
                <c:pt idx="23">
                  <c:v>1.2331714825556442E-3</c:v>
                </c:pt>
                <c:pt idx="24">
                  <c:v>1.3711948748939995E-3</c:v>
                </c:pt>
                <c:pt idx="25">
                  <c:v>1.5276992982856793E-3</c:v>
                </c:pt>
                <c:pt idx="26">
                  <c:v>1.7035281167971398E-3</c:v>
                </c:pt>
                <c:pt idx="27">
                  <c:v>1.8995549367055997E-3</c:v>
                </c:pt>
                <c:pt idx="28">
                  <c:v>2.1167562843344458E-3</c:v>
                </c:pt>
                <c:pt idx="29">
                  <c:v>2.3558189427071237E-3</c:v>
                </c:pt>
                <c:pt idx="30">
                  <c:v>2.6176082282925966E-3</c:v>
                </c:pt>
                <c:pt idx="31">
                  <c:v>2.9040195451499936E-3</c:v>
                </c:pt>
                <c:pt idx="32">
                  <c:v>3.2185672127542334E-3</c:v>
                </c:pt>
                <c:pt idx="33">
                  <c:v>3.5673251623059379E-3</c:v>
                </c:pt>
                <c:pt idx="34">
                  <c:v>3.9591486852892247E-3</c:v>
                </c:pt>
                <c:pt idx="35">
                  <c:v>4.4033213919327466E-3</c:v>
                </c:pt>
                <c:pt idx="36">
                  <c:v>4.9079824430267776E-3</c:v>
                </c:pt>
                <c:pt idx="37">
                  <c:v>5.4793078057079553E-3</c:v>
                </c:pt>
                <c:pt idx="38">
                  <c:v>6.1212953120678131E-3</c:v>
                </c:pt>
                <c:pt idx="39">
                  <c:v>6.8368178581295295E-3</c:v>
                </c:pt>
                <c:pt idx="40">
                  <c:v>7.6282395812443567E-3</c:v>
                </c:pt>
                <c:pt idx="41">
                  <c:v>8.4969563105210168E-3</c:v>
                </c:pt>
                <c:pt idx="42">
                  <c:v>9.4413974317084648E-3</c:v>
                </c:pt>
                <c:pt idx="43">
                  <c:v>1.0457286513163744E-2</c:v>
                </c:pt>
                <c:pt idx="44">
                  <c:v>1.1537716715822939E-2</c:v>
                </c:pt>
                <c:pt idx="45">
                  <c:v>1.2673541845328127E-2</c:v>
                </c:pt>
                <c:pt idx="46">
                  <c:v>1.3854649545208153E-2</c:v>
                </c:pt>
                <c:pt idx="47">
                  <c:v>1.5070824827801107E-2</c:v>
                </c:pt>
                <c:pt idx="48">
                  <c:v>1.6313247576534032E-2</c:v>
                </c:pt>
                <c:pt idx="49">
                  <c:v>1.7575191644620604E-2</c:v>
                </c:pt>
                <c:pt idx="50">
                  <c:v>1.8852214641186023E-2</c:v>
                </c:pt>
                <c:pt idx="51">
                  <c:v>2.0142066097178803E-2</c:v>
                </c:pt>
                <c:pt idx="52">
                  <c:v>2.1444334285968886E-2</c:v>
                </c:pt>
                <c:pt idx="53">
                  <c:v>2.4138109740188807E-2</c:v>
                </c:pt>
                <c:pt idx="54">
                  <c:v>2.7439928422272192E-2</c:v>
                </c:pt>
                <c:pt idx="55">
                  <c:v>3.1349790332219039E-2</c:v>
                </c:pt>
                <c:pt idx="56">
                  <c:v>3.4837836287074167E-2</c:v>
                </c:pt>
                <c:pt idx="57">
                  <c:v>3.87139698321253E-2</c:v>
                </c:pt>
                <c:pt idx="58">
                  <c:v>4.302137043794519E-2</c:v>
                </c:pt>
                <c:pt idx="59">
                  <c:v>4.7808021817051141E-2</c:v>
                </c:pt>
                <c:pt idx="60">
                  <c:v>5.3127246454327592E-2</c:v>
                </c:pt>
                <c:pt idx="61">
                  <c:v>5.9038299610468158E-2</c:v>
                </c:pt>
                <c:pt idx="62">
                  <c:v>6.5607029415534188E-2</c:v>
                </c:pt>
                <c:pt idx="63">
                  <c:v>7.2906610405960456E-2</c:v>
                </c:pt>
                <c:pt idx="64">
                  <c:v>8.1018358676485769E-2</c:v>
                </c:pt>
                <c:pt idx="65">
                  <c:v>9.0032637727662901E-2</c:v>
                </c:pt>
                <c:pt idx="66">
                  <c:v>0.10004986509993549</c:v>
                </c:pt>
                <c:pt idx="67">
                  <c:v>0.11118163100801483</c:v>
                </c:pt>
                <c:pt idx="68">
                  <c:v>0.12355194143695385</c:v>
                </c:pt>
                <c:pt idx="69">
                  <c:v>0.13729859954779802</c:v>
                </c:pt>
                <c:pt idx="70">
                  <c:v>0.15257474078143746</c:v>
                </c:pt>
                <c:pt idx="71">
                  <c:v>0.16955053876145837</c:v>
                </c:pt>
                <c:pt idx="72">
                  <c:v>0.1884151009994588</c:v>
                </c:pt>
              </c:numCache>
            </c:numRef>
          </c:val>
        </c:ser>
        <c:ser>
          <c:idx val="2"/>
          <c:order val="2"/>
          <c:tx>
            <c:v>Qx reference table</c:v>
          </c:tx>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Input_All!$Q$20:$Q$92</c:f>
              <c:numCache>
                <c:formatCode>General</c:formatCode>
                <c:ptCount val="73"/>
                <c:pt idx="0">
                  <c:v>1.1571254567600501E-3</c:v>
                </c:pt>
                <c:pt idx="1">
                  <c:v>1.3108956770928599E-3</c:v>
                </c:pt>
                <c:pt idx="2">
                  <c:v>1.4245449087782499E-3</c:v>
                </c:pt>
                <c:pt idx="3">
                  <c:v>1.52847549853776E-3</c:v>
                </c:pt>
                <c:pt idx="4">
                  <c:v>1.6022533601396101E-3</c:v>
                </c:pt>
                <c:pt idx="5">
                  <c:v>1.5639374425023E-3</c:v>
                </c:pt>
                <c:pt idx="6">
                  <c:v>1.5663871740532599E-3</c:v>
                </c:pt>
                <c:pt idx="7">
                  <c:v>1.5483368196546499E-3</c:v>
                </c:pt>
                <c:pt idx="8">
                  <c:v>1.55073788421842E-3</c:v>
                </c:pt>
                <c:pt idx="9">
                  <c:v>1.5634321449877601E-3</c:v>
                </c:pt>
                <c:pt idx="10">
                  <c:v>1.5864839806325299E-3</c:v>
                </c:pt>
                <c:pt idx="11">
                  <c:v>1.61995955260225E-3</c:v>
                </c:pt>
                <c:pt idx="12">
                  <c:v>1.6742628592689101E-3</c:v>
                </c:pt>
                <c:pt idx="13">
                  <c:v>1.73918444672195E-3</c:v>
                </c:pt>
                <c:pt idx="14">
                  <c:v>1.8044364247270001E-3</c:v>
                </c:pt>
                <c:pt idx="15">
                  <c:v>1.9115890083632001E-3</c:v>
                </c:pt>
                <c:pt idx="16">
                  <c:v>2.0089308948590102E-3</c:v>
                </c:pt>
                <c:pt idx="17">
                  <c:v>2.10684411439538E-3</c:v>
                </c:pt>
                <c:pt idx="18">
                  <c:v>2.2262636397842699E-3</c:v>
                </c:pt>
                <c:pt idx="19">
                  <c:v>2.36740936278977E-3</c:v>
                </c:pt>
                <c:pt idx="20">
                  <c:v>2.52002898033327E-3</c:v>
                </c:pt>
                <c:pt idx="21">
                  <c:v>2.6421887006958101E-3</c:v>
                </c:pt>
                <c:pt idx="22">
                  <c:v>2.8497245266290898E-3</c:v>
                </c:pt>
                <c:pt idx="23">
                  <c:v>3.1119014352851502E-3</c:v>
                </c:pt>
                <c:pt idx="24">
                  <c:v>3.3339703977405401E-3</c:v>
                </c:pt>
                <c:pt idx="25">
                  <c:v>3.7605999914773901E-3</c:v>
                </c:pt>
                <c:pt idx="26">
                  <c:v>4.0849061647863999E-3</c:v>
                </c:pt>
                <c:pt idx="27">
                  <c:v>4.3593570485220097E-3</c:v>
                </c:pt>
                <c:pt idx="28">
                  <c:v>4.6588372318742098E-3</c:v>
                </c:pt>
                <c:pt idx="29">
                  <c:v>5.0056882821387901E-3</c:v>
                </c:pt>
                <c:pt idx="30">
                  <c:v>5.4555551925778304E-3</c:v>
                </c:pt>
                <c:pt idx="31">
                  <c:v>6.0657819822187197E-3</c:v>
                </c:pt>
                <c:pt idx="32">
                  <c:v>6.6866421379629401E-3</c:v>
                </c:pt>
                <c:pt idx="33">
                  <c:v>7.3194264231293896E-3</c:v>
                </c:pt>
                <c:pt idx="34">
                  <c:v>8.0437041257499092E-3</c:v>
                </c:pt>
                <c:pt idx="35">
                  <c:v>8.7846741223772708E-3</c:v>
                </c:pt>
                <c:pt idx="36">
                  <c:v>9.6124348092851992E-3</c:v>
                </c:pt>
                <c:pt idx="37">
                  <c:v>1.0600585097229401E-2</c:v>
                </c:pt>
                <c:pt idx="38">
                  <c:v>1.14214816618546E-2</c:v>
                </c:pt>
                <c:pt idx="39">
                  <c:v>1.22572018391667E-2</c:v>
                </c:pt>
                <c:pt idx="40">
                  <c:v>1.3394924653548799E-2</c:v>
                </c:pt>
                <c:pt idx="41">
                  <c:v>1.4431351780749399E-2</c:v>
                </c:pt>
                <c:pt idx="42">
                  <c:v>1.5656294269942798E-2</c:v>
                </c:pt>
                <c:pt idx="43">
                  <c:v>1.6860623805860901E-2</c:v>
                </c:pt>
                <c:pt idx="44">
                  <c:v>1.8121474452002101E-2</c:v>
                </c:pt>
                <c:pt idx="45">
                  <c:v>1.9432698857429299E-2</c:v>
                </c:pt>
                <c:pt idx="46">
                  <c:v>2.0643554623500902E-2</c:v>
                </c:pt>
                <c:pt idx="47">
                  <c:v>2.20155246252677E-2</c:v>
                </c:pt>
                <c:pt idx="48">
                  <c:v>2.33869312350325E-2</c:v>
                </c:pt>
                <c:pt idx="49">
                  <c:v>2.5320180478098801E-2</c:v>
                </c:pt>
                <c:pt idx="50">
                  <c:v>2.73724464123981E-2</c:v>
                </c:pt>
                <c:pt idx="51">
                  <c:v>2.96504323405513E-2</c:v>
                </c:pt>
                <c:pt idx="52">
                  <c:v>3.2079696568112201E-2</c:v>
                </c:pt>
                <c:pt idx="53">
                  <c:v>3.5534992052625801E-2</c:v>
                </c:pt>
                <c:pt idx="54">
                  <c:v>3.87370482173452E-2</c:v>
                </c:pt>
                <c:pt idx="55">
                  <c:v>4.2352022542479301E-2</c:v>
                </c:pt>
                <c:pt idx="56">
                  <c:v>4.60507657402155E-2</c:v>
                </c:pt>
                <c:pt idx="57">
                  <c:v>5.0763685012449399E-2</c:v>
                </c:pt>
                <c:pt idx="58">
                  <c:v>5.5494656070156197E-2</c:v>
                </c:pt>
                <c:pt idx="59">
                  <c:v>6.1490953555366698E-2</c:v>
                </c:pt>
                <c:pt idx="60">
                  <c:v>6.8037275859023097E-2</c:v>
                </c:pt>
                <c:pt idx="61">
                  <c:v>7.49235836314954E-2</c:v>
                </c:pt>
                <c:pt idx="62">
                  <c:v>8.2400553264516799E-2</c:v>
                </c:pt>
                <c:pt idx="63">
                  <c:v>9.2284502009825797E-2</c:v>
                </c:pt>
                <c:pt idx="64">
                  <c:v>0.10142075158373801</c:v>
                </c:pt>
                <c:pt idx="65">
                  <c:v>0.111498973305955</c:v>
                </c:pt>
                <c:pt idx="66">
                  <c:v>0.122563747014868</c:v>
                </c:pt>
                <c:pt idx="67">
                  <c:v>0.134108867427568</c:v>
                </c:pt>
                <c:pt idx="68">
                  <c:v>0.14610899873257299</c:v>
                </c:pt>
                <c:pt idx="69">
                  <c:v>0.16089770230956499</c:v>
                </c:pt>
                <c:pt idx="70">
                  <c:v>0.177527771881412</c:v>
                </c:pt>
                <c:pt idx="71">
                  <c:v>0.19227460426703399</c:v>
                </c:pt>
                <c:pt idx="72">
                  <c:v>0.20779635743955699</c:v>
                </c:pt>
              </c:numCache>
            </c:numRef>
          </c:val>
        </c:ser>
        <c:marker val="1"/>
        <c:axId val="1558913408"/>
        <c:axId val="1558915328"/>
      </c:lineChart>
      <c:catAx>
        <c:axId val="1558913408"/>
        <c:scaling>
          <c:orientation val="minMax"/>
        </c:scaling>
        <c:axPos val="b"/>
        <c:title>
          <c:tx>
            <c:rich>
              <a:bodyPr/>
              <a:lstStyle/>
              <a:p>
                <a:pPr>
                  <a:defRPr/>
                </a:pPr>
                <a:r>
                  <a:rPr lang="en-US"/>
                  <a:t>Age</a:t>
                </a:r>
              </a:p>
            </c:rich>
          </c:tx>
          <c:layout/>
        </c:title>
        <c:numFmt formatCode="General" sourceLinked="1"/>
        <c:majorTickMark val="none"/>
        <c:tickLblPos val="nextTo"/>
        <c:spPr>
          <a:ln>
            <a:tailEnd type="triangle"/>
          </a:ln>
        </c:spPr>
        <c:crossAx val="1558915328"/>
        <c:crosses val="autoZero"/>
        <c:auto val="1"/>
        <c:lblAlgn val="ctr"/>
        <c:lblOffset val="100"/>
      </c:catAx>
      <c:valAx>
        <c:axId val="1558915328"/>
        <c:scaling>
          <c:orientation val="minMax"/>
          <c:max val="0.2"/>
        </c:scaling>
        <c:axPos val="l"/>
        <c:majorGridlines/>
        <c:title>
          <c:tx>
            <c:rich>
              <a:bodyPr rot="0" vert="horz"/>
              <a:lstStyle/>
              <a:p>
                <a:pPr>
                  <a:defRPr/>
                </a:pPr>
                <a:r>
                  <a:rPr lang="en-US"/>
                  <a:t>Mortality </a:t>
                </a:r>
              </a:p>
              <a:p>
                <a:pPr>
                  <a:defRPr/>
                </a:pPr>
                <a:r>
                  <a:rPr lang="en-US"/>
                  <a:t>rate</a:t>
                </a:r>
              </a:p>
            </c:rich>
          </c:tx>
          <c:layout/>
        </c:title>
        <c:numFmt formatCode="0.00%" sourceLinked="0"/>
        <c:majorTickMark val="none"/>
        <c:tickLblPos val="nextTo"/>
        <c:spPr>
          <a:ln w="9525">
            <a:solidFill>
              <a:schemeClr val="tx1"/>
            </a:solidFill>
            <a:tailEnd type="triangle"/>
          </a:ln>
        </c:spPr>
        <c:crossAx val="1558913408"/>
        <c:crosses val="autoZero"/>
        <c:crossBetween val="between"/>
      </c:valAx>
    </c:plotArea>
    <c:legend>
      <c:legendPos val="b"/>
      <c:layout>
        <c:manualLayout>
          <c:xMode val="edge"/>
          <c:yMode val="edge"/>
          <c:x val="0.10023272022862871"/>
          <c:y val="0.88726964127460051"/>
          <c:w val="0.84368479583252676"/>
          <c:h val="6.7414354945665916E-2"/>
        </c:manualLayout>
      </c:layout>
    </c:legend>
    <c:plotVisOnly val="1"/>
  </c:chart>
  <c:spPr>
    <a:ln>
      <a:noFill/>
    </a:ln>
  </c:spPr>
  <c:printSettings>
    <c:headerFooter/>
    <c:pageMargins b="0.75000000000000866" l="0.70000000000000062" r="0.70000000000000062" t="0.7500000000000086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baseline="0"/>
              <a:t>Mortality table</a:t>
            </a:r>
          </a:p>
          <a:p>
            <a:pPr>
              <a:defRPr sz="1100"/>
            </a:pPr>
            <a:r>
              <a:rPr lang="fr-FR" sz="1100" baseline="0"/>
              <a:t>with opening/ Closing methods</a:t>
            </a:r>
            <a:endParaRPr lang="fr-FR" sz="1100"/>
          </a:p>
        </c:rich>
      </c:tx>
      <c:layout>
        <c:manualLayout>
          <c:xMode val="edge"/>
          <c:yMode val="edge"/>
          <c:x val="0.41661587477116702"/>
          <c:y val="2.4489795918367412E-2"/>
        </c:manualLayout>
      </c:layout>
    </c:title>
    <c:plotArea>
      <c:layout/>
      <c:lineChart>
        <c:grouping val="standard"/>
        <c:ser>
          <c:idx val="1"/>
          <c:order val="0"/>
          <c:tx>
            <c:v>qx Accepted</c:v>
          </c:tx>
          <c:spPr>
            <a:ln>
              <a:solidFill>
                <a:schemeClr val="accent6">
                  <a:lumMod val="75000"/>
                </a:schemeClr>
              </a:solidFill>
            </a:ln>
          </c:spPr>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Calculation_Accepted!$DU$21:$DU$93</c:f>
              <c:numCache>
                <c:formatCode>0.00%</c:formatCode>
                <c:ptCount val="73"/>
                <c:pt idx="0">
                  <c:v>4.1366256678254502E-4</c:v>
                </c:pt>
                <c:pt idx="1">
                  <c:v>4.7983332886095598E-4</c:v>
                </c:pt>
                <c:pt idx="2">
                  <c:v>5.2970750934031204E-4</c:v>
                </c:pt>
                <c:pt idx="3">
                  <c:v>5.7598609779829205E-4</c:v>
                </c:pt>
                <c:pt idx="4">
                  <c:v>6.0920614426469095E-4</c:v>
                </c:pt>
                <c:pt idx="5">
                  <c:v>5.9191637719995601E-4</c:v>
                </c:pt>
                <c:pt idx="6">
                  <c:v>5.9301940919833697E-4</c:v>
                </c:pt>
                <c:pt idx="7">
                  <c:v>5.8489967250682903E-4</c:v>
                </c:pt>
                <c:pt idx="8">
                  <c:v>5.8597872860324904E-4</c:v>
                </c:pt>
                <c:pt idx="9">
                  <c:v>5.9168889956509802E-4</c:v>
                </c:pt>
                <c:pt idx="10">
                  <c:v>6.0208068971244705E-4</c:v>
                </c:pt>
                <c:pt idx="11">
                  <c:v>6.1722267866945099E-4</c:v>
                </c:pt>
                <c:pt idx="12">
                  <c:v>6.41912218778755E-4</c:v>
                </c:pt>
                <c:pt idx="13">
                  <c:v>6.7162997559018999E-4</c:v>
                </c:pt>
                <c:pt idx="14">
                  <c:v>7.0171276585628004E-4</c:v>
                </c:pt>
                <c:pt idx="15">
                  <c:v>7.5156157432488397E-4</c:v>
                </c:pt>
                <c:pt idx="16">
                  <c:v>7.9731165136332004E-4</c:v>
                </c:pt>
                <c:pt idx="17">
                  <c:v>8.4375915367505198E-4</c:v>
                </c:pt>
                <c:pt idx="18" formatCode="0.0000%">
                  <c:v>8.6178188600955841E-4</c:v>
                </c:pt>
                <c:pt idx="19" formatCode="0.0000%">
                  <c:v>8.8287742436964566E-4</c:v>
                </c:pt>
                <c:pt idx="20" formatCode="0.0000%">
                  <c:v>9.0704576875531395E-4</c:v>
                </c:pt>
                <c:pt idx="21" formatCode="0.0000%">
                  <c:v>9.891163794790909E-4</c:v>
                </c:pt>
                <c:pt idx="22">
                  <c:v>1.0871830149674999E-3</c:v>
                </c:pt>
                <c:pt idx="23">
                  <c:v>1.20183320525691E-3</c:v>
                </c:pt>
                <c:pt idx="24">
                  <c:v>1.3337129268990199E-3</c:v>
                </c:pt>
                <c:pt idx="25">
                  <c:v>1.4834536389419901E-3</c:v>
                </c:pt>
                <c:pt idx="26">
                  <c:v>1.65193754220583E-3</c:v>
                </c:pt>
                <c:pt idx="27">
                  <c:v>1.84006301441545E-3</c:v>
                </c:pt>
                <c:pt idx="28">
                  <c:v>2.0487826275700201E-3</c:v>
                </c:pt>
                <c:pt idx="29">
                  <c:v>2.2787760985746698E-3</c:v>
                </c:pt>
                <c:pt idx="30">
                  <c:v>2.5309429007328698E-3</c:v>
                </c:pt>
                <c:pt idx="31">
                  <c:v>2.8072398706430399E-3</c:v>
                </c:pt>
                <c:pt idx="32">
                  <c:v>3.1112231622778298E-3</c:v>
                </c:pt>
                <c:pt idx="33">
                  <c:v>3.44900291405351E-3</c:v>
                </c:pt>
                <c:pt idx="34">
                  <c:v>3.8294363896307598E-3</c:v>
                </c:pt>
                <c:pt idx="35">
                  <c:v>4.2617269737840304E-3</c:v>
                </c:pt>
                <c:pt idx="36">
                  <c:v>4.7538186130068301E-3</c:v>
                </c:pt>
                <c:pt idx="37">
                  <c:v>5.3115465658084404E-3</c:v>
                </c:pt>
                <c:pt idx="38">
                  <c:v>5.9384967075543204E-3</c:v>
                </c:pt>
                <c:pt idx="39">
                  <c:v>6.6372122492631899E-3</c:v>
                </c:pt>
                <c:pt idx="40">
                  <c:v>7.4098448639056003E-3</c:v>
                </c:pt>
                <c:pt idx="41">
                  <c:v>8.2577312554836507E-3</c:v>
                </c:pt>
                <c:pt idx="42">
                  <c:v>9.1793382090211099E-3</c:v>
                </c:pt>
                <c:pt idx="43">
                  <c:v>1.01704264855102E-2</c:v>
                </c:pt>
                <c:pt idx="44">
                  <c:v>1.12239436969791E-2</c:v>
                </c:pt>
                <c:pt idx="45">
                  <c:v>1.2330506241868501E-2</c:v>
                </c:pt>
                <c:pt idx="46">
                  <c:v>1.34798043762741E-2</c:v>
                </c:pt>
                <c:pt idx="47">
                  <c:v>1.46615486256378E-2</c:v>
                </c:pt>
                <c:pt idx="48">
                  <c:v>1.5866978471710001E-2</c:v>
                </c:pt>
                <c:pt idx="49">
                  <c:v>1.7089524608154799E-2</c:v>
                </c:pt>
                <c:pt idx="50">
                  <c:v>1.8324904286778899E-2</c:v>
                </c:pt>
                <c:pt idx="51">
                  <c:v>1.9570985819845201E-2</c:v>
                </c:pt>
                <c:pt idx="52">
                  <c:v>2.08274412533682E-2</c:v>
                </c:pt>
                <c:pt idx="53" formatCode="0.0000%">
                  <c:v>2.3433638793173686E-2</c:v>
                </c:pt>
                <c:pt idx="54" formatCode="0.0000%">
                  <c:v>2.6636292253512425E-2</c:v>
                </c:pt>
                <c:pt idx="55">
                  <c:v>3.0435401634384424E-2</c:v>
                </c:pt>
                <c:pt idx="56">
                  <c:v>3.3832745993263476E-2</c:v>
                </c:pt>
                <c:pt idx="57">
                  <c:v>3.760931809592126E-2</c:v>
                </c:pt>
                <c:pt idx="58">
                  <c:v>4.1807449147693368E-2</c:v>
                </c:pt>
                <c:pt idx="59">
                  <c:v>4.6474195564490332E-2</c:v>
                </c:pt>
                <c:pt idx="60">
                  <c:v>5.1661866423286767E-2</c:v>
                </c:pt>
                <c:pt idx="61">
                  <c:v>5.7428609789144922E-2</c:v>
                </c:pt>
                <c:pt idx="62">
                  <c:v>6.3839064490849917E-2</c:v>
                </c:pt>
                <c:pt idx="63">
                  <c:v>7.0965084650842766E-2</c:v>
                </c:pt>
                <c:pt idx="64">
                  <c:v>7.8886545090633448E-2</c:v>
                </c:pt>
                <c:pt idx="65">
                  <c:v>8.7692236639396848E-2</c:v>
                </c:pt>
                <c:pt idx="66">
                  <c:v>9.7480861381176592E-2</c:v>
                </c:pt>
                <c:pt idx="67">
                  <c:v>0.1083621389963163</c:v>
                </c:pt>
                <c:pt idx="68">
                  <c:v>0.12045803659798583</c:v>
                </c:pt>
                <c:pt idx="69">
                  <c:v>0.13390413584891475</c:v>
                </c:pt>
                <c:pt idx="70">
                  <c:v>0.14885115268219798</c:v>
                </c:pt>
                <c:pt idx="71">
                  <c:v>0.16546662666057294</c:v>
                </c:pt>
                <c:pt idx="72">
                  <c:v>0.18393679891001555</c:v>
                </c:pt>
              </c:numCache>
            </c:numRef>
          </c:val>
        </c:ser>
        <c:ser>
          <c:idx val="0"/>
          <c:order val="1"/>
          <c:tx>
            <c:v>qx All claims</c:v>
          </c:tx>
          <c:spPr>
            <a:ln>
              <a:solidFill>
                <a:schemeClr val="tx2">
                  <a:lumMod val="60000"/>
                  <a:lumOff val="40000"/>
                </a:schemeClr>
              </a:solidFill>
            </a:ln>
          </c:spPr>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Calculation_All!$DU$21:$DU$93</c:f>
              <c:numCache>
                <c:formatCode>0.00%</c:formatCode>
                <c:ptCount val="73"/>
                <c:pt idx="0">
                  <c:v>4.17274632585776E-4</c:v>
                </c:pt>
                <c:pt idx="1">
                  <c:v>4.8407550297339399E-4</c:v>
                </c:pt>
                <c:pt idx="2">
                  <c:v>5.3442907507648995E-4</c:v>
                </c:pt>
                <c:pt idx="3">
                  <c:v>5.8115556901654599E-4</c:v>
                </c:pt>
                <c:pt idx="4">
                  <c:v>6.1469881867843397E-4</c:v>
                </c:pt>
                <c:pt idx="5">
                  <c:v>5.9724066738054598E-4</c:v>
                </c:pt>
                <c:pt idx="6">
                  <c:v>5.9835443088826295E-4</c:v>
                </c:pt>
                <c:pt idx="7">
                  <c:v>5.9015573162290904E-4</c:v>
                </c:pt>
                <c:pt idx="8">
                  <c:v>5.9124527658721299E-4</c:v>
                </c:pt>
                <c:pt idx="9">
                  <c:v>5.97010976778944E-4</c:v>
                </c:pt>
                <c:pt idx="10">
                  <c:v>6.0750392579878303E-4</c:v>
                </c:pt>
                <c:pt idx="11">
                  <c:v>6.2279354755385801E-4</c:v>
                </c:pt>
                <c:pt idx="12">
                  <c:v>6.4772438483002702E-4</c:v>
                </c:pt>
                <c:pt idx="13">
                  <c:v>6.7773349448152801E-4</c:v>
                </c:pt>
                <c:pt idx="14">
                  <c:v>7.0811218957302904E-4</c:v>
                </c:pt>
                <c:pt idx="15">
                  <c:v>7.5845337099662597E-4</c:v>
                </c:pt>
                <c:pt idx="16">
                  <c:v>8.0465745130627801E-4</c:v>
                </c:pt>
                <c:pt idx="17">
                  <c:v>8.5156782276325598E-4</c:v>
                </c:pt>
                <c:pt idx="18" formatCode="0.0000%">
                  <c:v>8.6637594166159729E-4</c:v>
                </c:pt>
                <c:pt idx="19" formatCode="0.0000%">
                  <c:v>8.8476886929136824E-4</c:v>
                </c:pt>
                <c:pt idx="20" formatCode="0.0000%">
                  <c:v>9.0674660565256905E-4</c:v>
                </c:pt>
                <c:pt idx="21" formatCode="0.0000%">
                  <c:v>9.9131789752167007E-4</c:v>
                </c:pt>
                <c:pt idx="22">
                  <c:v>1.0922674264618199E-3</c:v>
                </c:pt>
                <c:pt idx="23">
                  <c:v>1.2101612208000299E-3</c:v>
                </c:pt>
                <c:pt idx="24">
                  <c:v>1.3456091770120799E-3</c:v>
                </c:pt>
                <c:pt idx="25">
                  <c:v>1.499193319E-3</c:v>
                </c:pt>
                <c:pt idx="26">
                  <c:v>1.67174127414788E-3</c:v>
                </c:pt>
                <c:pt idx="27">
                  <c:v>1.86411034774853E-3</c:v>
                </c:pt>
                <c:pt idx="28">
                  <c:v>2.0772588447127999E-3</c:v>
                </c:pt>
                <c:pt idx="29">
                  <c:v>2.3118607330928501E-3</c:v>
                </c:pt>
                <c:pt idx="30">
                  <c:v>2.5687651830562301E-3</c:v>
                </c:pt>
                <c:pt idx="31">
                  <c:v>2.8498322315260701E-3</c:v>
                </c:pt>
                <c:pt idx="32">
                  <c:v>3.1585106228223699E-3</c:v>
                </c:pt>
                <c:pt idx="33">
                  <c:v>3.5007609521265602E-3</c:v>
                </c:pt>
                <c:pt idx="34">
                  <c:v>3.8852732763403398E-3</c:v>
                </c:pt>
                <c:pt idx="35">
                  <c:v>4.3211579789315903E-3</c:v>
                </c:pt>
                <c:pt idx="36">
                  <c:v>4.8164023486898903E-3</c:v>
                </c:pt>
                <c:pt idx="37">
                  <c:v>5.3770671128015399E-3</c:v>
                </c:pt>
                <c:pt idx="38">
                  <c:v>6.0070755061392899E-3</c:v>
                </c:pt>
                <c:pt idx="39">
                  <c:v>6.7092468181594901E-3</c:v>
                </c:pt>
                <c:pt idx="40">
                  <c:v>7.4859010727871197E-3</c:v>
                </c:pt>
                <c:pt idx="41">
                  <c:v>8.3384080537725596E-3</c:v>
                </c:pt>
                <c:pt idx="42">
                  <c:v>9.2652264536120799E-3</c:v>
                </c:pt>
                <c:pt idx="43">
                  <c:v>1.02621596363869E-2</c:v>
                </c:pt>
                <c:pt idx="44">
                  <c:v>1.1322429640628E-2</c:v>
                </c:pt>
                <c:pt idx="45">
                  <c:v>1.2437060934638099E-2</c:v>
                </c:pt>
                <c:pt idx="46">
                  <c:v>1.3596129852629099E-2</c:v>
                </c:pt>
                <c:pt idx="47">
                  <c:v>1.4789612012660399E-2</c:v>
                </c:pt>
                <c:pt idx="48">
                  <c:v>1.6008851876398101E-2</c:v>
                </c:pt>
                <c:pt idx="49">
                  <c:v>1.7247248803038101E-2</c:v>
                </c:pt>
                <c:pt idx="50">
                  <c:v>1.8500443294132401E-2</c:v>
                </c:pt>
                <c:pt idx="51">
                  <c:v>1.9766226873071498E-2</c:v>
                </c:pt>
                <c:pt idx="52">
                  <c:v>2.10441954958045E-2</c:v>
                </c:pt>
                <c:pt idx="53" formatCode="0.0000%">
                  <c:v>2.3687706668706471E-2</c:v>
                </c:pt>
                <c:pt idx="54" formatCode="0.0000%">
                  <c:v>2.6927915336919878E-2</c:v>
                </c:pt>
                <c:pt idx="55">
                  <c:v>3.0764821500444718E-2</c:v>
                </c:pt>
                <c:pt idx="56">
                  <c:v>3.4187782548965089E-2</c:v>
                </c:pt>
                <c:pt idx="57">
                  <c:v>3.7991589699242233E-2</c:v>
                </c:pt>
                <c:pt idx="58">
                  <c:v>4.2218616718072581E-2</c:v>
                </c:pt>
                <c:pt idx="59">
                  <c:v>4.6915951969840067E-2</c:v>
                </c:pt>
                <c:pt idx="60">
                  <c:v>5.2135922972912307E-2</c:v>
                </c:pt>
                <c:pt idx="61">
                  <c:v>5.7936679319324301E-2</c:v>
                </c:pt>
                <c:pt idx="62">
                  <c:v>6.4382840451375586E-2</c:v>
                </c:pt>
                <c:pt idx="63">
                  <c:v>7.1546215511262556E-2</c:v>
                </c:pt>
                <c:pt idx="64">
                  <c:v>7.950660328274875E-2</c:v>
                </c:pt>
                <c:pt idx="65">
                  <c:v>8.8352681136087699E-2</c:v>
                </c:pt>
                <c:pt idx="66">
                  <c:v>9.8182992878894218E-2</c:v>
                </c:pt>
                <c:pt idx="67">
                  <c:v>0.10910704651745505</c:v>
                </c:pt>
                <c:pt idx="68">
                  <c:v>0.12124653415735406</c:v>
                </c:pt>
                <c:pt idx="69">
                  <c:v>0.13473668763289812</c:v>
                </c:pt>
                <c:pt idx="70">
                  <c:v>0.14972778496682515</c:v>
                </c:pt>
                <c:pt idx="71">
                  <c:v>0.16638682444200195</c:v>
                </c:pt>
                <c:pt idx="72">
                  <c:v>0.18489938493398256</c:v>
                </c:pt>
              </c:numCache>
            </c:numRef>
          </c:val>
        </c:ser>
        <c:ser>
          <c:idx val="2"/>
          <c:order val="2"/>
          <c:tx>
            <c:v>Qx reference table</c:v>
          </c:tx>
          <c:marker>
            <c:symbol val="none"/>
          </c:marker>
          <c:cat>
            <c:numRef>
              <c:f>Calculation_Accepted!$DY$21:$DY$93</c:f>
              <c:numCache>
                <c:formatCode>General</c:formatCode>
                <c:ptCount val="7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numCache>
            </c:numRef>
          </c:cat>
          <c:val>
            <c:numRef>
              <c:f>Input_Accepted!$Q$20:$Q$92</c:f>
              <c:numCache>
                <c:formatCode>General</c:formatCode>
                <c:ptCount val="73"/>
                <c:pt idx="0">
                  <c:v>1.1571254567600501E-3</c:v>
                </c:pt>
                <c:pt idx="1">
                  <c:v>1.3108956770928599E-3</c:v>
                </c:pt>
                <c:pt idx="2">
                  <c:v>1.4245449087782499E-3</c:v>
                </c:pt>
                <c:pt idx="3">
                  <c:v>1.52847549853776E-3</c:v>
                </c:pt>
                <c:pt idx="4">
                  <c:v>1.6022533601396101E-3</c:v>
                </c:pt>
                <c:pt idx="5">
                  <c:v>1.5639374425023E-3</c:v>
                </c:pt>
                <c:pt idx="6">
                  <c:v>1.5663871740532599E-3</c:v>
                </c:pt>
                <c:pt idx="7">
                  <c:v>1.5483368196546499E-3</c:v>
                </c:pt>
                <c:pt idx="8">
                  <c:v>1.55073788421842E-3</c:v>
                </c:pt>
                <c:pt idx="9">
                  <c:v>1.5634321449877601E-3</c:v>
                </c:pt>
                <c:pt idx="10">
                  <c:v>1.5864839806325299E-3</c:v>
                </c:pt>
                <c:pt idx="11">
                  <c:v>1.61995955260225E-3</c:v>
                </c:pt>
                <c:pt idx="12">
                  <c:v>1.6742628592689101E-3</c:v>
                </c:pt>
                <c:pt idx="13">
                  <c:v>1.73918444672195E-3</c:v>
                </c:pt>
                <c:pt idx="14">
                  <c:v>1.8044364247270001E-3</c:v>
                </c:pt>
                <c:pt idx="15">
                  <c:v>1.9115890083632001E-3</c:v>
                </c:pt>
                <c:pt idx="16">
                  <c:v>2.0089308948590102E-3</c:v>
                </c:pt>
                <c:pt idx="17">
                  <c:v>2.10684411439538E-3</c:v>
                </c:pt>
                <c:pt idx="18">
                  <c:v>2.2262636397842699E-3</c:v>
                </c:pt>
                <c:pt idx="19">
                  <c:v>2.36740936278977E-3</c:v>
                </c:pt>
                <c:pt idx="20">
                  <c:v>2.52002898033327E-3</c:v>
                </c:pt>
                <c:pt idx="21">
                  <c:v>2.6421887006958101E-3</c:v>
                </c:pt>
                <c:pt idx="22">
                  <c:v>2.8497245266290898E-3</c:v>
                </c:pt>
                <c:pt idx="23">
                  <c:v>3.1119014352851502E-3</c:v>
                </c:pt>
                <c:pt idx="24">
                  <c:v>3.3339703977405401E-3</c:v>
                </c:pt>
                <c:pt idx="25">
                  <c:v>3.7605999914773901E-3</c:v>
                </c:pt>
                <c:pt idx="26">
                  <c:v>4.0849061647863999E-3</c:v>
                </c:pt>
                <c:pt idx="27">
                  <c:v>4.3593570485220097E-3</c:v>
                </c:pt>
                <c:pt idx="28">
                  <c:v>4.6588372318742098E-3</c:v>
                </c:pt>
                <c:pt idx="29">
                  <c:v>5.0056882821387901E-3</c:v>
                </c:pt>
                <c:pt idx="30">
                  <c:v>5.4555551925778304E-3</c:v>
                </c:pt>
                <c:pt idx="31">
                  <c:v>6.0657819822187197E-3</c:v>
                </c:pt>
                <c:pt idx="32">
                  <c:v>6.6866421379629401E-3</c:v>
                </c:pt>
                <c:pt idx="33">
                  <c:v>7.3194264231293896E-3</c:v>
                </c:pt>
                <c:pt idx="34">
                  <c:v>8.0437041257499092E-3</c:v>
                </c:pt>
                <c:pt idx="35">
                  <c:v>8.7846741223772708E-3</c:v>
                </c:pt>
                <c:pt idx="36">
                  <c:v>9.6124348092851992E-3</c:v>
                </c:pt>
                <c:pt idx="37">
                  <c:v>1.0600585097229401E-2</c:v>
                </c:pt>
                <c:pt idx="38">
                  <c:v>1.14214816618546E-2</c:v>
                </c:pt>
                <c:pt idx="39">
                  <c:v>1.22572018391667E-2</c:v>
                </c:pt>
                <c:pt idx="40">
                  <c:v>1.3394924653548799E-2</c:v>
                </c:pt>
                <c:pt idx="41">
                  <c:v>1.4431351780749399E-2</c:v>
                </c:pt>
                <c:pt idx="42">
                  <c:v>1.5656294269942798E-2</c:v>
                </c:pt>
                <c:pt idx="43">
                  <c:v>1.6860623805860901E-2</c:v>
                </c:pt>
                <c:pt idx="44">
                  <c:v>1.8121474452002101E-2</c:v>
                </c:pt>
                <c:pt idx="45">
                  <c:v>1.9432698857429299E-2</c:v>
                </c:pt>
                <c:pt idx="46">
                  <c:v>2.0643554623500902E-2</c:v>
                </c:pt>
                <c:pt idx="47">
                  <c:v>2.20155246252677E-2</c:v>
                </c:pt>
                <c:pt idx="48">
                  <c:v>2.33869312350325E-2</c:v>
                </c:pt>
                <c:pt idx="49">
                  <c:v>2.5320180478098801E-2</c:v>
                </c:pt>
                <c:pt idx="50">
                  <c:v>2.73724464123981E-2</c:v>
                </c:pt>
                <c:pt idx="51">
                  <c:v>2.96504323405513E-2</c:v>
                </c:pt>
                <c:pt idx="52">
                  <c:v>3.2079696568112201E-2</c:v>
                </c:pt>
                <c:pt idx="53">
                  <c:v>3.5534992052625801E-2</c:v>
                </c:pt>
                <c:pt idx="54">
                  <c:v>3.87370482173452E-2</c:v>
                </c:pt>
                <c:pt idx="55">
                  <c:v>4.2352022542479301E-2</c:v>
                </c:pt>
                <c:pt idx="56">
                  <c:v>4.60507657402155E-2</c:v>
                </c:pt>
                <c:pt idx="57">
                  <c:v>5.0763685012449399E-2</c:v>
                </c:pt>
                <c:pt idx="58">
                  <c:v>5.5494656070156197E-2</c:v>
                </c:pt>
                <c:pt idx="59">
                  <c:v>6.1490953555366698E-2</c:v>
                </c:pt>
                <c:pt idx="60">
                  <c:v>6.8037275859023097E-2</c:v>
                </c:pt>
                <c:pt idx="61">
                  <c:v>7.49235836314954E-2</c:v>
                </c:pt>
                <c:pt idx="62">
                  <c:v>8.2400553264516799E-2</c:v>
                </c:pt>
                <c:pt idx="63">
                  <c:v>9.2284502009825797E-2</c:v>
                </c:pt>
                <c:pt idx="64">
                  <c:v>0.10142075158373801</c:v>
                </c:pt>
                <c:pt idx="65">
                  <c:v>0.111498973305955</c:v>
                </c:pt>
                <c:pt idx="66">
                  <c:v>0.122563747014868</c:v>
                </c:pt>
                <c:pt idx="67">
                  <c:v>0.134108867427568</c:v>
                </c:pt>
                <c:pt idx="68">
                  <c:v>0.14610899873257299</c:v>
                </c:pt>
                <c:pt idx="69">
                  <c:v>0.16089770230956499</c:v>
                </c:pt>
                <c:pt idx="70">
                  <c:v>0.177527771881412</c:v>
                </c:pt>
                <c:pt idx="71">
                  <c:v>0.19227460426703399</c:v>
                </c:pt>
                <c:pt idx="72">
                  <c:v>0.20779635743955699</c:v>
                </c:pt>
              </c:numCache>
            </c:numRef>
          </c:val>
        </c:ser>
        <c:marker val="1"/>
        <c:axId val="1558970368"/>
        <c:axId val="1558972288"/>
      </c:lineChart>
      <c:catAx>
        <c:axId val="1558970368"/>
        <c:scaling>
          <c:orientation val="minMax"/>
        </c:scaling>
        <c:axPos val="b"/>
        <c:title>
          <c:tx>
            <c:rich>
              <a:bodyPr/>
              <a:lstStyle/>
              <a:p>
                <a:pPr>
                  <a:defRPr/>
                </a:pPr>
                <a:r>
                  <a:rPr lang="en-US"/>
                  <a:t>Age</a:t>
                </a:r>
              </a:p>
            </c:rich>
          </c:tx>
        </c:title>
        <c:numFmt formatCode="General" sourceLinked="1"/>
        <c:majorTickMark val="none"/>
        <c:tickLblPos val="nextTo"/>
        <c:spPr>
          <a:ln>
            <a:tailEnd type="triangle"/>
          </a:ln>
        </c:spPr>
        <c:crossAx val="1558972288"/>
        <c:crosses val="autoZero"/>
        <c:auto val="1"/>
        <c:lblAlgn val="ctr"/>
        <c:lblOffset val="100"/>
      </c:catAx>
      <c:valAx>
        <c:axId val="1558972288"/>
        <c:scaling>
          <c:orientation val="minMax"/>
          <c:max val="0.2"/>
        </c:scaling>
        <c:axPos val="l"/>
        <c:majorGridlines/>
        <c:title>
          <c:tx>
            <c:rich>
              <a:bodyPr rot="0" vert="horz"/>
              <a:lstStyle/>
              <a:p>
                <a:pPr>
                  <a:defRPr/>
                </a:pPr>
                <a:r>
                  <a:rPr lang="en-US"/>
                  <a:t>Mortality </a:t>
                </a:r>
              </a:p>
              <a:p>
                <a:pPr>
                  <a:defRPr/>
                </a:pPr>
                <a:r>
                  <a:rPr lang="en-US"/>
                  <a:t>rate</a:t>
                </a:r>
              </a:p>
            </c:rich>
          </c:tx>
        </c:title>
        <c:numFmt formatCode="0.00%" sourceLinked="0"/>
        <c:majorTickMark val="none"/>
        <c:tickLblPos val="nextTo"/>
        <c:spPr>
          <a:ln w="9525">
            <a:solidFill>
              <a:schemeClr val="tx1"/>
            </a:solidFill>
            <a:tailEnd type="triangle"/>
          </a:ln>
        </c:spPr>
        <c:crossAx val="1558970368"/>
        <c:crosses val="autoZero"/>
        <c:crossBetween val="between"/>
      </c:valAx>
    </c:plotArea>
    <c:legend>
      <c:legendPos val="b"/>
      <c:layout>
        <c:manualLayout>
          <c:xMode val="edge"/>
          <c:yMode val="edge"/>
          <c:x val="0.10141789456818051"/>
          <c:y val="0.88726964127460051"/>
          <c:w val="0.89858210543181605"/>
          <c:h val="6.7414354945665916E-2"/>
        </c:manualLayout>
      </c:layout>
    </c:legend>
    <c:plotVisOnly val="1"/>
  </c:chart>
  <c:spPr>
    <a:ln>
      <a:noFill/>
    </a:ln>
  </c:spPr>
  <c:printSettings>
    <c:headerFooter/>
    <c:pageMargins b="0.75000000000000866" l="0.70000000000000062" r="0.70000000000000062" t="0.7500000000000086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Comparison with previous experience table</a:t>
            </a:r>
            <a:endParaRPr lang="fr-FR" sz="1100" baseline="0"/>
          </a:p>
          <a:p>
            <a:pPr>
              <a:defRPr sz="1100"/>
            </a:pPr>
            <a:r>
              <a:rPr lang="fr-FR" sz="1100" baseline="0"/>
              <a:t>Accepted claims </a:t>
            </a:r>
            <a:endParaRPr lang="fr-FR" sz="1100"/>
          </a:p>
        </c:rich>
      </c:tx>
      <c:layout>
        <c:manualLayout>
          <c:xMode val="edge"/>
          <c:yMode val="edge"/>
          <c:x val="0.34357881627598313"/>
          <c:y val="2.4489645243456752E-2"/>
        </c:manualLayout>
      </c:layout>
    </c:title>
    <c:plotArea>
      <c:layout/>
      <c:lineChart>
        <c:grouping val="standard"/>
        <c:ser>
          <c:idx val="0"/>
          <c:order val="0"/>
          <c:tx>
            <c:v>Final BE table</c:v>
          </c:tx>
          <c:spPr>
            <a:ln>
              <a:solidFill>
                <a:schemeClr val="tx2">
                  <a:lumMod val="60000"/>
                  <a:lumOff val="40000"/>
                </a:schemeClr>
              </a:solidFill>
            </a:ln>
          </c:spPr>
          <c:marker>
            <c:symbol val="none"/>
          </c:marker>
          <c:cat>
            <c:numRef>
              <c:f>Calculation_Accepted!$DY$38:$DY$78</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cat>
          <c:val>
            <c:numRef>
              <c:f>Calculation_Accepted!$DZ$40:$DZ$74</c:f>
              <c:numCache>
                <c:formatCode>0.00%</c:formatCode>
                <c:ptCount val="35"/>
                <c:pt idx="0">
                  <c:v>8.9966464270361092E-4</c:v>
                </c:pt>
                <c:pt idx="1">
                  <c:v>9.2429252910810743E-4</c:v>
                </c:pt>
                <c:pt idx="2">
                  <c:v>1.0079236478061431E-3</c:v>
                </c:pt>
                <c:pt idx="3">
                  <c:v>1.1078549430715273E-3</c:v>
                </c:pt>
                <c:pt idx="4">
                  <c:v>1.2246851163611745E-3</c:v>
                </c:pt>
                <c:pt idx="5">
                  <c:v>1.3590724269617509E-3</c:v>
                </c:pt>
                <c:pt idx="6">
                  <c:v>1.5116603406174971E-3</c:v>
                </c:pt>
                <c:pt idx="7">
                  <c:v>1.6833478325016576E-3</c:v>
                </c:pt>
                <c:pt idx="8">
                  <c:v>1.8750503622834748E-3</c:v>
                </c:pt>
                <c:pt idx="9">
                  <c:v>2.0877386143678578E-3</c:v>
                </c:pt>
                <c:pt idx="10">
                  <c:v>2.3221052299411305E-3</c:v>
                </c:pt>
                <c:pt idx="11">
                  <c:v>2.5790667850826561E-3</c:v>
                </c:pt>
                <c:pt idx="12">
                  <c:v>2.8606173240963819E-3</c:v>
                </c:pt>
                <c:pt idx="13">
                  <c:v>3.1703806184197603E-3</c:v>
                </c:pt>
                <c:pt idx="14">
                  <c:v>3.5145829859349917E-3</c:v>
                </c:pt>
                <c:pt idx="15">
                  <c:v>3.9022501041899036E-3</c:v>
                </c:pt>
                <c:pt idx="16">
                  <c:v>4.3427603530662579E-3</c:v>
                </c:pt>
                <c:pt idx="17">
                  <c:v>4.8442087269386612E-3</c:v>
                </c:pt>
                <c:pt idx="18">
                  <c:v>5.4125414371575548E-3</c:v>
                </c:pt>
                <c:pt idx="19">
                  <c:v>6.0514125416820594E-3</c:v>
                </c:pt>
                <c:pt idx="20">
                  <c:v>6.7634136086838379E-3</c:v>
                </c:pt>
                <c:pt idx="21">
                  <c:v>7.5507372234990136E-3</c:v>
                </c:pt>
                <c:pt idx="22">
                  <c:v>8.4147455065026848E-3</c:v>
                </c:pt>
                <c:pt idx="23">
                  <c:v>9.3538760898443374E-3</c:v>
                </c:pt>
                <c:pt idx="24">
                  <c:v>1.0363809128727862E-2</c:v>
                </c:pt>
                <c:pt idx="25">
                  <c:v>1.1437358139582894E-2</c:v>
                </c:pt>
                <c:pt idx="26">
                  <c:v>1.25649610990627E-2</c:v>
                </c:pt>
                <c:pt idx="27">
                  <c:v>1.3736112231608854E-2</c:v>
                </c:pt>
                <c:pt idx="28">
                  <c:v>1.4940326416414769E-2</c:v>
                </c:pt>
                <c:pt idx="29">
                  <c:v>1.6168676560881438E-2</c:v>
                </c:pt>
                <c:pt idx="30">
                  <c:v>1.7414468448490955E-2</c:v>
                </c:pt>
                <c:pt idx="31">
                  <c:v>1.8673337897968822E-2</c:v>
                </c:pt>
                <c:pt idx="32">
                  <c:v>1.9943112689215829E-2</c:v>
                </c:pt>
                <c:pt idx="33">
                  <c:v>2.1223458632459932E-2</c:v>
                </c:pt>
                <c:pt idx="34">
                  <c:v>2.3879210964260916E-2</c:v>
                </c:pt>
              </c:numCache>
            </c:numRef>
          </c:val>
        </c:ser>
        <c:ser>
          <c:idx val="2"/>
          <c:order val="1"/>
          <c:tx>
            <c:v>Previous BE table</c:v>
          </c:tx>
          <c:marker>
            <c:symbol val="none"/>
          </c:marker>
          <c:cat>
            <c:numRef>
              <c:f>Calculation_Accepted!$DY$38:$DY$78</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cat>
          <c:val>
            <c:numRef>
              <c:f>Calculation_Accepted!$EH$40:$EH$74</c:f>
              <c:numCache>
                <c:formatCode>0.00%</c:formatCode>
                <c:ptCount val="35"/>
                <c:pt idx="0">
                  <c:v>1.5388160858133505E-3</c:v>
                </c:pt>
                <c:pt idx="1">
                  <c:v>1.6380188372166254E-3</c:v>
                </c:pt>
                <c:pt idx="2">
                  <c:v>1.7174226554522766E-3</c:v>
                </c:pt>
                <c:pt idx="3">
                  <c:v>1.8523209423089084E-3</c:v>
                </c:pt>
                <c:pt idx="4">
                  <c:v>2.0227359329353478E-3</c:v>
                </c:pt>
                <c:pt idx="5">
                  <c:v>2.1670807585313511E-3</c:v>
                </c:pt>
                <c:pt idx="6">
                  <c:v>2.4443899944603035E-3</c:v>
                </c:pt>
                <c:pt idx="7">
                  <c:v>2.6551890071111603E-3</c:v>
                </c:pt>
                <c:pt idx="8">
                  <c:v>2.8335820815393064E-3</c:v>
                </c:pt>
                <c:pt idx="9">
                  <c:v>3.0282442007182366E-3</c:v>
                </c:pt>
                <c:pt idx="10">
                  <c:v>3.2536973833902135E-3</c:v>
                </c:pt>
                <c:pt idx="11">
                  <c:v>3.5461108751755899E-3</c:v>
                </c:pt>
                <c:pt idx="12">
                  <c:v>3.9427582884421679E-3</c:v>
                </c:pt>
                <c:pt idx="13">
                  <c:v>4.346317389675911E-3</c:v>
                </c:pt>
                <c:pt idx="14">
                  <c:v>4.757627175034103E-3</c:v>
                </c:pt>
                <c:pt idx="15">
                  <c:v>5.2284076817374408E-3</c:v>
                </c:pt>
                <c:pt idx="16">
                  <c:v>5.7100381795452265E-3</c:v>
                </c:pt>
                <c:pt idx="17">
                  <c:v>6.2480826260353801E-3</c:v>
                </c:pt>
                <c:pt idx="18">
                  <c:v>6.8903803131991105E-3</c:v>
                </c:pt>
                <c:pt idx="19">
                  <c:v>7.4239630802054903E-3</c:v>
                </c:pt>
                <c:pt idx="20">
                  <c:v>7.9671811954583546E-3</c:v>
                </c:pt>
                <c:pt idx="21">
                  <c:v>8.7067010248067199E-3</c:v>
                </c:pt>
                <c:pt idx="22">
                  <c:v>9.3803786574871099E-3</c:v>
                </c:pt>
                <c:pt idx="23">
                  <c:v>1.017659127546282E-2</c:v>
                </c:pt>
                <c:pt idx="24">
                  <c:v>1.0959405473809586E-2</c:v>
                </c:pt>
                <c:pt idx="25">
                  <c:v>1.1778958393801366E-2</c:v>
                </c:pt>
                <c:pt idx="26">
                  <c:v>1.2631254257329045E-2</c:v>
                </c:pt>
                <c:pt idx="27">
                  <c:v>1.3418310505275586E-2</c:v>
                </c:pt>
                <c:pt idx="28">
                  <c:v>1.4310091006424006E-2</c:v>
                </c:pt>
                <c:pt idx="29">
                  <c:v>1.5201505302771125E-2</c:v>
                </c:pt>
                <c:pt idx="30">
                  <c:v>1.6458117310764221E-2</c:v>
                </c:pt>
                <c:pt idx="31">
                  <c:v>1.7792090168058765E-2</c:v>
                </c:pt>
                <c:pt idx="32">
                  <c:v>1.9272781021358345E-2</c:v>
                </c:pt>
                <c:pt idx="33">
                  <c:v>2.0851802769272933E-2</c:v>
                </c:pt>
                <c:pt idx="34">
                  <c:v>2.3097744834206773E-2</c:v>
                </c:pt>
              </c:numCache>
            </c:numRef>
          </c:val>
        </c:ser>
        <c:ser>
          <c:idx val="1"/>
          <c:order val="2"/>
          <c:tx>
            <c:v>TV88-90</c:v>
          </c:tx>
          <c:marker>
            <c:symbol val="none"/>
          </c:marker>
          <c:val>
            <c:numRef>
              <c:f>'Additional studies'!$X$37:$X$71</c:f>
              <c:numCache>
                <c:formatCode>0.0000%</c:formatCode>
                <c:ptCount val="35"/>
                <c:pt idx="0">
                  <c:v>9.0787608001552389E-4</c:v>
                </c:pt>
                <c:pt idx="1">
                  <c:v>9.2912131669764531E-4</c:v>
                </c:pt>
                <c:pt idx="2">
                  <c:v>1.0015227233242108E-3</c:v>
                </c:pt>
                <c:pt idx="3">
                  <c:v>1.0741358321483263E-3</c:v>
                </c:pt>
                <c:pt idx="4">
                  <c:v>1.1674586269048159E-3</c:v>
                </c:pt>
                <c:pt idx="5">
                  <c:v>1.2405930239711704E-3</c:v>
                </c:pt>
                <c:pt idx="6">
                  <c:v>1.3447897097923489E-3</c:v>
                </c:pt>
                <c:pt idx="7">
                  <c:v>1.4802327254784808E-3</c:v>
                </c:pt>
                <c:pt idx="8">
                  <c:v>1.6162572834523825E-3</c:v>
                </c:pt>
                <c:pt idx="9">
                  <c:v>1.763231973273105E-3</c:v>
                </c:pt>
                <c:pt idx="10">
                  <c:v>1.9419481458526899E-3</c:v>
                </c:pt>
                <c:pt idx="11">
                  <c:v>2.0492227443025257E-3</c:v>
                </c:pt>
                <c:pt idx="12">
                  <c:v>2.1363975773666111E-3</c:v>
                </c:pt>
                <c:pt idx="13">
                  <c:v>2.3176536614770704E-3</c:v>
                </c:pt>
                <c:pt idx="14">
                  <c:v>2.5313818428043255E-3</c:v>
                </c:pt>
                <c:pt idx="15">
                  <c:v>2.75712256663041E-3</c:v>
                </c:pt>
                <c:pt idx="16">
                  <c:v>2.9951407506701999E-3</c:v>
                </c:pt>
                <c:pt idx="17">
                  <c:v>3.2562341127286842E-3</c:v>
                </c:pt>
                <c:pt idx="18">
                  <c:v>3.4987143278675248E-3</c:v>
                </c:pt>
                <c:pt idx="19">
                  <c:v>3.6484771573603858E-3</c:v>
                </c:pt>
                <c:pt idx="20">
                  <c:v>3.8953457517379997E-3</c:v>
                </c:pt>
                <c:pt idx="21">
                  <c:v>4.2728667632767614E-3</c:v>
                </c:pt>
                <c:pt idx="22">
                  <c:v>4.6336425995484598E-3</c:v>
                </c:pt>
                <c:pt idx="23">
                  <c:v>5.042251704044598E-3</c:v>
                </c:pt>
                <c:pt idx="24">
                  <c:v>5.3487492571181461E-3</c:v>
                </c:pt>
                <c:pt idx="25">
                  <c:v>5.7251493753395222E-3</c:v>
                </c:pt>
                <c:pt idx="26">
                  <c:v>6.2170164876588219E-3</c:v>
                </c:pt>
                <c:pt idx="27">
                  <c:v>6.7176814653561179E-3</c:v>
                </c:pt>
                <c:pt idx="28">
                  <c:v>7.261215589475678E-3</c:v>
                </c:pt>
                <c:pt idx="29">
                  <c:v>7.9052705520309408E-3</c:v>
                </c:pt>
                <c:pt idx="30">
                  <c:v>8.4515273438378058E-3</c:v>
                </c:pt>
                <c:pt idx="31">
                  <c:v>9.2603087525219285E-3</c:v>
                </c:pt>
                <c:pt idx="32">
                  <c:v>1.0250660687114554E-2</c:v>
                </c:pt>
                <c:pt idx="33">
                  <c:v>1.1454925849294306E-2</c:v>
                </c:pt>
                <c:pt idx="34">
                  <c:v>1.2651715348097614E-2</c:v>
                </c:pt>
              </c:numCache>
            </c:numRef>
          </c:val>
        </c:ser>
        <c:marker val="1"/>
        <c:axId val="1559053056"/>
        <c:axId val="1559054976"/>
      </c:lineChart>
      <c:catAx>
        <c:axId val="1559053056"/>
        <c:scaling>
          <c:orientation val="minMax"/>
        </c:scaling>
        <c:axPos val="b"/>
        <c:title>
          <c:tx>
            <c:rich>
              <a:bodyPr/>
              <a:lstStyle/>
              <a:p>
                <a:pPr>
                  <a:defRPr/>
                </a:pPr>
                <a:r>
                  <a:rPr lang="en-US"/>
                  <a:t>Age</a:t>
                </a:r>
              </a:p>
            </c:rich>
          </c:tx>
        </c:title>
        <c:numFmt formatCode="General" sourceLinked="1"/>
        <c:majorTickMark val="none"/>
        <c:tickLblPos val="nextTo"/>
        <c:spPr>
          <a:ln>
            <a:tailEnd type="triangle"/>
          </a:ln>
        </c:spPr>
        <c:crossAx val="1559054976"/>
        <c:crosses val="autoZero"/>
        <c:auto val="1"/>
        <c:lblAlgn val="ctr"/>
        <c:lblOffset val="100"/>
      </c:catAx>
      <c:valAx>
        <c:axId val="1559054976"/>
        <c:scaling>
          <c:orientation val="minMax"/>
          <c:max val="2.5000000000000012E-2"/>
        </c:scaling>
        <c:axPos val="l"/>
        <c:majorGridlines/>
        <c:title>
          <c:tx>
            <c:rich>
              <a:bodyPr rot="0" vert="horz"/>
              <a:lstStyle/>
              <a:p>
                <a:pPr>
                  <a:defRPr/>
                </a:pPr>
                <a:r>
                  <a:rPr lang="en-US"/>
                  <a:t>Mortality </a:t>
                </a:r>
              </a:p>
              <a:p>
                <a:pPr>
                  <a:defRPr/>
                </a:pPr>
                <a:r>
                  <a:rPr lang="en-US"/>
                  <a:t>rate</a:t>
                </a:r>
              </a:p>
            </c:rich>
          </c:tx>
        </c:title>
        <c:numFmt formatCode="0.00%" sourceLinked="0"/>
        <c:majorTickMark val="none"/>
        <c:tickLblPos val="nextTo"/>
        <c:spPr>
          <a:ln w="9525">
            <a:solidFill>
              <a:schemeClr val="tx1"/>
            </a:solidFill>
            <a:tailEnd type="triangle"/>
          </a:ln>
        </c:spPr>
        <c:crossAx val="1559053056"/>
        <c:crosses val="autoZero"/>
        <c:crossBetween val="between"/>
      </c:valAx>
    </c:plotArea>
    <c:legend>
      <c:legendPos val="b"/>
      <c:layout>
        <c:manualLayout>
          <c:xMode val="edge"/>
          <c:yMode val="edge"/>
          <c:x val="0.10141789456818051"/>
          <c:y val="0.88726964127460051"/>
          <c:w val="0.89858214404406245"/>
          <c:h val="7.3719318125277863E-2"/>
        </c:manualLayout>
      </c:layout>
    </c:legend>
    <c:plotVisOnly val="1"/>
  </c:chart>
  <c:spPr>
    <a:ln>
      <a:noFill/>
    </a:ln>
  </c:spPr>
  <c:printSettings>
    <c:headerFooter/>
    <c:pageMargins b="0.75000000000000866" l="0.70000000000000062" r="0.70000000000000062" t="0.7500000000000086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Comparison with previous experience table</a:t>
            </a:r>
            <a:endParaRPr lang="fr-FR" sz="1100" baseline="0"/>
          </a:p>
          <a:p>
            <a:pPr>
              <a:defRPr sz="1100"/>
            </a:pPr>
            <a:r>
              <a:rPr lang="fr-FR" sz="1100" baseline="0"/>
              <a:t>All claims </a:t>
            </a:r>
            <a:endParaRPr lang="fr-FR" sz="1100"/>
          </a:p>
        </c:rich>
      </c:tx>
      <c:layout>
        <c:manualLayout>
          <c:xMode val="edge"/>
          <c:yMode val="edge"/>
          <c:x val="0.34357881627598336"/>
          <c:y val="2.4489645243456752E-2"/>
        </c:manualLayout>
      </c:layout>
    </c:title>
    <c:plotArea>
      <c:layout/>
      <c:lineChart>
        <c:grouping val="standard"/>
        <c:ser>
          <c:idx val="0"/>
          <c:order val="0"/>
          <c:tx>
            <c:v>Final BE table</c:v>
          </c:tx>
          <c:spPr>
            <a:ln>
              <a:solidFill>
                <a:schemeClr val="tx2">
                  <a:lumMod val="60000"/>
                  <a:lumOff val="40000"/>
                </a:schemeClr>
              </a:solidFill>
            </a:ln>
          </c:spPr>
          <c:marker>
            <c:symbol val="none"/>
          </c:marker>
          <c:cat>
            <c:numRef>
              <c:f>Calculation_Accepted!$DY$38:$DY$78</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cat>
          <c:val>
            <c:numRef>
              <c:f>Calculation_All!$DZ$40:$DZ$74</c:f>
              <c:numCache>
                <c:formatCode>0.00%</c:formatCode>
                <c:ptCount val="35"/>
                <c:pt idx="0">
                  <c:v>9.0159205195966942E-4</c:v>
                </c:pt>
                <c:pt idx="1">
                  <c:v>9.2398767765476642E-4</c:v>
                </c:pt>
                <c:pt idx="2">
                  <c:v>1.0101670259790494E-3</c:v>
                </c:pt>
                <c:pt idx="3">
                  <c:v>1.1130360306428415E-3</c:v>
                </c:pt>
                <c:pt idx="4">
                  <c:v>1.2331714825556442E-3</c:v>
                </c:pt>
                <c:pt idx="5">
                  <c:v>1.3711948748939995E-3</c:v>
                </c:pt>
                <c:pt idx="6">
                  <c:v>1.5276992982856793E-3</c:v>
                </c:pt>
                <c:pt idx="7">
                  <c:v>1.7035281167971398E-3</c:v>
                </c:pt>
                <c:pt idx="8">
                  <c:v>1.8995549367055997E-3</c:v>
                </c:pt>
                <c:pt idx="9">
                  <c:v>2.1167562843344458E-3</c:v>
                </c:pt>
                <c:pt idx="10">
                  <c:v>2.3558189427071237E-3</c:v>
                </c:pt>
                <c:pt idx="11">
                  <c:v>2.6176082282925966E-3</c:v>
                </c:pt>
                <c:pt idx="12">
                  <c:v>2.9040195451499936E-3</c:v>
                </c:pt>
                <c:pt idx="13">
                  <c:v>3.2185672127542334E-3</c:v>
                </c:pt>
                <c:pt idx="14">
                  <c:v>3.5673251623059379E-3</c:v>
                </c:pt>
                <c:pt idx="15">
                  <c:v>3.9591486852892247E-3</c:v>
                </c:pt>
                <c:pt idx="16">
                  <c:v>4.4033213919327466E-3</c:v>
                </c:pt>
                <c:pt idx="17">
                  <c:v>4.9079824430267776E-3</c:v>
                </c:pt>
                <c:pt idx="18">
                  <c:v>5.4793078057079553E-3</c:v>
                </c:pt>
                <c:pt idx="19">
                  <c:v>6.1212953120678131E-3</c:v>
                </c:pt>
                <c:pt idx="20">
                  <c:v>6.8368178581295295E-3</c:v>
                </c:pt>
                <c:pt idx="21">
                  <c:v>7.6282395812443567E-3</c:v>
                </c:pt>
                <c:pt idx="22">
                  <c:v>8.4969563105210168E-3</c:v>
                </c:pt>
                <c:pt idx="23">
                  <c:v>9.4413974317084648E-3</c:v>
                </c:pt>
                <c:pt idx="24">
                  <c:v>1.0457286513163744E-2</c:v>
                </c:pt>
                <c:pt idx="25">
                  <c:v>1.1537716715822939E-2</c:v>
                </c:pt>
                <c:pt idx="26">
                  <c:v>1.2673541845328127E-2</c:v>
                </c:pt>
                <c:pt idx="27">
                  <c:v>1.3854649545208153E-2</c:v>
                </c:pt>
                <c:pt idx="28">
                  <c:v>1.5070824827801107E-2</c:v>
                </c:pt>
                <c:pt idx="29">
                  <c:v>1.6313247576534032E-2</c:v>
                </c:pt>
                <c:pt idx="30">
                  <c:v>1.7575191644620604E-2</c:v>
                </c:pt>
                <c:pt idx="31">
                  <c:v>1.8852214641186023E-2</c:v>
                </c:pt>
                <c:pt idx="32">
                  <c:v>2.0142066097178803E-2</c:v>
                </c:pt>
                <c:pt idx="33">
                  <c:v>2.1444334285968886E-2</c:v>
                </c:pt>
                <c:pt idx="34">
                  <c:v>2.4138109740188807E-2</c:v>
                </c:pt>
              </c:numCache>
            </c:numRef>
          </c:val>
        </c:ser>
        <c:ser>
          <c:idx val="2"/>
          <c:order val="1"/>
          <c:tx>
            <c:v>Previous BE table</c:v>
          </c:tx>
          <c:marker>
            <c:symbol val="none"/>
          </c:marker>
          <c:cat>
            <c:numRef>
              <c:f>Calculation_Accepted!$DY$38:$DY$78</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cat>
          <c:val>
            <c:numRef>
              <c:f>Calculation_All!$EH$40:$EH$74</c:f>
              <c:numCache>
                <c:formatCode>General</c:formatCode>
                <c:ptCount val="35"/>
                <c:pt idx="0">
                  <c:v>1.5388160858133505E-3</c:v>
                </c:pt>
                <c:pt idx="1">
                  <c:v>1.6380188372166254E-3</c:v>
                </c:pt>
                <c:pt idx="2">
                  <c:v>1.7174226554522766E-3</c:v>
                </c:pt>
                <c:pt idx="3">
                  <c:v>1.8523209423089084E-3</c:v>
                </c:pt>
                <c:pt idx="4">
                  <c:v>2.0227359329353478E-3</c:v>
                </c:pt>
                <c:pt idx="5">
                  <c:v>2.1670807585313511E-3</c:v>
                </c:pt>
                <c:pt idx="6">
                  <c:v>2.4443899944603035E-3</c:v>
                </c:pt>
                <c:pt idx="7">
                  <c:v>2.6551890071111603E-3</c:v>
                </c:pt>
                <c:pt idx="8">
                  <c:v>2.8335820815393064E-3</c:v>
                </c:pt>
                <c:pt idx="9">
                  <c:v>3.0282442007182366E-3</c:v>
                </c:pt>
                <c:pt idx="10">
                  <c:v>3.2536973833902135E-3</c:v>
                </c:pt>
                <c:pt idx="11">
                  <c:v>3.5461108751755899E-3</c:v>
                </c:pt>
                <c:pt idx="12">
                  <c:v>3.9427582884421679E-3</c:v>
                </c:pt>
                <c:pt idx="13">
                  <c:v>4.346317389675911E-3</c:v>
                </c:pt>
                <c:pt idx="14">
                  <c:v>4.757627175034103E-3</c:v>
                </c:pt>
                <c:pt idx="15">
                  <c:v>5.2284076817374408E-3</c:v>
                </c:pt>
                <c:pt idx="16">
                  <c:v>5.7100381795452265E-3</c:v>
                </c:pt>
                <c:pt idx="17">
                  <c:v>6.2480826260353801E-3</c:v>
                </c:pt>
                <c:pt idx="18">
                  <c:v>6.8903803131991105E-3</c:v>
                </c:pt>
                <c:pt idx="19">
                  <c:v>7.4239630802054903E-3</c:v>
                </c:pt>
                <c:pt idx="20">
                  <c:v>7.9671811954583546E-3</c:v>
                </c:pt>
                <c:pt idx="21">
                  <c:v>8.7067010248067199E-3</c:v>
                </c:pt>
                <c:pt idx="22">
                  <c:v>9.3803786574871099E-3</c:v>
                </c:pt>
                <c:pt idx="23">
                  <c:v>1.017659127546282E-2</c:v>
                </c:pt>
                <c:pt idx="24">
                  <c:v>1.0959405473809586E-2</c:v>
                </c:pt>
                <c:pt idx="25">
                  <c:v>1.1778958393801366E-2</c:v>
                </c:pt>
                <c:pt idx="26">
                  <c:v>1.2631254257329045E-2</c:v>
                </c:pt>
                <c:pt idx="27">
                  <c:v>1.3418310505275586E-2</c:v>
                </c:pt>
                <c:pt idx="28">
                  <c:v>1.4310091006424006E-2</c:v>
                </c:pt>
                <c:pt idx="29">
                  <c:v>1.5201505302771125E-2</c:v>
                </c:pt>
                <c:pt idx="30">
                  <c:v>1.6458117310764221E-2</c:v>
                </c:pt>
                <c:pt idx="31">
                  <c:v>1.7792090168058765E-2</c:v>
                </c:pt>
                <c:pt idx="32">
                  <c:v>1.9272781021358345E-2</c:v>
                </c:pt>
                <c:pt idx="33">
                  <c:v>2.0851802769272933E-2</c:v>
                </c:pt>
                <c:pt idx="34">
                  <c:v>2.3097744834206773E-2</c:v>
                </c:pt>
              </c:numCache>
            </c:numRef>
          </c:val>
        </c:ser>
        <c:ser>
          <c:idx val="1"/>
          <c:order val="2"/>
          <c:tx>
            <c:v>TV88-90</c:v>
          </c:tx>
          <c:marker>
            <c:symbol val="none"/>
          </c:marker>
          <c:val>
            <c:numRef>
              <c:f>'Additional studies'!$X$37:$X$71</c:f>
              <c:numCache>
                <c:formatCode>0.0000%</c:formatCode>
                <c:ptCount val="35"/>
                <c:pt idx="0">
                  <c:v>9.0787608001552389E-4</c:v>
                </c:pt>
                <c:pt idx="1">
                  <c:v>9.2912131669764531E-4</c:v>
                </c:pt>
                <c:pt idx="2">
                  <c:v>1.0015227233242108E-3</c:v>
                </c:pt>
                <c:pt idx="3">
                  <c:v>1.0741358321483263E-3</c:v>
                </c:pt>
                <c:pt idx="4">
                  <c:v>1.1674586269048159E-3</c:v>
                </c:pt>
                <c:pt idx="5">
                  <c:v>1.2405930239711704E-3</c:v>
                </c:pt>
                <c:pt idx="6">
                  <c:v>1.3447897097923489E-3</c:v>
                </c:pt>
                <c:pt idx="7">
                  <c:v>1.4802327254784808E-3</c:v>
                </c:pt>
                <c:pt idx="8">
                  <c:v>1.6162572834523825E-3</c:v>
                </c:pt>
                <c:pt idx="9">
                  <c:v>1.763231973273105E-3</c:v>
                </c:pt>
                <c:pt idx="10">
                  <c:v>1.9419481458526899E-3</c:v>
                </c:pt>
                <c:pt idx="11">
                  <c:v>2.0492227443025257E-3</c:v>
                </c:pt>
                <c:pt idx="12">
                  <c:v>2.1363975773666111E-3</c:v>
                </c:pt>
                <c:pt idx="13">
                  <c:v>2.3176536614770704E-3</c:v>
                </c:pt>
                <c:pt idx="14">
                  <c:v>2.5313818428043255E-3</c:v>
                </c:pt>
                <c:pt idx="15">
                  <c:v>2.75712256663041E-3</c:v>
                </c:pt>
                <c:pt idx="16">
                  <c:v>2.9951407506701999E-3</c:v>
                </c:pt>
                <c:pt idx="17">
                  <c:v>3.2562341127286842E-3</c:v>
                </c:pt>
                <c:pt idx="18">
                  <c:v>3.4987143278675248E-3</c:v>
                </c:pt>
                <c:pt idx="19">
                  <c:v>3.6484771573603858E-3</c:v>
                </c:pt>
                <c:pt idx="20">
                  <c:v>3.8953457517379997E-3</c:v>
                </c:pt>
                <c:pt idx="21">
                  <c:v>4.2728667632767614E-3</c:v>
                </c:pt>
                <c:pt idx="22">
                  <c:v>4.6336425995484598E-3</c:v>
                </c:pt>
                <c:pt idx="23">
                  <c:v>5.042251704044598E-3</c:v>
                </c:pt>
                <c:pt idx="24">
                  <c:v>5.3487492571181461E-3</c:v>
                </c:pt>
                <c:pt idx="25">
                  <c:v>5.7251493753395222E-3</c:v>
                </c:pt>
                <c:pt idx="26">
                  <c:v>6.2170164876588219E-3</c:v>
                </c:pt>
                <c:pt idx="27">
                  <c:v>6.7176814653561179E-3</c:v>
                </c:pt>
                <c:pt idx="28">
                  <c:v>7.261215589475678E-3</c:v>
                </c:pt>
                <c:pt idx="29">
                  <c:v>7.9052705520309408E-3</c:v>
                </c:pt>
                <c:pt idx="30">
                  <c:v>8.4515273438378058E-3</c:v>
                </c:pt>
                <c:pt idx="31">
                  <c:v>9.2603087525219285E-3</c:v>
                </c:pt>
                <c:pt idx="32">
                  <c:v>1.0250660687114554E-2</c:v>
                </c:pt>
                <c:pt idx="33">
                  <c:v>1.1454925849294306E-2</c:v>
                </c:pt>
                <c:pt idx="34">
                  <c:v>1.2651715348097614E-2</c:v>
                </c:pt>
              </c:numCache>
            </c:numRef>
          </c:val>
        </c:ser>
        <c:marker val="1"/>
        <c:axId val="1559114880"/>
        <c:axId val="1559116800"/>
      </c:lineChart>
      <c:catAx>
        <c:axId val="1559114880"/>
        <c:scaling>
          <c:orientation val="minMax"/>
        </c:scaling>
        <c:axPos val="b"/>
        <c:title>
          <c:tx>
            <c:rich>
              <a:bodyPr/>
              <a:lstStyle/>
              <a:p>
                <a:pPr>
                  <a:defRPr/>
                </a:pPr>
                <a:r>
                  <a:rPr lang="en-US"/>
                  <a:t>Age</a:t>
                </a:r>
              </a:p>
            </c:rich>
          </c:tx>
        </c:title>
        <c:numFmt formatCode="General" sourceLinked="1"/>
        <c:majorTickMark val="none"/>
        <c:tickLblPos val="nextTo"/>
        <c:spPr>
          <a:ln>
            <a:tailEnd type="triangle"/>
          </a:ln>
        </c:spPr>
        <c:crossAx val="1559116800"/>
        <c:crosses val="autoZero"/>
        <c:auto val="1"/>
        <c:lblAlgn val="ctr"/>
        <c:lblOffset val="100"/>
      </c:catAx>
      <c:valAx>
        <c:axId val="1559116800"/>
        <c:scaling>
          <c:orientation val="minMax"/>
          <c:max val="2.5000000000000012E-2"/>
        </c:scaling>
        <c:axPos val="l"/>
        <c:majorGridlines/>
        <c:title>
          <c:tx>
            <c:rich>
              <a:bodyPr rot="0" vert="horz"/>
              <a:lstStyle/>
              <a:p>
                <a:pPr>
                  <a:defRPr/>
                </a:pPr>
                <a:r>
                  <a:rPr lang="en-US"/>
                  <a:t>Mortality </a:t>
                </a:r>
              </a:p>
              <a:p>
                <a:pPr>
                  <a:defRPr/>
                </a:pPr>
                <a:r>
                  <a:rPr lang="en-US"/>
                  <a:t>rate</a:t>
                </a:r>
              </a:p>
            </c:rich>
          </c:tx>
        </c:title>
        <c:numFmt formatCode="0.00%" sourceLinked="0"/>
        <c:majorTickMark val="none"/>
        <c:tickLblPos val="nextTo"/>
        <c:spPr>
          <a:ln w="9525">
            <a:solidFill>
              <a:schemeClr val="tx1"/>
            </a:solidFill>
            <a:tailEnd type="triangle"/>
          </a:ln>
        </c:spPr>
        <c:crossAx val="1559114880"/>
        <c:crosses val="autoZero"/>
        <c:crossBetween val="between"/>
      </c:valAx>
    </c:plotArea>
    <c:legend>
      <c:legendPos val="b"/>
      <c:layout>
        <c:manualLayout>
          <c:xMode val="edge"/>
          <c:yMode val="edge"/>
          <c:x val="0.10141789456818051"/>
          <c:y val="0.88726964127460051"/>
          <c:w val="0.89858214404406245"/>
          <c:h val="7.3719318125277863E-2"/>
        </c:manualLayout>
      </c:layout>
    </c:legend>
    <c:plotVisOnly val="1"/>
  </c:chart>
  <c:spPr>
    <a:ln>
      <a:noFill/>
    </a:ln>
  </c:spPr>
  <c:printSettings>
    <c:headerFooter/>
    <c:pageMargins b="0.75000000000000888" l="0.70000000000000062" r="0.70000000000000062" t="0.750000000000008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en-US"/>
              <a:t>Exposure and Deaths on the observed period</a:t>
            </a:r>
            <a:endParaRPr lang="fr-FR"/>
          </a:p>
        </c:rich>
      </c:tx>
      <c:layout>
        <c:manualLayout>
          <c:xMode val="edge"/>
          <c:yMode val="edge"/>
          <c:x val="0.23707697406995087"/>
          <c:y val="2.4649950827935398E-2"/>
        </c:manualLayout>
      </c:layout>
    </c:title>
    <c:plotArea>
      <c:layout>
        <c:manualLayout>
          <c:layoutTarget val="inner"/>
          <c:xMode val="edge"/>
          <c:yMode val="edge"/>
          <c:x val="0.13166119860017497"/>
          <c:y val="0.20441762785938591"/>
          <c:w val="0.85520603674540685"/>
          <c:h val="0.56305127229465501"/>
        </c:manualLayout>
      </c:layout>
      <c:barChart>
        <c:barDir val="col"/>
        <c:grouping val="clustered"/>
        <c:ser>
          <c:idx val="0"/>
          <c:order val="0"/>
          <c:tx>
            <c:strRef>
              <c:f>Calculation_Accepted!$C$2</c:f>
              <c:strCache>
                <c:ptCount val="1"/>
                <c:pt idx="0">
                  <c:v>Exposure</c:v>
                </c:pt>
              </c:strCache>
            </c:strRef>
          </c:tx>
          <c:cat>
            <c:numRef>
              <c:f>Calculation_Accepted!$A$40:$A$68</c:f>
              <c:numCache>
                <c:formatCode>General</c:formatCode>
                <c:ptCount val="29"/>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numCache>
            </c:numRef>
          </c:cat>
          <c:val>
            <c:numRef>
              <c:f>Calculation_Accepted!$C$40:$C$74</c:f>
              <c:numCache>
                <c:formatCode>General</c:formatCode>
                <c:ptCount val="35"/>
                <c:pt idx="0">
                  <c:v>6139.6276522929502</c:v>
                </c:pt>
                <c:pt idx="1">
                  <c:v>6384.6344969199199</c:v>
                </c:pt>
                <c:pt idx="2">
                  <c:v>6838.7693360711801</c:v>
                </c:pt>
                <c:pt idx="3">
                  <c:v>7261.9431895961698</c:v>
                </c:pt>
                <c:pt idx="4">
                  <c:v>7530.1772758384705</c:v>
                </c:pt>
                <c:pt idx="5">
                  <c:v>7833.4524298425804</c:v>
                </c:pt>
                <c:pt idx="6">
                  <c:v>8347.3928815879499</c:v>
                </c:pt>
                <c:pt idx="7">
                  <c:v>8848.0814510609107</c:v>
                </c:pt>
                <c:pt idx="8">
                  <c:v>9397.8952772074008</c:v>
                </c:pt>
                <c:pt idx="9">
                  <c:v>9791.86652977413</c:v>
                </c:pt>
                <c:pt idx="10">
                  <c:v>10235.6112251882</c:v>
                </c:pt>
                <c:pt idx="11">
                  <c:v>10913.4490075291</c:v>
                </c:pt>
                <c:pt idx="12">
                  <c:v>11766.537303216999</c:v>
                </c:pt>
                <c:pt idx="13">
                  <c:v>12747.4113620808</c:v>
                </c:pt>
                <c:pt idx="14">
                  <c:v>13924.184120465399</c:v>
                </c:pt>
                <c:pt idx="15">
                  <c:v>15059.9329226557</c:v>
                </c:pt>
                <c:pt idx="16">
                  <c:v>16247.9472963724</c:v>
                </c:pt>
                <c:pt idx="17">
                  <c:v>17061.474332648901</c:v>
                </c:pt>
                <c:pt idx="18">
                  <c:v>17316.0479123888</c:v>
                </c:pt>
                <c:pt idx="19">
                  <c:v>16659.9856262834</c:v>
                </c:pt>
                <c:pt idx="20">
                  <c:v>15114.3299110199</c:v>
                </c:pt>
                <c:pt idx="21">
                  <c:v>12971.976728268301</c:v>
                </c:pt>
                <c:pt idx="22">
                  <c:v>9905.7590691307305</c:v>
                </c:pt>
                <c:pt idx="23">
                  <c:v>5353.5201916495498</c:v>
                </c:pt>
                <c:pt idx="24">
                  <c:v>5312.88227241616</c:v>
                </c:pt>
                <c:pt idx="25">
                  <c:v>5148.40862422999</c:v>
                </c:pt>
                <c:pt idx="26">
                  <c:v>5032.1608487337398</c:v>
                </c:pt>
                <c:pt idx="27">
                  <c:v>4841.6728268309498</c:v>
                </c:pt>
                <c:pt idx="28">
                  <c:v>4690.3839835729104</c:v>
                </c:pt>
                <c:pt idx="29">
                  <c:v>4262.1163586584598</c:v>
                </c:pt>
                <c:pt idx="30">
                  <c:v>4016.4928131417</c:v>
                </c:pt>
                <c:pt idx="31">
                  <c:v>3806.2600958247899</c:v>
                </c:pt>
                <c:pt idx="32">
                  <c:v>3568.3264887063801</c:v>
                </c:pt>
                <c:pt idx="33">
                  <c:v>3143.6557152635201</c:v>
                </c:pt>
                <c:pt idx="34">
                  <c:v>2781.33538672144</c:v>
                </c:pt>
              </c:numCache>
            </c:numRef>
          </c:val>
        </c:ser>
        <c:gapWidth val="75"/>
        <c:overlap val="-25"/>
        <c:axId val="1557656704"/>
        <c:axId val="1557646336"/>
      </c:barChart>
      <c:lineChart>
        <c:grouping val="standard"/>
        <c:ser>
          <c:idx val="1"/>
          <c:order val="1"/>
          <c:tx>
            <c:v>Nbr of Deaths Accepted only</c:v>
          </c:tx>
          <c:marker>
            <c:symbol val="none"/>
          </c:marker>
          <c:cat>
            <c:numRef>
              <c:f>Calculation_All!$A$40:$A$74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Calculation_Accepted!$K$40:$K$68</c:f>
              <c:numCache>
                <c:formatCode>General</c:formatCode>
                <c:ptCount val="29"/>
                <c:pt idx="0">
                  <c:v>7</c:v>
                </c:pt>
                <c:pt idx="1">
                  <c:v>5</c:v>
                </c:pt>
                <c:pt idx="2">
                  <c:v>9</c:v>
                </c:pt>
                <c:pt idx="3">
                  <c:v>7</c:v>
                </c:pt>
                <c:pt idx="4">
                  <c:v>6</c:v>
                </c:pt>
                <c:pt idx="5">
                  <c:v>15</c:v>
                </c:pt>
                <c:pt idx="6">
                  <c:v>10</c:v>
                </c:pt>
                <c:pt idx="7">
                  <c:v>18</c:v>
                </c:pt>
                <c:pt idx="8">
                  <c:v>10</c:v>
                </c:pt>
                <c:pt idx="9">
                  <c:v>17</c:v>
                </c:pt>
                <c:pt idx="10">
                  <c:v>26</c:v>
                </c:pt>
                <c:pt idx="11">
                  <c:v>24</c:v>
                </c:pt>
                <c:pt idx="12">
                  <c:v>40</c:v>
                </c:pt>
                <c:pt idx="13">
                  <c:v>63</c:v>
                </c:pt>
                <c:pt idx="14">
                  <c:v>41</c:v>
                </c:pt>
                <c:pt idx="15">
                  <c:v>51</c:v>
                </c:pt>
                <c:pt idx="16">
                  <c:v>63</c:v>
                </c:pt>
                <c:pt idx="17">
                  <c:v>69</c:v>
                </c:pt>
                <c:pt idx="18">
                  <c:v>97</c:v>
                </c:pt>
                <c:pt idx="19">
                  <c:v>109</c:v>
                </c:pt>
                <c:pt idx="20">
                  <c:v>115</c:v>
                </c:pt>
                <c:pt idx="21">
                  <c:v>76</c:v>
                </c:pt>
                <c:pt idx="22">
                  <c:v>83</c:v>
                </c:pt>
                <c:pt idx="23">
                  <c:v>44</c:v>
                </c:pt>
                <c:pt idx="24">
                  <c:v>46</c:v>
                </c:pt>
                <c:pt idx="25">
                  <c:v>62</c:v>
                </c:pt>
                <c:pt idx="26">
                  <c:v>57</c:v>
                </c:pt>
                <c:pt idx="27">
                  <c:v>73</c:v>
                </c:pt>
                <c:pt idx="28">
                  <c:v>74</c:v>
                </c:pt>
              </c:numCache>
            </c:numRef>
          </c:val>
        </c:ser>
        <c:ser>
          <c:idx val="3"/>
          <c:order val="2"/>
          <c:tx>
            <c:v>Nbr of deaths All claims</c:v>
          </c:tx>
          <c:marker>
            <c:symbol val="none"/>
          </c:marker>
          <c:cat>
            <c:numRef>
              <c:f>Calculation_All!$A$40:$A$74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Calculation_All!$B$40:$B$74</c:f>
              <c:numCache>
                <c:formatCode>General</c:formatCode>
                <c:ptCount val="35"/>
                <c:pt idx="0">
                  <c:v>7</c:v>
                </c:pt>
                <c:pt idx="1">
                  <c:v>5</c:v>
                </c:pt>
                <c:pt idx="2">
                  <c:v>9</c:v>
                </c:pt>
                <c:pt idx="3">
                  <c:v>7</c:v>
                </c:pt>
                <c:pt idx="4">
                  <c:v>6</c:v>
                </c:pt>
                <c:pt idx="5">
                  <c:v>15</c:v>
                </c:pt>
                <c:pt idx="6">
                  <c:v>10</c:v>
                </c:pt>
                <c:pt idx="7">
                  <c:v>19</c:v>
                </c:pt>
                <c:pt idx="8">
                  <c:v>10</c:v>
                </c:pt>
                <c:pt idx="9">
                  <c:v>17</c:v>
                </c:pt>
                <c:pt idx="10">
                  <c:v>26</c:v>
                </c:pt>
                <c:pt idx="11">
                  <c:v>25</c:v>
                </c:pt>
                <c:pt idx="12">
                  <c:v>40</c:v>
                </c:pt>
                <c:pt idx="13">
                  <c:v>63</c:v>
                </c:pt>
                <c:pt idx="14">
                  <c:v>42</c:v>
                </c:pt>
                <c:pt idx="15">
                  <c:v>52</c:v>
                </c:pt>
                <c:pt idx="16">
                  <c:v>65</c:v>
                </c:pt>
                <c:pt idx="17">
                  <c:v>71</c:v>
                </c:pt>
                <c:pt idx="18">
                  <c:v>97</c:v>
                </c:pt>
                <c:pt idx="19">
                  <c:v>110</c:v>
                </c:pt>
                <c:pt idx="20">
                  <c:v>115</c:v>
                </c:pt>
                <c:pt idx="21">
                  <c:v>77</c:v>
                </c:pt>
                <c:pt idx="22">
                  <c:v>83</c:v>
                </c:pt>
                <c:pt idx="23">
                  <c:v>47</c:v>
                </c:pt>
                <c:pt idx="24">
                  <c:v>47</c:v>
                </c:pt>
                <c:pt idx="25">
                  <c:v>62</c:v>
                </c:pt>
                <c:pt idx="26">
                  <c:v>57</c:v>
                </c:pt>
                <c:pt idx="27">
                  <c:v>73</c:v>
                </c:pt>
                <c:pt idx="28">
                  <c:v>74</c:v>
                </c:pt>
                <c:pt idx="29">
                  <c:v>71</c:v>
                </c:pt>
                <c:pt idx="30">
                  <c:v>71</c:v>
                </c:pt>
                <c:pt idx="31">
                  <c:v>81</c:v>
                </c:pt>
                <c:pt idx="32">
                  <c:v>61</c:v>
                </c:pt>
                <c:pt idx="33">
                  <c:v>63</c:v>
                </c:pt>
                <c:pt idx="34">
                  <c:v>68</c:v>
                </c:pt>
              </c:numCache>
            </c:numRef>
          </c:val>
        </c:ser>
        <c:marker val="1"/>
        <c:axId val="1557634048"/>
        <c:axId val="1557644416"/>
      </c:lineChart>
      <c:catAx>
        <c:axId val="1557634048"/>
        <c:scaling>
          <c:orientation val="minMax"/>
        </c:scaling>
        <c:axPos val="b"/>
        <c:title>
          <c:tx>
            <c:rich>
              <a:bodyPr/>
              <a:lstStyle/>
              <a:p>
                <a:pPr>
                  <a:defRPr/>
                </a:pPr>
                <a:r>
                  <a:rPr lang="en-US"/>
                  <a:t>Age </a:t>
                </a:r>
              </a:p>
            </c:rich>
          </c:tx>
          <c:layout>
            <c:manualLayout>
              <c:xMode val="edge"/>
              <c:yMode val="edge"/>
              <c:x val="0.94152990680078164"/>
              <c:y val="0.84984711913709265"/>
            </c:manualLayout>
          </c:layout>
        </c:title>
        <c:numFmt formatCode="General" sourceLinked="1"/>
        <c:majorTickMark val="none"/>
        <c:tickLblPos val="nextTo"/>
        <c:crossAx val="1557644416"/>
        <c:crosses val="autoZero"/>
        <c:auto val="1"/>
        <c:lblAlgn val="ctr"/>
        <c:lblOffset val="100"/>
        <c:tickLblSkip val="5"/>
      </c:catAx>
      <c:valAx>
        <c:axId val="1557644416"/>
        <c:scaling>
          <c:orientation val="minMax"/>
        </c:scaling>
        <c:axPos val="l"/>
        <c:majorGridlines/>
        <c:title>
          <c:tx>
            <c:rich>
              <a:bodyPr rot="0" vert="horz"/>
              <a:lstStyle/>
              <a:p>
                <a:pPr>
                  <a:defRPr/>
                </a:pPr>
                <a:r>
                  <a:rPr lang="fr-FR"/>
                  <a:t>Contract-age</a:t>
                </a:r>
              </a:p>
            </c:rich>
          </c:tx>
          <c:layout>
            <c:manualLayout>
              <c:xMode val="edge"/>
              <c:yMode val="edge"/>
              <c:x val="0.88316836188789705"/>
              <c:y val="7.5781195231159004E-2"/>
            </c:manualLayout>
          </c:layout>
        </c:title>
        <c:numFmt formatCode="General" sourceLinked="1"/>
        <c:majorTickMark val="none"/>
        <c:tickLblPos val="nextTo"/>
        <c:crossAx val="1557634048"/>
        <c:crosses val="autoZero"/>
        <c:crossBetween val="between"/>
      </c:valAx>
      <c:valAx>
        <c:axId val="1557646336"/>
        <c:scaling>
          <c:orientation val="minMax"/>
        </c:scaling>
        <c:axPos val="r"/>
        <c:title>
          <c:tx>
            <c:rich>
              <a:bodyPr rot="0" vert="wordArtVert"/>
              <a:lstStyle/>
              <a:p>
                <a:pPr>
                  <a:defRPr/>
                </a:pPr>
                <a:r>
                  <a:rPr lang="fr-FR"/>
                  <a:t>Number of deaths</a:t>
                </a:r>
              </a:p>
            </c:rich>
          </c:tx>
          <c:layout>
            <c:manualLayout>
              <c:xMode val="edge"/>
              <c:yMode val="edge"/>
              <c:x val="2.5362234509172712E-4"/>
              <c:y val="0.15280462185941179"/>
            </c:manualLayout>
          </c:layout>
        </c:title>
        <c:numFmt formatCode="General" sourceLinked="1"/>
        <c:tickLblPos val="nextTo"/>
        <c:crossAx val="1557656704"/>
        <c:crosses val="max"/>
        <c:crossBetween val="between"/>
      </c:valAx>
      <c:catAx>
        <c:axId val="1557656704"/>
        <c:scaling>
          <c:orientation val="minMax"/>
        </c:scaling>
        <c:delete val="1"/>
        <c:axPos val="b"/>
        <c:numFmt formatCode="General" sourceLinked="1"/>
        <c:tickLblPos val="none"/>
        <c:crossAx val="1557646336"/>
        <c:crosses val="autoZero"/>
        <c:auto val="1"/>
        <c:lblAlgn val="ctr"/>
        <c:lblOffset val="100"/>
      </c:catAx>
    </c:plotArea>
    <c:legend>
      <c:legendPos val="b"/>
    </c:legend>
    <c:plotVisOnly val="1"/>
    <c:dispBlanksAs val="gap"/>
  </c:chart>
  <c:printSettings>
    <c:headerFooter/>
    <c:pageMargins b="0.75000000000000977" l="0.70000000000000062" r="0.70000000000000062" t="0.7500000000000097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400"/>
            </a:pPr>
            <a:r>
              <a:rPr lang="en-US" sz="1400"/>
              <a:t>Raw mortality rates - Accepted</a:t>
            </a:r>
            <a:r>
              <a:rPr lang="en-US" sz="1400" baseline="0"/>
              <a:t> claims</a:t>
            </a:r>
            <a:endParaRPr lang="en-US" sz="1400"/>
          </a:p>
        </c:rich>
      </c:tx>
      <c:layout>
        <c:manualLayout>
          <c:xMode val="edge"/>
          <c:yMode val="edge"/>
          <c:x val="0.4421978021978023"/>
          <c:y val="2.1884496385180922E-2"/>
        </c:manualLayout>
      </c:layout>
    </c:title>
    <c:plotArea>
      <c:layout/>
      <c:lineChart>
        <c:grouping val="standard"/>
        <c:ser>
          <c:idx val="0"/>
          <c:order val="1"/>
          <c:tx>
            <c:v>Raw mortality rate (Hoem)</c:v>
          </c:tx>
          <c:spPr>
            <a:ln>
              <a:solidFill>
                <a:schemeClr val="accent2">
                  <a:lumMod val="75000"/>
                </a:schemeClr>
              </a:solidFill>
            </a:ln>
          </c:spPr>
          <c:marker>
            <c:symbol val="none"/>
          </c:marker>
          <c:cat>
            <c:numRef>
              <c:f>Calculation_Accepted!$Q$40:$Q$68</c:f>
              <c:numCache>
                <c:formatCode>General</c:formatCode>
                <c:ptCount val="29"/>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numCache>
            </c:numRef>
          </c:cat>
          <c:val>
            <c:numRef>
              <c:f>Calculation_Accepted!$R$40:$R$68</c:f>
              <c:numCache>
                <c:formatCode>0.00%</c:formatCode>
                <c:ptCount val="29"/>
                <c:pt idx="0">
                  <c:v>1.1401342876853E-3</c:v>
                </c:pt>
                <c:pt idx="1">
                  <c:v>7.8313018582537499E-4</c:v>
                </c:pt>
                <c:pt idx="2">
                  <c:v>1.31602625526926E-3</c:v>
                </c:pt>
                <c:pt idx="3">
                  <c:v>9.6392932542195596E-4</c:v>
                </c:pt>
                <c:pt idx="4">
                  <c:v>7.9679399039538697E-4</c:v>
                </c:pt>
                <c:pt idx="5">
                  <c:v>1.9148645037857801E-3</c:v>
                </c:pt>
                <c:pt idx="6">
                  <c:v>1.19797883505127E-3</c:v>
                </c:pt>
                <c:pt idx="7">
                  <c:v>2.03433931972244E-3</c:v>
                </c:pt>
                <c:pt idx="8">
                  <c:v>1.06406803917606E-3</c:v>
                </c:pt>
                <c:pt idx="9">
                  <c:v>1.7361347755617501E-3</c:v>
                </c:pt>
                <c:pt idx="10">
                  <c:v>2.5401511866744299E-3</c:v>
                </c:pt>
                <c:pt idx="11">
                  <c:v>2.1991214677818702E-3</c:v>
                </c:pt>
                <c:pt idx="12">
                  <c:v>3.3994708017509902E-3</c:v>
                </c:pt>
                <c:pt idx="13">
                  <c:v>4.9421798834705898E-3</c:v>
                </c:pt>
                <c:pt idx="14">
                  <c:v>2.9445172259492899E-3</c:v>
                </c:pt>
                <c:pt idx="15">
                  <c:v>3.3864692666244998E-3</c:v>
                </c:pt>
                <c:pt idx="16">
                  <c:v>3.8774128725827298E-3</c:v>
                </c:pt>
                <c:pt idx="17">
                  <c:v>4.04419915036073E-3</c:v>
                </c:pt>
                <c:pt idx="18">
                  <c:v>5.6017401020588197E-3</c:v>
                </c:pt>
                <c:pt idx="19">
                  <c:v>6.5426226915849097E-3</c:v>
                </c:pt>
                <c:pt idx="20">
                  <c:v>7.6086734031227798E-3</c:v>
                </c:pt>
                <c:pt idx="21">
                  <c:v>5.8587832519296796E-3</c:v>
                </c:pt>
                <c:pt idx="22">
                  <c:v>8.3789641380086193E-3</c:v>
                </c:pt>
                <c:pt idx="23">
                  <c:v>8.2188912014624395E-3</c:v>
                </c:pt>
                <c:pt idx="24">
                  <c:v>8.6582005098864E-3</c:v>
                </c:pt>
                <c:pt idx="25">
                  <c:v>1.20425561615698E-2</c:v>
                </c:pt>
                <c:pt idx="26">
                  <c:v>1.1327141900550199E-2</c:v>
                </c:pt>
                <c:pt idx="27">
                  <c:v>1.50774334844474E-2</c:v>
                </c:pt>
                <c:pt idx="28">
                  <c:v>1.5776959894790998E-2</c:v>
                </c:pt>
              </c:numCache>
            </c:numRef>
          </c:val>
        </c:ser>
        <c:ser>
          <c:idx val="1"/>
          <c:order val="0"/>
          <c:tx>
            <c:v>Raw mortality rate (Kaplan Meier)</c:v>
          </c:tx>
          <c:spPr>
            <a:ln>
              <a:solidFill>
                <a:schemeClr val="tx2">
                  <a:lumMod val="40000"/>
                  <a:lumOff val="60000"/>
                </a:schemeClr>
              </a:solidFill>
            </a:ln>
          </c:spPr>
          <c:marker>
            <c:symbol val="none"/>
          </c:marker>
          <c:cat>
            <c:numRef>
              <c:f>Calculation_Accepted!$Q$40:$Q$68</c:f>
              <c:numCache>
                <c:formatCode>General</c:formatCode>
                <c:ptCount val="29"/>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numCache>
            </c:numRef>
          </c:cat>
          <c:val>
            <c:numRef>
              <c:f>Calculation_Accepted!$Y$40:$Y$68</c:f>
              <c:numCache>
                <c:formatCode>0.00%</c:formatCode>
                <c:ptCount val="29"/>
                <c:pt idx="0">
                  <c:v>1.13825977358264E-3</c:v>
                </c:pt>
                <c:pt idx="1">
                  <c:v>7.8552810277400704E-4</c:v>
                </c:pt>
                <c:pt idx="2">
                  <c:v>1.30946891170985E-3</c:v>
                </c:pt>
                <c:pt idx="3">
                  <c:v>9.5940624450890802E-4</c:v>
                </c:pt>
                <c:pt idx="4">
                  <c:v>7.9966753309681398E-4</c:v>
                </c:pt>
                <c:pt idx="5">
                  <c:v>1.90502144828254E-3</c:v>
                </c:pt>
                <c:pt idx="6">
                  <c:v>1.1910697902560801E-3</c:v>
                </c:pt>
                <c:pt idx="7">
                  <c:v>2.0213655651443898E-3</c:v>
                </c:pt>
                <c:pt idx="8">
                  <c:v>1.0591363009319699E-3</c:v>
                </c:pt>
                <c:pt idx="9">
                  <c:v>1.73331521241934E-3</c:v>
                </c:pt>
                <c:pt idx="10">
                  <c:v>2.5374037299755198E-3</c:v>
                </c:pt>
                <c:pt idx="11">
                  <c:v>2.1923383446778399E-3</c:v>
                </c:pt>
                <c:pt idx="12">
                  <c:v>3.38672580023157E-3</c:v>
                </c:pt>
                <c:pt idx="13">
                  <c:v>4.9333513131403599E-3</c:v>
                </c:pt>
                <c:pt idx="14">
                  <c:v>2.9375013835786301E-3</c:v>
                </c:pt>
                <c:pt idx="15">
                  <c:v>3.3797773685278702E-3</c:v>
                </c:pt>
                <c:pt idx="16">
                  <c:v>3.8712625517491402E-3</c:v>
                </c:pt>
                <c:pt idx="17">
                  <c:v>4.0467017941686403E-3</c:v>
                </c:pt>
                <c:pt idx="18">
                  <c:v>5.5988324433219397E-3</c:v>
                </c:pt>
                <c:pt idx="19">
                  <c:v>6.5160094969023401E-3</c:v>
                </c:pt>
                <c:pt idx="20">
                  <c:v>7.6037302451847297E-3</c:v>
                </c:pt>
                <c:pt idx="21">
                  <c:v>5.8783079159930402E-3</c:v>
                </c:pt>
                <c:pt idx="22">
                  <c:v>8.5027052984630608E-3</c:v>
                </c:pt>
                <c:pt idx="23">
                  <c:v>8.1941323205877506E-3</c:v>
                </c:pt>
                <c:pt idx="24">
                  <c:v>8.6146682291379194E-3</c:v>
                </c:pt>
                <c:pt idx="25">
                  <c:v>1.2021615269119299E-2</c:v>
                </c:pt>
                <c:pt idx="26">
                  <c:v>1.1330042965970399E-2</c:v>
                </c:pt>
                <c:pt idx="27">
                  <c:v>1.5045123848633799E-2</c:v>
                </c:pt>
                <c:pt idx="28">
                  <c:v>1.5743759577246001E-2</c:v>
                </c:pt>
              </c:numCache>
            </c:numRef>
          </c:val>
        </c:ser>
        <c:marker val="1"/>
        <c:axId val="1557685760"/>
        <c:axId val="1557687680"/>
      </c:lineChart>
      <c:catAx>
        <c:axId val="1557685760"/>
        <c:scaling>
          <c:orientation val="minMax"/>
        </c:scaling>
        <c:axPos val="b"/>
        <c:title>
          <c:tx>
            <c:rich>
              <a:bodyPr/>
              <a:lstStyle/>
              <a:p>
                <a:pPr>
                  <a:defRPr/>
                </a:pPr>
                <a:r>
                  <a:rPr lang="en-US"/>
                  <a:t>Age</a:t>
                </a:r>
              </a:p>
            </c:rich>
          </c:tx>
        </c:title>
        <c:numFmt formatCode="General" sourceLinked="1"/>
        <c:majorTickMark val="none"/>
        <c:tickLblPos val="nextTo"/>
        <c:spPr>
          <a:ln>
            <a:tailEnd type="triangle"/>
          </a:ln>
        </c:spPr>
        <c:crossAx val="1557687680"/>
        <c:crosses val="autoZero"/>
        <c:auto val="1"/>
        <c:lblAlgn val="ctr"/>
        <c:lblOffset val="100"/>
        <c:tickLblSkip val="5"/>
      </c:catAx>
      <c:valAx>
        <c:axId val="1557687680"/>
        <c:scaling>
          <c:orientation val="minMax"/>
        </c:scaling>
        <c:axPos val="l"/>
        <c:majorGridlines/>
        <c:title>
          <c:tx>
            <c:rich>
              <a:bodyPr rot="0" vert="horz"/>
              <a:lstStyle/>
              <a:p>
                <a:pPr>
                  <a:defRPr/>
                </a:pPr>
                <a:r>
                  <a:rPr lang="en-US"/>
                  <a:t>Raw mortality</a:t>
                </a:r>
              </a:p>
              <a:p>
                <a:pPr>
                  <a:defRPr/>
                </a:pPr>
                <a:r>
                  <a:rPr lang="en-US"/>
                  <a:t> rate </a:t>
                </a:r>
              </a:p>
            </c:rich>
          </c:tx>
          <c:layout>
            <c:manualLayout>
              <c:xMode val="edge"/>
              <c:yMode val="edge"/>
              <c:x val="0"/>
              <c:y val="0.42747293136280062"/>
            </c:manualLayout>
          </c:layout>
        </c:title>
        <c:numFmt formatCode="0.00%" sourceLinked="1"/>
        <c:majorTickMark val="none"/>
        <c:tickLblPos val="nextTo"/>
        <c:spPr>
          <a:ln w="9525">
            <a:solidFill>
              <a:schemeClr val="tx1"/>
            </a:solidFill>
            <a:tailEnd type="triangle"/>
          </a:ln>
        </c:spPr>
        <c:crossAx val="1557685760"/>
        <c:crosses val="autoZero"/>
        <c:crossBetween val="between"/>
      </c:valAx>
    </c:plotArea>
    <c:legend>
      <c:legendPos val="b"/>
    </c:legend>
    <c:plotVisOnly val="1"/>
  </c:chart>
  <c:spPr>
    <a:ln>
      <a:noFill/>
    </a:ln>
  </c:spPr>
  <c:printSettings>
    <c:headerFooter/>
    <c:pageMargins b="0.75000000000000977" l="0.70000000000000062" r="0.70000000000000062" t="0.7500000000000097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400"/>
            </a:pPr>
            <a:r>
              <a:rPr lang="fr-FR" sz="1400"/>
              <a:t>Confidence interval </a:t>
            </a:r>
          </a:p>
          <a:p>
            <a:pPr>
              <a:defRPr sz="1400"/>
            </a:pPr>
            <a:r>
              <a:rPr lang="fr-FR" sz="1400" baseline="0"/>
              <a:t>Hoem method - Accepted only claims</a:t>
            </a:r>
            <a:endParaRPr lang="fr-FR" sz="1400"/>
          </a:p>
        </c:rich>
      </c:tx>
      <c:layout>
        <c:manualLayout>
          <c:xMode val="edge"/>
          <c:yMode val="edge"/>
          <c:x val="0.29451736027061404"/>
          <c:y val="2.7330140410517949E-2"/>
        </c:manualLayout>
      </c:layout>
    </c:title>
    <c:plotArea>
      <c:layout>
        <c:manualLayout>
          <c:layoutTarget val="inner"/>
          <c:xMode val="edge"/>
          <c:yMode val="edge"/>
          <c:x val="0.13332635918064883"/>
          <c:y val="0.24492507693239568"/>
          <c:w val="0.83915933271939203"/>
          <c:h val="0.52869710856952312"/>
        </c:manualLayout>
      </c:layout>
      <c:lineChart>
        <c:grouping val="standard"/>
        <c:ser>
          <c:idx val="1"/>
          <c:order val="0"/>
          <c:tx>
            <c:v>Hoem method</c:v>
          </c:tx>
          <c:spPr>
            <a:ln>
              <a:solidFill>
                <a:schemeClr val="tx2">
                  <a:lumMod val="60000"/>
                  <a:lumOff val="40000"/>
                </a:schemeClr>
              </a:solidFill>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Calculation_Accepted!$R$40:$R$74</c:f>
              <c:numCache>
                <c:formatCode>0.00%</c:formatCode>
                <c:ptCount val="35"/>
                <c:pt idx="0">
                  <c:v>1.1401342876853E-3</c:v>
                </c:pt>
                <c:pt idx="1">
                  <c:v>7.8313018582537499E-4</c:v>
                </c:pt>
                <c:pt idx="2">
                  <c:v>1.31602625526926E-3</c:v>
                </c:pt>
                <c:pt idx="3">
                  <c:v>9.6392932542195596E-4</c:v>
                </c:pt>
                <c:pt idx="4">
                  <c:v>7.9679399039538697E-4</c:v>
                </c:pt>
                <c:pt idx="5">
                  <c:v>1.9148645037857801E-3</c:v>
                </c:pt>
                <c:pt idx="6">
                  <c:v>1.19797883505127E-3</c:v>
                </c:pt>
                <c:pt idx="7">
                  <c:v>2.03433931972244E-3</c:v>
                </c:pt>
                <c:pt idx="8">
                  <c:v>1.06406803917606E-3</c:v>
                </c:pt>
                <c:pt idx="9">
                  <c:v>1.7361347755617501E-3</c:v>
                </c:pt>
                <c:pt idx="10">
                  <c:v>2.5401511866744299E-3</c:v>
                </c:pt>
                <c:pt idx="11">
                  <c:v>2.1991214677818702E-3</c:v>
                </c:pt>
                <c:pt idx="12">
                  <c:v>3.3994708017509902E-3</c:v>
                </c:pt>
                <c:pt idx="13">
                  <c:v>4.9421798834705898E-3</c:v>
                </c:pt>
                <c:pt idx="14">
                  <c:v>2.9445172259492899E-3</c:v>
                </c:pt>
                <c:pt idx="15">
                  <c:v>3.3864692666244998E-3</c:v>
                </c:pt>
                <c:pt idx="16">
                  <c:v>3.8774128725827298E-3</c:v>
                </c:pt>
                <c:pt idx="17">
                  <c:v>4.04419915036073E-3</c:v>
                </c:pt>
                <c:pt idx="18">
                  <c:v>5.6017401020588197E-3</c:v>
                </c:pt>
                <c:pt idx="19">
                  <c:v>6.5426226915849097E-3</c:v>
                </c:pt>
                <c:pt idx="20">
                  <c:v>7.6086734031227798E-3</c:v>
                </c:pt>
                <c:pt idx="21">
                  <c:v>5.8587832519296796E-3</c:v>
                </c:pt>
                <c:pt idx="22">
                  <c:v>8.3789641380086193E-3</c:v>
                </c:pt>
                <c:pt idx="23">
                  <c:v>8.2188912014624395E-3</c:v>
                </c:pt>
                <c:pt idx="24">
                  <c:v>8.6582005098864E-3</c:v>
                </c:pt>
                <c:pt idx="25">
                  <c:v>1.20425561615698E-2</c:v>
                </c:pt>
                <c:pt idx="26">
                  <c:v>1.1327141900550199E-2</c:v>
                </c:pt>
                <c:pt idx="27">
                  <c:v>1.50774334844474E-2</c:v>
                </c:pt>
                <c:pt idx="28">
                  <c:v>1.5776959894790998E-2</c:v>
                </c:pt>
                <c:pt idx="29">
                  <c:v>1.6423765591897899E-2</c:v>
                </c:pt>
                <c:pt idx="30">
                  <c:v>1.7428140234924502E-2</c:v>
                </c:pt>
                <c:pt idx="31">
                  <c:v>2.1280731731615401E-2</c:v>
                </c:pt>
                <c:pt idx="32">
                  <c:v>1.6534361467969001E-2</c:v>
                </c:pt>
                <c:pt idx="33">
                  <c:v>2.0040362465302199E-2</c:v>
                </c:pt>
                <c:pt idx="34">
                  <c:v>2.40891480832802E-2</c:v>
                </c:pt>
              </c:numCache>
            </c:numRef>
          </c:val>
        </c:ser>
        <c:ser>
          <c:idx val="2"/>
          <c:order val="1"/>
          <c:tx>
            <c:v>Upper Confidence Interval (95%)</c:v>
          </c:tx>
          <c:spPr>
            <a:ln>
              <a:solidFill>
                <a:schemeClr val="accent3">
                  <a:lumMod val="60000"/>
                  <a:lumOff val="40000"/>
                </a:schemeClr>
              </a:solidFill>
              <a:prstDash val="sysDot"/>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Calculation_Accepted!$S$40:$S$74</c:f>
              <c:numCache>
                <c:formatCode>0.00%</c:formatCode>
                <c:ptCount val="35"/>
                <c:pt idx="0">
                  <c:v>1.9847575878865617E-3</c:v>
                </c:pt>
                <c:pt idx="1">
                  <c:v>1.4695740594745069E-3</c:v>
                </c:pt>
                <c:pt idx="2">
                  <c:v>2.17583007537851E-3</c:v>
                </c:pt>
                <c:pt idx="3">
                  <c:v>1.6780181628444049E-3</c:v>
                </c:pt>
                <c:pt idx="4">
                  <c:v>1.434361967879748E-3</c:v>
                </c:pt>
                <c:pt idx="5">
                  <c:v>2.8839196460175038E-3</c:v>
                </c:pt>
                <c:pt idx="6">
                  <c:v>1.9404938097089556E-3</c:v>
                </c:pt>
                <c:pt idx="7">
                  <c:v>2.9741561368197482E-3</c:v>
                </c:pt>
                <c:pt idx="8">
                  <c:v>1.7235842426564416E-3</c:v>
                </c:pt>
                <c:pt idx="9">
                  <c:v>2.5614408601205875E-3</c:v>
                </c:pt>
                <c:pt idx="10">
                  <c:v>3.5165538681330628E-3</c:v>
                </c:pt>
                <c:pt idx="11">
                  <c:v>3.0789532959313135E-3</c:v>
                </c:pt>
                <c:pt idx="12">
                  <c:v>4.4529777178826304E-3</c:v>
                </c:pt>
                <c:pt idx="13">
                  <c:v>6.1625859147167953E-3</c:v>
                </c:pt>
                <c:pt idx="14">
                  <c:v>3.8458356369090053E-3</c:v>
                </c:pt>
                <c:pt idx="15">
                  <c:v>4.3159023385930364E-3</c:v>
                </c:pt>
                <c:pt idx="16">
                  <c:v>4.834888757092347E-3</c:v>
                </c:pt>
                <c:pt idx="17">
                  <c:v>4.9984533052999719E-3</c:v>
                </c:pt>
                <c:pt idx="18">
                  <c:v>6.7165303468761416E-3</c:v>
                </c:pt>
                <c:pt idx="19">
                  <c:v>7.7708951052886483E-3</c:v>
                </c:pt>
                <c:pt idx="20">
                  <c:v>8.9993178115402462E-3</c:v>
                </c:pt>
                <c:pt idx="21">
                  <c:v>7.1759983700730844E-3</c:v>
                </c:pt>
                <c:pt idx="22">
                  <c:v>1.0181597302262412E-2</c:v>
                </c:pt>
                <c:pt idx="23">
                  <c:v>1.0647418359811905E-2</c:v>
                </c:pt>
                <c:pt idx="24">
                  <c:v>1.1160301269005999E-2</c:v>
                </c:pt>
                <c:pt idx="25">
                  <c:v>1.5040192238945331E-2</c:v>
                </c:pt>
                <c:pt idx="26">
                  <c:v>1.4267762428778006E-2</c:v>
                </c:pt>
                <c:pt idx="27">
                  <c:v>1.8536206503561827E-2</c:v>
                </c:pt>
                <c:pt idx="28">
                  <c:v>1.9371667190068765E-2</c:v>
                </c:pt>
                <c:pt idx="29">
                  <c:v>2.0271275875551786E-2</c:v>
                </c:pt>
                <c:pt idx="30">
                  <c:v>2.1510940150914128E-2</c:v>
                </c:pt>
                <c:pt idx="31">
                  <c:v>2.5915202197611641E-2</c:v>
                </c:pt>
                <c:pt idx="32">
                  <c:v>2.0753438873994237E-2</c:v>
                </c:pt>
                <c:pt idx="33">
                  <c:v>2.4989065223535278E-2</c:v>
                </c:pt>
                <c:pt idx="34">
                  <c:v>2.9857345442528341E-2</c:v>
                </c:pt>
              </c:numCache>
            </c:numRef>
          </c:val>
        </c:ser>
        <c:ser>
          <c:idx val="3"/>
          <c:order val="2"/>
          <c:tx>
            <c:v>Lower Confidence Interval (95%)</c:v>
          </c:tx>
          <c:spPr>
            <a:ln>
              <a:solidFill>
                <a:schemeClr val="accent5">
                  <a:lumMod val="50000"/>
                </a:schemeClr>
              </a:solidFill>
              <a:prstDash val="sysDot"/>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Calculation_Accepted!$T$40:$T$74</c:f>
              <c:numCache>
                <c:formatCode>0.00%</c:formatCode>
                <c:ptCount val="35"/>
                <c:pt idx="0">
                  <c:v>2.9551098748403835E-4</c:v>
                </c:pt>
                <c:pt idx="1">
                  <c:v>9.6686312176243096E-5</c:v>
                </c:pt>
                <c:pt idx="2">
                  <c:v>4.5622243516001018E-4</c:v>
                </c:pt>
                <c:pt idx="3">
                  <c:v>2.498404879995071E-4</c:v>
                </c:pt>
                <c:pt idx="4">
                  <c:v>1.5922601291102592E-4</c:v>
                </c:pt>
                <c:pt idx="5">
                  <c:v>9.4580936155405637E-4</c:v>
                </c:pt>
                <c:pt idx="6">
                  <c:v>4.5546386039358442E-4</c:v>
                </c:pt>
                <c:pt idx="7">
                  <c:v>1.0945225026251317E-3</c:v>
                </c:pt>
                <c:pt idx="8">
                  <c:v>4.045518356956783E-4</c:v>
                </c:pt>
                <c:pt idx="9">
                  <c:v>9.1082869100291247E-4</c:v>
                </c:pt>
                <c:pt idx="10">
                  <c:v>1.5637485052157969E-3</c:v>
                </c:pt>
                <c:pt idx="11">
                  <c:v>1.3192896396324269E-3</c:v>
                </c:pt>
                <c:pt idx="12">
                  <c:v>2.3459638856193499E-3</c:v>
                </c:pt>
                <c:pt idx="13">
                  <c:v>3.7217738522243846E-3</c:v>
                </c:pt>
                <c:pt idx="14">
                  <c:v>2.0431988149895745E-3</c:v>
                </c:pt>
                <c:pt idx="15">
                  <c:v>2.4570361946559633E-3</c:v>
                </c:pt>
                <c:pt idx="16">
                  <c:v>2.9199369880731126E-3</c:v>
                </c:pt>
                <c:pt idx="17">
                  <c:v>3.0899449954214886E-3</c:v>
                </c:pt>
                <c:pt idx="18">
                  <c:v>4.4869498572414979E-3</c:v>
                </c:pt>
                <c:pt idx="19">
                  <c:v>5.314350277881171E-3</c:v>
                </c:pt>
                <c:pt idx="20">
                  <c:v>6.2180289947053134E-3</c:v>
                </c:pt>
                <c:pt idx="21">
                  <c:v>4.5415681337862748E-3</c:v>
                </c:pt>
                <c:pt idx="22">
                  <c:v>6.5763309737548268E-3</c:v>
                </c:pt>
                <c:pt idx="23">
                  <c:v>5.7903640431129742E-3</c:v>
                </c:pt>
                <c:pt idx="24">
                  <c:v>6.156099750766802E-3</c:v>
                </c:pt>
                <c:pt idx="25">
                  <c:v>9.0449200841942693E-3</c:v>
                </c:pt>
                <c:pt idx="26">
                  <c:v>8.3865213723223926E-3</c:v>
                </c:pt>
                <c:pt idx="27">
                  <c:v>1.1618660465332973E-2</c:v>
                </c:pt>
                <c:pt idx="28">
                  <c:v>1.2182252599513232E-2</c:v>
                </c:pt>
                <c:pt idx="29">
                  <c:v>1.2576255308244012E-2</c:v>
                </c:pt>
                <c:pt idx="30">
                  <c:v>1.3345340318934874E-2</c:v>
                </c:pt>
                <c:pt idx="31">
                  <c:v>1.6646261265619161E-2</c:v>
                </c:pt>
                <c:pt idx="32">
                  <c:v>1.2315284061943764E-2</c:v>
                </c:pt>
                <c:pt idx="33">
                  <c:v>1.5091659707069119E-2</c:v>
                </c:pt>
                <c:pt idx="34">
                  <c:v>1.8320950724032059E-2</c:v>
                </c:pt>
              </c:numCache>
            </c:numRef>
          </c:val>
        </c:ser>
        <c:ser>
          <c:idx val="0"/>
          <c:order val="3"/>
          <c:tx>
            <c:strRef>
              <c:f>Calculation_Accepted!$U$2</c:f>
              <c:strCache>
                <c:ptCount val="1"/>
                <c:pt idx="0">
                  <c:v>Upper Confidence interval (75%)</c:v>
                </c:pt>
              </c:strCache>
            </c:strRef>
          </c:tx>
          <c:spPr>
            <a:ln>
              <a:solidFill>
                <a:schemeClr val="bg2">
                  <a:lumMod val="50000"/>
                </a:schemeClr>
              </a:solidFill>
              <a:prstDash val="dash"/>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Calculation_Accepted!$U$40:$U$74</c:f>
              <c:numCache>
                <c:formatCode>0.00%</c:formatCode>
                <c:ptCount val="35"/>
                <c:pt idx="0">
                  <c:v>1.635704081170734E-3</c:v>
                </c:pt>
                <c:pt idx="1">
                  <c:v>1.1858906218950188E-3</c:v>
                </c:pt>
                <c:pt idx="2">
                  <c:v>1.8205029864558097E-3</c:v>
                </c:pt>
                <c:pt idx="3">
                  <c:v>1.3829100208483927E-3</c:v>
                </c:pt>
                <c:pt idx="4">
                  <c:v>1.1708772424908029E-3</c:v>
                </c:pt>
                <c:pt idx="5">
                  <c:v>2.4834427760135769E-3</c:v>
                </c:pt>
                <c:pt idx="6">
                  <c:v>1.6336381314065447E-3</c:v>
                </c:pt>
                <c:pt idx="7">
                  <c:v>2.5857624522030035E-3</c:v>
                </c:pt>
                <c:pt idx="8">
                  <c:v>1.4510290769324064E-3</c:v>
                </c:pt>
                <c:pt idx="9">
                  <c:v>2.22037048844066E-3</c:v>
                </c:pt>
                <c:pt idx="10">
                  <c:v>3.1130405150812807E-3</c:v>
                </c:pt>
                <c:pt idx="11">
                  <c:v>2.7153493261348597E-3</c:v>
                </c:pt>
                <c:pt idx="12">
                  <c:v>4.0175998596853708E-3</c:v>
                </c:pt>
                <c:pt idx="13">
                  <c:v>5.6582344426201487E-3</c:v>
                </c:pt>
                <c:pt idx="14">
                  <c:v>3.473352007889939E-3</c:v>
                </c:pt>
                <c:pt idx="15">
                  <c:v>3.9317998955856305E-3</c:v>
                </c:pt>
                <c:pt idx="16">
                  <c:v>4.4391971925756175E-3</c:v>
                </c:pt>
                <c:pt idx="17">
                  <c:v>4.6040931698403866E-3</c:v>
                </c:pt>
                <c:pt idx="18">
                  <c:v>6.2558262150893915E-3</c:v>
                </c:pt>
                <c:pt idx="19">
                  <c:v>7.2632927302376136E-3</c:v>
                </c:pt>
                <c:pt idx="20">
                  <c:v>8.4246127243881308E-3</c:v>
                </c:pt>
                <c:pt idx="21">
                  <c:v>6.6316390610444325E-3</c:v>
                </c:pt>
                <c:pt idx="22">
                  <c:v>9.4366315558105894E-3</c:v>
                </c:pt>
                <c:pt idx="23">
                  <c:v>9.6437923402899316E-3</c:v>
                </c:pt>
                <c:pt idx="24">
                  <c:v>1.0126269832839225E-2</c:v>
                </c:pt>
                <c:pt idx="25">
                  <c:v>1.3801373247785036E-2</c:v>
                </c:pt>
                <c:pt idx="26">
                  <c:v>1.3052505985989983E-2</c:v>
                </c:pt>
                <c:pt idx="27">
                  <c:v>1.7106815613009436E-2</c:v>
                </c:pt>
                <c:pt idx="28">
                  <c:v>1.7886099379265198E-2</c:v>
                </c:pt>
                <c:pt idx="29">
                  <c:v>1.8681233360368289E-2</c:v>
                </c:pt>
                <c:pt idx="30">
                  <c:v>1.9823660593795967E-2</c:v>
                </c:pt>
                <c:pt idx="31">
                  <c:v>2.3999936341766257E-2</c:v>
                </c:pt>
                <c:pt idx="32">
                  <c:v>1.900984055823891E-2</c:v>
                </c:pt>
                <c:pt idx="33">
                  <c:v>2.2943938063245076E-2</c:v>
                </c:pt>
                <c:pt idx="34">
                  <c:v>2.7473549595083958E-2</c:v>
                </c:pt>
              </c:numCache>
            </c:numRef>
          </c:val>
        </c:ser>
        <c:ser>
          <c:idx val="4"/>
          <c:order val="4"/>
          <c:tx>
            <c:strRef>
              <c:f>Calculation_Accepted!$V$2</c:f>
              <c:strCache>
                <c:ptCount val="1"/>
                <c:pt idx="0">
                  <c:v>Lower Confidence interval (75%)</c:v>
                </c:pt>
              </c:strCache>
            </c:strRef>
          </c:tx>
          <c:spPr>
            <a:ln>
              <a:solidFill>
                <a:schemeClr val="accent6">
                  <a:lumMod val="75000"/>
                </a:schemeClr>
              </a:solidFill>
              <a:prstDash val="dash"/>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Calculation_Accepted!$V$40:$V$74</c:f>
              <c:numCache>
                <c:formatCode>0.00%</c:formatCode>
                <c:ptCount val="35"/>
                <c:pt idx="0">
                  <c:v>6.4456449419986596E-4</c:v>
                </c:pt>
                <c:pt idx="1">
                  <c:v>3.8036974975573127E-4</c:v>
                </c:pt>
                <c:pt idx="2">
                  <c:v>8.1154952408271034E-4</c:v>
                </c:pt>
                <c:pt idx="3">
                  <c:v>5.4494862999551925E-4</c:v>
                </c:pt>
                <c:pt idx="4">
                  <c:v>4.227107382999711E-4</c:v>
                </c:pt>
                <c:pt idx="5">
                  <c:v>1.346286231557983E-3</c:v>
                </c:pt>
                <c:pt idx="6">
                  <c:v>7.6231953869599538E-4</c:v>
                </c:pt>
                <c:pt idx="7">
                  <c:v>1.4829161872418764E-3</c:v>
                </c:pt>
                <c:pt idx="8">
                  <c:v>6.7710700141971366E-4</c:v>
                </c:pt>
                <c:pt idx="9">
                  <c:v>1.2518990626828401E-3</c:v>
                </c:pt>
                <c:pt idx="10">
                  <c:v>1.9672618582675791E-3</c:v>
                </c:pt>
                <c:pt idx="11">
                  <c:v>1.6828936094288806E-3</c:v>
                </c:pt>
                <c:pt idx="12">
                  <c:v>2.7813417438166095E-3</c:v>
                </c:pt>
                <c:pt idx="13">
                  <c:v>4.2261253243210308E-3</c:v>
                </c:pt>
                <c:pt idx="14">
                  <c:v>2.4156824440086408E-3</c:v>
                </c:pt>
                <c:pt idx="15">
                  <c:v>2.8411386376633687E-3</c:v>
                </c:pt>
                <c:pt idx="16">
                  <c:v>3.3156285525898421E-3</c:v>
                </c:pt>
                <c:pt idx="17">
                  <c:v>3.4843051308810729E-3</c:v>
                </c:pt>
                <c:pt idx="18">
                  <c:v>4.947653989028248E-3</c:v>
                </c:pt>
                <c:pt idx="19">
                  <c:v>5.8219526529322057E-3</c:v>
                </c:pt>
                <c:pt idx="20">
                  <c:v>6.7927340818574296E-3</c:v>
                </c:pt>
                <c:pt idx="21">
                  <c:v>5.0859274428149267E-3</c:v>
                </c:pt>
                <c:pt idx="22">
                  <c:v>7.3212967202066492E-3</c:v>
                </c:pt>
                <c:pt idx="23">
                  <c:v>6.7939900626349473E-3</c:v>
                </c:pt>
                <c:pt idx="24">
                  <c:v>7.1901311869335752E-3</c:v>
                </c:pt>
                <c:pt idx="25">
                  <c:v>1.0283739075354565E-2</c:v>
                </c:pt>
                <c:pt idx="26">
                  <c:v>9.6017778151104155E-3</c:v>
                </c:pt>
                <c:pt idx="27">
                  <c:v>1.3048051355885364E-2</c:v>
                </c:pt>
                <c:pt idx="28">
                  <c:v>1.3667820410316799E-2</c:v>
                </c:pt>
                <c:pt idx="29">
                  <c:v>1.4166297823427506E-2</c:v>
                </c:pt>
                <c:pt idx="30">
                  <c:v>1.5032619876053036E-2</c:v>
                </c:pt>
                <c:pt idx="31">
                  <c:v>1.8561527121464545E-2</c:v>
                </c:pt>
                <c:pt idx="32">
                  <c:v>1.4058882377699092E-2</c:v>
                </c:pt>
                <c:pt idx="33">
                  <c:v>1.7136786867359321E-2</c:v>
                </c:pt>
                <c:pt idx="34">
                  <c:v>2.0704746571476442E-2</c:v>
                </c:pt>
              </c:numCache>
            </c:numRef>
          </c:val>
        </c:ser>
        <c:ser>
          <c:idx val="5"/>
          <c:order val="5"/>
          <c:tx>
            <c:v>WH smoothed</c:v>
          </c:tx>
          <c:spPr>
            <a:ln>
              <a:solidFill>
                <a:srgbClr val="C00000"/>
              </a:solidFill>
            </a:ln>
          </c:spPr>
          <c:marker>
            <c:symbol val="none"/>
          </c:marker>
          <c:val>
            <c:numRef>
              <c:f>Calculation_Accepted!$AG$40:$AG$74</c:f>
              <c:numCache>
                <c:formatCode>0.00%</c:formatCode>
                <c:ptCount val="35"/>
                <c:pt idx="0">
                  <c:v>8.4061869629434901E-4</c:v>
                </c:pt>
                <c:pt idx="1">
                  <c:v>9.0704576875531395E-4</c:v>
                </c:pt>
                <c:pt idx="2">
                  <c:v>9.891163794790909E-4</c:v>
                </c:pt>
                <c:pt idx="3">
                  <c:v>1.0871830149674999E-3</c:v>
                </c:pt>
                <c:pt idx="4">
                  <c:v>1.20183320525691E-3</c:v>
                </c:pt>
                <c:pt idx="5">
                  <c:v>1.3337129268990199E-3</c:v>
                </c:pt>
                <c:pt idx="6">
                  <c:v>1.4834536389419901E-3</c:v>
                </c:pt>
                <c:pt idx="7">
                  <c:v>1.65193754220583E-3</c:v>
                </c:pt>
                <c:pt idx="8">
                  <c:v>1.84006301441545E-3</c:v>
                </c:pt>
                <c:pt idx="9">
                  <c:v>2.0487826275700201E-3</c:v>
                </c:pt>
                <c:pt idx="10">
                  <c:v>2.2787760985746698E-3</c:v>
                </c:pt>
                <c:pt idx="11">
                  <c:v>2.5309429007328698E-3</c:v>
                </c:pt>
                <c:pt idx="12">
                  <c:v>2.8072398706430399E-3</c:v>
                </c:pt>
                <c:pt idx="13">
                  <c:v>3.1112231622778298E-3</c:v>
                </c:pt>
                <c:pt idx="14">
                  <c:v>3.44900291405351E-3</c:v>
                </c:pt>
                <c:pt idx="15">
                  <c:v>3.8294363896307598E-3</c:v>
                </c:pt>
                <c:pt idx="16">
                  <c:v>4.2617269737840304E-3</c:v>
                </c:pt>
                <c:pt idx="17">
                  <c:v>4.7538186130068301E-3</c:v>
                </c:pt>
                <c:pt idx="18">
                  <c:v>5.3115465658084404E-3</c:v>
                </c:pt>
                <c:pt idx="19">
                  <c:v>5.9384967075543204E-3</c:v>
                </c:pt>
                <c:pt idx="20">
                  <c:v>6.6372122492631899E-3</c:v>
                </c:pt>
                <c:pt idx="21">
                  <c:v>7.4098448639056003E-3</c:v>
                </c:pt>
                <c:pt idx="22">
                  <c:v>8.2577312554836507E-3</c:v>
                </c:pt>
                <c:pt idx="23">
                  <c:v>9.1793382090211099E-3</c:v>
                </c:pt>
                <c:pt idx="24">
                  <c:v>1.01704264855102E-2</c:v>
                </c:pt>
                <c:pt idx="25">
                  <c:v>1.12239436969791E-2</c:v>
                </c:pt>
                <c:pt idx="26">
                  <c:v>1.2330506241868501E-2</c:v>
                </c:pt>
                <c:pt idx="27">
                  <c:v>1.34798043762741E-2</c:v>
                </c:pt>
                <c:pt idx="28">
                  <c:v>1.46615486256378E-2</c:v>
                </c:pt>
                <c:pt idx="29">
                  <c:v>1.5866978471710001E-2</c:v>
                </c:pt>
                <c:pt idx="30">
                  <c:v>1.7089524608154799E-2</c:v>
                </c:pt>
                <c:pt idx="31">
                  <c:v>1.8324904286778899E-2</c:v>
                </c:pt>
                <c:pt idx="32">
                  <c:v>1.9570985819845201E-2</c:v>
                </c:pt>
                <c:pt idx="33">
                  <c:v>2.08274412533682E-2</c:v>
                </c:pt>
                <c:pt idx="34">
                  <c:v>2.20942705877234E-2</c:v>
                </c:pt>
              </c:numCache>
            </c:numRef>
          </c:val>
        </c:ser>
        <c:marker val="1"/>
        <c:axId val="1557857024"/>
        <c:axId val="1557858944"/>
      </c:lineChart>
      <c:catAx>
        <c:axId val="1557857024"/>
        <c:scaling>
          <c:orientation val="minMax"/>
        </c:scaling>
        <c:axPos val="b"/>
        <c:title>
          <c:tx>
            <c:rich>
              <a:bodyPr/>
              <a:lstStyle/>
              <a:p>
                <a:pPr>
                  <a:defRPr/>
                </a:pPr>
                <a:r>
                  <a:rPr lang="en-US"/>
                  <a:t>Age</a:t>
                </a:r>
              </a:p>
            </c:rich>
          </c:tx>
          <c:layout>
            <c:manualLayout>
              <c:xMode val="edge"/>
              <c:yMode val="edge"/>
              <c:x val="0.9310530284073395"/>
              <c:y val="0.78677479441678333"/>
            </c:manualLayout>
          </c:layout>
        </c:title>
        <c:numFmt formatCode="General" sourceLinked="1"/>
        <c:majorTickMark val="none"/>
        <c:tickLblPos val="nextTo"/>
        <c:spPr>
          <a:ln>
            <a:tailEnd type="triangle"/>
          </a:ln>
        </c:spPr>
        <c:crossAx val="1557858944"/>
        <c:crosses val="autoZero"/>
        <c:auto val="1"/>
        <c:lblAlgn val="ctr"/>
        <c:lblOffset val="100"/>
        <c:tickLblSkip val="5"/>
      </c:catAx>
      <c:valAx>
        <c:axId val="1557858944"/>
        <c:scaling>
          <c:orientation val="minMax"/>
          <c:max val="2.5000000000000012E-2"/>
        </c:scaling>
        <c:axPos val="l"/>
        <c:majorGridlines/>
        <c:title>
          <c:tx>
            <c:rich>
              <a:bodyPr rot="-5400000" vert="horz"/>
              <a:lstStyle/>
              <a:p>
                <a:pPr>
                  <a:defRPr/>
                </a:pPr>
                <a:r>
                  <a:rPr lang="en-US"/>
                  <a:t>Raw mortality rate </a:t>
                </a:r>
              </a:p>
            </c:rich>
          </c:tx>
          <c:layout>
            <c:manualLayout>
              <c:xMode val="edge"/>
              <c:yMode val="edge"/>
              <c:x val="9.7952772985360724E-4"/>
              <c:y val="0.37631913593500244"/>
            </c:manualLayout>
          </c:layout>
        </c:title>
        <c:numFmt formatCode="0.00%" sourceLinked="1"/>
        <c:majorTickMark val="none"/>
        <c:tickLblPos val="nextTo"/>
        <c:spPr>
          <a:ln w="9525">
            <a:solidFill>
              <a:schemeClr val="tx1"/>
            </a:solidFill>
            <a:tailEnd type="triangle"/>
          </a:ln>
        </c:spPr>
        <c:crossAx val="1557857024"/>
        <c:crosses val="autoZero"/>
        <c:crossBetween val="between"/>
        <c:majorUnit val="5.0000000000000114E-3"/>
      </c:valAx>
    </c:plotArea>
    <c:legend>
      <c:legendPos val="b"/>
      <c:layout>
        <c:manualLayout>
          <c:xMode val="edge"/>
          <c:yMode val="edge"/>
          <c:x val="6.3334674477893912E-2"/>
          <c:y val="0.83601792783428752"/>
          <c:w val="0.86345872653308808"/>
          <c:h val="0.10705176033465126"/>
        </c:manualLayout>
      </c:layout>
      <c:txPr>
        <a:bodyPr/>
        <a:lstStyle/>
        <a:p>
          <a:pPr>
            <a:defRPr sz="700"/>
          </a:pPr>
          <a:endParaRPr lang="fr-FR"/>
        </a:p>
      </c:txPr>
    </c:legend>
    <c:plotVisOnly val="1"/>
  </c:chart>
  <c:spPr>
    <a:ln>
      <a:noFill/>
    </a:ln>
  </c:spPr>
  <c:printSettings>
    <c:headerFooter/>
    <c:pageMargins b="0.75000000000000955" l="0.70000000000000062" r="0.70000000000000062" t="0.750000000000009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400"/>
            </a:pPr>
            <a:r>
              <a:rPr lang="fr-FR" sz="1400"/>
              <a:t>Confidence interval </a:t>
            </a:r>
          </a:p>
          <a:p>
            <a:pPr>
              <a:defRPr sz="1400"/>
            </a:pPr>
            <a:r>
              <a:rPr lang="fr-FR" sz="1400"/>
              <a:t>Kaplan Meier method - Accepted only claims</a:t>
            </a:r>
          </a:p>
        </c:rich>
      </c:tx>
      <c:layout>
        <c:manualLayout>
          <c:xMode val="edge"/>
          <c:yMode val="edge"/>
          <c:x val="0.3289866300128963"/>
          <c:y val="2.4019885903782508E-2"/>
        </c:manualLayout>
      </c:layout>
    </c:title>
    <c:plotArea>
      <c:layout>
        <c:manualLayout>
          <c:layoutTarget val="inner"/>
          <c:xMode val="edge"/>
          <c:yMode val="edge"/>
          <c:x val="0.14337636368589676"/>
          <c:y val="0.17880729767007145"/>
          <c:w val="0.80753871586847115"/>
          <c:h val="0.58214127741910449"/>
        </c:manualLayout>
      </c:layout>
      <c:lineChart>
        <c:grouping val="standard"/>
        <c:ser>
          <c:idx val="1"/>
          <c:order val="0"/>
          <c:tx>
            <c:v>Kaplan Meier Method</c:v>
          </c:tx>
          <c:spPr>
            <a:ln>
              <a:solidFill>
                <a:schemeClr val="tx2">
                  <a:lumMod val="60000"/>
                  <a:lumOff val="40000"/>
                </a:schemeClr>
              </a:solidFill>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Calculation_Accepted!$Y$40:$Y$74</c:f>
              <c:numCache>
                <c:formatCode>0.00%</c:formatCode>
                <c:ptCount val="35"/>
                <c:pt idx="0">
                  <c:v>1.13825977358264E-3</c:v>
                </c:pt>
                <c:pt idx="1">
                  <c:v>7.8552810277400704E-4</c:v>
                </c:pt>
                <c:pt idx="2">
                  <c:v>1.30946891170985E-3</c:v>
                </c:pt>
                <c:pt idx="3">
                  <c:v>9.5940624450890802E-4</c:v>
                </c:pt>
                <c:pt idx="4">
                  <c:v>7.9966753309681398E-4</c:v>
                </c:pt>
                <c:pt idx="5">
                  <c:v>1.90502144828254E-3</c:v>
                </c:pt>
                <c:pt idx="6">
                  <c:v>1.1910697902560801E-3</c:v>
                </c:pt>
                <c:pt idx="7">
                  <c:v>2.0213655651443898E-3</c:v>
                </c:pt>
                <c:pt idx="8">
                  <c:v>1.0591363009319699E-3</c:v>
                </c:pt>
                <c:pt idx="9">
                  <c:v>1.73331521241934E-3</c:v>
                </c:pt>
                <c:pt idx="10">
                  <c:v>2.5374037299755198E-3</c:v>
                </c:pt>
                <c:pt idx="11">
                  <c:v>2.1923383446778399E-3</c:v>
                </c:pt>
                <c:pt idx="12">
                  <c:v>3.38672580023157E-3</c:v>
                </c:pt>
                <c:pt idx="13">
                  <c:v>4.9333513131403599E-3</c:v>
                </c:pt>
                <c:pt idx="14">
                  <c:v>2.9375013835786301E-3</c:v>
                </c:pt>
                <c:pt idx="15">
                  <c:v>3.3797773685278702E-3</c:v>
                </c:pt>
                <c:pt idx="16">
                  <c:v>3.8712625517491402E-3</c:v>
                </c:pt>
                <c:pt idx="17">
                  <c:v>4.0467017941686403E-3</c:v>
                </c:pt>
                <c:pt idx="18">
                  <c:v>5.5988324433219397E-3</c:v>
                </c:pt>
                <c:pt idx="19">
                  <c:v>6.5160094969023401E-3</c:v>
                </c:pt>
                <c:pt idx="20">
                  <c:v>7.6037302451847297E-3</c:v>
                </c:pt>
                <c:pt idx="21">
                  <c:v>5.8783079159930402E-3</c:v>
                </c:pt>
                <c:pt idx="22">
                  <c:v>8.5027052984630608E-3</c:v>
                </c:pt>
                <c:pt idx="23">
                  <c:v>8.1941323205877506E-3</c:v>
                </c:pt>
                <c:pt idx="24">
                  <c:v>8.6146682291379194E-3</c:v>
                </c:pt>
                <c:pt idx="25">
                  <c:v>1.2021615269119299E-2</c:v>
                </c:pt>
                <c:pt idx="26">
                  <c:v>1.1330042965970399E-2</c:v>
                </c:pt>
                <c:pt idx="27">
                  <c:v>1.5045123848633799E-2</c:v>
                </c:pt>
                <c:pt idx="28">
                  <c:v>1.5743759577246001E-2</c:v>
                </c:pt>
                <c:pt idx="29">
                  <c:v>1.63519316509937E-2</c:v>
                </c:pt>
                <c:pt idx="30">
                  <c:v>1.7561745441567699E-2</c:v>
                </c:pt>
                <c:pt idx="31">
                  <c:v>2.0979458353937299E-2</c:v>
                </c:pt>
                <c:pt idx="32">
                  <c:v>1.6690818083140501E-2</c:v>
                </c:pt>
                <c:pt idx="33">
                  <c:v>1.98933589439678E-2</c:v>
                </c:pt>
                <c:pt idx="34">
                  <c:v>2.4412440105046899E-2</c:v>
                </c:pt>
              </c:numCache>
            </c:numRef>
          </c:val>
        </c:ser>
        <c:ser>
          <c:idx val="2"/>
          <c:order val="1"/>
          <c:tx>
            <c:v>Upper Confidence Interval (95%)</c:v>
          </c:tx>
          <c:spPr>
            <a:ln>
              <a:solidFill>
                <a:schemeClr val="accent3">
                  <a:lumMod val="75000"/>
                </a:schemeClr>
              </a:solidFill>
              <a:prstDash val="sysDot"/>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Calculation_Accepted!$Z$40:$Z$74</c:f>
              <c:numCache>
                <c:formatCode>0.00%</c:formatCode>
                <c:ptCount val="35"/>
                <c:pt idx="0">
                  <c:v>1.9821884584189688E-3</c:v>
                </c:pt>
                <c:pt idx="1">
                  <c:v>1.4730221066112728E-3</c:v>
                </c:pt>
                <c:pt idx="2">
                  <c:v>2.1671279912787202E-3</c:v>
                </c:pt>
                <c:pt idx="3">
                  <c:v>1.6718177393378487E-3</c:v>
                </c:pt>
                <c:pt idx="4">
                  <c:v>1.4383841324386954E-3</c:v>
                </c:pt>
                <c:pt idx="5">
                  <c:v>2.8715827448987097E-3</c:v>
                </c:pt>
                <c:pt idx="6">
                  <c:v>1.9314405336985337E-3</c:v>
                </c:pt>
                <c:pt idx="7">
                  <c:v>2.9581808046230348E-3</c:v>
                </c:pt>
                <c:pt idx="8">
                  <c:v>1.7171223678694178E-3</c:v>
                </c:pt>
                <c:pt idx="9">
                  <c:v>2.5579508570423132E-3</c:v>
                </c:pt>
                <c:pt idx="10">
                  <c:v>3.5132782243947553E-3</c:v>
                </c:pt>
                <c:pt idx="11">
                  <c:v>3.0708122176542349E-3</c:v>
                </c:pt>
                <c:pt idx="12">
                  <c:v>4.4382560034476057E-3</c:v>
                </c:pt>
                <c:pt idx="13">
                  <c:v>6.152666807738366E-3</c:v>
                </c:pt>
                <c:pt idx="14">
                  <c:v>3.8377453774727168E-3</c:v>
                </c:pt>
                <c:pt idx="15">
                  <c:v>4.3082916742858742E-3</c:v>
                </c:pt>
                <c:pt idx="16">
                  <c:v>4.8279787646538863E-3</c:v>
                </c:pt>
                <c:pt idx="17">
                  <c:v>5.0012511606955983E-3</c:v>
                </c:pt>
                <c:pt idx="18">
                  <c:v>6.7133333271306994E-3</c:v>
                </c:pt>
                <c:pt idx="19">
                  <c:v>7.7417812649626383E-3</c:v>
                </c:pt>
                <c:pt idx="20">
                  <c:v>8.9939228473911552E-3</c:v>
                </c:pt>
                <c:pt idx="21">
                  <c:v>7.1977160484918649E-3</c:v>
                </c:pt>
                <c:pt idx="22">
                  <c:v>1.031860038866177E-2</c:v>
                </c:pt>
                <c:pt idx="23">
                  <c:v>1.061899882909308E-2</c:v>
                </c:pt>
                <c:pt idx="24">
                  <c:v>1.1110470946916305E-2</c:v>
                </c:pt>
                <c:pt idx="25">
                  <c:v>1.5016643906396579E-2</c:v>
                </c:pt>
                <c:pt idx="26">
                  <c:v>1.4271040040481704E-2</c:v>
                </c:pt>
                <c:pt idx="27">
                  <c:v>1.8500188954544285E-2</c:v>
                </c:pt>
                <c:pt idx="28">
                  <c:v>1.9334682611268687E-2</c:v>
                </c:pt>
                <c:pt idx="29">
                  <c:v>2.0191018631969364E-2</c:v>
                </c:pt>
                <c:pt idx="30">
                  <c:v>2.1660164978466498E-2</c:v>
                </c:pt>
                <c:pt idx="31">
                  <c:v>2.5581006560338224E-2</c:v>
                </c:pt>
                <c:pt idx="32">
                  <c:v>2.0929810027708853E-2</c:v>
                </c:pt>
                <c:pt idx="33">
                  <c:v>2.4823878006011033E-2</c:v>
                </c:pt>
                <c:pt idx="34">
                  <c:v>3.0219214940506885E-2</c:v>
                </c:pt>
              </c:numCache>
            </c:numRef>
          </c:val>
        </c:ser>
        <c:ser>
          <c:idx val="3"/>
          <c:order val="2"/>
          <c:tx>
            <c:v>Lower Confidence Interval (95%)</c:v>
          </c:tx>
          <c:spPr>
            <a:ln>
              <a:solidFill>
                <a:schemeClr val="accent5">
                  <a:lumMod val="50000"/>
                </a:schemeClr>
              </a:solidFill>
              <a:prstDash val="sysDot"/>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Calculation_Accepted!$AA$40:$AA$74</c:f>
              <c:numCache>
                <c:formatCode>0.00%</c:formatCode>
                <c:ptCount val="35"/>
                <c:pt idx="0">
                  <c:v>2.9433108874631097E-4</c:v>
                </c:pt>
                <c:pt idx="1">
                  <c:v>9.8034098936741277E-5</c:v>
                </c:pt>
                <c:pt idx="2">
                  <c:v>4.5180983214097978E-4</c:v>
                </c:pt>
                <c:pt idx="3">
                  <c:v>2.4699474967996736E-4</c:v>
                </c:pt>
                <c:pt idx="4">
                  <c:v>1.6095093375493262E-4</c:v>
                </c:pt>
                <c:pt idx="5">
                  <c:v>9.3846015166637034E-4</c:v>
                </c:pt>
                <c:pt idx="6">
                  <c:v>4.5069904681362648E-4</c:v>
                </c:pt>
                <c:pt idx="7">
                  <c:v>1.0845503256657449E-3</c:v>
                </c:pt>
                <c:pt idx="8">
                  <c:v>4.0115023399452197E-4</c:v>
                </c:pt>
                <c:pt idx="9">
                  <c:v>9.0867956779636658E-4</c:v>
                </c:pt>
                <c:pt idx="10">
                  <c:v>1.5615292355562844E-3</c:v>
                </c:pt>
                <c:pt idx="11">
                  <c:v>1.3138644717014451E-3</c:v>
                </c:pt>
                <c:pt idx="12">
                  <c:v>2.3351955970155342E-3</c:v>
                </c:pt>
                <c:pt idx="13">
                  <c:v>3.7140358185423538E-3</c:v>
                </c:pt>
                <c:pt idx="14">
                  <c:v>2.0372573896845435E-3</c:v>
                </c:pt>
                <c:pt idx="15">
                  <c:v>2.4512630627698661E-3</c:v>
                </c:pt>
                <c:pt idx="16">
                  <c:v>2.914546338844394E-3</c:v>
                </c:pt>
                <c:pt idx="17">
                  <c:v>3.0921524276416824E-3</c:v>
                </c:pt>
                <c:pt idx="18">
                  <c:v>4.48433155951318E-3</c:v>
                </c:pt>
                <c:pt idx="19">
                  <c:v>5.290237728842042E-3</c:v>
                </c:pt>
                <c:pt idx="20">
                  <c:v>6.2135376429783042E-3</c:v>
                </c:pt>
                <c:pt idx="21">
                  <c:v>4.5588997834942156E-3</c:v>
                </c:pt>
                <c:pt idx="22">
                  <c:v>6.6868102082643507E-3</c:v>
                </c:pt>
                <c:pt idx="23">
                  <c:v>5.7692658120824213E-3</c:v>
                </c:pt>
                <c:pt idx="24">
                  <c:v>6.118865511359534E-3</c:v>
                </c:pt>
                <c:pt idx="25">
                  <c:v>9.0265866318420193E-3</c:v>
                </c:pt>
                <c:pt idx="26">
                  <c:v>8.3890458914590953E-3</c:v>
                </c:pt>
                <c:pt idx="27">
                  <c:v>1.1590058742723312E-2</c:v>
                </c:pt>
                <c:pt idx="28">
                  <c:v>1.2152836543223314E-2</c:v>
                </c:pt>
                <c:pt idx="29">
                  <c:v>1.2512844670018036E-2</c:v>
                </c:pt>
                <c:pt idx="30">
                  <c:v>1.3463325904668901E-2</c:v>
                </c:pt>
                <c:pt idx="31">
                  <c:v>1.6377910147536374E-2</c:v>
                </c:pt>
                <c:pt idx="32">
                  <c:v>1.2451826138572149E-2</c:v>
                </c:pt>
                <c:pt idx="33">
                  <c:v>1.4962839881924567E-2</c:v>
                </c:pt>
                <c:pt idx="34">
                  <c:v>1.8605665269586912E-2</c:v>
                </c:pt>
              </c:numCache>
            </c:numRef>
          </c:val>
        </c:ser>
        <c:ser>
          <c:idx val="0"/>
          <c:order val="3"/>
          <c:tx>
            <c:strRef>
              <c:f>Calculation_Accepted!$AB$2</c:f>
              <c:strCache>
                <c:ptCount val="1"/>
                <c:pt idx="0">
                  <c:v>Upper Confidence interval (75%)</c:v>
                </c:pt>
              </c:strCache>
            </c:strRef>
          </c:tx>
          <c:spPr>
            <a:ln>
              <a:solidFill>
                <a:schemeClr val="bg2">
                  <a:lumMod val="50000"/>
                </a:schemeClr>
              </a:solidFill>
              <a:prstDash val="dash"/>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Calculation_Accepted!$AB$40:$AB$74</c:f>
              <c:numCache>
                <c:formatCode>0.00%</c:formatCode>
                <c:ptCount val="35"/>
                <c:pt idx="0">
                  <c:v>1.6334220121345677E-3</c:v>
                </c:pt>
                <c:pt idx="1">
                  <c:v>1.188904686658117E-3</c:v>
                </c:pt>
                <c:pt idx="2">
                  <c:v>1.8126872492119934E-3</c:v>
                </c:pt>
                <c:pt idx="3">
                  <c:v>1.3774027848422151E-3</c:v>
                </c:pt>
                <c:pt idx="4">
                  <c:v>1.1744247214861832E-3</c:v>
                </c:pt>
                <c:pt idx="5">
                  <c:v>2.472136494766517E-3</c:v>
                </c:pt>
                <c:pt idx="6">
                  <c:v>1.625470991765683E-3</c:v>
                </c:pt>
                <c:pt idx="7">
                  <c:v>2.5710275678997173E-3</c:v>
                </c:pt>
                <c:pt idx="8">
                  <c:v>1.4451995544922072E-3</c:v>
                </c:pt>
                <c:pt idx="9">
                  <c:v>2.217157554927717E-3</c:v>
                </c:pt>
                <c:pt idx="10">
                  <c:v>3.1099831527214997E-3</c:v>
                </c:pt>
                <c:pt idx="11">
                  <c:v>2.7077694436180716E-3</c:v>
                </c:pt>
                <c:pt idx="12">
                  <c:v>4.0036950521185298E-3</c:v>
                </c:pt>
                <c:pt idx="13">
                  <c:v>5.648766016603475E-3</c:v>
                </c:pt>
                <c:pt idx="14">
                  <c:v>3.4657057677511807E-3</c:v>
                </c:pt>
                <c:pt idx="15">
                  <c:v>3.9245689254777194E-3</c:v>
                </c:pt>
                <c:pt idx="16">
                  <c:v>4.4326011460554962E-3</c:v>
                </c:pt>
                <c:pt idx="17">
                  <c:v>4.6067690245288452E-3</c:v>
                </c:pt>
                <c:pt idx="18">
                  <c:v>6.2527487782097326E-3</c:v>
                </c:pt>
                <c:pt idx="19">
                  <c:v>7.2352123199989436E-3</c:v>
                </c:pt>
                <c:pt idx="20">
                  <c:v>8.4194044760711531E-3</c:v>
                </c:pt>
                <c:pt idx="21">
                  <c:v>6.6524504427142896E-3</c:v>
                </c:pt>
                <c:pt idx="22">
                  <c:v>9.5681539483245485E-3</c:v>
                </c:pt>
                <c:pt idx="23">
                  <c:v>9.6168856291495505E-3</c:v>
                </c:pt>
                <c:pt idx="24">
                  <c:v>1.007904227273238E-2</c:v>
                </c:pt>
                <c:pt idx="25">
                  <c:v>1.3778902479766684E-2</c:v>
                </c:pt>
                <c:pt idx="26">
                  <c:v>1.3055627984178564E-2</c:v>
                </c:pt>
                <c:pt idx="27">
                  <c:v>1.7072330415877197E-2</c:v>
                </c:pt>
                <c:pt idx="28">
                  <c:v>1.7850678704351149E-2</c:v>
                </c:pt>
                <c:pt idx="29">
                  <c:v>1.8604457175545749E-2</c:v>
                </c:pt>
                <c:pt idx="30">
                  <c:v>1.9966430373931789E-2</c:v>
                </c:pt>
                <c:pt idx="31">
                  <c:v>2.367934633218274E-2</c:v>
                </c:pt>
                <c:pt idx="32">
                  <c:v>1.9177981724086218E-2</c:v>
                </c:pt>
                <c:pt idx="33">
                  <c:v>2.2786265536493166E-2</c:v>
                </c:pt>
                <c:pt idx="34">
                  <c:v>2.781947636054638E-2</c:v>
                </c:pt>
              </c:numCache>
            </c:numRef>
          </c:val>
        </c:ser>
        <c:ser>
          <c:idx val="4"/>
          <c:order val="4"/>
          <c:tx>
            <c:strRef>
              <c:f>Calculation_Accepted!$AC$2</c:f>
              <c:strCache>
                <c:ptCount val="1"/>
                <c:pt idx="0">
                  <c:v>Lower Confidence interval (75%)</c:v>
                </c:pt>
              </c:strCache>
            </c:strRef>
          </c:tx>
          <c:spPr>
            <a:ln>
              <a:solidFill>
                <a:schemeClr val="accent6">
                  <a:lumMod val="75000"/>
                </a:schemeClr>
              </a:solidFill>
              <a:prstDash val="dash"/>
            </a:ln>
          </c:spPr>
          <c:marker>
            <c:symbol val="none"/>
          </c:marker>
          <c:cat>
            <c:numRef>
              <c:f>Calculation_Accepted!$X$40:$X$74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Calculation_Accepted!$AC$40:$AC$74</c:f>
              <c:numCache>
                <c:formatCode>0.00%</c:formatCode>
                <c:ptCount val="35"/>
                <c:pt idx="0">
                  <c:v>6.4309753503071225E-4</c:v>
                </c:pt>
                <c:pt idx="1">
                  <c:v>3.8215151888989709E-4</c:v>
                </c:pt>
                <c:pt idx="2">
                  <c:v>8.0625057420770677E-4</c:v>
                </c:pt>
                <c:pt idx="3">
                  <c:v>5.4140970417560093E-4</c:v>
                </c:pt>
                <c:pt idx="4">
                  <c:v>4.2491034470744485E-4</c:v>
                </c:pt>
                <c:pt idx="5">
                  <c:v>1.337906401798563E-3</c:v>
                </c:pt>
                <c:pt idx="6">
                  <c:v>7.5666858874647719E-4</c:v>
                </c:pt>
                <c:pt idx="7">
                  <c:v>1.4717035623890624E-3</c:v>
                </c:pt>
                <c:pt idx="8">
                  <c:v>6.7307304737173257E-4</c:v>
                </c:pt>
                <c:pt idx="9">
                  <c:v>1.2494728699109629E-3</c:v>
                </c:pt>
                <c:pt idx="10">
                  <c:v>1.96482430722954E-3</c:v>
                </c:pt>
                <c:pt idx="11">
                  <c:v>1.6769072457376083E-3</c:v>
                </c:pt>
                <c:pt idx="12">
                  <c:v>2.7697565483446101E-3</c:v>
                </c:pt>
                <c:pt idx="13">
                  <c:v>4.2179366096772447E-3</c:v>
                </c:pt>
                <c:pt idx="14">
                  <c:v>2.4092969994060796E-3</c:v>
                </c:pt>
                <c:pt idx="15">
                  <c:v>2.8349858115780209E-3</c:v>
                </c:pt>
                <c:pt idx="16">
                  <c:v>3.3099239574427841E-3</c:v>
                </c:pt>
                <c:pt idx="17">
                  <c:v>3.4866345638084354E-3</c:v>
                </c:pt>
                <c:pt idx="18">
                  <c:v>4.9449161084341468E-3</c:v>
                </c:pt>
                <c:pt idx="19">
                  <c:v>5.7968066738057367E-3</c:v>
                </c:pt>
                <c:pt idx="20">
                  <c:v>6.7880560142983062E-3</c:v>
                </c:pt>
                <c:pt idx="21">
                  <c:v>5.1041653892717909E-3</c:v>
                </c:pt>
                <c:pt idx="22">
                  <c:v>7.4372566486015732E-3</c:v>
                </c:pt>
                <c:pt idx="23">
                  <c:v>6.7713790120259507E-3</c:v>
                </c:pt>
                <c:pt idx="24">
                  <c:v>7.1502941855434588E-3</c:v>
                </c:pt>
                <c:pt idx="25">
                  <c:v>1.0264328058471914E-2</c:v>
                </c:pt>
                <c:pt idx="26">
                  <c:v>9.6044579477622353E-3</c:v>
                </c:pt>
                <c:pt idx="27">
                  <c:v>1.3017917281390401E-2</c:v>
                </c:pt>
                <c:pt idx="28">
                  <c:v>1.3636840450140852E-2</c:v>
                </c:pt>
                <c:pt idx="29">
                  <c:v>1.4099406126441652E-2</c:v>
                </c:pt>
                <c:pt idx="30">
                  <c:v>1.5157060509203608E-2</c:v>
                </c:pt>
                <c:pt idx="31">
                  <c:v>1.8279570375691858E-2</c:v>
                </c:pt>
                <c:pt idx="32">
                  <c:v>1.4203654442194784E-2</c:v>
                </c:pt>
                <c:pt idx="33">
                  <c:v>1.7000452351442433E-2</c:v>
                </c:pt>
                <c:pt idx="34">
                  <c:v>2.1005403849547417E-2</c:v>
                </c:pt>
              </c:numCache>
            </c:numRef>
          </c:val>
        </c:ser>
        <c:ser>
          <c:idx val="5"/>
          <c:order val="5"/>
          <c:tx>
            <c:v>WH smoothed</c:v>
          </c:tx>
          <c:spPr>
            <a:ln>
              <a:solidFill>
                <a:srgbClr val="C00000"/>
              </a:solidFill>
            </a:ln>
          </c:spPr>
          <c:marker>
            <c:symbol val="none"/>
          </c:marker>
          <c:val>
            <c:numRef>
              <c:f>Calculation_Accepted!$AG$40:$AG$77</c:f>
              <c:numCache>
                <c:formatCode>0.00%</c:formatCode>
                <c:ptCount val="38"/>
                <c:pt idx="0">
                  <c:v>8.4061869629434901E-4</c:v>
                </c:pt>
                <c:pt idx="1">
                  <c:v>9.0704576875531395E-4</c:v>
                </c:pt>
                <c:pt idx="2">
                  <c:v>9.891163794790909E-4</c:v>
                </c:pt>
                <c:pt idx="3">
                  <c:v>1.0871830149674999E-3</c:v>
                </c:pt>
                <c:pt idx="4">
                  <c:v>1.20183320525691E-3</c:v>
                </c:pt>
                <c:pt idx="5">
                  <c:v>1.3337129268990199E-3</c:v>
                </c:pt>
                <c:pt idx="6">
                  <c:v>1.4834536389419901E-3</c:v>
                </c:pt>
                <c:pt idx="7">
                  <c:v>1.65193754220583E-3</c:v>
                </c:pt>
                <c:pt idx="8">
                  <c:v>1.84006301441545E-3</c:v>
                </c:pt>
                <c:pt idx="9">
                  <c:v>2.0487826275700201E-3</c:v>
                </c:pt>
                <c:pt idx="10">
                  <c:v>2.2787760985746698E-3</c:v>
                </c:pt>
                <c:pt idx="11">
                  <c:v>2.5309429007328698E-3</c:v>
                </c:pt>
                <c:pt idx="12">
                  <c:v>2.8072398706430399E-3</c:v>
                </c:pt>
                <c:pt idx="13">
                  <c:v>3.1112231622778298E-3</c:v>
                </c:pt>
                <c:pt idx="14">
                  <c:v>3.44900291405351E-3</c:v>
                </c:pt>
                <c:pt idx="15">
                  <c:v>3.8294363896307598E-3</c:v>
                </c:pt>
                <c:pt idx="16">
                  <c:v>4.2617269737840304E-3</c:v>
                </c:pt>
                <c:pt idx="17">
                  <c:v>4.7538186130068301E-3</c:v>
                </c:pt>
                <c:pt idx="18">
                  <c:v>5.3115465658084404E-3</c:v>
                </c:pt>
                <c:pt idx="19">
                  <c:v>5.9384967075543204E-3</c:v>
                </c:pt>
                <c:pt idx="20">
                  <c:v>6.6372122492631899E-3</c:v>
                </c:pt>
                <c:pt idx="21">
                  <c:v>7.4098448639056003E-3</c:v>
                </c:pt>
                <c:pt idx="22">
                  <c:v>8.2577312554836507E-3</c:v>
                </c:pt>
                <c:pt idx="23">
                  <c:v>9.1793382090211099E-3</c:v>
                </c:pt>
                <c:pt idx="24">
                  <c:v>1.01704264855102E-2</c:v>
                </c:pt>
                <c:pt idx="25">
                  <c:v>1.12239436969791E-2</c:v>
                </c:pt>
                <c:pt idx="26">
                  <c:v>1.2330506241868501E-2</c:v>
                </c:pt>
                <c:pt idx="27">
                  <c:v>1.34798043762741E-2</c:v>
                </c:pt>
                <c:pt idx="28">
                  <c:v>1.46615486256378E-2</c:v>
                </c:pt>
                <c:pt idx="29">
                  <c:v>1.5866978471710001E-2</c:v>
                </c:pt>
                <c:pt idx="30">
                  <c:v>1.7089524608154799E-2</c:v>
                </c:pt>
                <c:pt idx="31">
                  <c:v>1.8324904286778899E-2</c:v>
                </c:pt>
                <c:pt idx="32">
                  <c:v>1.9570985819845201E-2</c:v>
                </c:pt>
                <c:pt idx="33">
                  <c:v>2.08274412533682E-2</c:v>
                </c:pt>
                <c:pt idx="34">
                  <c:v>2.20942705877234E-2</c:v>
                </c:pt>
                <c:pt idx="35">
                  <c:v>2.3371473823263898E-2</c:v>
                </c:pt>
                <c:pt idx="36">
                  <c:v>2.4659050960321401E-2</c:v>
                </c:pt>
                <c:pt idx="37">
                  <c:v>2.59570019992077E-2</c:v>
                </c:pt>
              </c:numCache>
            </c:numRef>
          </c:val>
        </c:ser>
        <c:marker val="1"/>
        <c:axId val="1557940864"/>
        <c:axId val="1557951232"/>
      </c:lineChart>
      <c:catAx>
        <c:axId val="1557940864"/>
        <c:scaling>
          <c:orientation val="minMax"/>
        </c:scaling>
        <c:axPos val="b"/>
        <c:title>
          <c:tx>
            <c:rich>
              <a:bodyPr/>
              <a:lstStyle/>
              <a:p>
                <a:pPr>
                  <a:defRPr/>
                </a:pPr>
                <a:r>
                  <a:rPr lang="en-US"/>
                  <a:t>Age</a:t>
                </a:r>
              </a:p>
            </c:rich>
          </c:tx>
          <c:layout>
            <c:manualLayout>
              <c:xMode val="edge"/>
              <c:yMode val="edge"/>
              <c:x val="0.9291858573949735"/>
              <c:y val="0.77059224388320069"/>
            </c:manualLayout>
          </c:layout>
        </c:title>
        <c:numFmt formatCode="General" sourceLinked="1"/>
        <c:majorTickMark val="none"/>
        <c:tickLblPos val="nextTo"/>
        <c:spPr>
          <a:ln>
            <a:tailEnd type="triangle"/>
          </a:ln>
        </c:spPr>
        <c:txPr>
          <a:bodyPr/>
          <a:lstStyle/>
          <a:p>
            <a:pPr>
              <a:defRPr sz="1000"/>
            </a:pPr>
            <a:endParaRPr lang="fr-FR"/>
          </a:p>
        </c:txPr>
        <c:crossAx val="1557951232"/>
        <c:crosses val="autoZero"/>
        <c:auto val="1"/>
        <c:lblAlgn val="ctr"/>
        <c:lblOffset val="100"/>
        <c:tickLblSkip val="5"/>
      </c:catAx>
      <c:valAx>
        <c:axId val="1557951232"/>
        <c:scaling>
          <c:orientation val="minMax"/>
          <c:max val="2.5000000000000012E-2"/>
        </c:scaling>
        <c:axPos val="l"/>
        <c:majorGridlines/>
        <c:title>
          <c:tx>
            <c:rich>
              <a:bodyPr rot="-5400000" vert="horz"/>
              <a:lstStyle/>
              <a:p>
                <a:pPr>
                  <a:defRPr sz="1000"/>
                </a:pPr>
                <a:r>
                  <a:rPr lang="en-US" sz="1000"/>
                  <a:t>Raw mortality </a:t>
                </a:r>
              </a:p>
              <a:p>
                <a:pPr>
                  <a:defRPr sz="1000"/>
                </a:pPr>
                <a:r>
                  <a:rPr lang="en-US" sz="1000"/>
                  <a:t>rate</a:t>
                </a:r>
              </a:p>
            </c:rich>
          </c:tx>
          <c:layout>
            <c:manualLayout>
              <c:xMode val="edge"/>
              <c:yMode val="edge"/>
              <c:x val="1.8770742658413043E-2"/>
              <c:y val="0.35886339420535651"/>
            </c:manualLayout>
          </c:layout>
        </c:title>
        <c:numFmt formatCode="0.00%" sourceLinked="1"/>
        <c:majorTickMark val="none"/>
        <c:tickLblPos val="nextTo"/>
        <c:spPr>
          <a:ln w="9525">
            <a:solidFill>
              <a:schemeClr val="tx1"/>
            </a:solidFill>
            <a:tailEnd type="triangle"/>
          </a:ln>
        </c:spPr>
        <c:txPr>
          <a:bodyPr/>
          <a:lstStyle/>
          <a:p>
            <a:pPr>
              <a:defRPr sz="1000"/>
            </a:pPr>
            <a:endParaRPr lang="fr-FR"/>
          </a:p>
        </c:txPr>
        <c:crossAx val="1557940864"/>
        <c:crosses val="autoZero"/>
        <c:crossBetween val="between"/>
        <c:majorUnit val="5.0000000000000114E-3"/>
      </c:valAx>
      <c:spPr>
        <a:noFill/>
        <a:ln w="25400">
          <a:noFill/>
        </a:ln>
      </c:spPr>
    </c:plotArea>
    <c:legend>
      <c:legendPos val="b"/>
      <c:layout>
        <c:manualLayout>
          <c:xMode val="edge"/>
          <c:yMode val="edge"/>
          <c:x val="0.15006298531156192"/>
          <c:y val="0.86120438139107203"/>
          <c:w val="0.8499370051951386"/>
          <c:h val="0.10691725994354774"/>
        </c:manualLayout>
      </c:layout>
      <c:txPr>
        <a:bodyPr/>
        <a:lstStyle/>
        <a:p>
          <a:pPr>
            <a:defRPr sz="700"/>
          </a:pPr>
          <a:endParaRPr lang="fr-FR"/>
        </a:p>
      </c:txPr>
    </c:legend>
    <c:plotVisOnly val="1"/>
  </c:chart>
  <c:spPr>
    <a:ln>
      <a:noFill/>
    </a:ln>
  </c:spPr>
  <c:txPr>
    <a:bodyPr/>
    <a:lstStyle/>
    <a:p>
      <a:pPr>
        <a:defRPr sz="1100"/>
      </a:pPr>
      <a:endParaRPr lang="fr-FR"/>
    </a:p>
  </c:txPr>
  <c:printSettings>
    <c:headerFooter/>
    <c:pageMargins b="0.75000000000000955" l="0.70000000000000062" r="0.70000000000000062" t="0.750000000000009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Smoothing</a:t>
            </a:r>
            <a:r>
              <a:rPr lang="fr-FR" sz="1100" baseline="0"/>
              <a:t> comparison - Accepted claims</a:t>
            </a:r>
            <a:endParaRPr lang="fr-FR" sz="1100"/>
          </a:p>
        </c:rich>
      </c:tx>
    </c:title>
    <c:plotArea>
      <c:layout>
        <c:manualLayout>
          <c:layoutTarget val="inner"/>
          <c:xMode val="edge"/>
          <c:yMode val="edge"/>
          <c:x val="0.23466156494533219"/>
          <c:y val="0.16623948608554132"/>
          <c:w val="0.7364742166569308"/>
          <c:h val="0.56678645876181744"/>
        </c:manualLayout>
      </c:layout>
      <c:lineChart>
        <c:grouping val="standard"/>
        <c:ser>
          <c:idx val="1"/>
          <c:order val="0"/>
          <c:tx>
            <c:v>Raw Mortality rate - Kaplan Meier method</c:v>
          </c:tx>
          <c:spPr>
            <a:ln>
              <a:solidFill>
                <a:schemeClr val="accent4">
                  <a:lumMod val="50000"/>
                </a:schemeClr>
              </a:solidFill>
              <a:prstDash val="dash"/>
            </a:ln>
          </c:spPr>
          <c:marker>
            <c:symbol val="none"/>
          </c:marker>
          <c:cat>
            <c:numRef>
              <c:f>Calculation_Accepted!$AE$35:$AE$75</c:f>
              <c:numCache>
                <c:formatCode>General</c:formatCode>
                <c:ptCount val="4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pt idx="30">
                  <c:v>62</c:v>
                </c:pt>
                <c:pt idx="31">
                  <c:v>63</c:v>
                </c:pt>
                <c:pt idx="32">
                  <c:v>64</c:v>
                </c:pt>
                <c:pt idx="33">
                  <c:v>65</c:v>
                </c:pt>
                <c:pt idx="34">
                  <c:v>66</c:v>
                </c:pt>
                <c:pt idx="35">
                  <c:v>67</c:v>
                </c:pt>
                <c:pt idx="36">
                  <c:v>68</c:v>
                </c:pt>
                <c:pt idx="37">
                  <c:v>69</c:v>
                </c:pt>
                <c:pt idx="38">
                  <c:v>70</c:v>
                </c:pt>
                <c:pt idx="39">
                  <c:v>71</c:v>
                </c:pt>
                <c:pt idx="40">
                  <c:v>72</c:v>
                </c:pt>
              </c:numCache>
            </c:numRef>
          </c:cat>
          <c:val>
            <c:numRef>
              <c:f>Calculation_Accepted!$AF$40:$AF$68</c:f>
              <c:numCache>
                <c:formatCode>0.00%</c:formatCode>
                <c:ptCount val="29"/>
                <c:pt idx="0">
                  <c:v>1.13825977358264E-3</c:v>
                </c:pt>
                <c:pt idx="1">
                  <c:v>7.8552810277400704E-4</c:v>
                </c:pt>
                <c:pt idx="2">
                  <c:v>1.30946891170985E-3</c:v>
                </c:pt>
                <c:pt idx="3">
                  <c:v>9.5940624450890802E-4</c:v>
                </c:pt>
                <c:pt idx="4">
                  <c:v>7.9966753309681398E-4</c:v>
                </c:pt>
                <c:pt idx="5">
                  <c:v>1.90502144828254E-3</c:v>
                </c:pt>
                <c:pt idx="6">
                  <c:v>1.1910697902560801E-3</c:v>
                </c:pt>
                <c:pt idx="7">
                  <c:v>2.0213655651443898E-3</c:v>
                </c:pt>
                <c:pt idx="8">
                  <c:v>1.0591363009319699E-3</c:v>
                </c:pt>
                <c:pt idx="9">
                  <c:v>1.73331521241934E-3</c:v>
                </c:pt>
                <c:pt idx="10">
                  <c:v>2.5374037299755198E-3</c:v>
                </c:pt>
                <c:pt idx="11">
                  <c:v>2.1923383446778399E-3</c:v>
                </c:pt>
                <c:pt idx="12">
                  <c:v>3.38672580023157E-3</c:v>
                </c:pt>
                <c:pt idx="13">
                  <c:v>4.9333513131403599E-3</c:v>
                </c:pt>
                <c:pt idx="14">
                  <c:v>2.9375013835786301E-3</c:v>
                </c:pt>
                <c:pt idx="15">
                  <c:v>3.3797773685278702E-3</c:v>
                </c:pt>
                <c:pt idx="16">
                  <c:v>3.8712625517491402E-3</c:v>
                </c:pt>
                <c:pt idx="17">
                  <c:v>4.0467017941686403E-3</c:v>
                </c:pt>
                <c:pt idx="18">
                  <c:v>5.5988324433219397E-3</c:v>
                </c:pt>
                <c:pt idx="19">
                  <c:v>6.5160094969023401E-3</c:v>
                </c:pt>
                <c:pt idx="20">
                  <c:v>7.6037302451847297E-3</c:v>
                </c:pt>
                <c:pt idx="21">
                  <c:v>5.8783079159930402E-3</c:v>
                </c:pt>
                <c:pt idx="22">
                  <c:v>8.5027052984630608E-3</c:v>
                </c:pt>
                <c:pt idx="23">
                  <c:v>8.1941323205877506E-3</c:v>
                </c:pt>
                <c:pt idx="24">
                  <c:v>8.6146682291379194E-3</c:v>
                </c:pt>
                <c:pt idx="25">
                  <c:v>1.2021615269119299E-2</c:v>
                </c:pt>
                <c:pt idx="26">
                  <c:v>1.1330042965970399E-2</c:v>
                </c:pt>
                <c:pt idx="27">
                  <c:v>1.5045123848633799E-2</c:v>
                </c:pt>
                <c:pt idx="28">
                  <c:v>1.5743759577246001E-2</c:v>
                </c:pt>
              </c:numCache>
            </c:numRef>
          </c:val>
        </c:ser>
        <c:ser>
          <c:idx val="2"/>
          <c:order val="1"/>
          <c:tx>
            <c:v>Smoothed rates-Makeham method</c:v>
          </c:tx>
          <c:spPr>
            <a:ln>
              <a:prstDash val="sysDot"/>
            </a:ln>
          </c:spPr>
          <c:marker>
            <c:symbol val="none"/>
          </c:marker>
          <c:cat>
            <c:numRef>
              <c:f>Calculation_Accepted!$AE$35:$AE$75</c:f>
              <c:numCache>
                <c:formatCode>General</c:formatCode>
                <c:ptCount val="4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pt idx="30">
                  <c:v>62</c:v>
                </c:pt>
                <c:pt idx="31">
                  <c:v>63</c:v>
                </c:pt>
                <c:pt idx="32">
                  <c:v>64</c:v>
                </c:pt>
                <c:pt idx="33">
                  <c:v>65</c:v>
                </c:pt>
                <c:pt idx="34">
                  <c:v>66</c:v>
                </c:pt>
                <c:pt idx="35">
                  <c:v>67</c:v>
                </c:pt>
                <c:pt idx="36">
                  <c:v>68</c:v>
                </c:pt>
                <c:pt idx="37">
                  <c:v>69</c:v>
                </c:pt>
                <c:pt idx="38">
                  <c:v>70</c:v>
                </c:pt>
                <c:pt idx="39">
                  <c:v>71</c:v>
                </c:pt>
                <c:pt idx="40">
                  <c:v>72</c:v>
                </c:pt>
              </c:numCache>
            </c:numRef>
          </c:cat>
          <c:val>
            <c:numRef>
              <c:f>Calculation_Accepted!$AG$40:$AG$68</c:f>
              <c:numCache>
                <c:formatCode>0.00%</c:formatCode>
                <c:ptCount val="29"/>
                <c:pt idx="0">
                  <c:v>8.4061869629434901E-4</c:v>
                </c:pt>
                <c:pt idx="1">
                  <c:v>9.0704576875531395E-4</c:v>
                </c:pt>
                <c:pt idx="2">
                  <c:v>9.891163794790909E-4</c:v>
                </c:pt>
                <c:pt idx="3">
                  <c:v>1.0871830149674999E-3</c:v>
                </c:pt>
                <c:pt idx="4">
                  <c:v>1.20183320525691E-3</c:v>
                </c:pt>
                <c:pt idx="5">
                  <c:v>1.3337129268990199E-3</c:v>
                </c:pt>
                <c:pt idx="6">
                  <c:v>1.4834536389419901E-3</c:v>
                </c:pt>
                <c:pt idx="7">
                  <c:v>1.65193754220583E-3</c:v>
                </c:pt>
                <c:pt idx="8">
                  <c:v>1.84006301441545E-3</c:v>
                </c:pt>
                <c:pt idx="9">
                  <c:v>2.0487826275700201E-3</c:v>
                </c:pt>
                <c:pt idx="10">
                  <c:v>2.2787760985746698E-3</c:v>
                </c:pt>
                <c:pt idx="11">
                  <c:v>2.5309429007328698E-3</c:v>
                </c:pt>
                <c:pt idx="12">
                  <c:v>2.8072398706430399E-3</c:v>
                </c:pt>
                <c:pt idx="13">
                  <c:v>3.1112231622778298E-3</c:v>
                </c:pt>
                <c:pt idx="14">
                  <c:v>3.44900291405351E-3</c:v>
                </c:pt>
                <c:pt idx="15">
                  <c:v>3.8294363896307598E-3</c:v>
                </c:pt>
                <c:pt idx="16">
                  <c:v>4.2617269737840304E-3</c:v>
                </c:pt>
                <c:pt idx="17">
                  <c:v>4.7538186130068301E-3</c:v>
                </c:pt>
                <c:pt idx="18">
                  <c:v>5.3115465658084404E-3</c:v>
                </c:pt>
                <c:pt idx="19">
                  <c:v>5.9384967075543204E-3</c:v>
                </c:pt>
                <c:pt idx="20">
                  <c:v>6.6372122492631899E-3</c:v>
                </c:pt>
                <c:pt idx="21">
                  <c:v>7.4098448639056003E-3</c:v>
                </c:pt>
                <c:pt idx="22">
                  <c:v>8.2577312554836507E-3</c:v>
                </c:pt>
                <c:pt idx="23">
                  <c:v>9.1793382090211099E-3</c:v>
                </c:pt>
                <c:pt idx="24">
                  <c:v>1.01704264855102E-2</c:v>
                </c:pt>
                <c:pt idx="25">
                  <c:v>1.12239436969791E-2</c:v>
                </c:pt>
                <c:pt idx="26">
                  <c:v>1.2330506241868501E-2</c:v>
                </c:pt>
                <c:pt idx="27">
                  <c:v>1.34798043762741E-2</c:v>
                </c:pt>
                <c:pt idx="28">
                  <c:v>1.46615486256378E-2</c:v>
                </c:pt>
              </c:numCache>
            </c:numRef>
          </c:val>
        </c:ser>
        <c:ser>
          <c:idx val="3"/>
          <c:order val="2"/>
          <c:tx>
            <c:v>Smoothed rate - Whittaker method</c:v>
          </c:tx>
          <c:spPr>
            <a:ln>
              <a:solidFill>
                <a:schemeClr val="tx2">
                  <a:lumMod val="60000"/>
                  <a:lumOff val="40000"/>
                </a:schemeClr>
              </a:solidFill>
            </a:ln>
          </c:spPr>
          <c:marker>
            <c:symbol val="none"/>
          </c:marker>
          <c:cat>
            <c:numRef>
              <c:f>Calculation_Accepted!$AE$35:$AE$75</c:f>
              <c:numCache>
                <c:formatCode>General</c:formatCode>
                <c:ptCount val="4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pt idx="30">
                  <c:v>62</c:v>
                </c:pt>
                <c:pt idx="31">
                  <c:v>63</c:v>
                </c:pt>
                <c:pt idx="32">
                  <c:v>64</c:v>
                </c:pt>
                <c:pt idx="33">
                  <c:v>65</c:v>
                </c:pt>
                <c:pt idx="34">
                  <c:v>66</c:v>
                </c:pt>
                <c:pt idx="35">
                  <c:v>67</c:v>
                </c:pt>
                <c:pt idx="36">
                  <c:v>68</c:v>
                </c:pt>
                <c:pt idx="37">
                  <c:v>69</c:v>
                </c:pt>
                <c:pt idx="38">
                  <c:v>70</c:v>
                </c:pt>
                <c:pt idx="39">
                  <c:v>71</c:v>
                </c:pt>
                <c:pt idx="40">
                  <c:v>72</c:v>
                </c:pt>
              </c:numCache>
            </c:numRef>
          </c:cat>
          <c:val>
            <c:numRef>
              <c:f>Calculation_Accepted!$AH$40:$AH$68</c:f>
              <c:numCache>
                <c:formatCode>0.00%</c:formatCode>
                <c:ptCount val="29"/>
                <c:pt idx="0">
                  <c:v>1.05917176819315E-3</c:v>
                </c:pt>
                <c:pt idx="1">
                  <c:v>1.1615431833869E-3</c:v>
                </c:pt>
                <c:pt idx="2">
                  <c:v>1.2738027304328701E-3</c:v>
                </c:pt>
                <c:pt idx="3">
                  <c:v>1.3969042323262999E-3</c:v>
                </c:pt>
                <c:pt idx="4">
                  <c:v>1.53189325984748E-3</c:v>
                </c:pt>
                <c:pt idx="5">
                  <c:v>1.6799159041384099E-3</c:v>
                </c:pt>
                <c:pt idx="6">
                  <c:v>1.84222837739467E-3</c:v>
                </c:pt>
                <c:pt idx="7">
                  <c:v>2.0202075176649599E-3</c:v>
                </c:pt>
                <c:pt idx="8">
                  <c:v>2.2153622802744098E-3</c:v>
                </c:pt>
                <c:pt idx="9">
                  <c:v>2.4293463053827202E-3</c:v>
                </c:pt>
                <c:pt idx="10">
                  <c:v>2.6639716586470698E-3</c:v>
                </c:pt>
                <c:pt idx="11">
                  <c:v>2.9212238499221098E-3</c:v>
                </c:pt>
                <c:pt idx="12">
                  <c:v>3.2032782433548701E-3</c:v>
                </c:pt>
                <c:pt idx="13">
                  <c:v>3.5125179811494899E-3</c:v>
                </c:pt>
                <c:pt idx="14">
                  <c:v>3.8515535526328902E-3</c:v>
                </c:pt>
                <c:pt idx="15">
                  <c:v>4.2232441500298402E-3</c:v>
                </c:pt>
                <c:pt idx="16">
                  <c:v>4.6307209624919504E-3</c:v>
                </c:pt>
                <c:pt idx="17">
                  <c:v>5.07741257033401E-3</c:v>
                </c:pt>
                <c:pt idx="18">
                  <c:v>5.5670726120103896E-3</c:v>
                </c:pt>
                <c:pt idx="19">
                  <c:v>6.1038099069641296E-3</c:v>
                </c:pt>
                <c:pt idx="20">
                  <c:v>6.6921212279004204E-3</c:v>
                </c:pt>
                <c:pt idx="21">
                  <c:v>7.3369269260423796E-3</c:v>
                </c:pt>
                <c:pt idx="22">
                  <c:v>8.0436096221829807E-3</c:v>
                </c:pt>
                <c:pt idx="23">
                  <c:v>8.8180561844757293E-3</c:v>
                </c:pt>
                <c:pt idx="24">
                  <c:v>9.6667032203939796E-3</c:v>
                </c:pt>
                <c:pt idx="25">
                  <c:v>1.05965863145293E-2</c:v>
                </c:pt>
                <c:pt idx="26">
                  <c:v>1.1615393245136199E-2</c:v>
                </c:pt>
                <c:pt idx="27">
                  <c:v>1.2731521409625499E-2</c:v>
                </c:pt>
                <c:pt idx="28">
                  <c:v>1.39541396814574E-2</c:v>
                </c:pt>
              </c:numCache>
            </c:numRef>
          </c:val>
        </c:ser>
        <c:ser>
          <c:idx val="5"/>
          <c:order val="3"/>
          <c:tx>
            <c:v>SMR</c:v>
          </c:tx>
          <c:spPr>
            <a:ln>
              <a:prstDash val="lgDashDot"/>
            </a:ln>
          </c:spPr>
          <c:marker>
            <c:symbol val="none"/>
          </c:marker>
          <c:val>
            <c:numRef>
              <c:f>Calculation_Accepted!$DB$40:$DB$68</c:f>
              <c:numCache>
                <c:formatCode>General</c:formatCode>
                <c:ptCount val="29"/>
                <c:pt idx="0">
                  <c:v>1.2989965698879682E-3</c:v>
                </c:pt>
                <c:pt idx="1">
                  <c:v>1.3827388929532947E-3</c:v>
                </c:pt>
                <c:pt idx="2">
                  <c:v>1.4497678826259628E-3</c:v>
                </c:pt>
                <c:pt idx="3">
                  <c:v>1.5636427072564239E-3</c:v>
                </c:pt>
                <c:pt idx="4">
                  <c:v>1.7074990721086467E-3</c:v>
                </c:pt>
                <c:pt idx="5">
                  <c:v>1.829348222932398E-3</c:v>
                </c:pt>
                <c:pt idx="6">
                  <c:v>2.0634397102718771E-3</c:v>
                </c:pt>
                <c:pt idx="7">
                  <c:v>2.2413863777740561E-3</c:v>
                </c:pt>
                <c:pt idx="8">
                  <c:v>2.391977467840188E-3</c:v>
                </c:pt>
                <c:pt idx="9">
                  <c:v>2.5563021245888205E-3</c:v>
                </c:pt>
                <c:pt idx="10">
                  <c:v>2.7466191570537039E-3</c:v>
                </c:pt>
                <c:pt idx="11">
                  <c:v>2.9934609507677318E-3</c:v>
                </c:pt>
                <c:pt idx="12">
                  <c:v>3.3282921460212472E-3</c:v>
                </c:pt>
                <c:pt idx="13">
                  <c:v>3.6689578650000187E-3</c:v>
                </c:pt>
                <c:pt idx="14">
                  <c:v>4.0161663490205415E-3</c:v>
                </c:pt>
                <c:pt idx="15">
                  <c:v>4.4135772345809954E-3</c:v>
                </c:pt>
                <c:pt idx="16">
                  <c:v>4.8201471751824826E-3</c:v>
                </c:pt>
                <c:pt idx="17">
                  <c:v>5.2743391328059063E-3</c:v>
                </c:pt>
                <c:pt idx="18">
                  <c:v>5.8165368003274707E-3</c:v>
                </c:pt>
                <c:pt idx="19">
                  <c:v>6.2669624168014909E-3</c:v>
                </c:pt>
                <c:pt idx="20">
                  <c:v>6.7255217436241691E-3</c:v>
                </c:pt>
                <c:pt idx="21">
                  <c:v>7.3497897965409103E-3</c:v>
                </c:pt>
                <c:pt idx="22">
                  <c:v>7.9184769464413045E-3</c:v>
                </c:pt>
                <c:pt idx="23">
                  <c:v>8.5906024000203078E-3</c:v>
                </c:pt>
                <c:pt idx="24">
                  <c:v>9.2514175343867862E-3</c:v>
                </c:pt>
                <c:pt idx="25">
                  <c:v>9.9432457793120349E-3</c:v>
                </c:pt>
                <c:pt idx="26">
                  <c:v>1.0662714085797134E-2</c:v>
                </c:pt>
                <c:pt idx="27">
                  <c:v>1.1327110160036938E-2</c:v>
                </c:pt>
                <c:pt idx="28">
                  <c:v>1.2079909550922224E-2</c:v>
                </c:pt>
              </c:numCache>
            </c:numRef>
          </c:val>
        </c:ser>
        <c:ser>
          <c:idx val="0"/>
          <c:order val="4"/>
          <c:tx>
            <c:v>Brass</c:v>
          </c:tx>
          <c:spPr>
            <a:ln>
              <a:solidFill>
                <a:schemeClr val="bg2">
                  <a:lumMod val="75000"/>
                </a:schemeClr>
              </a:solidFill>
            </a:ln>
          </c:spPr>
          <c:marker>
            <c:symbol val="none"/>
          </c:marker>
          <c:val>
            <c:numRef>
              <c:f>Calculation_Accepted!$AI$40:$AI$68</c:f>
              <c:numCache>
                <c:formatCode>0.00%</c:formatCode>
                <c:ptCount val="29"/>
                <c:pt idx="0">
                  <c:v>9.6934292222699203E-4</c:v>
                </c:pt>
                <c:pt idx="1">
                  <c:v>1.0441578805164299E-3</c:v>
                </c:pt>
                <c:pt idx="2">
                  <c:v>1.1046720077083801E-3</c:v>
                </c:pt>
                <c:pt idx="3">
                  <c:v>1.2087028027528699E-3</c:v>
                </c:pt>
                <c:pt idx="4">
                  <c:v>1.34220580824585E-3</c:v>
                </c:pt>
                <c:pt idx="5">
                  <c:v>1.45699564702968E-3</c:v>
                </c:pt>
                <c:pt idx="6">
                  <c:v>1.6816140117499199E-3</c:v>
                </c:pt>
                <c:pt idx="7">
                  <c:v>1.8557083120656901E-3</c:v>
                </c:pt>
                <c:pt idx="8">
                  <c:v>2.00514655718198E-3</c:v>
                </c:pt>
                <c:pt idx="9">
                  <c:v>2.1702972446097399E-3</c:v>
                </c:pt>
                <c:pt idx="10">
                  <c:v>2.3641479500491301E-3</c:v>
                </c:pt>
                <c:pt idx="11">
                  <c:v>2.61945738957306E-3</c:v>
                </c:pt>
                <c:pt idx="12">
                  <c:v>2.9723160782869598E-3</c:v>
                </c:pt>
                <c:pt idx="13">
                  <c:v>3.33849000923135E-3</c:v>
                </c:pt>
                <c:pt idx="14">
                  <c:v>3.71858959172987E-3</c:v>
                </c:pt>
                <c:pt idx="15">
                  <c:v>4.16158607228249E-3</c:v>
                </c:pt>
                <c:pt idx="16">
                  <c:v>4.62296491351056E-3</c:v>
                </c:pt>
                <c:pt idx="17">
                  <c:v>5.1474983148191503E-3</c:v>
                </c:pt>
                <c:pt idx="18">
                  <c:v>5.7853962977973397E-3</c:v>
                </c:pt>
                <c:pt idx="19">
                  <c:v>6.3244019165070303E-3</c:v>
                </c:pt>
                <c:pt idx="20">
                  <c:v>6.8810970040086503E-3</c:v>
                </c:pt>
                <c:pt idx="21">
                  <c:v>7.6511183728450102E-3</c:v>
                </c:pt>
                <c:pt idx="22">
                  <c:v>8.3640759610233394E-3</c:v>
                </c:pt>
                <c:pt idx="23">
                  <c:v>9.2199941795004601E-3</c:v>
                </c:pt>
                <c:pt idx="24">
                  <c:v>1.0074743745240399E-2</c:v>
                </c:pt>
                <c:pt idx="25">
                  <c:v>1.0982885121505401E-2</c:v>
                </c:pt>
                <c:pt idx="26">
                  <c:v>1.1940953055039401E-2</c:v>
                </c:pt>
                <c:pt idx="27">
                  <c:v>1.28374287510698E-2</c:v>
                </c:pt>
                <c:pt idx="28">
                  <c:v>1.38661661598409E-2</c:v>
                </c:pt>
              </c:numCache>
            </c:numRef>
          </c:val>
        </c:ser>
        <c:marker val="1"/>
        <c:axId val="1558008960"/>
        <c:axId val="1558010880"/>
      </c:lineChart>
      <c:catAx>
        <c:axId val="1558008960"/>
        <c:scaling>
          <c:orientation val="minMax"/>
        </c:scaling>
        <c:axPos val="b"/>
        <c:title>
          <c:tx>
            <c:rich>
              <a:bodyPr/>
              <a:lstStyle/>
              <a:p>
                <a:pPr>
                  <a:defRPr/>
                </a:pPr>
                <a:r>
                  <a:rPr lang="en-US"/>
                  <a:t>Age</a:t>
                </a:r>
              </a:p>
            </c:rich>
          </c:tx>
          <c:layout>
            <c:manualLayout>
              <c:xMode val="edge"/>
              <c:yMode val="edge"/>
              <c:x val="0.93052395940082977"/>
              <c:y val="0.77000526057823249"/>
            </c:manualLayout>
          </c:layout>
        </c:title>
        <c:numFmt formatCode="General" sourceLinked="1"/>
        <c:majorTickMark val="none"/>
        <c:tickLblPos val="nextTo"/>
        <c:spPr>
          <a:ln>
            <a:tailEnd type="triangle"/>
          </a:ln>
        </c:spPr>
        <c:crossAx val="1558010880"/>
        <c:crosses val="autoZero"/>
        <c:auto val="1"/>
        <c:lblAlgn val="ctr"/>
        <c:lblOffset val="100"/>
        <c:tickLblSkip val="5"/>
      </c:catAx>
      <c:valAx>
        <c:axId val="1558010880"/>
        <c:scaling>
          <c:orientation val="minMax"/>
        </c:scaling>
        <c:axPos val="l"/>
        <c:majorGridlines/>
        <c:title>
          <c:tx>
            <c:rich>
              <a:bodyPr rot="0" vert="horz"/>
              <a:lstStyle/>
              <a:p>
                <a:pPr>
                  <a:defRPr/>
                </a:pPr>
                <a:r>
                  <a:rPr lang="en-US"/>
                  <a:t>Raw mortality </a:t>
                </a:r>
              </a:p>
              <a:p>
                <a:pPr>
                  <a:defRPr/>
                </a:pPr>
                <a:r>
                  <a:rPr lang="en-US"/>
                  <a:t>rate</a:t>
                </a:r>
              </a:p>
            </c:rich>
          </c:tx>
          <c:layout>
            <c:manualLayout>
              <c:xMode val="edge"/>
              <c:yMode val="edge"/>
              <c:x val="4.1170327393286368E-2"/>
              <c:y val="0.38449728454513959"/>
            </c:manualLayout>
          </c:layout>
        </c:title>
        <c:numFmt formatCode="0.00%" sourceLinked="1"/>
        <c:majorTickMark val="none"/>
        <c:tickLblPos val="nextTo"/>
        <c:spPr>
          <a:ln w="9525">
            <a:solidFill>
              <a:schemeClr val="tx1"/>
            </a:solidFill>
            <a:tailEnd type="triangle"/>
          </a:ln>
        </c:spPr>
        <c:crossAx val="1558008960"/>
        <c:crosses val="autoZero"/>
        <c:crossBetween val="between"/>
      </c:valAx>
    </c:plotArea>
    <c:legend>
      <c:legendPos val="b"/>
      <c:layout>
        <c:manualLayout>
          <c:xMode val="edge"/>
          <c:yMode val="edge"/>
          <c:x val="0.23467086838775617"/>
          <c:y val="0.8070139558327426"/>
          <c:w val="0.76532918557069263"/>
          <c:h val="0.11905984183027132"/>
        </c:manualLayout>
      </c:layout>
      <c:txPr>
        <a:bodyPr/>
        <a:lstStyle/>
        <a:p>
          <a:pPr>
            <a:defRPr sz="900"/>
          </a:pPr>
          <a:endParaRPr lang="fr-FR"/>
        </a:p>
      </c:txPr>
    </c:legend>
    <c:plotVisOnly val="1"/>
  </c:chart>
  <c:spPr>
    <a:ln>
      <a:noFill/>
    </a:ln>
  </c:spPr>
  <c:printSettings>
    <c:headerFooter/>
    <c:pageMargins b="0.75000000000000955" l="0.70000000000000062" r="0.70000000000000062" t="0.75000000000000955"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400"/>
            </a:pPr>
            <a:r>
              <a:rPr lang="en-US" sz="1400"/>
              <a:t>Raw mortality rates - All claims</a:t>
            </a:r>
          </a:p>
        </c:rich>
      </c:tx>
      <c:layout>
        <c:manualLayout>
          <c:xMode val="edge"/>
          <c:yMode val="edge"/>
          <c:x val="0.4421978021978023"/>
          <c:y val="2.1884496385180922E-2"/>
        </c:manualLayout>
      </c:layout>
    </c:title>
    <c:plotArea>
      <c:layout/>
      <c:lineChart>
        <c:grouping val="standard"/>
        <c:ser>
          <c:idx val="0"/>
          <c:order val="1"/>
          <c:tx>
            <c:v>Raw mortality rate (Hoem)</c:v>
          </c:tx>
          <c:spPr>
            <a:ln>
              <a:solidFill>
                <a:schemeClr val="accent2">
                  <a:lumMod val="75000"/>
                </a:schemeClr>
              </a:solidFill>
            </a:ln>
          </c:spPr>
          <c:marker>
            <c:symbol val="none"/>
          </c:marker>
          <c:cat>
            <c:numRef>
              <c:f>Calculation_Accepted!$Q$40:$Q$68</c:f>
              <c:numCache>
                <c:formatCode>General</c:formatCode>
                <c:ptCount val="29"/>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numCache>
            </c:numRef>
          </c:cat>
          <c:val>
            <c:numRef>
              <c:f>Calculation_All!$R$40:$R$68</c:f>
              <c:numCache>
                <c:formatCode>0.00%</c:formatCode>
                <c:ptCount val="29"/>
                <c:pt idx="0">
                  <c:v>1.1401342876853E-3</c:v>
                </c:pt>
                <c:pt idx="1">
                  <c:v>7.8313018582537499E-4</c:v>
                </c:pt>
                <c:pt idx="2">
                  <c:v>1.31602625526926E-3</c:v>
                </c:pt>
                <c:pt idx="3">
                  <c:v>9.6392932542195596E-4</c:v>
                </c:pt>
                <c:pt idx="4">
                  <c:v>7.9679399039538697E-4</c:v>
                </c:pt>
                <c:pt idx="5">
                  <c:v>1.9148645037857801E-3</c:v>
                </c:pt>
                <c:pt idx="6">
                  <c:v>1.19797883505127E-3</c:v>
                </c:pt>
                <c:pt idx="7">
                  <c:v>2.1471613442580599E-3</c:v>
                </c:pt>
                <c:pt idx="8">
                  <c:v>1.06406803917606E-3</c:v>
                </c:pt>
                <c:pt idx="9">
                  <c:v>1.7361347755617501E-3</c:v>
                </c:pt>
                <c:pt idx="10">
                  <c:v>2.5401511866744299E-3</c:v>
                </c:pt>
                <c:pt idx="11">
                  <c:v>2.2906565670819E-3</c:v>
                </c:pt>
                <c:pt idx="12">
                  <c:v>3.3994708017509902E-3</c:v>
                </c:pt>
                <c:pt idx="13">
                  <c:v>4.9421798834705898E-3</c:v>
                </c:pt>
                <c:pt idx="14">
                  <c:v>3.01622262969175E-3</c:v>
                </c:pt>
                <c:pt idx="15">
                  <c:v>3.4527512048975499E-3</c:v>
                </c:pt>
                <c:pt idx="16">
                  <c:v>4.0001521460490798E-3</c:v>
                </c:pt>
                <c:pt idx="17">
                  <c:v>4.1611308475098399E-3</c:v>
                </c:pt>
                <c:pt idx="18">
                  <c:v>5.6017401020588197E-3</c:v>
                </c:pt>
                <c:pt idx="19">
                  <c:v>6.6024066924764901E-3</c:v>
                </c:pt>
                <c:pt idx="20">
                  <c:v>7.6086734031227798E-3</c:v>
                </c:pt>
                <c:pt idx="21">
                  <c:v>5.9356585941843397E-3</c:v>
                </c:pt>
                <c:pt idx="22">
                  <c:v>8.3789641380086193E-3</c:v>
                </c:pt>
                <c:pt idx="23">
                  <c:v>8.7764705160590806E-3</c:v>
                </c:pt>
                <c:pt idx="24">
                  <c:v>8.8449340735734308E-3</c:v>
                </c:pt>
                <c:pt idx="25">
                  <c:v>1.20425561615698E-2</c:v>
                </c:pt>
                <c:pt idx="26">
                  <c:v>1.1327141900550199E-2</c:v>
                </c:pt>
                <c:pt idx="27">
                  <c:v>1.50774334844474E-2</c:v>
                </c:pt>
                <c:pt idx="28">
                  <c:v>1.5776959894790998E-2</c:v>
                </c:pt>
              </c:numCache>
            </c:numRef>
          </c:val>
        </c:ser>
        <c:ser>
          <c:idx val="1"/>
          <c:order val="0"/>
          <c:tx>
            <c:v>Raw mortality rate (Kaplan Meier)</c:v>
          </c:tx>
          <c:spPr>
            <a:ln>
              <a:solidFill>
                <a:schemeClr val="tx2">
                  <a:lumMod val="40000"/>
                  <a:lumOff val="60000"/>
                </a:schemeClr>
              </a:solidFill>
            </a:ln>
          </c:spPr>
          <c:marker>
            <c:symbol val="none"/>
          </c:marker>
          <c:cat>
            <c:numRef>
              <c:f>Calculation_Accepted!$Q$40:$Q$68</c:f>
              <c:numCache>
                <c:formatCode>General</c:formatCode>
                <c:ptCount val="29"/>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numCache>
            </c:numRef>
          </c:cat>
          <c:val>
            <c:numRef>
              <c:f>Calculation_All!$Y$40:$Y$68</c:f>
              <c:numCache>
                <c:formatCode>0.00%</c:formatCode>
                <c:ptCount val="29"/>
                <c:pt idx="0">
                  <c:v>1.13825977358264E-3</c:v>
                </c:pt>
                <c:pt idx="1">
                  <c:v>7.8552810277400704E-4</c:v>
                </c:pt>
                <c:pt idx="2">
                  <c:v>1.30946891170985E-3</c:v>
                </c:pt>
                <c:pt idx="3">
                  <c:v>9.5940624450890802E-4</c:v>
                </c:pt>
                <c:pt idx="4">
                  <c:v>7.9966753309681398E-4</c:v>
                </c:pt>
                <c:pt idx="5">
                  <c:v>1.90502144828254E-3</c:v>
                </c:pt>
                <c:pt idx="6">
                  <c:v>1.1910697902560801E-3</c:v>
                </c:pt>
                <c:pt idx="7">
                  <c:v>2.1338265336405099E-3</c:v>
                </c:pt>
                <c:pt idx="8">
                  <c:v>1.0591363009319901E-3</c:v>
                </c:pt>
                <c:pt idx="9">
                  <c:v>1.73331521241934E-3</c:v>
                </c:pt>
                <c:pt idx="10">
                  <c:v>2.5374037299755099E-3</c:v>
                </c:pt>
                <c:pt idx="11">
                  <c:v>2.2854695432642899E-3</c:v>
                </c:pt>
                <c:pt idx="12">
                  <c:v>3.3867258002315999E-3</c:v>
                </c:pt>
                <c:pt idx="13">
                  <c:v>4.9333513131403399E-3</c:v>
                </c:pt>
                <c:pt idx="14">
                  <c:v>3.0083809242494601E-3</c:v>
                </c:pt>
                <c:pt idx="15">
                  <c:v>3.4453401750952398E-3</c:v>
                </c:pt>
                <c:pt idx="16">
                  <c:v>3.9946469611337803E-3</c:v>
                </c:pt>
                <c:pt idx="17" formatCode="0.00000%">
                  <c:v>4.1633321008292604E-3</c:v>
                </c:pt>
                <c:pt idx="18">
                  <c:v>5.5988324433219501E-3</c:v>
                </c:pt>
                <c:pt idx="19">
                  <c:v>6.5744256779162197E-3</c:v>
                </c:pt>
                <c:pt idx="20">
                  <c:v>7.6037302451848901E-3</c:v>
                </c:pt>
                <c:pt idx="21">
                  <c:v>5.95591304418057E-3</c:v>
                </c:pt>
                <c:pt idx="22">
                  <c:v>8.5027052984631094E-3</c:v>
                </c:pt>
                <c:pt idx="23">
                  <c:v>8.7473137199653196E-3</c:v>
                </c:pt>
                <c:pt idx="24">
                  <c:v>8.8034316205642307E-3</c:v>
                </c:pt>
                <c:pt idx="25">
                  <c:v>1.2021615269119299E-2</c:v>
                </c:pt>
                <c:pt idx="26">
                  <c:v>1.1330042965970399E-2</c:v>
                </c:pt>
                <c:pt idx="27">
                  <c:v>1.50451238486337E-2</c:v>
                </c:pt>
                <c:pt idx="28">
                  <c:v>1.5743759577246101E-2</c:v>
                </c:pt>
              </c:numCache>
            </c:numRef>
          </c:val>
        </c:ser>
        <c:marker val="1"/>
        <c:axId val="1558176896"/>
        <c:axId val="1558178816"/>
      </c:lineChart>
      <c:catAx>
        <c:axId val="1558176896"/>
        <c:scaling>
          <c:orientation val="minMax"/>
        </c:scaling>
        <c:axPos val="b"/>
        <c:title>
          <c:tx>
            <c:rich>
              <a:bodyPr/>
              <a:lstStyle/>
              <a:p>
                <a:pPr>
                  <a:defRPr/>
                </a:pPr>
                <a:r>
                  <a:rPr lang="en-US"/>
                  <a:t>Age</a:t>
                </a:r>
              </a:p>
            </c:rich>
          </c:tx>
        </c:title>
        <c:numFmt formatCode="General" sourceLinked="1"/>
        <c:majorTickMark val="none"/>
        <c:tickLblPos val="nextTo"/>
        <c:spPr>
          <a:ln>
            <a:tailEnd type="triangle"/>
          </a:ln>
        </c:spPr>
        <c:crossAx val="1558178816"/>
        <c:crosses val="autoZero"/>
        <c:auto val="1"/>
        <c:lblAlgn val="ctr"/>
        <c:lblOffset val="100"/>
        <c:tickLblSkip val="5"/>
      </c:catAx>
      <c:valAx>
        <c:axId val="1558178816"/>
        <c:scaling>
          <c:orientation val="minMax"/>
        </c:scaling>
        <c:axPos val="l"/>
        <c:majorGridlines/>
        <c:title>
          <c:tx>
            <c:rich>
              <a:bodyPr rot="0" vert="horz"/>
              <a:lstStyle/>
              <a:p>
                <a:pPr>
                  <a:defRPr/>
                </a:pPr>
                <a:r>
                  <a:rPr lang="en-US"/>
                  <a:t>Raw mortality</a:t>
                </a:r>
              </a:p>
              <a:p>
                <a:pPr>
                  <a:defRPr/>
                </a:pPr>
                <a:r>
                  <a:rPr lang="en-US"/>
                  <a:t> rate </a:t>
                </a:r>
              </a:p>
            </c:rich>
          </c:tx>
          <c:layout>
            <c:manualLayout>
              <c:xMode val="edge"/>
              <c:yMode val="edge"/>
              <c:x val="0"/>
              <c:y val="0.42747293136280101"/>
            </c:manualLayout>
          </c:layout>
        </c:title>
        <c:numFmt formatCode="0.00%" sourceLinked="1"/>
        <c:majorTickMark val="none"/>
        <c:tickLblPos val="nextTo"/>
        <c:spPr>
          <a:ln w="9525">
            <a:solidFill>
              <a:schemeClr val="tx1"/>
            </a:solidFill>
            <a:tailEnd type="triangle"/>
          </a:ln>
        </c:spPr>
        <c:crossAx val="1558176896"/>
        <c:crosses val="autoZero"/>
        <c:crossBetween val="between"/>
      </c:valAx>
    </c:plotArea>
    <c:legend>
      <c:legendPos val="b"/>
    </c:legend>
    <c:plotVisOnly val="1"/>
  </c:chart>
  <c:spPr>
    <a:ln>
      <a:noFill/>
    </a:ln>
  </c:spPr>
  <c:printSettings>
    <c:headerFooter/>
    <c:pageMargins b="0.75000000000000999" l="0.70000000000000062" r="0.70000000000000062" t="0.7500000000000099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100"/>
            </a:pPr>
            <a:r>
              <a:rPr lang="fr-FR" sz="1100"/>
              <a:t>Smoothing</a:t>
            </a:r>
            <a:r>
              <a:rPr lang="fr-FR" sz="1100" baseline="0"/>
              <a:t> comparison - All claims</a:t>
            </a:r>
            <a:endParaRPr lang="fr-FR" sz="1100"/>
          </a:p>
        </c:rich>
      </c:tx>
    </c:title>
    <c:plotArea>
      <c:layout>
        <c:manualLayout>
          <c:layoutTarget val="inner"/>
          <c:xMode val="edge"/>
          <c:yMode val="edge"/>
          <c:x val="0.23466156494533219"/>
          <c:y val="0.16623948608554143"/>
          <c:w val="0.73647421665693102"/>
          <c:h val="0.56678645876181744"/>
        </c:manualLayout>
      </c:layout>
      <c:lineChart>
        <c:grouping val="standard"/>
        <c:ser>
          <c:idx val="1"/>
          <c:order val="0"/>
          <c:tx>
            <c:v>Raw Mortality rate - Kaplan Meier method</c:v>
          </c:tx>
          <c:spPr>
            <a:ln>
              <a:solidFill>
                <a:schemeClr val="accent4">
                  <a:lumMod val="50000"/>
                </a:schemeClr>
              </a:solidFill>
              <a:prstDash val="dash"/>
            </a:ln>
          </c:spPr>
          <c:marker>
            <c:symbol val="none"/>
          </c:marker>
          <c:cat>
            <c:numRef>
              <c:f>Calculation_Accepted!$AE$35:$AE$75</c:f>
              <c:numCache>
                <c:formatCode>General</c:formatCode>
                <c:ptCount val="4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pt idx="30">
                  <c:v>62</c:v>
                </c:pt>
                <c:pt idx="31">
                  <c:v>63</c:v>
                </c:pt>
                <c:pt idx="32">
                  <c:v>64</c:v>
                </c:pt>
                <c:pt idx="33">
                  <c:v>65</c:v>
                </c:pt>
                <c:pt idx="34">
                  <c:v>66</c:v>
                </c:pt>
                <c:pt idx="35">
                  <c:v>67</c:v>
                </c:pt>
                <c:pt idx="36">
                  <c:v>68</c:v>
                </c:pt>
                <c:pt idx="37">
                  <c:v>69</c:v>
                </c:pt>
                <c:pt idx="38">
                  <c:v>70</c:v>
                </c:pt>
                <c:pt idx="39">
                  <c:v>71</c:v>
                </c:pt>
                <c:pt idx="40">
                  <c:v>72</c:v>
                </c:pt>
              </c:numCache>
            </c:numRef>
          </c:cat>
          <c:val>
            <c:numRef>
              <c:f>Calculation_All!$AF$40:$AF$68</c:f>
              <c:numCache>
                <c:formatCode>0.00%</c:formatCode>
                <c:ptCount val="29"/>
                <c:pt idx="0">
                  <c:v>1.13825977358264E-3</c:v>
                </c:pt>
                <c:pt idx="1">
                  <c:v>7.8552810277400704E-4</c:v>
                </c:pt>
                <c:pt idx="2">
                  <c:v>1.30946891170985E-3</c:v>
                </c:pt>
                <c:pt idx="3">
                  <c:v>9.5940624450890802E-4</c:v>
                </c:pt>
                <c:pt idx="4">
                  <c:v>7.9966753309681398E-4</c:v>
                </c:pt>
                <c:pt idx="5">
                  <c:v>1.90502144828254E-3</c:v>
                </c:pt>
                <c:pt idx="6">
                  <c:v>1.1910697902560801E-3</c:v>
                </c:pt>
                <c:pt idx="7">
                  <c:v>2.1338265336405099E-3</c:v>
                </c:pt>
                <c:pt idx="8">
                  <c:v>1.0591363009319901E-3</c:v>
                </c:pt>
                <c:pt idx="9">
                  <c:v>1.73331521241934E-3</c:v>
                </c:pt>
                <c:pt idx="10">
                  <c:v>2.5374037299755099E-3</c:v>
                </c:pt>
                <c:pt idx="11">
                  <c:v>2.2854695432642899E-3</c:v>
                </c:pt>
                <c:pt idx="12">
                  <c:v>3.3867258002315999E-3</c:v>
                </c:pt>
                <c:pt idx="13">
                  <c:v>4.9333513131403399E-3</c:v>
                </c:pt>
                <c:pt idx="14">
                  <c:v>3.0083809242494601E-3</c:v>
                </c:pt>
                <c:pt idx="15">
                  <c:v>3.4453401750952398E-3</c:v>
                </c:pt>
                <c:pt idx="16">
                  <c:v>3.9946469611337803E-3</c:v>
                </c:pt>
                <c:pt idx="17">
                  <c:v>4.1633321008292604E-3</c:v>
                </c:pt>
                <c:pt idx="18">
                  <c:v>5.5988324433219501E-3</c:v>
                </c:pt>
                <c:pt idx="19">
                  <c:v>6.5744256779162197E-3</c:v>
                </c:pt>
                <c:pt idx="20">
                  <c:v>7.6037302451848901E-3</c:v>
                </c:pt>
                <c:pt idx="21">
                  <c:v>5.95591304418057E-3</c:v>
                </c:pt>
                <c:pt idx="22">
                  <c:v>8.5027052984631094E-3</c:v>
                </c:pt>
                <c:pt idx="23">
                  <c:v>8.7473137199653196E-3</c:v>
                </c:pt>
                <c:pt idx="24">
                  <c:v>8.8034316205642307E-3</c:v>
                </c:pt>
                <c:pt idx="25">
                  <c:v>1.2021615269119299E-2</c:v>
                </c:pt>
                <c:pt idx="26">
                  <c:v>1.1330042965970399E-2</c:v>
                </c:pt>
                <c:pt idx="27">
                  <c:v>1.50451238486337E-2</c:v>
                </c:pt>
                <c:pt idx="28">
                  <c:v>1.5743759577246101E-2</c:v>
                </c:pt>
              </c:numCache>
            </c:numRef>
          </c:val>
        </c:ser>
        <c:ser>
          <c:idx val="2"/>
          <c:order val="1"/>
          <c:tx>
            <c:v>Smoothed rates-Makeham method</c:v>
          </c:tx>
          <c:spPr>
            <a:ln>
              <a:prstDash val="sysDot"/>
            </a:ln>
          </c:spPr>
          <c:marker>
            <c:symbol val="none"/>
          </c:marker>
          <c:cat>
            <c:numRef>
              <c:f>Calculation_Accepted!$AE$35:$AE$75</c:f>
              <c:numCache>
                <c:formatCode>General</c:formatCode>
                <c:ptCount val="4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pt idx="30">
                  <c:v>62</c:v>
                </c:pt>
                <c:pt idx="31">
                  <c:v>63</c:v>
                </c:pt>
                <c:pt idx="32">
                  <c:v>64</c:v>
                </c:pt>
                <c:pt idx="33">
                  <c:v>65</c:v>
                </c:pt>
                <c:pt idx="34">
                  <c:v>66</c:v>
                </c:pt>
                <c:pt idx="35">
                  <c:v>67</c:v>
                </c:pt>
                <c:pt idx="36">
                  <c:v>68</c:v>
                </c:pt>
                <c:pt idx="37">
                  <c:v>69</c:v>
                </c:pt>
                <c:pt idx="38">
                  <c:v>70</c:v>
                </c:pt>
                <c:pt idx="39">
                  <c:v>71</c:v>
                </c:pt>
                <c:pt idx="40">
                  <c:v>72</c:v>
                </c:pt>
              </c:numCache>
            </c:numRef>
          </c:cat>
          <c:val>
            <c:numRef>
              <c:f>Calculation_All!$AG$40:$AG$68</c:f>
              <c:numCache>
                <c:formatCode>0.00%</c:formatCode>
                <c:ptCount val="29"/>
                <c:pt idx="0">
                  <c:v>8.3821088484523196E-4</c:v>
                </c:pt>
                <c:pt idx="1">
                  <c:v>9.0674660565256905E-4</c:v>
                </c:pt>
                <c:pt idx="2">
                  <c:v>9.9131789752167007E-4</c:v>
                </c:pt>
                <c:pt idx="3">
                  <c:v>1.0922674264618199E-3</c:v>
                </c:pt>
                <c:pt idx="4">
                  <c:v>1.2101612208000299E-3</c:v>
                </c:pt>
                <c:pt idx="5">
                  <c:v>1.3456091770120799E-3</c:v>
                </c:pt>
                <c:pt idx="6">
                  <c:v>1.499193319E-3</c:v>
                </c:pt>
                <c:pt idx="7">
                  <c:v>1.67174127414788E-3</c:v>
                </c:pt>
                <c:pt idx="8">
                  <c:v>1.86411034774853E-3</c:v>
                </c:pt>
                <c:pt idx="9">
                  <c:v>2.0772588447127999E-3</c:v>
                </c:pt>
                <c:pt idx="10">
                  <c:v>2.3118607330928501E-3</c:v>
                </c:pt>
                <c:pt idx="11">
                  <c:v>2.5687651830562301E-3</c:v>
                </c:pt>
                <c:pt idx="12">
                  <c:v>2.8498322315260701E-3</c:v>
                </c:pt>
                <c:pt idx="13">
                  <c:v>3.1585106228223699E-3</c:v>
                </c:pt>
                <c:pt idx="14">
                  <c:v>3.5007609521265602E-3</c:v>
                </c:pt>
                <c:pt idx="15">
                  <c:v>3.8852732763403398E-3</c:v>
                </c:pt>
                <c:pt idx="16">
                  <c:v>4.3211579789315903E-3</c:v>
                </c:pt>
                <c:pt idx="17">
                  <c:v>4.8164023486898903E-3</c:v>
                </c:pt>
                <c:pt idx="18">
                  <c:v>5.3770671128015399E-3</c:v>
                </c:pt>
                <c:pt idx="19">
                  <c:v>6.0070755061392899E-3</c:v>
                </c:pt>
                <c:pt idx="20">
                  <c:v>6.7092468181594901E-3</c:v>
                </c:pt>
                <c:pt idx="21">
                  <c:v>7.4859010727871197E-3</c:v>
                </c:pt>
                <c:pt idx="22">
                  <c:v>8.3384080537725596E-3</c:v>
                </c:pt>
                <c:pt idx="23">
                  <c:v>9.2652264536120799E-3</c:v>
                </c:pt>
                <c:pt idx="24">
                  <c:v>1.02621596363869E-2</c:v>
                </c:pt>
                <c:pt idx="25">
                  <c:v>1.1322429640628E-2</c:v>
                </c:pt>
                <c:pt idx="26">
                  <c:v>1.2437060934638099E-2</c:v>
                </c:pt>
                <c:pt idx="27">
                  <c:v>1.3596129852629099E-2</c:v>
                </c:pt>
                <c:pt idx="28">
                  <c:v>1.4789612012660399E-2</c:v>
                </c:pt>
              </c:numCache>
            </c:numRef>
          </c:val>
        </c:ser>
        <c:ser>
          <c:idx val="3"/>
          <c:order val="2"/>
          <c:tx>
            <c:v>Smoothed rate - Whittaker method</c:v>
          </c:tx>
          <c:spPr>
            <a:ln>
              <a:solidFill>
                <a:schemeClr val="tx2">
                  <a:lumMod val="60000"/>
                  <a:lumOff val="40000"/>
                </a:schemeClr>
              </a:solidFill>
            </a:ln>
          </c:spPr>
          <c:marker>
            <c:symbol val="none"/>
          </c:marker>
          <c:cat>
            <c:numRef>
              <c:f>Calculation_Accepted!$AE$35:$AE$75</c:f>
              <c:numCache>
                <c:formatCode>General</c:formatCode>
                <c:ptCount val="4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pt idx="30">
                  <c:v>62</c:v>
                </c:pt>
                <c:pt idx="31">
                  <c:v>63</c:v>
                </c:pt>
                <c:pt idx="32">
                  <c:v>64</c:v>
                </c:pt>
                <c:pt idx="33">
                  <c:v>65</c:v>
                </c:pt>
                <c:pt idx="34">
                  <c:v>66</c:v>
                </c:pt>
                <c:pt idx="35">
                  <c:v>67</c:v>
                </c:pt>
                <c:pt idx="36">
                  <c:v>68</c:v>
                </c:pt>
                <c:pt idx="37">
                  <c:v>69</c:v>
                </c:pt>
                <c:pt idx="38">
                  <c:v>70</c:v>
                </c:pt>
                <c:pt idx="39">
                  <c:v>71</c:v>
                </c:pt>
                <c:pt idx="40">
                  <c:v>72</c:v>
                </c:pt>
              </c:numCache>
            </c:numRef>
          </c:cat>
          <c:val>
            <c:numRef>
              <c:f>Calculation_All!$AH$40:$AH$68</c:f>
              <c:numCache>
                <c:formatCode>0.00%</c:formatCode>
                <c:ptCount val="29"/>
                <c:pt idx="0">
                  <c:v>1.0682229144579601E-3</c:v>
                </c:pt>
                <c:pt idx="1">
                  <c:v>1.17157735182882E-3</c:v>
                </c:pt>
                <c:pt idx="2">
                  <c:v>1.2849252783940801E-3</c:v>
                </c:pt>
                <c:pt idx="3">
                  <c:v>1.40923167354146E-3</c:v>
                </c:pt>
                <c:pt idx="4">
                  <c:v>1.5455544308982101E-3</c:v>
                </c:pt>
                <c:pt idx="5">
                  <c:v>1.6950532508918099E-3</c:v>
                </c:pt>
                <c:pt idx="6">
                  <c:v>1.8589993734508001E-3</c:v>
                </c:pt>
                <c:pt idx="7">
                  <c:v>2.0387862279833699E-3</c:v>
                </c:pt>
                <c:pt idx="8">
                  <c:v>2.2359410843955101E-3</c:v>
                </c:pt>
                <c:pt idx="9">
                  <c:v>2.45213779600184E-3</c:v>
                </c:pt>
                <c:pt idx="10">
                  <c:v>2.6892107327600701E-3</c:v>
                </c:pt>
                <c:pt idx="11">
                  <c:v>2.9491700113200001E-3</c:v>
                </c:pt>
                <c:pt idx="12">
                  <c:v>3.2342181369369202E-3</c:v>
                </c:pt>
                <c:pt idx="13">
                  <c:v>3.5467681813204899E-3</c:v>
                </c:pt>
                <c:pt idx="14">
                  <c:v>3.88946362997733E-3</c:v>
                </c:pt>
                <c:pt idx="15">
                  <c:v>4.2652000424988597E-3</c:v>
                </c:pt>
                <c:pt idx="16">
                  <c:v>4.6771486794936496E-3</c:v>
                </c:pt>
                <c:pt idx="17">
                  <c:v>5.1287822603842698E-3</c:v>
                </c:pt>
                <c:pt idx="18">
                  <c:v>5.6239030269639202E-3</c:v>
                </c:pt>
                <c:pt idx="19">
                  <c:v>6.1666732982800197E-3</c:v>
                </c:pt>
                <c:pt idx="20">
                  <c:v>6.7616487128863102E-3</c:v>
                </c:pt>
                <c:pt idx="21">
                  <c:v>7.4138143645242601E-3</c:v>
                </c:pt>
                <c:pt idx="22">
                  <c:v>8.1286240465241501E-3</c:v>
                </c:pt>
                <c:pt idx="23">
                  <c:v>8.9120428282480901E-3</c:v>
                </c:pt>
                <c:pt idx="24">
                  <c:v>9.7705931932172696E-3</c:v>
                </c:pt>
                <c:pt idx="25">
                  <c:v>1.07114049725424E-2</c:v>
                </c:pt>
                <c:pt idx="26">
                  <c:v>1.17422693081102E-2</c:v>
                </c:pt>
                <c:pt idx="27">
                  <c:v>1.2871696876734499E-2</c:v>
                </c:pt>
                <c:pt idx="28">
                  <c:v>1.4108980597982299E-2</c:v>
                </c:pt>
              </c:numCache>
            </c:numRef>
          </c:val>
        </c:ser>
        <c:ser>
          <c:idx val="5"/>
          <c:order val="3"/>
          <c:tx>
            <c:v>SMR</c:v>
          </c:tx>
          <c:spPr>
            <a:ln>
              <a:prstDash val="lgDashDot"/>
            </a:ln>
          </c:spPr>
          <c:marker>
            <c:symbol val="none"/>
          </c:marker>
          <c:val>
            <c:numRef>
              <c:f>Calculation_All!$DB$40:$DB$68</c:f>
              <c:numCache>
                <c:formatCode>General</c:formatCode>
                <c:ptCount val="29"/>
                <c:pt idx="0">
                  <c:v>1.3154593477235344E-3</c:v>
                </c:pt>
                <c:pt idx="1">
                  <c:v>1.4002629755621118E-3</c:v>
                </c:pt>
                <c:pt idx="2">
                  <c:v>1.4681414542874098E-3</c:v>
                </c:pt>
                <c:pt idx="3">
                  <c:v>1.5834594666694112E-3</c:v>
                </c:pt>
                <c:pt idx="4">
                  <c:v>1.7291389890492931E-3</c:v>
                </c:pt>
                <c:pt idx="5">
                  <c:v>1.852532389908775E-3</c:v>
                </c:pt>
                <c:pt idx="6">
                  <c:v>2.0895906257667658E-3</c:v>
                </c:pt>
                <c:pt idx="7">
                  <c:v>2.2697924927987793E-3</c:v>
                </c:pt>
                <c:pt idx="8">
                  <c:v>2.4222920926464178E-3</c:v>
                </c:pt>
                <c:pt idx="9">
                  <c:v>2.5886993109503834E-3</c:v>
                </c:pt>
                <c:pt idx="10">
                  <c:v>2.7814283182398527E-3</c:v>
                </c:pt>
                <c:pt idx="11">
                  <c:v>3.0313984509384843E-3</c:v>
                </c:pt>
                <c:pt idx="12">
                  <c:v>3.3704731151184427E-3</c:v>
                </c:pt>
                <c:pt idx="13">
                  <c:v>3.7154562466121871E-3</c:v>
                </c:pt>
                <c:pt idx="14">
                  <c:v>4.067065062602444E-3</c:v>
                </c:pt>
                <c:pt idx="15">
                  <c:v>4.4695125181355051E-3</c:v>
                </c:pt>
                <c:pt idx="16">
                  <c:v>4.8812351056045046E-3</c:v>
                </c:pt>
                <c:pt idx="17">
                  <c:v>5.3411832457047614E-3</c:v>
                </c:pt>
                <c:pt idx="18">
                  <c:v>5.8902524323282881E-3</c:v>
                </c:pt>
                <c:pt idx="19">
                  <c:v>6.346386498714612E-3</c:v>
                </c:pt>
                <c:pt idx="20">
                  <c:v>6.8107573576821059E-3</c:v>
                </c:pt>
                <c:pt idx="21">
                  <c:v>7.4429370452430369E-3</c:v>
                </c:pt>
                <c:pt idx="22">
                  <c:v>8.0188314275748129E-3</c:v>
                </c:pt>
                <c:pt idx="23">
                  <c:v>8.6994750345318929E-3</c:v>
                </c:pt>
                <c:pt idx="24">
                  <c:v>9.3686649814264718E-3</c:v>
                </c:pt>
                <c:pt idx="25">
                  <c:v>1.0069261082218773E-2</c:v>
                </c:pt>
                <c:pt idx="26">
                  <c:v>1.0797847539716708E-2</c:v>
                </c:pt>
                <c:pt idx="27">
                  <c:v>1.1470663809373945E-2</c:v>
                </c:pt>
                <c:pt idx="28">
                  <c:v>1.2233003771354013E-2</c:v>
                </c:pt>
              </c:numCache>
            </c:numRef>
          </c:val>
        </c:ser>
        <c:ser>
          <c:idx val="0"/>
          <c:order val="4"/>
          <c:tx>
            <c:v>Brass</c:v>
          </c:tx>
          <c:spPr>
            <a:ln>
              <a:solidFill>
                <a:srgbClr val="EEECE1">
                  <a:lumMod val="75000"/>
                </a:srgbClr>
              </a:solidFill>
            </a:ln>
          </c:spPr>
          <c:marker>
            <c:symbol val="none"/>
          </c:marker>
          <c:val>
            <c:numRef>
              <c:f>Calculation_All!$AI$40:$AI$68</c:f>
              <c:numCache>
                <c:formatCode>0.00%</c:formatCode>
                <c:ptCount val="29"/>
                <c:pt idx="0">
                  <c:v>9.7841207299288898E-4</c:v>
                </c:pt>
                <c:pt idx="1">
                  <c:v>1.0539836325432501E-3</c:v>
                </c:pt>
                <c:pt idx="2">
                  <c:v>1.11511257201266E-3</c:v>
                </c:pt>
                <c:pt idx="3">
                  <c:v>1.2202057921512799E-3</c:v>
                </c:pt>
                <c:pt idx="4">
                  <c:v>1.3550815339419299E-3</c:v>
                </c:pt>
                <c:pt idx="5">
                  <c:v>1.4710593073073801E-3</c:v>
                </c:pt>
                <c:pt idx="6">
                  <c:v>1.69802034574007E-3</c:v>
                </c:pt>
                <c:pt idx="7">
                  <c:v>1.87394512653195E-3</c:v>
                </c:pt>
                <c:pt idx="8">
                  <c:v>2.0249638060687298E-3</c:v>
                </c:pt>
                <c:pt idx="9">
                  <c:v>2.1918701318544001E-3</c:v>
                </c:pt>
                <c:pt idx="10">
                  <c:v>2.3877926706988499E-3</c:v>
                </c:pt>
                <c:pt idx="11">
                  <c:v>2.6458474158231799E-3</c:v>
                </c:pt>
                <c:pt idx="12">
                  <c:v>3.0025280801015499E-3</c:v>
                </c:pt>
                <c:pt idx="13">
                  <c:v>3.3726982107402598E-3</c:v>
                </c:pt>
                <c:pt idx="14">
                  <c:v>3.7569743822545901E-3</c:v>
                </c:pt>
                <c:pt idx="15">
                  <c:v>4.2048707770662103E-3</c:v>
                </c:pt>
                <c:pt idx="16">
                  <c:v>4.6713854252220296E-3</c:v>
                </c:pt>
                <c:pt idx="17">
                  <c:v>5.2017932352297598E-3</c:v>
                </c:pt>
                <c:pt idx="18">
                  <c:v>5.8468800496297903E-3</c:v>
                </c:pt>
                <c:pt idx="19">
                  <c:v>6.3919938314765199E-3</c:v>
                </c:pt>
                <c:pt idx="20">
                  <c:v>6.95502639913167E-3</c:v>
                </c:pt>
                <c:pt idx="21">
                  <c:v>7.7338566991382801E-3</c:v>
                </c:pt>
                <c:pt idx="22">
                  <c:v>8.4550097436224703E-3</c:v>
                </c:pt>
                <c:pt idx="23">
                  <c:v>9.3208105468354108E-3</c:v>
                </c:pt>
                <c:pt idx="24">
                  <c:v>1.01854711415493E-2</c:v>
                </c:pt>
                <c:pt idx="25">
                  <c:v>1.11041828672614E-2</c:v>
                </c:pt>
                <c:pt idx="26">
                  <c:v>1.20734416643218E-2</c:v>
                </c:pt>
                <c:pt idx="27">
                  <c:v>1.29804209746722E-2</c:v>
                </c:pt>
                <c:pt idx="28">
                  <c:v>1.4021245279088801E-2</c:v>
                </c:pt>
              </c:numCache>
            </c:numRef>
          </c:val>
        </c:ser>
        <c:marker val="1"/>
        <c:axId val="1558299392"/>
        <c:axId val="1558301312"/>
      </c:lineChart>
      <c:catAx>
        <c:axId val="1558299392"/>
        <c:scaling>
          <c:orientation val="minMax"/>
        </c:scaling>
        <c:axPos val="b"/>
        <c:title>
          <c:tx>
            <c:rich>
              <a:bodyPr/>
              <a:lstStyle/>
              <a:p>
                <a:pPr>
                  <a:defRPr/>
                </a:pPr>
                <a:r>
                  <a:rPr lang="en-US"/>
                  <a:t>Age</a:t>
                </a:r>
              </a:p>
            </c:rich>
          </c:tx>
          <c:layout>
            <c:manualLayout>
              <c:xMode val="edge"/>
              <c:yMode val="edge"/>
              <c:x val="0.93052395940082977"/>
              <c:y val="0.77000526057823282"/>
            </c:manualLayout>
          </c:layout>
        </c:title>
        <c:numFmt formatCode="General" sourceLinked="1"/>
        <c:majorTickMark val="none"/>
        <c:tickLblPos val="nextTo"/>
        <c:spPr>
          <a:ln>
            <a:tailEnd type="triangle"/>
          </a:ln>
        </c:spPr>
        <c:crossAx val="1558301312"/>
        <c:crosses val="autoZero"/>
        <c:auto val="1"/>
        <c:lblAlgn val="ctr"/>
        <c:lblOffset val="100"/>
        <c:tickLblSkip val="5"/>
      </c:catAx>
      <c:valAx>
        <c:axId val="1558301312"/>
        <c:scaling>
          <c:orientation val="minMax"/>
        </c:scaling>
        <c:axPos val="l"/>
        <c:majorGridlines/>
        <c:title>
          <c:tx>
            <c:rich>
              <a:bodyPr rot="0" vert="horz"/>
              <a:lstStyle/>
              <a:p>
                <a:pPr>
                  <a:defRPr/>
                </a:pPr>
                <a:r>
                  <a:rPr lang="en-US"/>
                  <a:t>Raw mortality </a:t>
                </a:r>
              </a:p>
              <a:p>
                <a:pPr>
                  <a:defRPr/>
                </a:pPr>
                <a:r>
                  <a:rPr lang="en-US"/>
                  <a:t>rate</a:t>
                </a:r>
              </a:p>
            </c:rich>
          </c:tx>
          <c:layout>
            <c:manualLayout>
              <c:xMode val="edge"/>
              <c:yMode val="edge"/>
              <c:x val="4.1170327393286368E-2"/>
              <c:y val="0.38449728454513959"/>
            </c:manualLayout>
          </c:layout>
        </c:title>
        <c:numFmt formatCode="0.00%" sourceLinked="1"/>
        <c:majorTickMark val="none"/>
        <c:tickLblPos val="nextTo"/>
        <c:spPr>
          <a:ln w="9525">
            <a:solidFill>
              <a:schemeClr val="tx1"/>
            </a:solidFill>
            <a:tailEnd type="triangle"/>
          </a:ln>
        </c:spPr>
        <c:crossAx val="1558299392"/>
        <c:crosses val="autoZero"/>
        <c:crossBetween val="between"/>
      </c:valAx>
    </c:plotArea>
    <c:legend>
      <c:legendPos val="b"/>
      <c:layout>
        <c:manualLayout>
          <c:xMode val="edge"/>
          <c:yMode val="edge"/>
          <c:x val="0.22803520159860349"/>
          <c:y val="0.80210691584719951"/>
          <c:w val="0.77196481692163521"/>
          <c:h val="0.11246238581887365"/>
        </c:manualLayout>
      </c:layout>
      <c:txPr>
        <a:bodyPr/>
        <a:lstStyle/>
        <a:p>
          <a:pPr>
            <a:defRPr sz="900"/>
          </a:pPr>
          <a:endParaRPr lang="fr-FR"/>
        </a:p>
      </c:txPr>
    </c:legend>
    <c:plotVisOnly val="1"/>
  </c:chart>
  <c:spPr>
    <a:ln>
      <a:noFill/>
    </a:ln>
  </c:spPr>
  <c:printSettings>
    <c:headerFooter/>
    <c:pageMargins b="0.75000000000000977" l="0.70000000000000062" r="0.70000000000000062" t="0.75000000000000977"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400"/>
            </a:pPr>
            <a:r>
              <a:rPr lang="fr-FR" sz="1400"/>
              <a:t>Confidence interval </a:t>
            </a:r>
          </a:p>
          <a:p>
            <a:pPr>
              <a:defRPr sz="1400"/>
            </a:pPr>
            <a:r>
              <a:rPr lang="fr-FR" sz="1400" baseline="0"/>
              <a:t>Hoem method - All claims</a:t>
            </a:r>
            <a:endParaRPr lang="fr-FR" sz="1400"/>
          </a:p>
        </c:rich>
      </c:tx>
      <c:layout>
        <c:manualLayout>
          <c:xMode val="edge"/>
          <c:yMode val="edge"/>
          <c:x val="0.29451736027061426"/>
          <c:y val="2.7330140410517966E-2"/>
        </c:manualLayout>
      </c:layout>
    </c:title>
    <c:plotArea>
      <c:layout>
        <c:manualLayout>
          <c:layoutTarget val="inner"/>
          <c:xMode val="edge"/>
          <c:yMode val="edge"/>
          <c:x val="0.1315736497352902"/>
          <c:y val="0.24492507693239576"/>
          <c:w val="0.84091231403340161"/>
          <c:h val="0.51701144957946188"/>
        </c:manualLayout>
      </c:layout>
      <c:lineChart>
        <c:grouping val="standard"/>
        <c:ser>
          <c:idx val="1"/>
          <c:order val="0"/>
          <c:tx>
            <c:v>Hoem method</c:v>
          </c:tx>
          <c:spPr>
            <a:ln>
              <a:solidFill>
                <a:schemeClr val="tx2">
                  <a:lumMod val="60000"/>
                  <a:lumOff val="40000"/>
                </a:schemeClr>
              </a:solidFill>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Calculation_All!$R$40:$R$74</c:f>
              <c:numCache>
                <c:formatCode>0.00%</c:formatCode>
                <c:ptCount val="35"/>
                <c:pt idx="0">
                  <c:v>1.1401342876853E-3</c:v>
                </c:pt>
                <c:pt idx="1">
                  <c:v>7.8313018582537499E-4</c:v>
                </c:pt>
                <c:pt idx="2">
                  <c:v>1.31602625526926E-3</c:v>
                </c:pt>
                <c:pt idx="3">
                  <c:v>9.6392932542195596E-4</c:v>
                </c:pt>
                <c:pt idx="4">
                  <c:v>7.9679399039538697E-4</c:v>
                </c:pt>
                <c:pt idx="5">
                  <c:v>1.9148645037857801E-3</c:v>
                </c:pt>
                <c:pt idx="6">
                  <c:v>1.19797883505127E-3</c:v>
                </c:pt>
                <c:pt idx="7">
                  <c:v>2.1471613442580599E-3</c:v>
                </c:pt>
                <c:pt idx="8">
                  <c:v>1.06406803917606E-3</c:v>
                </c:pt>
                <c:pt idx="9">
                  <c:v>1.7361347755617501E-3</c:v>
                </c:pt>
                <c:pt idx="10">
                  <c:v>2.5401511866744299E-3</c:v>
                </c:pt>
                <c:pt idx="11">
                  <c:v>2.2906565670819E-3</c:v>
                </c:pt>
                <c:pt idx="12">
                  <c:v>3.3994708017509902E-3</c:v>
                </c:pt>
                <c:pt idx="13">
                  <c:v>4.9421798834705898E-3</c:v>
                </c:pt>
                <c:pt idx="14">
                  <c:v>3.01622262969175E-3</c:v>
                </c:pt>
                <c:pt idx="15">
                  <c:v>3.4527512048975499E-3</c:v>
                </c:pt>
                <c:pt idx="16">
                  <c:v>4.0001521460490798E-3</c:v>
                </c:pt>
                <c:pt idx="17">
                  <c:v>4.1611308475098399E-3</c:v>
                </c:pt>
                <c:pt idx="18">
                  <c:v>5.6017401020588197E-3</c:v>
                </c:pt>
                <c:pt idx="19">
                  <c:v>6.6024066924764901E-3</c:v>
                </c:pt>
                <c:pt idx="20">
                  <c:v>7.6086734031227798E-3</c:v>
                </c:pt>
                <c:pt idx="21">
                  <c:v>5.9356585941843397E-3</c:v>
                </c:pt>
                <c:pt idx="22">
                  <c:v>8.3789641380086193E-3</c:v>
                </c:pt>
                <c:pt idx="23">
                  <c:v>8.7764705160590806E-3</c:v>
                </c:pt>
                <c:pt idx="24">
                  <c:v>8.8449340735734308E-3</c:v>
                </c:pt>
                <c:pt idx="25">
                  <c:v>1.20425561615698E-2</c:v>
                </c:pt>
                <c:pt idx="26">
                  <c:v>1.1327141900550199E-2</c:v>
                </c:pt>
                <c:pt idx="27">
                  <c:v>1.50774334844474E-2</c:v>
                </c:pt>
                <c:pt idx="28">
                  <c:v>1.5776959894790998E-2</c:v>
                </c:pt>
                <c:pt idx="29">
                  <c:v>1.6657237879860599E-2</c:v>
                </c:pt>
                <c:pt idx="30">
                  <c:v>1.7676969072333501E-2</c:v>
                </c:pt>
                <c:pt idx="31">
                  <c:v>2.1280731731615401E-2</c:v>
                </c:pt>
                <c:pt idx="32">
                  <c:v>1.7092343456354402E-2</c:v>
                </c:pt>
                <c:pt idx="33">
                  <c:v>2.0040362465302199E-2</c:v>
                </c:pt>
                <c:pt idx="34">
                  <c:v>2.4448687606911199E-2</c:v>
                </c:pt>
              </c:numCache>
            </c:numRef>
          </c:val>
        </c:ser>
        <c:ser>
          <c:idx val="2"/>
          <c:order val="1"/>
          <c:tx>
            <c:v>Upper Confidence Interval (95%)</c:v>
          </c:tx>
          <c:spPr>
            <a:ln>
              <a:solidFill>
                <a:schemeClr val="accent3">
                  <a:lumMod val="60000"/>
                  <a:lumOff val="40000"/>
                </a:schemeClr>
              </a:solidFill>
              <a:prstDash val="sysDot"/>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Calculation_All!$S$40:$S$74</c:f>
              <c:numCache>
                <c:formatCode>0.00%</c:formatCode>
                <c:ptCount val="35"/>
                <c:pt idx="0">
                  <c:v>1.9847575878865617E-3</c:v>
                </c:pt>
                <c:pt idx="1">
                  <c:v>1.4695740594745069E-3</c:v>
                </c:pt>
                <c:pt idx="2">
                  <c:v>2.17583007537851E-3</c:v>
                </c:pt>
                <c:pt idx="3">
                  <c:v>1.6780181628444049E-3</c:v>
                </c:pt>
                <c:pt idx="4">
                  <c:v>1.434361967879748E-3</c:v>
                </c:pt>
                <c:pt idx="5">
                  <c:v>2.8839196460175038E-3</c:v>
                </c:pt>
                <c:pt idx="6">
                  <c:v>1.9404938097089556E-3</c:v>
                </c:pt>
                <c:pt idx="7">
                  <c:v>3.1126428314997298E-3</c:v>
                </c:pt>
                <c:pt idx="8">
                  <c:v>1.7235842426564416E-3</c:v>
                </c:pt>
                <c:pt idx="9">
                  <c:v>2.5614408601205875E-3</c:v>
                </c:pt>
                <c:pt idx="10">
                  <c:v>3.5165538681330628E-3</c:v>
                </c:pt>
                <c:pt idx="11">
                  <c:v>3.1885939413780033E-3</c:v>
                </c:pt>
                <c:pt idx="12">
                  <c:v>4.4529777178826304E-3</c:v>
                </c:pt>
                <c:pt idx="13">
                  <c:v>6.1625859147167953E-3</c:v>
                </c:pt>
                <c:pt idx="14">
                  <c:v>3.9284326114378482E-3</c:v>
                </c:pt>
                <c:pt idx="15">
                  <c:v>4.3912196726255967E-3</c:v>
                </c:pt>
                <c:pt idx="16">
                  <c:v>4.972621453162315E-3</c:v>
                </c:pt>
                <c:pt idx="17">
                  <c:v>5.1290481858750261E-3</c:v>
                </c:pt>
                <c:pt idx="18">
                  <c:v>6.7165303468761416E-3</c:v>
                </c:pt>
                <c:pt idx="19">
                  <c:v>7.8362556574076581E-3</c:v>
                </c:pt>
                <c:pt idx="20">
                  <c:v>8.9993178115402462E-3</c:v>
                </c:pt>
                <c:pt idx="21">
                  <c:v>7.2614635013036099E-3</c:v>
                </c:pt>
                <c:pt idx="22">
                  <c:v>1.0181597302262412E-2</c:v>
                </c:pt>
                <c:pt idx="23">
                  <c:v>1.1285622918583782E-2</c:v>
                </c:pt>
                <c:pt idx="24">
                  <c:v>1.1373659891118233E-2</c:v>
                </c:pt>
                <c:pt idx="25">
                  <c:v>1.5040192238945331E-2</c:v>
                </c:pt>
                <c:pt idx="26">
                  <c:v>1.4267762428778006E-2</c:v>
                </c:pt>
                <c:pt idx="27">
                  <c:v>1.8536206503561827E-2</c:v>
                </c:pt>
                <c:pt idx="28">
                  <c:v>1.9371667190068765E-2</c:v>
                </c:pt>
                <c:pt idx="29">
                  <c:v>2.0531864740690724E-2</c:v>
                </c:pt>
                <c:pt idx="30">
                  <c:v>2.1788794795164563E-2</c:v>
                </c:pt>
                <c:pt idx="31">
                  <c:v>2.5915202197611641E-2</c:v>
                </c:pt>
                <c:pt idx="32">
                  <c:v>2.1381706097064822E-2</c:v>
                </c:pt>
                <c:pt idx="33">
                  <c:v>2.4989065223535278E-2</c:v>
                </c:pt>
                <c:pt idx="34">
                  <c:v>3.0259771782370246E-2</c:v>
                </c:pt>
              </c:numCache>
            </c:numRef>
          </c:val>
        </c:ser>
        <c:ser>
          <c:idx val="3"/>
          <c:order val="2"/>
          <c:tx>
            <c:v>Lower Confidence Interval (95%)</c:v>
          </c:tx>
          <c:spPr>
            <a:ln>
              <a:solidFill>
                <a:schemeClr val="accent5">
                  <a:lumMod val="50000"/>
                </a:schemeClr>
              </a:solidFill>
              <a:prstDash val="sysDot"/>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Calculation_All!$T$40:$T$74</c:f>
              <c:numCache>
                <c:formatCode>0.00%</c:formatCode>
                <c:ptCount val="35"/>
                <c:pt idx="0">
                  <c:v>2.9551098748403835E-4</c:v>
                </c:pt>
                <c:pt idx="1">
                  <c:v>9.6686312176243096E-5</c:v>
                </c:pt>
                <c:pt idx="2">
                  <c:v>4.5622243516001018E-4</c:v>
                </c:pt>
                <c:pt idx="3">
                  <c:v>2.498404879995071E-4</c:v>
                </c:pt>
                <c:pt idx="4">
                  <c:v>1.5922601291102592E-4</c:v>
                </c:pt>
                <c:pt idx="5">
                  <c:v>9.4580936155405637E-4</c:v>
                </c:pt>
                <c:pt idx="6">
                  <c:v>4.5546386039358442E-4</c:v>
                </c:pt>
                <c:pt idx="7">
                  <c:v>1.1816798570163899E-3</c:v>
                </c:pt>
                <c:pt idx="8">
                  <c:v>4.045518356956783E-4</c:v>
                </c:pt>
                <c:pt idx="9">
                  <c:v>9.1082869100291247E-4</c:v>
                </c:pt>
                <c:pt idx="10">
                  <c:v>1.5637485052157969E-3</c:v>
                </c:pt>
                <c:pt idx="11">
                  <c:v>1.3927191927857966E-3</c:v>
                </c:pt>
                <c:pt idx="12">
                  <c:v>2.3459638856193499E-3</c:v>
                </c:pt>
                <c:pt idx="13">
                  <c:v>3.7217738522243846E-3</c:v>
                </c:pt>
                <c:pt idx="14">
                  <c:v>2.1040126479456517E-3</c:v>
                </c:pt>
                <c:pt idx="15">
                  <c:v>2.514282737169503E-3</c:v>
                </c:pt>
                <c:pt idx="16">
                  <c:v>3.0276828389358447E-3</c:v>
                </c:pt>
                <c:pt idx="17">
                  <c:v>3.1932135091446538E-3</c:v>
                </c:pt>
                <c:pt idx="18">
                  <c:v>4.4869498572414979E-3</c:v>
                </c:pt>
                <c:pt idx="19">
                  <c:v>5.3685577275453221E-3</c:v>
                </c:pt>
                <c:pt idx="20">
                  <c:v>6.2180289947053134E-3</c:v>
                </c:pt>
                <c:pt idx="21">
                  <c:v>4.6098536870650695E-3</c:v>
                </c:pt>
                <c:pt idx="22">
                  <c:v>6.5763309737548268E-3</c:v>
                </c:pt>
                <c:pt idx="23">
                  <c:v>6.267318113534379E-3</c:v>
                </c:pt>
                <c:pt idx="24">
                  <c:v>6.3162082560286291E-3</c:v>
                </c:pt>
                <c:pt idx="25">
                  <c:v>9.0449200841942693E-3</c:v>
                </c:pt>
                <c:pt idx="26">
                  <c:v>8.3865213723223926E-3</c:v>
                </c:pt>
                <c:pt idx="27">
                  <c:v>1.1618660465332973E-2</c:v>
                </c:pt>
                <c:pt idx="28">
                  <c:v>1.2182252599513232E-2</c:v>
                </c:pt>
                <c:pt idx="29">
                  <c:v>1.2782611019030476E-2</c:v>
                </c:pt>
                <c:pt idx="30">
                  <c:v>1.3565143349502439E-2</c:v>
                </c:pt>
                <c:pt idx="31">
                  <c:v>1.6646261265619161E-2</c:v>
                </c:pt>
                <c:pt idx="32">
                  <c:v>1.2802980815643981E-2</c:v>
                </c:pt>
                <c:pt idx="33">
                  <c:v>1.5091659707069119E-2</c:v>
                </c:pt>
                <c:pt idx="34">
                  <c:v>1.8637603431452151E-2</c:v>
                </c:pt>
              </c:numCache>
            </c:numRef>
          </c:val>
        </c:ser>
        <c:ser>
          <c:idx val="0"/>
          <c:order val="3"/>
          <c:tx>
            <c:strRef>
              <c:f>Calculation_Accepted!$U$2</c:f>
              <c:strCache>
                <c:ptCount val="1"/>
                <c:pt idx="0">
                  <c:v>Upper Confidence interval (75%)</c:v>
                </c:pt>
              </c:strCache>
            </c:strRef>
          </c:tx>
          <c:spPr>
            <a:ln>
              <a:solidFill>
                <a:schemeClr val="bg2">
                  <a:lumMod val="50000"/>
                </a:schemeClr>
              </a:solidFill>
              <a:prstDash val="dash"/>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Calculation_All!$U$40:$U$74</c:f>
              <c:numCache>
                <c:formatCode>0.00%</c:formatCode>
                <c:ptCount val="35"/>
                <c:pt idx="0">
                  <c:v>1.635704081170734E-3</c:v>
                </c:pt>
                <c:pt idx="1">
                  <c:v>1.1858906218950188E-3</c:v>
                </c:pt>
                <c:pt idx="2">
                  <c:v>1.8205029864558097E-3</c:v>
                </c:pt>
                <c:pt idx="3">
                  <c:v>1.3829100208483927E-3</c:v>
                </c:pt>
                <c:pt idx="4">
                  <c:v>1.1708772424908029E-3</c:v>
                </c:pt>
                <c:pt idx="5">
                  <c:v>2.4834427760135769E-3</c:v>
                </c:pt>
                <c:pt idx="6">
                  <c:v>1.6336381314065447E-3</c:v>
                </c:pt>
                <c:pt idx="7">
                  <c:v>2.7136428291192438E-3</c:v>
                </c:pt>
                <c:pt idx="8">
                  <c:v>1.4510290769324064E-3</c:v>
                </c:pt>
                <c:pt idx="9">
                  <c:v>2.22037048844066E-3</c:v>
                </c:pt>
                <c:pt idx="10">
                  <c:v>3.1130405150812807E-3</c:v>
                </c:pt>
                <c:pt idx="11">
                  <c:v>2.8175075775107362E-3</c:v>
                </c:pt>
                <c:pt idx="12">
                  <c:v>4.0175998596853708E-3</c:v>
                </c:pt>
                <c:pt idx="13">
                  <c:v>5.6582344426201487E-3</c:v>
                </c:pt>
                <c:pt idx="14">
                  <c:v>3.5514478740835929E-3</c:v>
                </c:pt>
                <c:pt idx="15">
                  <c:v>4.0033832140236999E-3</c:v>
                </c:pt>
                <c:pt idx="16">
                  <c:v>4.5707336272634777E-3</c:v>
                </c:pt>
                <c:pt idx="17">
                  <c:v>4.7290415307343113E-3</c:v>
                </c:pt>
                <c:pt idx="18">
                  <c:v>6.2558262150893915E-3</c:v>
                </c:pt>
                <c:pt idx="19">
                  <c:v>7.3263486872065121E-3</c:v>
                </c:pt>
                <c:pt idx="20">
                  <c:v>8.4246127243881308E-3</c:v>
                </c:pt>
                <c:pt idx="21">
                  <c:v>6.7135543305043193E-3</c:v>
                </c:pt>
                <c:pt idx="22">
                  <c:v>9.4366315558105894E-3</c:v>
                </c:pt>
                <c:pt idx="23">
                  <c:v>1.0248677282846534E-2</c:v>
                </c:pt>
                <c:pt idx="24">
                  <c:v>1.0328625242030841E-2</c:v>
                </c:pt>
                <c:pt idx="25">
                  <c:v>1.3801373247785036E-2</c:v>
                </c:pt>
                <c:pt idx="26">
                  <c:v>1.3052505985989983E-2</c:v>
                </c:pt>
                <c:pt idx="27">
                  <c:v>1.7106815613009436E-2</c:v>
                </c:pt>
                <c:pt idx="28">
                  <c:v>1.7886099379265198E-2</c:v>
                </c:pt>
                <c:pt idx="29">
                  <c:v>1.8930615884939498E-2</c:v>
                </c:pt>
                <c:pt idx="30">
                  <c:v>2.0089519879096625E-2</c:v>
                </c:pt>
                <c:pt idx="31">
                  <c:v>2.3999936341766257E-2</c:v>
                </c:pt>
                <c:pt idx="32">
                  <c:v>1.9609061332281432E-2</c:v>
                </c:pt>
                <c:pt idx="33">
                  <c:v>2.2943938063245076E-2</c:v>
                </c:pt>
                <c:pt idx="34">
                  <c:v>2.7858252301695845E-2</c:v>
                </c:pt>
              </c:numCache>
            </c:numRef>
          </c:val>
        </c:ser>
        <c:ser>
          <c:idx val="4"/>
          <c:order val="4"/>
          <c:tx>
            <c:strRef>
              <c:f>Calculation_Accepted!$V$2</c:f>
              <c:strCache>
                <c:ptCount val="1"/>
                <c:pt idx="0">
                  <c:v>Lower Confidence interval (75%)</c:v>
                </c:pt>
              </c:strCache>
            </c:strRef>
          </c:tx>
          <c:spPr>
            <a:ln>
              <a:solidFill>
                <a:schemeClr val="accent6">
                  <a:lumMod val="75000"/>
                </a:schemeClr>
              </a:solidFill>
              <a:prstDash val="dash"/>
            </a:ln>
          </c:spPr>
          <c:marker>
            <c:symbol val="none"/>
          </c:marker>
          <c:cat>
            <c:numRef>
              <c:f>Calculation_Accepted!$Q$40:$Q$74</c:f>
              <c:numCache>
                <c:formatCode>General</c:formatCode>
                <c:ptCount val="35"/>
                <c:pt idx="0">
                  <c:v>37</c:v>
                </c:pt>
                <c:pt idx="1">
                  <c:v>38</c:v>
                </c:pt>
                <c:pt idx="2">
                  <c:v>39</c:v>
                </c:pt>
                <c:pt idx="3">
                  <c:v>40</c:v>
                </c:pt>
                <c:pt idx="4">
                  <c:v>41</c:v>
                </c:pt>
                <c:pt idx="5">
                  <c:v>42</c:v>
                </c:pt>
                <c:pt idx="6">
                  <c:v>43</c:v>
                </c:pt>
                <c:pt idx="7">
                  <c:v>44</c:v>
                </c:pt>
                <c:pt idx="8">
                  <c:v>45</c:v>
                </c:pt>
                <c:pt idx="9">
                  <c:v>46</c:v>
                </c:pt>
                <c:pt idx="10">
                  <c:v>47</c:v>
                </c:pt>
                <c:pt idx="11">
                  <c:v>48</c:v>
                </c:pt>
                <c:pt idx="12">
                  <c:v>49</c:v>
                </c:pt>
                <c:pt idx="13">
                  <c:v>50</c:v>
                </c:pt>
                <c:pt idx="14">
                  <c:v>51</c:v>
                </c:pt>
                <c:pt idx="15">
                  <c:v>52</c:v>
                </c:pt>
                <c:pt idx="16">
                  <c:v>53</c:v>
                </c:pt>
                <c:pt idx="17">
                  <c:v>54</c:v>
                </c:pt>
                <c:pt idx="18">
                  <c:v>55</c:v>
                </c:pt>
                <c:pt idx="19">
                  <c:v>56</c:v>
                </c:pt>
                <c:pt idx="20">
                  <c:v>57</c:v>
                </c:pt>
                <c:pt idx="21">
                  <c:v>58</c:v>
                </c:pt>
                <c:pt idx="22">
                  <c:v>59</c:v>
                </c:pt>
                <c:pt idx="23">
                  <c:v>60</c:v>
                </c:pt>
                <c:pt idx="24">
                  <c:v>61</c:v>
                </c:pt>
                <c:pt idx="25">
                  <c:v>62</c:v>
                </c:pt>
                <c:pt idx="26">
                  <c:v>63</c:v>
                </c:pt>
                <c:pt idx="27">
                  <c:v>64</c:v>
                </c:pt>
                <c:pt idx="28">
                  <c:v>65</c:v>
                </c:pt>
                <c:pt idx="29">
                  <c:v>66</c:v>
                </c:pt>
                <c:pt idx="30">
                  <c:v>67</c:v>
                </c:pt>
                <c:pt idx="31">
                  <c:v>68</c:v>
                </c:pt>
                <c:pt idx="32">
                  <c:v>69</c:v>
                </c:pt>
                <c:pt idx="33">
                  <c:v>70</c:v>
                </c:pt>
                <c:pt idx="34">
                  <c:v>71</c:v>
                </c:pt>
              </c:numCache>
            </c:numRef>
          </c:cat>
          <c:val>
            <c:numRef>
              <c:f>Calculation_All!$V$40:$V$74</c:f>
              <c:numCache>
                <c:formatCode>0.00%</c:formatCode>
                <c:ptCount val="35"/>
                <c:pt idx="0">
                  <c:v>6.4456449419986596E-4</c:v>
                </c:pt>
                <c:pt idx="1">
                  <c:v>3.8036974975573127E-4</c:v>
                </c:pt>
                <c:pt idx="2">
                  <c:v>8.1154952408271034E-4</c:v>
                </c:pt>
                <c:pt idx="3">
                  <c:v>5.4494862999551925E-4</c:v>
                </c:pt>
                <c:pt idx="4">
                  <c:v>4.227107382999711E-4</c:v>
                </c:pt>
                <c:pt idx="5">
                  <c:v>1.346286231557983E-3</c:v>
                </c:pt>
                <c:pt idx="6">
                  <c:v>7.6231953869599538E-4</c:v>
                </c:pt>
                <c:pt idx="7">
                  <c:v>1.5806798593968759E-3</c:v>
                </c:pt>
                <c:pt idx="8">
                  <c:v>6.7710700141971366E-4</c:v>
                </c:pt>
                <c:pt idx="9">
                  <c:v>1.2518990626828401E-3</c:v>
                </c:pt>
                <c:pt idx="10">
                  <c:v>1.9672618582675791E-3</c:v>
                </c:pt>
                <c:pt idx="11">
                  <c:v>1.7638055566530637E-3</c:v>
                </c:pt>
                <c:pt idx="12">
                  <c:v>2.7813417438166095E-3</c:v>
                </c:pt>
                <c:pt idx="13">
                  <c:v>4.2261253243210308E-3</c:v>
                </c:pt>
                <c:pt idx="14">
                  <c:v>2.480997385299907E-3</c:v>
                </c:pt>
                <c:pt idx="15">
                  <c:v>2.9021191957713998E-3</c:v>
                </c:pt>
                <c:pt idx="16">
                  <c:v>3.4295706648346815E-3</c:v>
                </c:pt>
                <c:pt idx="17">
                  <c:v>3.5932201642853686E-3</c:v>
                </c:pt>
                <c:pt idx="18">
                  <c:v>4.947653989028248E-3</c:v>
                </c:pt>
                <c:pt idx="19">
                  <c:v>5.8784646977464682E-3</c:v>
                </c:pt>
                <c:pt idx="20">
                  <c:v>6.7927340818574296E-3</c:v>
                </c:pt>
                <c:pt idx="21">
                  <c:v>5.15776285786436E-3</c:v>
                </c:pt>
                <c:pt idx="22">
                  <c:v>7.3212967202066492E-3</c:v>
                </c:pt>
                <c:pt idx="23">
                  <c:v>7.3042637492716275E-3</c:v>
                </c:pt>
                <c:pt idx="24">
                  <c:v>7.3612429051160217E-3</c:v>
                </c:pt>
                <c:pt idx="25">
                  <c:v>1.0283739075354565E-2</c:v>
                </c:pt>
                <c:pt idx="26">
                  <c:v>9.6017778151104155E-3</c:v>
                </c:pt>
                <c:pt idx="27">
                  <c:v>1.3048051355885364E-2</c:v>
                </c:pt>
                <c:pt idx="28">
                  <c:v>1.3667820410316799E-2</c:v>
                </c:pt>
                <c:pt idx="29">
                  <c:v>1.4383859874781701E-2</c:v>
                </c:pt>
                <c:pt idx="30">
                  <c:v>1.5264418265570378E-2</c:v>
                </c:pt>
                <c:pt idx="31">
                  <c:v>1.8561527121464545E-2</c:v>
                </c:pt>
                <c:pt idx="32">
                  <c:v>1.4575625580427369E-2</c:v>
                </c:pt>
                <c:pt idx="33">
                  <c:v>1.7136786867359321E-2</c:v>
                </c:pt>
                <c:pt idx="34">
                  <c:v>2.1039122912126552E-2</c:v>
                </c:pt>
              </c:numCache>
            </c:numRef>
          </c:val>
        </c:ser>
        <c:ser>
          <c:idx val="5"/>
          <c:order val="5"/>
          <c:tx>
            <c:v>WH smoothed</c:v>
          </c:tx>
          <c:spPr>
            <a:ln>
              <a:solidFill>
                <a:srgbClr val="C00000"/>
              </a:solidFill>
            </a:ln>
          </c:spPr>
          <c:marker>
            <c:symbol val="none"/>
          </c:marker>
          <c:val>
            <c:numRef>
              <c:f>Calculation_All!$AG$40:$AG$74</c:f>
              <c:numCache>
                <c:formatCode>0.00%</c:formatCode>
                <c:ptCount val="35"/>
                <c:pt idx="0">
                  <c:v>8.3821088484523196E-4</c:v>
                </c:pt>
                <c:pt idx="1">
                  <c:v>9.0674660565256905E-4</c:v>
                </c:pt>
                <c:pt idx="2">
                  <c:v>9.9131789752167007E-4</c:v>
                </c:pt>
                <c:pt idx="3">
                  <c:v>1.0922674264618199E-3</c:v>
                </c:pt>
                <c:pt idx="4">
                  <c:v>1.2101612208000299E-3</c:v>
                </c:pt>
                <c:pt idx="5">
                  <c:v>1.3456091770120799E-3</c:v>
                </c:pt>
                <c:pt idx="6">
                  <c:v>1.499193319E-3</c:v>
                </c:pt>
                <c:pt idx="7">
                  <c:v>1.67174127414788E-3</c:v>
                </c:pt>
                <c:pt idx="8">
                  <c:v>1.86411034774853E-3</c:v>
                </c:pt>
                <c:pt idx="9">
                  <c:v>2.0772588447127999E-3</c:v>
                </c:pt>
                <c:pt idx="10">
                  <c:v>2.3118607330928501E-3</c:v>
                </c:pt>
                <c:pt idx="11">
                  <c:v>2.5687651830562301E-3</c:v>
                </c:pt>
                <c:pt idx="12">
                  <c:v>2.8498322315260701E-3</c:v>
                </c:pt>
                <c:pt idx="13">
                  <c:v>3.1585106228223699E-3</c:v>
                </c:pt>
                <c:pt idx="14">
                  <c:v>3.5007609521265602E-3</c:v>
                </c:pt>
                <c:pt idx="15">
                  <c:v>3.8852732763403398E-3</c:v>
                </c:pt>
                <c:pt idx="16">
                  <c:v>4.3211579789315903E-3</c:v>
                </c:pt>
                <c:pt idx="17">
                  <c:v>4.8164023486898903E-3</c:v>
                </c:pt>
                <c:pt idx="18">
                  <c:v>5.3770671128015399E-3</c:v>
                </c:pt>
                <c:pt idx="19">
                  <c:v>6.0070755061392899E-3</c:v>
                </c:pt>
                <c:pt idx="20">
                  <c:v>6.7092468181594901E-3</c:v>
                </c:pt>
                <c:pt idx="21">
                  <c:v>7.4859010727871197E-3</c:v>
                </c:pt>
                <c:pt idx="22">
                  <c:v>8.3384080537725596E-3</c:v>
                </c:pt>
                <c:pt idx="23">
                  <c:v>9.2652264536120799E-3</c:v>
                </c:pt>
                <c:pt idx="24">
                  <c:v>1.02621596363869E-2</c:v>
                </c:pt>
                <c:pt idx="25">
                  <c:v>1.1322429640628E-2</c:v>
                </c:pt>
                <c:pt idx="26">
                  <c:v>1.2437060934638099E-2</c:v>
                </c:pt>
                <c:pt idx="27">
                  <c:v>1.3596129852629099E-2</c:v>
                </c:pt>
                <c:pt idx="28">
                  <c:v>1.4789612012660399E-2</c:v>
                </c:pt>
                <c:pt idx="29">
                  <c:v>1.6008851876398101E-2</c:v>
                </c:pt>
                <c:pt idx="30">
                  <c:v>1.7247248803038101E-2</c:v>
                </c:pt>
                <c:pt idx="31">
                  <c:v>1.8500443294132401E-2</c:v>
                </c:pt>
                <c:pt idx="32">
                  <c:v>1.9766226873071498E-2</c:v>
                </c:pt>
                <c:pt idx="33">
                  <c:v>2.10441954958045E-2</c:v>
                </c:pt>
                <c:pt idx="34">
                  <c:v>2.2334349162421299E-2</c:v>
                </c:pt>
              </c:numCache>
            </c:numRef>
          </c:val>
        </c:ser>
        <c:marker val="1"/>
        <c:axId val="1558370944"/>
        <c:axId val="1558467328"/>
      </c:lineChart>
      <c:catAx>
        <c:axId val="1558370944"/>
        <c:scaling>
          <c:orientation val="minMax"/>
        </c:scaling>
        <c:axPos val="b"/>
        <c:title>
          <c:tx>
            <c:rich>
              <a:bodyPr/>
              <a:lstStyle/>
              <a:p>
                <a:pPr>
                  <a:defRPr/>
                </a:pPr>
                <a:r>
                  <a:rPr lang="en-US"/>
                  <a:t>Age</a:t>
                </a:r>
              </a:p>
            </c:rich>
          </c:tx>
          <c:layout>
            <c:manualLayout>
              <c:xMode val="edge"/>
              <c:yMode val="edge"/>
              <c:x val="0.93105304619155105"/>
              <c:y val="0.79158735955155057"/>
            </c:manualLayout>
          </c:layout>
        </c:title>
        <c:numFmt formatCode="General" sourceLinked="1"/>
        <c:majorTickMark val="none"/>
        <c:tickLblPos val="nextTo"/>
        <c:spPr>
          <a:ln>
            <a:tailEnd type="triangle"/>
          </a:ln>
        </c:spPr>
        <c:crossAx val="1558467328"/>
        <c:crosses val="autoZero"/>
        <c:auto val="1"/>
        <c:lblAlgn val="ctr"/>
        <c:lblOffset val="100"/>
        <c:tickLblSkip val="5"/>
      </c:catAx>
      <c:valAx>
        <c:axId val="1558467328"/>
        <c:scaling>
          <c:orientation val="minMax"/>
          <c:max val="2.5000000000000012E-2"/>
        </c:scaling>
        <c:axPos val="l"/>
        <c:majorGridlines/>
        <c:title>
          <c:tx>
            <c:rich>
              <a:bodyPr rot="-5400000" vert="horz"/>
              <a:lstStyle/>
              <a:p>
                <a:pPr>
                  <a:defRPr/>
                </a:pPr>
                <a:r>
                  <a:rPr lang="en-US"/>
                  <a:t>Raw mortality rate </a:t>
                </a:r>
              </a:p>
            </c:rich>
          </c:tx>
          <c:layout>
            <c:manualLayout>
              <c:xMode val="edge"/>
              <c:yMode val="edge"/>
              <c:x val="9.7952772985360724E-4"/>
              <c:y val="0.37631913593500266"/>
            </c:manualLayout>
          </c:layout>
        </c:title>
        <c:numFmt formatCode="0.00%" sourceLinked="1"/>
        <c:majorTickMark val="none"/>
        <c:tickLblPos val="nextTo"/>
        <c:spPr>
          <a:ln w="9525">
            <a:solidFill>
              <a:schemeClr val="tx1"/>
            </a:solidFill>
            <a:tailEnd type="triangle"/>
          </a:ln>
        </c:spPr>
        <c:crossAx val="1558370944"/>
        <c:crosses val="autoZero"/>
        <c:crossBetween val="between"/>
        <c:majorUnit val="5.0000000000000114E-3"/>
      </c:valAx>
    </c:plotArea>
    <c:legend>
      <c:legendPos val="b"/>
      <c:layout>
        <c:manualLayout>
          <c:xMode val="edge"/>
          <c:yMode val="edge"/>
          <c:x val="0.15352947021688426"/>
          <c:y val="0.83826104007881264"/>
          <c:w val="0.80994288711383844"/>
          <c:h val="0.10221958158720702"/>
        </c:manualLayout>
      </c:layout>
      <c:txPr>
        <a:bodyPr/>
        <a:lstStyle/>
        <a:p>
          <a:pPr>
            <a:defRPr sz="700"/>
          </a:pPr>
          <a:endParaRPr lang="fr-FR"/>
        </a:p>
      </c:txPr>
    </c:legend>
    <c:plotVisOnly val="1"/>
  </c:chart>
  <c:spPr>
    <a:ln>
      <a:noFill/>
    </a:ln>
  </c:spPr>
  <c:printSettings>
    <c:headerFooter/>
    <c:pageMargins b="0.75000000000000977" l="0.70000000000000062" r="0.70000000000000062" t="0.750000000000009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1058</xdr:colOff>
      <xdr:row>233</xdr:row>
      <xdr:rowOff>116416</xdr:rowOff>
    </xdr:from>
    <xdr:to>
      <xdr:col>18</xdr:col>
      <xdr:colOff>4233</xdr:colOff>
      <xdr:row>241</xdr:row>
      <xdr:rowOff>142876</xdr:rowOff>
    </xdr:to>
    <xdr:sp macro="" textlink="">
      <xdr:nvSpPr>
        <xdr:cNvPr id="34" name="Rectangle 33"/>
        <xdr:cNvSpPr/>
      </xdr:nvSpPr>
      <xdr:spPr>
        <a:xfrm>
          <a:off x="255058" y="57710916"/>
          <a:ext cx="17259300" cy="1518710"/>
        </a:xfrm>
        <a:prstGeom prst="rect">
          <a:avLst/>
        </a:prstGeom>
        <a:noFill/>
        <a:ln w="28575" cmpd="dbl">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xdr:col>
      <xdr:colOff>116416</xdr:colOff>
      <xdr:row>232</xdr:row>
      <xdr:rowOff>74083</xdr:rowOff>
    </xdr:from>
    <xdr:to>
      <xdr:col>4</xdr:col>
      <xdr:colOff>201084</xdr:colOff>
      <xdr:row>233</xdr:row>
      <xdr:rowOff>179916</xdr:rowOff>
    </xdr:to>
    <xdr:sp macro="" textlink="">
      <xdr:nvSpPr>
        <xdr:cNvPr id="35" name="Rounded Rectangle 34"/>
        <xdr:cNvSpPr/>
      </xdr:nvSpPr>
      <xdr:spPr>
        <a:xfrm>
          <a:off x="359833" y="36459583"/>
          <a:ext cx="1661584" cy="296333"/>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t>Objectives</a:t>
          </a:r>
          <a:r>
            <a:rPr lang="fr-FR" sz="1100" baseline="0"/>
            <a:t>  Step 3 &amp;4</a:t>
          </a:r>
          <a:endParaRPr lang="fr-FR" sz="1100"/>
        </a:p>
      </xdr:txBody>
    </xdr:sp>
    <xdr:clientData/>
  </xdr:twoCellAnchor>
  <xdr:twoCellAnchor>
    <xdr:from>
      <xdr:col>1</xdr:col>
      <xdr:colOff>7412</xdr:colOff>
      <xdr:row>325</xdr:row>
      <xdr:rowOff>0</xdr:rowOff>
    </xdr:from>
    <xdr:to>
      <xdr:col>17</xdr:col>
      <xdr:colOff>6625167</xdr:colOff>
      <xdr:row>333</xdr:row>
      <xdr:rowOff>21166</xdr:rowOff>
    </xdr:to>
    <xdr:sp macro="" textlink="">
      <xdr:nvSpPr>
        <xdr:cNvPr id="45" name="Rectangle 44"/>
        <xdr:cNvSpPr/>
      </xdr:nvSpPr>
      <xdr:spPr>
        <a:xfrm>
          <a:off x="356662" y="49487667"/>
          <a:ext cx="18587505" cy="1608666"/>
        </a:xfrm>
        <a:prstGeom prst="rect">
          <a:avLst/>
        </a:prstGeom>
        <a:noFill/>
        <a:ln w="28575" cmpd="db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xdr:col>
      <xdr:colOff>179887</xdr:colOff>
      <xdr:row>324</xdr:row>
      <xdr:rowOff>42333</xdr:rowOff>
    </xdr:from>
    <xdr:to>
      <xdr:col>3</xdr:col>
      <xdr:colOff>95222</xdr:colOff>
      <xdr:row>325</xdr:row>
      <xdr:rowOff>158766</xdr:rowOff>
    </xdr:to>
    <xdr:sp macro="" textlink="">
      <xdr:nvSpPr>
        <xdr:cNvPr id="47" name="Rounded Rectangle 46"/>
        <xdr:cNvSpPr/>
      </xdr:nvSpPr>
      <xdr:spPr>
        <a:xfrm>
          <a:off x="941887" y="33760833"/>
          <a:ext cx="1576918" cy="306933"/>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t>Results </a:t>
          </a:r>
        </a:p>
      </xdr:txBody>
    </xdr:sp>
    <xdr:clientData/>
  </xdr:twoCellAnchor>
  <xdr:twoCellAnchor>
    <xdr:from>
      <xdr:col>9</xdr:col>
      <xdr:colOff>232834</xdr:colOff>
      <xdr:row>313</xdr:row>
      <xdr:rowOff>21167</xdr:rowOff>
    </xdr:from>
    <xdr:to>
      <xdr:col>9</xdr:col>
      <xdr:colOff>280459</xdr:colOff>
      <xdr:row>314</xdr:row>
      <xdr:rowOff>44981</xdr:rowOff>
    </xdr:to>
    <xdr:sp macro="" textlink="">
      <xdr:nvSpPr>
        <xdr:cNvPr id="21" name="Parenthèse ouvrante 47"/>
        <xdr:cNvSpPr/>
      </xdr:nvSpPr>
      <xdr:spPr>
        <a:xfrm>
          <a:off x="5185834" y="31760584"/>
          <a:ext cx="47625" cy="267230"/>
        </a:xfrm>
        <a:prstGeom prst="leftBracket">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lang="fr-FR" sz="1100"/>
        </a:p>
      </xdr:txBody>
    </xdr:sp>
    <xdr:clientData/>
  </xdr:twoCellAnchor>
  <xdr:twoCellAnchor>
    <xdr:from>
      <xdr:col>9</xdr:col>
      <xdr:colOff>222250</xdr:colOff>
      <xdr:row>314</xdr:row>
      <xdr:rowOff>222250</xdr:rowOff>
    </xdr:from>
    <xdr:to>
      <xdr:col>9</xdr:col>
      <xdr:colOff>269875</xdr:colOff>
      <xdr:row>316</xdr:row>
      <xdr:rowOff>2646</xdr:rowOff>
    </xdr:to>
    <xdr:sp macro="" textlink="">
      <xdr:nvSpPr>
        <xdr:cNvPr id="22" name="Parenthèse ouvrante 49"/>
        <xdr:cNvSpPr/>
      </xdr:nvSpPr>
      <xdr:spPr>
        <a:xfrm>
          <a:off x="5175250" y="32205083"/>
          <a:ext cx="47625" cy="267230"/>
        </a:xfrm>
        <a:prstGeom prst="leftBracket">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lang="fr-FR" sz="1100"/>
        </a:p>
      </xdr:txBody>
    </xdr:sp>
    <xdr:clientData/>
  </xdr:twoCellAnchor>
  <xdr:twoCellAnchor>
    <xdr:from>
      <xdr:col>10</xdr:col>
      <xdr:colOff>10560</xdr:colOff>
      <xdr:row>313</xdr:row>
      <xdr:rowOff>52913</xdr:rowOff>
    </xdr:from>
    <xdr:to>
      <xdr:col>10</xdr:col>
      <xdr:colOff>81414</xdr:colOff>
      <xdr:row>313</xdr:row>
      <xdr:rowOff>98632</xdr:rowOff>
    </xdr:to>
    <xdr:sp macro="" textlink="">
      <xdr:nvSpPr>
        <xdr:cNvPr id="23" name="Moins 40"/>
        <xdr:cNvSpPr/>
      </xdr:nvSpPr>
      <xdr:spPr>
        <a:xfrm flipH="1">
          <a:off x="6090685" y="72093663"/>
          <a:ext cx="70854" cy="45719"/>
        </a:xfrm>
        <a:prstGeom prst="mathMinus">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fr-FR" sz="1100"/>
        </a:p>
      </xdr:txBody>
    </xdr:sp>
    <xdr:clientData/>
  </xdr:twoCellAnchor>
  <xdr:twoCellAnchor>
    <xdr:from>
      <xdr:col>10</xdr:col>
      <xdr:colOff>1957898</xdr:colOff>
      <xdr:row>313</xdr:row>
      <xdr:rowOff>15875</xdr:rowOff>
    </xdr:from>
    <xdr:to>
      <xdr:col>10</xdr:col>
      <xdr:colOff>2037273</xdr:colOff>
      <xdr:row>314</xdr:row>
      <xdr:rowOff>39689</xdr:rowOff>
    </xdr:to>
    <xdr:sp macro="" textlink="">
      <xdr:nvSpPr>
        <xdr:cNvPr id="24" name="Parenthèse ouvrante 47"/>
        <xdr:cNvSpPr/>
      </xdr:nvSpPr>
      <xdr:spPr>
        <a:xfrm flipH="1">
          <a:off x="8038023" y="72056625"/>
          <a:ext cx="79375" cy="246064"/>
        </a:xfrm>
        <a:prstGeom prst="leftBracket">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lang="fr-FR" sz="1100"/>
        </a:p>
      </xdr:txBody>
    </xdr:sp>
    <xdr:clientData/>
  </xdr:twoCellAnchor>
  <xdr:twoCellAnchor>
    <xdr:from>
      <xdr:col>9</xdr:col>
      <xdr:colOff>222243</xdr:colOff>
      <xdr:row>317</xdr:row>
      <xdr:rowOff>0</xdr:rowOff>
    </xdr:from>
    <xdr:to>
      <xdr:col>9</xdr:col>
      <xdr:colOff>269868</xdr:colOff>
      <xdr:row>318</xdr:row>
      <xdr:rowOff>23813</xdr:rowOff>
    </xdr:to>
    <xdr:sp macro="" textlink="">
      <xdr:nvSpPr>
        <xdr:cNvPr id="25" name="Parenthèse ouvrante 49"/>
        <xdr:cNvSpPr/>
      </xdr:nvSpPr>
      <xdr:spPr>
        <a:xfrm>
          <a:off x="5175243" y="32713083"/>
          <a:ext cx="47625" cy="267230"/>
        </a:xfrm>
        <a:prstGeom prst="leftBracket">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lang="fr-FR" sz="1100"/>
        </a:p>
      </xdr:txBody>
    </xdr:sp>
    <xdr:clientData/>
  </xdr:twoCellAnchor>
  <xdr:twoCellAnchor>
    <xdr:from>
      <xdr:col>10</xdr:col>
      <xdr:colOff>1956844</xdr:colOff>
      <xdr:row>316</xdr:row>
      <xdr:rowOff>168250</xdr:rowOff>
    </xdr:from>
    <xdr:to>
      <xdr:col>10</xdr:col>
      <xdr:colOff>2036219</xdr:colOff>
      <xdr:row>317</xdr:row>
      <xdr:rowOff>173014</xdr:rowOff>
    </xdr:to>
    <xdr:sp macro="" textlink="">
      <xdr:nvSpPr>
        <xdr:cNvPr id="26" name="Parenthèse ouvrante 47"/>
        <xdr:cNvSpPr/>
      </xdr:nvSpPr>
      <xdr:spPr>
        <a:xfrm flipH="1">
          <a:off x="8036969" y="72875750"/>
          <a:ext cx="79375" cy="227014"/>
        </a:xfrm>
        <a:prstGeom prst="leftBracket">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lang="fr-FR" sz="1100"/>
        </a:p>
      </xdr:txBody>
    </xdr:sp>
    <xdr:clientData/>
  </xdr:twoCellAnchor>
  <xdr:twoCellAnchor>
    <xdr:from>
      <xdr:col>10</xdr:col>
      <xdr:colOff>1945208</xdr:colOff>
      <xdr:row>314</xdr:row>
      <xdr:rowOff>198963</xdr:rowOff>
    </xdr:from>
    <xdr:to>
      <xdr:col>10</xdr:col>
      <xdr:colOff>2024583</xdr:colOff>
      <xdr:row>316</xdr:row>
      <xdr:rowOff>526</xdr:rowOff>
    </xdr:to>
    <xdr:sp macro="" textlink="">
      <xdr:nvSpPr>
        <xdr:cNvPr id="27" name="Parenthèse ouvrante 47"/>
        <xdr:cNvSpPr/>
      </xdr:nvSpPr>
      <xdr:spPr>
        <a:xfrm flipH="1">
          <a:off x="8025333" y="72461963"/>
          <a:ext cx="79375" cy="246063"/>
        </a:xfrm>
        <a:prstGeom prst="leftBracket">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lang="fr-FR" sz="1100"/>
        </a:p>
      </xdr:txBody>
    </xdr:sp>
    <xdr:clientData/>
  </xdr:twoCellAnchor>
  <xdr:twoCellAnchor>
    <xdr:from>
      <xdr:col>3</xdr:col>
      <xdr:colOff>222250</xdr:colOff>
      <xdr:row>317</xdr:row>
      <xdr:rowOff>74084</xdr:rowOff>
    </xdr:from>
    <xdr:to>
      <xdr:col>3</xdr:col>
      <xdr:colOff>627063</xdr:colOff>
      <xdr:row>318</xdr:row>
      <xdr:rowOff>18786</xdr:rowOff>
    </xdr:to>
    <xdr:sp macro="" textlink="">
      <xdr:nvSpPr>
        <xdr:cNvPr id="28" name="Flèche droite 39"/>
        <xdr:cNvSpPr/>
      </xdr:nvSpPr>
      <xdr:spPr>
        <a:xfrm>
          <a:off x="2645833" y="32787167"/>
          <a:ext cx="404813" cy="1881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xdr:col>
      <xdr:colOff>0</xdr:colOff>
      <xdr:row>59</xdr:row>
      <xdr:rowOff>0</xdr:rowOff>
    </xdr:from>
    <xdr:to>
      <xdr:col>18</xdr:col>
      <xdr:colOff>3175</xdr:colOff>
      <xdr:row>62</xdr:row>
      <xdr:rowOff>116416</xdr:rowOff>
    </xdr:to>
    <xdr:sp macro="" textlink="">
      <xdr:nvSpPr>
        <xdr:cNvPr id="33" name="Rectangle 32"/>
        <xdr:cNvSpPr/>
      </xdr:nvSpPr>
      <xdr:spPr>
        <a:xfrm>
          <a:off x="243417" y="17822333"/>
          <a:ext cx="14047258" cy="687916"/>
        </a:xfrm>
        <a:prstGeom prst="rect">
          <a:avLst/>
        </a:prstGeom>
        <a:noFill/>
        <a:ln w="28575" cmpd="dbl">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xdr:col>
      <xdr:colOff>116413</xdr:colOff>
      <xdr:row>58</xdr:row>
      <xdr:rowOff>63504</xdr:rowOff>
    </xdr:from>
    <xdr:to>
      <xdr:col>4</xdr:col>
      <xdr:colOff>201081</xdr:colOff>
      <xdr:row>59</xdr:row>
      <xdr:rowOff>169337</xdr:rowOff>
    </xdr:to>
    <xdr:sp macro="" textlink="">
      <xdr:nvSpPr>
        <xdr:cNvPr id="37" name="Rounded Rectangle 36"/>
        <xdr:cNvSpPr/>
      </xdr:nvSpPr>
      <xdr:spPr>
        <a:xfrm>
          <a:off x="359830" y="17695337"/>
          <a:ext cx="1661584" cy="296333"/>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t>Objective</a:t>
          </a:r>
          <a:r>
            <a:rPr lang="fr-FR" sz="1100" baseline="0"/>
            <a:t>  Steps 1&amp;2</a:t>
          </a:r>
          <a:endParaRPr lang="fr-FR" sz="1100"/>
        </a:p>
      </xdr:txBody>
    </xdr:sp>
    <xdr:clientData/>
  </xdr:twoCellAnchor>
  <xdr:twoCellAnchor>
    <xdr:from>
      <xdr:col>12</xdr:col>
      <xdr:colOff>1006929</xdr:colOff>
      <xdr:row>257</xdr:row>
      <xdr:rowOff>80131</xdr:rowOff>
    </xdr:from>
    <xdr:to>
      <xdr:col>15</xdr:col>
      <xdr:colOff>993322</xdr:colOff>
      <xdr:row>259</xdr:row>
      <xdr:rowOff>68035</xdr:rowOff>
    </xdr:to>
    <xdr:sp macro="" textlink="">
      <xdr:nvSpPr>
        <xdr:cNvPr id="39" name="Oval 38"/>
        <xdr:cNvSpPr/>
      </xdr:nvSpPr>
      <xdr:spPr>
        <a:xfrm>
          <a:off x="10912929" y="73871667"/>
          <a:ext cx="3292929" cy="641047"/>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10</xdr:col>
      <xdr:colOff>20085</xdr:colOff>
      <xdr:row>315</xdr:row>
      <xdr:rowOff>14813</xdr:rowOff>
    </xdr:from>
    <xdr:to>
      <xdr:col>10</xdr:col>
      <xdr:colOff>90939</xdr:colOff>
      <xdr:row>315</xdr:row>
      <xdr:rowOff>60532</xdr:rowOff>
    </xdr:to>
    <xdr:sp macro="" textlink="">
      <xdr:nvSpPr>
        <xdr:cNvPr id="40" name="Moins 40"/>
        <xdr:cNvSpPr/>
      </xdr:nvSpPr>
      <xdr:spPr>
        <a:xfrm flipH="1">
          <a:off x="6100210" y="72500063"/>
          <a:ext cx="70854" cy="45719"/>
        </a:xfrm>
        <a:prstGeom prst="mathMinus">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fr-FR" sz="1100"/>
        </a:p>
      </xdr:txBody>
    </xdr:sp>
    <xdr:clientData/>
  </xdr:twoCellAnchor>
  <xdr:twoCellAnchor>
    <xdr:from>
      <xdr:col>9</xdr:col>
      <xdr:colOff>1045610</xdr:colOff>
      <xdr:row>317</xdr:row>
      <xdr:rowOff>56088</xdr:rowOff>
    </xdr:from>
    <xdr:to>
      <xdr:col>10</xdr:col>
      <xdr:colOff>68714</xdr:colOff>
      <xdr:row>317</xdr:row>
      <xdr:rowOff>101807</xdr:rowOff>
    </xdr:to>
    <xdr:sp macro="" textlink="">
      <xdr:nvSpPr>
        <xdr:cNvPr id="46" name="Moins 40"/>
        <xdr:cNvSpPr/>
      </xdr:nvSpPr>
      <xdr:spPr>
        <a:xfrm flipH="1">
          <a:off x="6824110" y="79240588"/>
          <a:ext cx="70854" cy="45719"/>
        </a:xfrm>
        <a:prstGeom prst="mathMinus">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fr-FR" sz="1100"/>
        </a:p>
      </xdr:txBody>
    </xdr:sp>
    <xdr:clientData/>
  </xdr:twoCellAnchor>
  <xdr:twoCellAnchor>
    <xdr:from>
      <xdr:col>3</xdr:col>
      <xdr:colOff>15875</xdr:colOff>
      <xdr:row>37</xdr:row>
      <xdr:rowOff>396875</xdr:rowOff>
    </xdr:from>
    <xdr:to>
      <xdr:col>11</xdr:col>
      <xdr:colOff>911678</xdr:colOff>
      <xdr:row>47</xdr:row>
      <xdr:rowOff>150813</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286</xdr:row>
      <xdr:rowOff>176892</xdr:rowOff>
    </xdr:from>
    <xdr:to>
      <xdr:col>12</xdr:col>
      <xdr:colOff>449036</xdr:colOff>
      <xdr:row>295</xdr:row>
      <xdr:rowOff>149679</xdr:rowOff>
    </xdr:to>
    <xdr:sp macro="" textlink="">
      <xdr:nvSpPr>
        <xdr:cNvPr id="30" name="ZoneTexte 60"/>
        <xdr:cNvSpPr txBox="1"/>
      </xdr:nvSpPr>
      <xdr:spPr>
        <a:xfrm>
          <a:off x="680357" y="84813321"/>
          <a:ext cx="9674679" cy="1932215"/>
        </a:xfrm>
        <a:prstGeom prst="rect">
          <a:avLst/>
        </a:prstGeom>
        <a:noFill/>
        <a:ln w="28575" cmpd="dbl">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300">
              <a:solidFill>
                <a:schemeClr val="tx1"/>
              </a:solidFill>
              <a:latin typeface="+mn-lt"/>
              <a:ea typeface="+mn-ea"/>
              <a:cs typeface="+mn-cs"/>
            </a:rPr>
            <a:t>In</a:t>
          </a:r>
          <a:r>
            <a:rPr lang="fr-FR" sz="1300" baseline="0">
              <a:solidFill>
                <a:schemeClr val="tx1"/>
              </a:solidFill>
              <a:latin typeface="+mn-lt"/>
              <a:ea typeface="+mn-ea"/>
              <a:cs typeface="+mn-cs"/>
            </a:rPr>
            <a:t> order to corretly build the best estimate mortality table we need recent, sufficient, complete and stable data. We propose the period 2013-2015 for the following reasons:</a:t>
          </a:r>
        </a:p>
        <a:p>
          <a:pPr marL="0" indent="0" algn="l"/>
          <a:endParaRPr lang="fr-FR" sz="1300" baseline="0">
            <a:solidFill>
              <a:schemeClr val="tx1"/>
            </a:solidFill>
            <a:latin typeface="+mn-lt"/>
            <a:ea typeface="+mn-ea"/>
            <a:cs typeface="+mn-cs"/>
          </a:endParaRPr>
        </a:p>
        <a:p>
          <a:pPr marL="0" indent="0" algn="l"/>
          <a:r>
            <a:rPr lang="fr-FR" sz="1300" baseline="0">
              <a:solidFill>
                <a:schemeClr val="tx1"/>
              </a:solidFill>
              <a:latin typeface="+mn-lt"/>
              <a:ea typeface="+mn-ea"/>
              <a:cs typeface="+mn-cs"/>
            </a:rPr>
            <a:t>- 2013 - 2015 are The most recent years</a:t>
          </a:r>
        </a:p>
        <a:p>
          <a:pPr marL="0" indent="0" algn="l"/>
          <a:r>
            <a:rPr lang="fr-FR" sz="1300" baseline="0">
              <a:solidFill>
                <a:schemeClr val="tx1"/>
              </a:solidFill>
              <a:latin typeface="+mn-lt"/>
              <a:ea typeface="+mn-ea"/>
              <a:cs typeface="+mn-cs"/>
            </a:rPr>
            <a:t>- it avoids price changes on new production in 2012 and 2016</a:t>
          </a:r>
        </a:p>
        <a:p>
          <a:pPr marL="0" indent="0" algn="l"/>
          <a:r>
            <a:rPr lang="fr-FR" sz="1300">
              <a:solidFill>
                <a:schemeClr val="tx1"/>
              </a:solidFill>
              <a:latin typeface="+mn-lt"/>
              <a:ea typeface="+mn-ea"/>
              <a:cs typeface="+mn-cs"/>
            </a:rPr>
            <a:t>- data volume seems</a:t>
          </a:r>
          <a:r>
            <a:rPr lang="fr-FR" sz="1300" baseline="0">
              <a:solidFill>
                <a:schemeClr val="tx1"/>
              </a:solidFill>
              <a:latin typeface="+mn-lt"/>
              <a:ea typeface="+mn-ea"/>
              <a:cs typeface="+mn-cs"/>
            </a:rPr>
            <a:t> to </a:t>
          </a:r>
          <a:r>
            <a:rPr lang="fr-FR" sz="1300">
              <a:solidFill>
                <a:schemeClr val="tx1"/>
              </a:solidFill>
              <a:latin typeface="+mn-lt"/>
              <a:ea typeface="+mn-ea"/>
              <a:cs typeface="+mn-cs"/>
            </a:rPr>
            <a:t>be sufficient on</a:t>
          </a:r>
          <a:r>
            <a:rPr lang="fr-FR" sz="1300" baseline="0">
              <a:solidFill>
                <a:schemeClr val="tx1"/>
              </a:solidFill>
              <a:latin typeface="+mn-lt"/>
              <a:ea typeface="+mn-ea"/>
              <a:cs typeface="+mn-cs"/>
            </a:rPr>
            <a:t> this peirod</a:t>
          </a:r>
        </a:p>
        <a:p>
          <a:pPr marL="0" indent="0" algn="l"/>
          <a:endParaRPr lang="fr-FR" sz="1300" baseline="0">
            <a:solidFill>
              <a:schemeClr val="tx1"/>
            </a:solidFill>
            <a:latin typeface="+mn-lt"/>
            <a:ea typeface="+mn-ea"/>
            <a:cs typeface="+mn-cs"/>
          </a:endParaRPr>
        </a:p>
        <a:p>
          <a:pPr marL="0" indent="0" algn="l"/>
          <a:r>
            <a:rPr lang="fr-FR" sz="1300" baseline="0">
              <a:solidFill>
                <a:schemeClr val="tx1"/>
              </a:solidFill>
              <a:latin typeface="+mn-lt"/>
              <a:ea typeface="+mn-ea"/>
              <a:cs typeface="+mn-cs"/>
            </a:rPr>
            <a:t>Furthermore, in order to solve the notification delay issue, an adjustment coefficient will be applied.</a:t>
          </a:r>
          <a:endParaRPr lang="fr-FR" sz="1300">
            <a:solidFill>
              <a:schemeClr val="tx1"/>
            </a:solidFill>
            <a:latin typeface="+mn-lt"/>
            <a:ea typeface="+mn-ea"/>
            <a:cs typeface="+mn-cs"/>
          </a:endParaRPr>
        </a:p>
        <a:p>
          <a:pPr marL="0" indent="0" algn="l"/>
          <a:endParaRPr lang="fr-FR" sz="1100">
            <a:solidFill>
              <a:schemeClr val="tx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433915</xdr:colOff>
      <xdr:row>18</xdr:row>
      <xdr:rowOff>169332</xdr:rowOff>
    </xdr:from>
    <xdr:to>
      <xdr:col>13</xdr:col>
      <xdr:colOff>257734</xdr:colOff>
      <xdr:row>33</xdr:row>
      <xdr:rowOff>190499</xdr:rowOff>
    </xdr:to>
    <xdr:graphicFrame macro="">
      <xdr:nvGraphicFramePr>
        <xdr:cNvPr id="58" name="Graphique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616324</xdr:colOff>
      <xdr:row>49</xdr:row>
      <xdr:rowOff>1245</xdr:rowOff>
    </xdr:from>
    <xdr:to>
      <xdr:col>8</xdr:col>
      <xdr:colOff>145678</xdr:colOff>
      <xdr:row>66</xdr:row>
      <xdr:rowOff>170578</xdr:rowOff>
    </xdr:to>
    <xdr:graphicFrame macro="">
      <xdr:nvGraphicFramePr>
        <xdr:cNvPr id="62" name="Graphique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642689</xdr:colOff>
      <xdr:row>72</xdr:row>
      <xdr:rowOff>108946</xdr:rowOff>
    </xdr:from>
    <xdr:to>
      <xdr:col>8</xdr:col>
      <xdr:colOff>313763</xdr:colOff>
      <xdr:row>89</xdr:row>
      <xdr:rowOff>123265</xdr:rowOff>
    </xdr:to>
    <xdr:graphicFrame macro="">
      <xdr:nvGraphicFramePr>
        <xdr:cNvPr id="64" name="Graphique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521073</xdr:colOff>
      <xdr:row>90</xdr:row>
      <xdr:rowOff>145676</xdr:rowOff>
    </xdr:from>
    <xdr:to>
      <xdr:col>8</xdr:col>
      <xdr:colOff>403411</xdr:colOff>
      <xdr:row>107</xdr:row>
      <xdr:rowOff>164087</xdr:rowOff>
    </xdr:to>
    <xdr:graphicFrame macro="">
      <xdr:nvGraphicFramePr>
        <xdr:cNvPr id="65" name="Graphique 6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189078</xdr:colOff>
      <xdr:row>131</xdr:row>
      <xdr:rowOff>36052</xdr:rowOff>
    </xdr:from>
    <xdr:to>
      <xdr:col>13</xdr:col>
      <xdr:colOff>4381501</xdr:colOff>
      <xdr:row>149</xdr:row>
      <xdr:rowOff>156882</xdr:rowOff>
    </xdr:to>
    <xdr:graphicFrame macro="">
      <xdr:nvGraphicFramePr>
        <xdr:cNvPr id="69" name="Graphique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389240</xdr:colOff>
      <xdr:row>138</xdr:row>
      <xdr:rowOff>167822</xdr:rowOff>
    </xdr:from>
    <xdr:to>
      <xdr:col>8</xdr:col>
      <xdr:colOff>25702</xdr:colOff>
      <xdr:row>156</xdr:row>
      <xdr:rowOff>19653</xdr:rowOff>
    </xdr:to>
    <xdr:sp macro="" textlink="">
      <xdr:nvSpPr>
        <xdr:cNvPr id="72" name="ZoneTexte 71"/>
        <xdr:cNvSpPr txBox="1"/>
      </xdr:nvSpPr>
      <xdr:spPr>
        <a:xfrm>
          <a:off x="389240" y="29151036"/>
          <a:ext cx="5909355" cy="3280831"/>
        </a:xfrm>
        <a:prstGeom prst="rect">
          <a:avLst/>
        </a:prstGeom>
        <a:solidFill>
          <a:schemeClr val="lt1"/>
        </a:solidFill>
        <a:ln w="31750" cmpd="dbl">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eaLnBrk="0" fontAlgn="base" hangingPunct="0"/>
          <a:endParaRPr lang="fr-FR" sz="1300">
            <a:solidFill>
              <a:schemeClr val="dk1"/>
            </a:solidFill>
            <a:latin typeface="+mn-lt"/>
            <a:ea typeface="+mn-ea"/>
            <a:cs typeface="+mn-cs"/>
          </a:endParaRPr>
        </a:p>
        <a:p>
          <a:pPr rtl="0" eaLnBrk="0" fontAlgn="base" hangingPunct="0"/>
          <a:r>
            <a:rPr lang="fr-FR" sz="1300">
              <a:solidFill>
                <a:schemeClr val="dk1"/>
              </a:solidFill>
              <a:latin typeface="+mn-lt"/>
              <a:ea typeface="+mn-ea"/>
              <a:cs typeface="+mn-cs"/>
            </a:rPr>
            <a:t>Three methods are applied to smooth raw mortality table :</a:t>
          </a:r>
        </a:p>
        <a:p>
          <a:pPr rtl="0" eaLnBrk="0" fontAlgn="base" hangingPunct="0"/>
          <a:endParaRPr lang="fr-FR" sz="1300">
            <a:solidFill>
              <a:schemeClr val="dk1"/>
            </a:solidFill>
            <a:latin typeface="+mn-lt"/>
            <a:ea typeface="+mn-ea"/>
            <a:cs typeface="+mn-cs"/>
          </a:endParaRPr>
        </a:p>
        <a:p>
          <a:pPr rtl="0" eaLnBrk="0" fontAlgn="base" hangingPunct="0"/>
          <a:endParaRPr lang="fr-FR" sz="1300">
            <a:solidFill>
              <a:schemeClr val="dk1"/>
            </a:solidFill>
            <a:latin typeface="+mn-lt"/>
            <a:ea typeface="+mn-ea"/>
            <a:cs typeface="+mn-cs"/>
          </a:endParaRPr>
        </a:p>
        <a:p>
          <a:pPr rtl="0" eaLnBrk="0" fontAlgn="base" hangingPunct="0"/>
          <a:r>
            <a:rPr lang="fr-FR" sz="1300">
              <a:solidFill>
                <a:schemeClr val="dk1"/>
              </a:solidFill>
              <a:latin typeface="+mn-lt"/>
              <a:ea typeface="+mn-ea"/>
              <a:cs typeface="+mn-cs"/>
            </a:rPr>
            <a:t>-</a:t>
          </a:r>
          <a:r>
            <a:rPr lang="fr-FR" sz="1300" u="sng">
              <a:solidFill>
                <a:schemeClr val="dk1"/>
              </a:solidFill>
              <a:latin typeface="+mn-lt"/>
              <a:ea typeface="+mn-ea"/>
              <a:cs typeface="+mn-cs"/>
            </a:rPr>
            <a:t>Method 1</a:t>
          </a:r>
          <a:r>
            <a:rPr lang="fr-FR" sz="1300">
              <a:solidFill>
                <a:schemeClr val="dk1"/>
              </a:solidFill>
              <a:latin typeface="+mn-lt"/>
              <a:ea typeface="+mn-ea"/>
              <a:cs typeface="+mn-cs"/>
            </a:rPr>
            <a:t>: Whittaker-Henderson (non-parametric model)</a:t>
          </a:r>
          <a:endParaRPr lang="fr-FR" sz="1300"/>
        </a:p>
        <a:p>
          <a:pPr rtl="0" eaLnBrk="0" fontAlgn="base" hangingPunct="0"/>
          <a:endParaRPr lang="fr-FR" sz="1300">
            <a:solidFill>
              <a:schemeClr val="dk1"/>
            </a:solidFill>
            <a:latin typeface="+mn-lt"/>
            <a:ea typeface="+mn-ea"/>
            <a:cs typeface="+mn-cs"/>
          </a:endParaRPr>
        </a:p>
        <a:p>
          <a:pPr rtl="0" eaLnBrk="0" fontAlgn="base" hangingPunct="0"/>
          <a:r>
            <a:rPr lang="fr-FR" sz="1300">
              <a:solidFill>
                <a:schemeClr val="dk1"/>
              </a:solidFill>
              <a:latin typeface="+mn-lt"/>
              <a:ea typeface="+mn-ea"/>
              <a:cs typeface="+mn-cs"/>
            </a:rPr>
            <a:t>-</a:t>
          </a:r>
          <a:r>
            <a:rPr lang="fr-FR" sz="1300" u="sng">
              <a:solidFill>
                <a:schemeClr val="dk1"/>
              </a:solidFill>
              <a:latin typeface="+mn-lt"/>
              <a:ea typeface="+mn-ea"/>
              <a:cs typeface="+mn-cs"/>
            </a:rPr>
            <a:t>Method 2</a:t>
          </a:r>
          <a:r>
            <a:rPr lang="fr-FR" sz="1300">
              <a:solidFill>
                <a:schemeClr val="dk1"/>
              </a:solidFill>
              <a:latin typeface="+mn-lt"/>
              <a:ea typeface="+mn-ea"/>
              <a:cs typeface="+mn-cs"/>
            </a:rPr>
            <a:t>: Makeham (parametric model)</a:t>
          </a:r>
          <a:endParaRPr lang="fr-FR" sz="1300"/>
        </a:p>
        <a:p>
          <a:pPr rtl="0" eaLnBrk="0" fontAlgn="base" hangingPunct="0"/>
          <a:endParaRPr lang="fr-FR" sz="1300">
            <a:solidFill>
              <a:schemeClr val="dk1"/>
            </a:solidFill>
            <a:latin typeface="+mn-lt"/>
            <a:ea typeface="+mn-ea"/>
            <a:cs typeface="+mn-cs"/>
          </a:endParaRPr>
        </a:p>
        <a:p>
          <a:pPr rtl="0" eaLnBrk="0" fontAlgn="base" hangingPunct="0"/>
          <a:r>
            <a:rPr lang="fr-FR" sz="1300">
              <a:solidFill>
                <a:schemeClr val="dk1"/>
              </a:solidFill>
              <a:latin typeface="+mn-lt"/>
              <a:ea typeface="+mn-ea"/>
              <a:cs typeface="+mn-cs"/>
            </a:rPr>
            <a:t>-</a:t>
          </a:r>
          <a:r>
            <a:rPr lang="fr-FR" sz="1300" u="sng">
              <a:solidFill>
                <a:schemeClr val="dk1"/>
              </a:solidFill>
              <a:latin typeface="+mn-lt"/>
              <a:ea typeface="+mn-ea"/>
              <a:cs typeface="+mn-cs"/>
            </a:rPr>
            <a:t>Method 3</a:t>
          </a:r>
          <a:r>
            <a:rPr lang="fr-FR" sz="1300">
              <a:solidFill>
                <a:schemeClr val="dk1"/>
              </a:solidFill>
              <a:latin typeface="+mn-lt"/>
              <a:ea typeface="+mn-ea"/>
              <a:cs typeface="+mn-cs"/>
            </a:rPr>
            <a:t> : Brass (model using existing experience and using an external mortality table)</a:t>
          </a:r>
        </a:p>
        <a:p>
          <a:pPr rtl="0" eaLnBrk="0" fontAlgn="base" hangingPunct="0"/>
          <a:endParaRPr lang="fr-FR" sz="1300">
            <a:solidFill>
              <a:schemeClr val="dk1"/>
            </a:solidFill>
            <a:latin typeface="+mn-lt"/>
            <a:ea typeface="+mn-ea"/>
            <a:cs typeface="+mn-cs"/>
          </a:endParaRPr>
        </a:p>
        <a:p>
          <a:pPr rtl="0" eaLnBrk="0" fontAlgn="base" hangingPunct="0"/>
          <a:r>
            <a:rPr lang="fr-FR" sz="1300">
              <a:solidFill>
                <a:schemeClr val="dk1"/>
              </a:solidFill>
              <a:latin typeface="+mn-lt"/>
              <a:ea typeface="+mn-ea"/>
              <a:cs typeface="+mn-cs"/>
            </a:rPr>
            <a:t>-</a:t>
          </a:r>
          <a:r>
            <a:rPr lang="fr-FR" sz="1300" u="sng">
              <a:solidFill>
                <a:schemeClr val="dk1"/>
              </a:solidFill>
              <a:latin typeface="+mn-lt"/>
              <a:ea typeface="+mn-ea"/>
              <a:cs typeface="+mn-cs"/>
            </a:rPr>
            <a:t>Method 4</a:t>
          </a:r>
          <a:r>
            <a:rPr lang="fr-FR" sz="1300">
              <a:solidFill>
                <a:schemeClr val="dk1"/>
              </a:solidFill>
              <a:latin typeface="+mn-lt"/>
              <a:ea typeface="+mn-ea"/>
              <a:cs typeface="+mn-cs"/>
            </a:rPr>
            <a:t>: Standardized</a:t>
          </a:r>
          <a:r>
            <a:rPr lang="fr-FR" sz="1300" baseline="0">
              <a:solidFill>
                <a:schemeClr val="dk1"/>
              </a:solidFill>
              <a:latin typeface="+mn-lt"/>
              <a:ea typeface="+mn-ea"/>
              <a:cs typeface="+mn-cs"/>
            </a:rPr>
            <a:t> Mortality Ratio (SMR)</a:t>
          </a:r>
          <a:r>
            <a:rPr lang="fr-FR" sz="1300">
              <a:solidFill>
                <a:schemeClr val="dk1"/>
              </a:solidFill>
              <a:latin typeface="+mn-lt"/>
              <a:ea typeface="+mn-ea"/>
              <a:cs typeface="+mn-cs"/>
            </a:rPr>
            <a:t> method </a:t>
          </a:r>
        </a:p>
        <a:p>
          <a:pPr rtl="0" eaLnBrk="0" fontAlgn="base" hangingPunct="0"/>
          <a:endParaRPr lang="fr-FR" sz="1300">
            <a:solidFill>
              <a:schemeClr val="dk1"/>
            </a:solidFill>
            <a:latin typeface="+mn-lt"/>
            <a:ea typeface="+mn-ea"/>
            <a:cs typeface="+mn-cs"/>
          </a:endParaRPr>
        </a:p>
        <a:p>
          <a:pPr rtl="0" eaLnBrk="0" fontAlgn="base" hangingPunct="0"/>
          <a:r>
            <a:rPr lang="fr-FR" sz="1300">
              <a:solidFill>
                <a:schemeClr val="dk1"/>
              </a:solidFill>
              <a:latin typeface="+mn-lt"/>
              <a:ea typeface="+mn-ea"/>
              <a:cs typeface="+mn-cs"/>
            </a:rPr>
            <a:t>See guidline to have some</a:t>
          </a:r>
          <a:r>
            <a:rPr lang="fr-FR" sz="1300" baseline="0">
              <a:solidFill>
                <a:schemeClr val="dk1"/>
              </a:solidFill>
              <a:latin typeface="+mn-lt"/>
              <a:ea typeface="+mn-ea"/>
              <a:cs typeface="+mn-cs"/>
            </a:rPr>
            <a:t> more information about these methods</a:t>
          </a:r>
          <a:endParaRPr lang="fr-FR" sz="1300"/>
        </a:p>
      </xdr:txBody>
    </xdr:sp>
    <xdr:clientData/>
  </xdr:twoCellAnchor>
  <xdr:twoCellAnchor>
    <xdr:from>
      <xdr:col>0</xdr:col>
      <xdr:colOff>391885</xdr:colOff>
      <xdr:row>137</xdr:row>
      <xdr:rowOff>142118</xdr:rowOff>
    </xdr:from>
    <xdr:to>
      <xdr:col>2</xdr:col>
      <xdr:colOff>459618</xdr:colOff>
      <xdr:row>139</xdr:row>
      <xdr:rowOff>84665</xdr:rowOff>
    </xdr:to>
    <xdr:sp macro="" textlink="">
      <xdr:nvSpPr>
        <xdr:cNvPr id="73" name="Rounded Rectangle 72"/>
        <xdr:cNvSpPr/>
      </xdr:nvSpPr>
      <xdr:spPr>
        <a:xfrm>
          <a:off x="391885" y="28934832"/>
          <a:ext cx="1251554" cy="3235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t>Methodology</a:t>
          </a:r>
        </a:p>
      </xdr:txBody>
    </xdr:sp>
    <xdr:clientData/>
  </xdr:twoCellAnchor>
  <xdr:oneCellAnchor>
    <xdr:from>
      <xdr:col>2</xdr:col>
      <xdr:colOff>148167</xdr:colOff>
      <xdr:row>112</xdr:row>
      <xdr:rowOff>32981</xdr:rowOff>
    </xdr:from>
    <xdr:ext cx="7556500" cy="1460501"/>
    <xdr:sp macro="" textlink="">
      <xdr:nvSpPr>
        <xdr:cNvPr id="76" name="TextBox 75"/>
        <xdr:cNvSpPr txBox="1"/>
      </xdr:nvSpPr>
      <xdr:spPr>
        <a:xfrm>
          <a:off x="1324785" y="19889805"/>
          <a:ext cx="7556500" cy="1460501"/>
        </a:xfrm>
        <a:prstGeom prst="rect">
          <a:avLst/>
        </a:prstGeom>
        <a:noFill/>
        <a:ln w="31750" cmpd="dbl">
          <a:solidFill>
            <a:schemeClr val="tx2">
              <a:lumMod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fr-FR" sz="1300"/>
        </a:p>
        <a:p>
          <a:r>
            <a:rPr lang="fr-FR" sz="1300"/>
            <a:t>There</a:t>
          </a:r>
          <a:r>
            <a:rPr lang="fr-FR" sz="1300" baseline="0"/>
            <a:t> is no big gap between Hoem method and Kaplan Meier as far as data were:</a:t>
          </a:r>
        </a:p>
        <a:p>
          <a:r>
            <a:rPr lang="fr-FR" sz="1300" baseline="0"/>
            <a:t>&gt; available</a:t>
          </a:r>
        </a:p>
        <a:p>
          <a:r>
            <a:rPr lang="fr-FR" sz="1300" baseline="0"/>
            <a:t>&gt; sufficient</a:t>
          </a:r>
        </a:p>
        <a:p>
          <a:r>
            <a:rPr lang="fr-FR" sz="1300" baseline="0"/>
            <a:t>&gt; stuctured </a:t>
          </a:r>
        </a:p>
        <a:p>
          <a:r>
            <a:rPr lang="fr-FR" sz="1300" baseline="0"/>
            <a:t>Nevertheless, we selected Kaplan Meier method as this method is more accurate than Hoem estimator.</a:t>
          </a:r>
          <a:endParaRPr lang="fr-FR" sz="1300"/>
        </a:p>
      </xdr:txBody>
    </xdr:sp>
    <xdr:clientData/>
  </xdr:oneCellAnchor>
  <xdr:twoCellAnchor>
    <xdr:from>
      <xdr:col>2</xdr:col>
      <xdr:colOff>351117</xdr:colOff>
      <xdr:row>111</xdr:row>
      <xdr:rowOff>32984</xdr:rowOff>
    </xdr:from>
    <xdr:to>
      <xdr:col>6</xdr:col>
      <xdr:colOff>406525</xdr:colOff>
      <xdr:row>112</xdr:row>
      <xdr:rowOff>138817</xdr:rowOff>
    </xdr:to>
    <xdr:sp macro="" textlink="">
      <xdr:nvSpPr>
        <xdr:cNvPr id="77" name="Rounded Rectangle 76"/>
        <xdr:cNvSpPr/>
      </xdr:nvSpPr>
      <xdr:spPr>
        <a:xfrm>
          <a:off x="1527735" y="19699308"/>
          <a:ext cx="2206937" cy="296333"/>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t>Results </a:t>
          </a:r>
        </a:p>
      </xdr:txBody>
    </xdr:sp>
    <xdr:clientData/>
  </xdr:twoCellAnchor>
  <xdr:oneCellAnchor>
    <xdr:from>
      <xdr:col>13</xdr:col>
      <xdr:colOff>719667</xdr:colOff>
      <xdr:row>209</xdr:row>
      <xdr:rowOff>88417</xdr:rowOff>
    </xdr:from>
    <xdr:ext cx="4434417" cy="1005406"/>
    <xdr:sp macro="" textlink="">
      <xdr:nvSpPr>
        <xdr:cNvPr id="78" name="TextBox 77"/>
        <xdr:cNvSpPr txBox="1"/>
      </xdr:nvSpPr>
      <xdr:spPr>
        <a:xfrm>
          <a:off x="10289491" y="46368711"/>
          <a:ext cx="4434417" cy="1005406"/>
        </a:xfrm>
        <a:prstGeom prst="rect">
          <a:avLst/>
        </a:prstGeom>
        <a:noFill/>
        <a:ln w="31750" cmpd="dbl">
          <a:solidFill>
            <a:schemeClr val="tx2">
              <a:lumMod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fr-FR" sz="1300"/>
        </a:p>
        <a:p>
          <a:r>
            <a:rPr lang="fr-FR" sz="1300" baseline="0"/>
            <a:t>Taking into account the estimation of the number of deaths and validation tests</a:t>
          </a:r>
          <a:r>
            <a:rPr lang="fr-FR" sz="1300" b="1" baseline="0"/>
            <a:t>, Whittaker-Henderson method </a:t>
          </a:r>
          <a:r>
            <a:rPr lang="fr-FR" sz="1300" baseline="0"/>
            <a:t>is the best one.</a:t>
          </a:r>
        </a:p>
        <a:p>
          <a:r>
            <a:rPr lang="fr-FR" sz="1300" baseline="0"/>
            <a:t>  </a:t>
          </a:r>
          <a:endParaRPr lang="fr-FR" sz="1300"/>
        </a:p>
      </xdr:txBody>
    </xdr:sp>
    <xdr:clientData/>
  </xdr:oneCellAnchor>
  <xdr:twoCellAnchor>
    <xdr:from>
      <xdr:col>13</xdr:col>
      <xdr:colOff>941919</xdr:colOff>
      <xdr:row>208</xdr:row>
      <xdr:rowOff>212931</xdr:rowOff>
    </xdr:from>
    <xdr:to>
      <xdr:col>13</xdr:col>
      <xdr:colOff>2315069</xdr:colOff>
      <xdr:row>209</xdr:row>
      <xdr:rowOff>246776</xdr:rowOff>
    </xdr:to>
    <xdr:sp macro="" textlink="">
      <xdr:nvSpPr>
        <xdr:cNvPr id="79" name="Rounded Rectangle 78"/>
        <xdr:cNvSpPr/>
      </xdr:nvSpPr>
      <xdr:spPr>
        <a:xfrm>
          <a:off x="10511743" y="46089813"/>
          <a:ext cx="1373150" cy="437257"/>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fr-FR" sz="1100">
              <a:solidFill>
                <a:schemeClr val="lt1"/>
              </a:solidFill>
              <a:latin typeface="+mn-lt"/>
              <a:ea typeface="+mn-ea"/>
              <a:cs typeface="+mn-cs"/>
            </a:rPr>
            <a:t>Results </a:t>
          </a:r>
        </a:p>
      </xdr:txBody>
    </xdr:sp>
    <xdr:clientData/>
  </xdr:twoCellAnchor>
  <xdr:twoCellAnchor>
    <xdr:from>
      <xdr:col>1</xdr:col>
      <xdr:colOff>0</xdr:colOff>
      <xdr:row>4</xdr:row>
      <xdr:rowOff>0</xdr:rowOff>
    </xdr:from>
    <xdr:to>
      <xdr:col>13</xdr:col>
      <xdr:colOff>5355167</xdr:colOff>
      <xdr:row>11</xdr:row>
      <xdr:rowOff>148167</xdr:rowOff>
    </xdr:to>
    <xdr:sp macro="" textlink="">
      <xdr:nvSpPr>
        <xdr:cNvPr id="22" name="Rectangle 21"/>
        <xdr:cNvSpPr/>
      </xdr:nvSpPr>
      <xdr:spPr>
        <a:xfrm>
          <a:off x="423333" y="1333500"/>
          <a:ext cx="12498917" cy="1195917"/>
        </a:xfrm>
        <a:prstGeom prst="rect">
          <a:avLst/>
        </a:prstGeom>
        <a:noFill/>
        <a:ln w="28575" cmpd="dbl">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xdr:col>
      <xdr:colOff>211667</xdr:colOff>
      <xdr:row>3</xdr:row>
      <xdr:rowOff>116417</xdr:rowOff>
    </xdr:from>
    <xdr:to>
      <xdr:col>3</xdr:col>
      <xdr:colOff>349251</xdr:colOff>
      <xdr:row>5</xdr:row>
      <xdr:rowOff>31750</xdr:rowOff>
    </xdr:to>
    <xdr:sp macro="" textlink="">
      <xdr:nvSpPr>
        <xdr:cNvPr id="23" name="Rounded Rectangle 22"/>
        <xdr:cNvSpPr/>
      </xdr:nvSpPr>
      <xdr:spPr>
        <a:xfrm>
          <a:off x="635000" y="1259417"/>
          <a:ext cx="1661584" cy="296333"/>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t>Objectives</a:t>
          </a:r>
          <a:r>
            <a:rPr lang="fr-FR" sz="1100" baseline="0"/>
            <a:t>  Step 5</a:t>
          </a:r>
          <a:endParaRPr lang="fr-FR" sz="1100"/>
        </a:p>
      </xdr:txBody>
    </xdr:sp>
    <xdr:clientData/>
  </xdr:twoCellAnchor>
  <xdr:twoCellAnchor>
    <xdr:from>
      <xdr:col>8</xdr:col>
      <xdr:colOff>717176</xdr:colOff>
      <xdr:row>49</xdr:row>
      <xdr:rowOff>0</xdr:rowOff>
    </xdr:from>
    <xdr:to>
      <xdr:col>13</xdr:col>
      <xdr:colOff>2667000</xdr:colOff>
      <xdr:row>66</xdr:row>
      <xdr:rowOff>169333</xdr:rowOff>
    </xdr:to>
    <xdr:graphicFrame macro="">
      <xdr:nvGraphicFramePr>
        <xdr:cNvPr id="19" name="Graphique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172892</xdr:colOff>
      <xdr:row>150</xdr:row>
      <xdr:rowOff>33618</xdr:rowOff>
    </xdr:from>
    <xdr:to>
      <xdr:col>13</xdr:col>
      <xdr:colOff>4381500</xdr:colOff>
      <xdr:row>169</xdr:row>
      <xdr:rowOff>56029</xdr:rowOff>
    </xdr:to>
    <xdr:graphicFrame macro="">
      <xdr:nvGraphicFramePr>
        <xdr:cNvPr id="20" name="Graphique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481856</xdr:colOff>
      <xdr:row>72</xdr:row>
      <xdr:rowOff>67235</xdr:rowOff>
    </xdr:from>
    <xdr:to>
      <xdr:col>13</xdr:col>
      <xdr:colOff>3787588</xdr:colOff>
      <xdr:row>90</xdr:row>
      <xdr:rowOff>44823</xdr:rowOff>
    </xdr:to>
    <xdr:graphicFrame macro="">
      <xdr:nvGraphicFramePr>
        <xdr:cNvPr id="27" name="Graphique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292954</xdr:colOff>
      <xdr:row>90</xdr:row>
      <xdr:rowOff>89647</xdr:rowOff>
    </xdr:from>
    <xdr:to>
      <xdr:col>13</xdr:col>
      <xdr:colOff>3742763</xdr:colOff>
      <xdr:row>108</xdr:row>
      <xdr:rowOff>145678</xdr:rowOff>
    </xdr:to>
    <xdr:graphicFrame macro="">
      <xdr:nvGraphicFramePr>
        <xdr:cNvPr id="28" name="Graphique 6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728383</xdr:colOff>
      <xdr:row>229</xdr:row>
      <xdr:rowOff>56029</xdr:rowOff>
    </xdr:from>
    <xdr:to>
      <xdr:col>11</xdr:col>
      <xdr:colOff>392830</xdr:colOff>
      <xdr:row>242</xdr:row>
      <xdr:rowOff>108946</xdr:rowOff>
    </xdr:to>
    <xdr:graphicFrame macro="">
      <xdr:nvGraphicFramePr>
        <xdr:cNvPr id="29" name="Graphique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717798</xdr:colOff>
      <xdr:row>246</xdr:row>
      <xdr:rowOff>70969</xdr:rowOff>
    </xdr:from>
    <xdr:to>
      <xdr:col>13</xdr:col>
      <xdr:colOff>459441</xdr:colOff>
      <xdr:row>262</xdr:row>
      <xdr:rowOff>22412</xdr:rowOff>
    </xdr:to>
    <xdr:sp macro="" textlink="">
      <xdr:nvSpPr>
        <xdr:cNvPr id="30" name="TextBox 29"/>
        <xdr:cNvSpPr txBox="1"/>
      </xdr:nvSpPr>
      <xdr:spPr>
        <a:xfrm>
          <a:off x="1894416" y="57770057"/>
          <a:ext cx="8078819" cy="3201149"/>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300"/>
            <a:t>Several approaches are possible for closing the experience mortality table:</a:t>
          </a:r>
        </a:p>
        <a:p>
          <a:r>
            <a:rPr lang="fr-FR" sz="1300"/>
            <a:t>- Exponential extrapolation model</a:t>
          </a:r>
        </a:p>
        <a:p>
          <a:r>
            <a:rPr lang="fr-FR" sz="1300"/>
            <a:t>- Brass</a:t>
          </a:r>
        </a:p>
        <a:p>
          <a:r>
            <a:rPr lang="fr-FR" sz="1300"/>
            <a:t>- Makeham model</a:t>
          </a:r>
        </a:p>
        <a:p>
          <a:r>
            <a:rPr lang="fr-FR" sz="1300"/>
            <a:t>- Denuit &amp; Goderniaux model</a:t>
          </a:r>
        </a:p>
        <a:p>
          <a:endParaRPr lang="fr-FR" sz="1300"/>
        </a:p>
        <a:p>
          <a:r>
            <a:rPr lang="fr-FR" sz="1300"/>
            <a:t>Nevertheless, since the studied portfolio is not an annuity population and the number of exposure above 71 years old is insignificant (0,5% of total exposure), the impact of advanced ages is not expected to be significant. Hence the exponential model has been chosen for its simplicity.</a:t>
          </a:r>
        </a:p>
        <a:p>
          <a:endParaRPr lang="fr-FR" sz="1300"/>
        </a:p>
        <a:p>
          <a:r>
            <a:rPr lang="fr-FR" sz="1300"/>
            <a:t>The maximum age parameter in the exponential model has been fixed to 106 which is the maximum</a:t>
          </a:r>
          <a:r>
            <a:rPr lang="fr-FR" sz="1300" baseline="0"/>
            <a:t> age of the reference mortality table</a:t>
          </a:r>
        </a:p>
        <a:p>
          <a:endParaRPr lang="fr-FR" sz="1300"/>
        </a:p>
        <a:p>
          <a:r>
            <a:rPr lang="fr-FR" sz="1300"/>
            <a:t>Due to data unavailability it was not possible to perform any validation test. Both</a:t>
          </a:r>
          <a:r>
            <a:rPr lang="fr-FR" sz="1300" baseline="0"/>
            <a:t> models predict  clearly higher number of deaths  than the experience rates without extrapolation  beyond 71 years .</a:t>
          </a:r>
          <a:endParaRPr lang="fr-FR" sz="1300"/>
        </a:p>
      </xdr:txBody>
    </xdr:sp>
    <xdr:clientData/>
  </xdr:twoCellAnchor>
  <xdr:twoCellAnchor>
    <xdr:from>
      <xdr:col>2</xdr:col>
      <xdr:colOff>672354</xdr:colOff>
      <xdr:row>262</xdr:row>
      <xdr:rowOff>134470</xdr:rowOff>
    </xdr:from>
    <xdr:to>
      <xdr:col>9</xdr:col>
      <xdr:colOff>414618</xdr:colOff>
      <xdr:row>279</xdr:row>
      <xdr:rowOff>11206</xdr:rowOff>
    </xdr:to>
    <xdr:graphicFrame macro="">
      <xdr:nvGraphicFramePr>
        <xdr:cNvPr id="31" name="Graphique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537883</xdr:colOff>
      <xdr:row>262</xdr:row>
      <xdr:rowOff>156882</xdr:rowOff>
    </xdr:from>
    <xdr:to>
      <xdr:col>13</xdr:col>
      <xdr:colOff>3731559</xdr:colOff>
      <xdr:row>278</xdr:row>
      <xdr:rowOff>190499</xdr:rowOff>
    </xdr:to>
    <xdr:graphicFrame macro="">
      <xdr:nvGraphicFramePr>
        <xdr:cNvPr id="32" name="Graphique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302</xdr:row>
      <xdr:rowOff>0</xdr:rowOff>
    </xdr:from>
    <xdr:to>
      <xdr:col>13</xdr:col>
      <xdr:colOff>4009840</xdr:colOff>
      <xdr:row>313</xdr:row>
      <xdr:rowOff>61382</xdr:rowOff>
    </xdr:to>
    <xdr:sp macro="" textlink="">
      <xdr:nvSpPr>
        <xdr:cNvPr id="24" name="TextBox 23"/>
        <xdr:cNvSpPr txBox="1"/>
      </xdr:nvSpPr>
      <xdr:spPr>
        <a:xfrm>
          <a:off x="1938618" y="64803618"/>
          <a:ext cx="11080751" cy="2156882"/>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300" b="0"/>
            <a:t>The claims declaration delay table in Step 3 showed that LMV has a long average declaration delay. In order to avoid under-estimating the mortality rates, it has been decided to apply an adjustment coefficient.</a:t>
          </a:r>
        </a:p>
        <a:p>
          <a:r>
            <a:rPr lang="fr-FR" sz="1300" b="0"/>
            <a:t>As an assumption, it was assumed that all claims are declared within 48 months.</a:t>
          </a:r>
        </a:p>
        <a:p>
          <a:endParaRPr lang="fr-FR" sz="1300" b="0"/>
        </a:p>
        <a:p>
          <a:pPr rtl="0" fontAlgn="base"/>
          <a:r>
            <a:rPr lang="fr-FR" sz="1300">
              <a:solidFill>
                <a:schemeClr val="dk1"/>
              </a:solidFill>
              <a:latin typeface="+mn-lt"/>
              <a:ea typeface="+mn-ea"/>
              <a:cs typeface="+mn-cs"/>
            </a:rPr>
            <a:t>Correction coefficient will be applied on resulting mortality rates. Taking 2013 as reference year, the coefficient per year will be as follows:</a:t>
          </a:r>
          <a:endParaRPr lang="fr-FR" sz="1300"/>
        </a:p>
        <a:p>
          <a:pPr rtl="0" fontAlgn="base"/>
          <a:r>
            <a:rPr lang="fr-FR" sz="1300">
              <a:solidFill>
                <a:schemeClr val="dk1"/>
              </a:solidFill>
              <a:latin typeface="+mn-lt"/>
              <a:ea typeface="+mn-ea"/>
              <a:cs typeface="+mn-cs"/>
            </a:rPr>
            <a:t>2013: 1/99%=101%, where 99% = notification rate after 36 months in 2013</a:t>
          </a:r>
          <a:endParaRPr lang="fr-FR" sz="1300"/>
        </a:p>
        <a:p>
          <a:pPr rtl="0" fontAlgn="base"/>
          <a:r>
            <a:rPr lang="fr-FR" sz="1300">
              <a:solidFill>
                <a:schemeClr val="dk1"/>
              </a:solidFill>
              <a:latin typeface="+mn-lt"/>
              <a:ea typeface="+mn-ea"/>
              <a:cs typeface="+mn-cs"/>
            </a:rPr>
            <a:t>2014: 1/98%=102%, where 98% = notification rate after 24 months in 2013</a:t>
          </a:r>
          <a:endParaRPr lang="fr-FR" sz="1300"/>
        </a:p>
        <a:p>
          <a:pPr rtl="0" fontAlgn="base"/>
          <a:r>
            <a:rPr lang="fr-FR" sz="1300">
              <a:solidFill>
                <a:schemeClr val="dk1"/>
              </a:solidFill>
              <a:latin typeface="+mn-lt"/>
              <a:ea typeface="+mn-ea"/>
              <a:cs typeface="+mn-cs"/>
            </a:rPr>
            <a:t>2015: 1/97%=103%, where 97% = notification rate after 15 months in 2013</a:t>
          </a:r>
          <a:endParaRPr lang="fr-FR" sz="1300"/>
        </a:p>
        <a:p>
          <a:pPr rtl="0" fontAlgn="base"/>
          <a:endParaRPr lang="fr-FR" sz="1300">
            <a:solidFill>
              <a:schemeClr val="dk1"/>
            </a:solidFill>
            <a:latin typeface="+mn-lt"/>
            <a:ea typeface="+mn-ea"/>
            <a:cs typeface="+mn-cs"/>
          </a:endParaRPr>
        </a:p>
        <a:p>
          <a:r>
            <a:rPr lang="fr-FR" sz="1300">
              <a:solidFill>
                <a:schemeClr val="dk1"/>
              </a:solidFill>
              <a:latin typeface="+mn-lt"/>
              <a:ea typeface="+mn-ea"/>
              <a:cs typeface="+mn-cs"/>
            </a:rPr>
            <a:t>As a result, the average over the previously calculated coefficients (102%) will be applied on the calculated mortality rates to give the final mortality rates.</a:t>
          </a:r>
          <a:endParaRPr lang="fr-FR" sz="1300" b="0"/>
        </a:p>
      </xdr:txBody>
    </xdr:sp>
    <xdr:clientData/>
  </xdr:twoCellAnchor>
  <xdr:twoCellAnchor>
    <xdr:from>
      <xdr:col>3</xdr:col>
      <xdr:colOff>0</xdr:colOff>
      <xdr:row>324</xdr:row>
      <xdr:rowOff>0</xdr:rowOff>
    </xdr:from>
    <xdr:to>
      <xdr:col>13</xdr:col>
      <xdr:colOff>3808134</xdr:colOff>
      <xdr:row>331</xdr:row>
      <xdr:rowOff>74083</xdr:rowOff>
    </xdr:to>
    <xdr:sp macro="" textlink="">
      <xdr:nvSpPr>
        <xdr:cNvPr id="25" name="TextBox 24"/>
        <xdr:cNvSpPr txBox="1"/>
      </xdr:nvSpPr>
      <xdr:spPr>
        <a:xfrm>
          <a:off x="1938618" y="69610941"/>
          <a:ext cx="11080751" cy="1407583"/>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300"/>
            <a:t>In summary, the best estimate table</a:t>
          </a:r>
          <a:r>
            <a:rPr lang="fr-FR" sz="1300" baseline="0"/>
            <a:t> has been constructed as follows:</a:t>
          </a:r>
        </a:p>
        <a:p>
          <a:r>
            <a:rPr lang="fr-FR" sz="1300" baseline="0"/>
            <a:t>1. Raw mortality rates estimated by Kaplan Meier at the age bracket [37,71]</a:t>
          </a:r>
        </a:p>
        <a:p>
          <a:r>
            <a:rPr lang="fr-FR" sz="1300" baseline="0"/>
            <a:t>2. Application of Whittaker Henderson smoothing on Kaplan Meier raw mortality rates</a:t>
          </a:r>
        </a:p>
        <a:p>
          <a:r>
            <a:rPr lang="fr-FR" sz="1300" baseline="0"/>
            <a:t>3. Opening of the mortality table with Brass model on age range [0,36]</a:t>
          </a:r>
        </a:p>
        <a:p>
          <a:r>
            <a:rPr lang="fr-FR" sz="1300" baseline="0"/>
            <a:t>4. Closing of the mortality table with exponential model on age range [72, 106]</a:t>
          </a:r>
        </a:p>
        <a:p>
          <a:r>
            <a:rPr lang="fr-FR" sz="1300" baseline="0"/>
            <a:t>5. Application of an adjustment coefficient on the whole table to take into account the late claim notifications.</a:t>
          </a:r>
        </a:p>
        <a:p>
          <a:endParaRPr lang="fr-FR" sz="1300" baseline="0"/>
        </a:p>
        <a:p>
          <a:endParaRPr lang="fr-FR" sz="1300"/>
        </a:p>
      </xdr:txBody>
    </xdr:sp>
    <xdr:clientData/>
  </xdr:twoCellAnchor>
  <xdr:twoCellAnchor>
    <xdr:from>
      <xdr:col>2</xdr:col>
      <xdr:colOff>448238</xdr:colOff>
      <xdr:row>337</xdr:row>
      <xdr:rowOff>67235</xdr:rowOff>
    </xdr:from>
    <xdr:to>
      <xdr:col>8</xdr:col>
      <xdr:colOff>437030</xdr:colOff>
      <xdr:row>352</xdr:row>
      <xdr:rowOff>112058</xdr:rowOff>
    </xdr:to>
    <xdr:graphicFrame macro="">
      <xdr:nvGraphicFramePr>
        <xdr:cNvPr id="26" name="Graphique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694766</xdr:colOff>
      <xdr:row>336</xdr:row>
      <xdr:rowOff>145675</xdr:rowOff>
    </xdr:from>
    <xdr:to>
      <xdr:col>13</xdr:col>
      <xdr:colOff>3585882</xdr:colOff>
      <xdr:row>352</xdr:row>
      <xdr:rowOff>156882</xdr:rowOff>
    </xdr:to>
    <xdr:graphicFrame macro="">
      <xdr:nvGraphicFramePr>
        <xdr:cNvPr id="33" name="Graphique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324971</xdr:colOff>
      <xdr:row>282</xdr:row>
      <xdr:rowOff>0</xdr:rowOff>
    </xdr:from>
    <xdr:to>
      <xdr:col>13</xdr:col>
      <xdr:colOff>3260909</xdr:colOff>
      <xdr:row>299</xdr:row>
      <xdr:rowOff>56031</xdr:rowOff>
    </xdr:to>
    <xdr:graphicFrame macro="">
      <xdr:nvGraphicFramePr>
        <xdr:cNvPr id="38" name="Graphique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488576</xdr:colOff>
      <xdr:row>360</xdr:row>
      <xdr:rowOff>114860</xdr:rowOff>
    </xdr:from>
    <xdr:to>
      <xdr:col>8</xdr:col>
      <xdr:colOff>477368</xdr:colOff>
      <xdr:row>376</xdr:row>
      <xdr:rowOff>182095</xdr:rowOff>
    </xdr:to>
    <xdr:graphicFrame macro="">
      <xdr:nvGraphicFramePr>
        <xdr:cNvPr id="34" name="Graphique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219075</xdr:colOff>
      <xdr:row>360</xdr:row>
      <xdr:rowOff>85725</xdr:rowOff>
    </xdr:from>
    <xdr:to>
      <xdr:col>13</xdr:col>
      <xdr:colOff>3513042</xdr:colOff>
      <xdr:row>376</xdr:row>
      <xdr:rowOff>152960</xdr:rowOff>
    </xdr:to>
    <xdr:graphicFrame macro="">
      <xdr:nvGraphicFramePr>
        <xdr:cNvPr id="35" name="Graphique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38100</xdr:colOff>
      <xdr:row>376</xdr:row>
      <xdr:rowOff>38100</xdr:rowOff>
    </xdr:from>
    <xdr:to>
      <xdr:col>13</xdr:col>
      <xdr:colOff>4124325</xdr:colOff>
      <xdr:row>383</xdr:row>
      <xdr:rowOff>19050</xdr:rowOff>
    </xdr:to>
    <xdr:sp macro="" textlink="">
      <xdr:nvSpPr>
        <xdr:cNvPr id="36" name="TextBox 35"/>
        <xdr:cNvSpPr txBox="1"/>
      </xdr:nvSpPr>
      <xdr:spPr>
        <a:xfrm>
          <a:off x="1981200" y="81353025"/>
          <a:ext cx="11706225"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100"/>
            <a:t>The</a:t>
          </a:r>
          <a:r>
            <a:rPr lang="fr-FR" sz="1100" baseline="0"/>
            <a:t> new table is higher than the previous one before 66 years, and begins to outweigh  after this age. The population before 66 years represents 95% of total exposure.</a:t>
          </a:r>
        </a:p>
        <a:p>
          <a:r>
            <a:rPr lang="fr-FR" sz="1100" baseline="0"/>
            <a:t>This graphical comparison highlighted the difference of shapes between LMV's experience mortality table and the  rebated reference mortality table, which is the limit of the SMR approach.</a:t>
          </a:r>
        </a:p>
        <a:p>
          <a:endParaRPr lang="fr-FR" sz="1100" baseline="0"/>
        </a:p>
        <a:p>
          <a:r>
            <a:rPr lang="fr-FR" sz="1100" baseline="0"/>
            <a:t>For comparison, the mortality table is also displayed on the charts. They are clearly lower than the experience table.</a:t>
          </a:r>
        </a:p>
        <a:p>
          <a:endParaRPr lang="fr-FR" sz="1100" baseline="0"/>
        </a:p>
        <a:p>
          <a:r>
            <a:rPr lang="fr-FR" sz="1100" baseline="0"/>
            <a:t>In terms of SMR, the experience table represents respectively 145% and 147% of TV88-90 for accpeted claims basis and all claims basis.</a:t>
          </a:r>
        </a:p>
        <a:p>
          <a:endParaRPr lang="fr-FR" sz="1100" baseline="0"/>
        </a:p>
        <a:p>
          <a:endParaRPr lang="fr-FR"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MORTALITY%20TABLES\MTE\Donn&#233;e%20Entit&#233;\2017_Maroc\Step%201\Accounting%20reconcili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MORTALITY%20TABLES\MTE\Donn&#233;e%20Entit&#233;\2017_Maroc\Step%201\summary%20tab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MORTALITY%20TABLES\MTE\Donn&#233;e%20Entit&#233;\2017_Maroc\Step%201\Data_select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Y:\MORTALITY%20TABLES\MTE\Donn&#233;e%20Entit&#233;\2017_Maroc\Step%204\2017_MTE_Memo_Maroc_Accept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s"/>
      <sheetName val="RBNS"/>
      <sheetName val="Sheet3"/>
    </sheetNames>
    <sheetDataSet>
      <sheetData sheetId="0">
        <row r="6">
          <cell r="B6">
            <v>96846974.999999434</v>
          </cell>
          <cell r="C6">
            <v>96851709.440007463</v>
          </cell>
        </row>
        <row r="7">
          <cell r="B7">
            <v>115905687.10999981</v>
          </cell>
          <cell r="C7">
            <v>115960777.89999938</v>
          </cell>
        </row>
        <row r="8">
          <cell r="B8">
            <v>121129149.5900009</v>
          </cell>
          <cell r="C8">
            <v>121204293.49000573</v>
          </cell>
        </row>
        <row r="9">
          <cell r="B9">
            <v>120391717.5300007</v>
          </cell>
          <cell r="C9">
            <v>120487738.93000986</v>
          </cell>
        </row>
        <row r="10">
          <cell r="B10">
            <v>111850159.32000038</v>
          </cell>
          <cell r="C10">
            <v>111930843.41000345</v>
          </cell>
        </row>
        <row r="18">
          <cell r="B18">
            <v>42527138.709999979</v>
          </cell>
          <cell r="C18">
            <v>42523473.229999959</v>
          </cell>
        </row>
        <row r="19">
          <cell r="B19">
            <v>37370695.849999979</v>
          </cell>
          <cell r="C19">
            <v>37370695.849999979</v>
          </cell>
        </row>
        <row r="24">
          <cell r="B24">
            <v>5068785.04</v>
          </cell>
          <cell r="C24">
            <v>5068785.04</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rrective actions"/>
      <sheetName val="data reception"/>
      <sheetName val="claims_delay"/>
    </sheetNames>
    <sheetDataSet>
      <sheetData sheetId="0">
        <row r="11">
          <cell r="C11" t="str">
            <v>Date format not compliance with requirements: date variables are in date format instead of text format</v>
          </cell>
          <cell r="D11" t="str">
            <v>Global</v>
          </cell>
          <cell r="E11" t="str">
            <v>Global</v>
          </cell>
          <cell r="F11" t="str">
            <v>SAS programme amended to take in charge date format</v>
          </cell>
          <cell r="G11">
            <v>0</v>
          </cell>
        </row>
        <row r="12">
          <cell r="C12" t="str">
            <v>Insured birthdate missing</v>
          </cell>
          <cell r="D12">
            <v>7</v>
          </cell>
          <cell r="E12">
            <v>1.1663983950358084E-5</v>
          </cell>
          <cell r="F12" t="str">
            <v>Observations deleted</v>
          </cell>
        </row>
        <row r="13">
          <cell r="C13" t="str">
            <v>Insured ID missing</v>
          </cell>
        </row>
        <row r="14">
          <cell r="C14" t="str">
            <v>Insured birthdate missing</v>
          </cell>
          <cell r="D14">
            <v>7</v>
          </cell>
          <cell r="E14">
            <v>9.974351667141636E-4</v>
          </cell>
          <cell r="F14" t="str">
            <v>Observations deleted</v>
          </cell>
          <cell r="G14">
            <v>0</v>
          </cell>
        </row>
        <row r="15">
          <cell r="C15" t="str">
            <v>Insured ID missing</v>
          </cell>
        </row>
        <row r="18">
          <cell r="C18" t="str">
            <v>Claims which are not present in Exposition file</v>
          </cell>
          <cell r="D18">
            <v>7</v>
          </cell>
          <cell r="E18">
            <v>0</v>
          </cell>
          <cell r="F18" t="str">
            <v>Same contratcts than step BR compliance. Observations deleted</v>
          </cell>
        </row>
        <row r="19">
          <cell r="C19" t="str">
            <v>Contracts with "lapse" status within Exposition file but present in Claims file</v>
          </cell>
          <cell r="D19">
            <v>1</v>
          </cell>
          <cell r="E19">
            <v>1.6662834214797264E-6</v>
          </cell>
          <cell r="F19" t="str">
            <v>Observation deleted</v>
          </cell>
        </row>
        <row r="20">
          <cell r="C20" t="str">
            <v>Status change date (Exposition file) ≠ Claim occurrence date (Claims file)</v>
          </cell>
          <cell r="D20">
            <v>2719</v>
          </cell>
          <cell r="E20">
            <v>4.5292661556041967E-3</v>
          </cell>
          <cell r="F20" t="str">
            <v>Status change date has been forced to be equal to claim occurrence date</v>
          </cell>
        </row>
        <row r="21">
          <cell r="C21" t="str">
            <v>Contract effective date &gt; status change date</v>
          </cell>
          <cell r="D21">
            <v>36025</v>
          </cell>
          <cell r="E21">
            <v>6.000986144010341E-2</v>
          </cell>
          <cell r="F21" t="str">
            <v>The effective date on these contracts were not correct and have been corrected (Date of release of loan instead of date of 1st installment before correction)</v>
          </cell>
        </row>
      </sheetData>
      <sheetData sheetId="1"/>
      <sheetData sheetId="2">
        <row r="3">
          <cell r="W3">
            <v>6.4935995903737576</v>
          </cell>
          <cell r="AB3">
            <v>11.593693693693682</v>
          </cell>
          <cell r="AG3">
            <v>7.9461257976298842</v>
          </cell>
          <cell r="AL3">
            <v>5.3174260591526821</v>
          </cell>
          <cell r="AQ3">
            <v>4.5323951003388139</v>
          </cell>
          <cell r="AV3">
            <v>4.4888795986622076</v>
          </cell>
          <cell r="BA3">
            <v>3.5448856799037309</v>
          </cell>
        </row>
        <row r="4">
          <cell r="W4">
            <v>121.63333333333334</v>
          </cell>
          <cell r="AB4">
            <v>81</v>
          </cell>
          <cell r="AG4">
            <v>64</v>
          </cell>
          <cell r="AL4">
            <v>54</v>
          </cell>
          <cell r="AQ4">
            <v>50</v>
          </cell>
          <cell r="AV4">
            <v>36</v>
          </cell>
          <cell r="BA4">
            <v>21</v>
          </cell>
        </row>
        <row r="5">
          <cell r="AC5">
            <v>0.28785607196401797</v>
          </cell>
          <cell r="AH5">
            <v>0.26275264677574589</v>
          </cell>
          <cell r="AM5">
            <v>0.43917710196779963</v>
          </cell>
          <cell r="AR5">
            <v>0.53198653198653201</v>
          </cell>
          <cell r="AW5">
            <v>0.45281306715063518</v>
          </cell>
          <cell r="BB5">
            <v>0.53088803088803094</v>
          </cell>
        </row>
        <row r="6">
          <cell r="AC6">
            <v>0.47076461769115441</v>
          </cell>
          <cell r="AH6">
            <v>0.48893166506256014</v>
          </cell>
          <cell r="AM6">
            <v>0.65563506261180682</v>
          </cell>
          <cell r="AR6">
            <v>0.77020202020202022</v>
          </cell>
          <cell r="AW6">
            <v>0.76134301270417426</v>
          </cell>
          <cell r="BB6">
            <v>0.84845559845559848</v>
          </cell>
        </row>
        <row r="7">
          <cell r="AC7">
            <v>0.61469265367316339</v>
          </cell>
          <cell r="AH7">
            <v>0.59480269489894133</v>
          </cell>
          <cell r="AM7">
            <v>0.75849731663685149</v>
          </cell>
          <cell r="AR7">
            <v>0.89898989898989901</v>
          </cell>
          <cell r="AW7">
            <v>0.90925589836660614</v>
          </cell>
          <cell r="BB7">
            <v>0.95559845559845558</v>
          </cell>
        </row>
        <row r="8">
          <cell r="AC8">
            <v>0.72413793103448276</v>
          </cell>
          <cell r="AH8">
            <v>0.72184793070259867</v>
          </cell>
          <cell r="AM8">
            <v>0.83989266547406083</v>
          </cell>
          <cell r="AR8">
            <v>0.95033670033670037</v>
          </cell>
          <cell r="AW8">
            <v>0.96914700544464605</v>
          </cell>
          <cell r="BB8">
            <v>0.98841698841698844</v>
          </cell>
        </row>
        <row r="9">
          <cell r="AC9">
            <v>0.76761619190404795</v>
          </cell>
          <cell r="AH9">
            <v>0.81520692974013476</v>
          </cell>
          <cell r="AM9">
            <v>0.90429338103756707</v>
          </cell>
          <cell r="AR9">
            <v>0.96632996632996637</v>
          </cell>
          <cell r="AW9">
            <v>0.98548094373865702</v>
          </cell>
          <cell r="BB9">
            <v>0.99227799227799229</v>
          </cell>
        </row>
        <row r="10">
          <cell r="AC10">
            <v>0.82908545727136429</v>
          </cell>
          <cell r="AH10">
            <v>0.95765158806544759</v>
          </cell>
          <cell r="AM10">
            <v>0.96690518783542034</v>
          </cell>
          <cell r="AR10">
            <v>0.98316498316498313</v>
          </cell>
          <cell r="AW10">
            <v>0.99637023593466423</v>
          </cell>
          <cell r="BB10">
            <v>1</v>
          </cell>
        </row>
        <row r="11">
          <cell r="AC11">
            <v>0.92203898050974509</v>
          </cell>
          <cell r="AH11">
            <v>0.97593840230991336</v>
          </cell>
          <cell r="AM11">
            <v>0.9856887298747764</v>
          </cell>
          <cell r="AR11">
            <v>0.99494949494949492</v>
          </cell>
          <cell r="AW11">
            <v>1</v>
          </cell>
          <cell r="BB11">
            <v>1</v>
          </cell>
        </row>
        <row r="12">
          <cell r="AC12">
            <v>0.94902548725637181</v>
          </cell>
          <cell r="AH12">
            <v>0.99037536092396539</v>
          </cell>
          <cell r="AM12">
            <v>0.99463327370304111</v>
          </cell>
          <cell r="AR12">
            <v>0.99915824915824913</v>
          </cell>
          <cell r="AW12">
            <v>1</v>
          </cell>
          <cell r="BB12">
            <v>1</v>
          </cell>
        </row>
        <row r="18">
          <cell r="X18">
            <v>6315</v>
          </cell>
        </row>
        <row r="19">
          <cell r="X19">
            <v>145</v>
          </cell>
        </row>
        <row r="20">
          <cell r="X20">
            <v>28</v>
          </cell>
        </row>
        <row r="21">
          <cell r="X21">
            <v>22</v>
          </cell>
        </row>
        <row r="27">
          <cell r="X27">
            <v>0.41812596006144392</v>
          </cell>
        </row>
        <row r="28">
          <cell r="X28">
            <v>0.67311827956989245</v>
          </cell>
        </row>
        <row r="29">
          <cell r="X29">
            <v>0.79523809523809519</v>
          </cell>
        </row>
        <row r="30">
          <cell r="X30">
            <v>0.86789554531490021</v>
          </cell>
        </row>
        <row r="31">
          <cell r="X31">
            <v>0.90721966205837179</v>
          </cell>
        </row>
        <row r="32">
          <cell r="X32">
            <v>0.96036866359447004</v>
          </cell>
        </row>
        <row r="33">
          <cell r="X33">
            <v>0.98141321044546848</v>
          </cell>
        </row>
        <row r="34">
          <cell r="X34">
            <v>0.98878648233486943</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roduct Life"/>
      <sheetName val="Sheet1"/>
      <sheetName val="Sheet2"/>
      <sheetName val="Sheet3"/>
    </sheetNames>
    <sheetDataSet>
      <sheetData sheetId="0"/>
      <sheetData sheetId="1">
        <row r="11">
          <cell r="A11" t="str">
            <v>Number of new production</v>
          </cell>
          <cell r="C11">
            <v>65174</v>
          </cell>
          <cell r="D11">
            <v>92333</v>
          </cell>
          <cell r="E11">
            <v>101206</v>
          </cell>
          <cell r="F11">
            <v>100023</v>
          </cell>
          <cell r="G11">
            <v>78675</v>
          </cell>
          <cell r="H11">
            <v>63860</v>
          </cell>
          <cell r="I11">
            <v>52775</v>
          </cell>
          <cell r="J11">
            <v>46082</v>
          </cell>
        </row>
        <row r="12">
          <cell r="A12" t="str">
            <v>Number of contracts end of period</v>
          </cell>
          <cell r="C12">
            <v>51860</v>
          </cell>
          <cell r="D12">
            <v>118039</v>
          </cell>
          <cell r="E12">
            <v>170641</v>
          </cell>
          <cell r="F12">
            <v>218516</v>
          </cell>
          <cell r="G12">
            <v>227831</v>
          </cell>
          <cell r="H12">
            <v>211549</v>
          </cell>
          <cell r="I12">
            <v>187299</v>
          </cell>
          <cell r="J12">
            <v>161157</v>
          </cell>
        </row>
        <row r="13">
          <cell r="A13" t="str">
            <v>Average age of new production</v>
          </cell>
          <cell r="C13">
            <v>47.143535673000002</v>
          </cell>
          <cell r="D13">
            <v>47.151862792999999</v>
          </cell>
          <cell r="E13">
            <v>47.382089319999999</v>
          </cell>
          <cell r="F13">
            <v>46.802808906000003</v>
          </cell>
          <cell r="G13">
            <v>46.420329346999999</v>
          </cell>
          <cell r="H13">
            <v>47.304890725</v>
          </cell>
          <cell r="I13">
            <v>48.142365388000002</v>
          </cell>
          <cell r="J13">
            <v>48.396529104999999</v>
          </cell>
        </row>
        <row r="14">
          <cell r="A14" t="str">
            <v>Average age of Stock</v>
          </cell>
          <cell r="C14">
            <v>46.993831733</v>
          </cell>
          <cell r="D14">
            <v>47.965145958999997</v>
          </cell>
          <cell r="E14">
            <v>48.596805748999998</v>
          </cell>
          <cell r="F14">
            <v>48.845591923000001</v>
          </cell>
          <cell r="G14">
            <v>49.428275225999997</v>
          </cell>
          <cell r="H14">
            <v>50.268458469000002</v>
          </cell>
          <cell r="I14">
            <v>51.031184867</v>
          </cell>
          <cell r="J14">
            <v>51.609943104999999</v>
          </cell>
        </row>
        <row r="15">
          <cell r="A15" t="str">
            <v>Men Proportion new production</v>
          </cell>
          <cell r="C15" t="str">
            <v>N/A</v>
          </cell>
          <cell r="D15" t="str">
            <v>N/A</v>
          </cell>
          <cell r="E15" t="str">
            <v>N/A</v>
          </cell>
          <cell r="F15" t="str">
            <v>N/A</v>
          </cell>
          <cell r="G15" t="str">
            <v>N/A</v>
          </cell>
          <cell r="H15" t="str">
            <v>N/A</v>
          </cell>
          <cell r="I15" t="str">
            <v>N/A</v>
          </cell>
          <cell r="J15" t="str">
            <v>N/A</v>
          </cell>
        </row>
        <row r="16">
          <cell r="A16" t="str">
            <v>Men Proportion stock</v>
          </cell>
          <cell r="C16" t="str">
            <v>N/A</v>
          </cell>
          <cell r="D16" t="str">
            <v>N/A</v>
          </cell>
          <cell r="E16" t="str">
            <v>N/A</v>
          </cell>
          <cell r="F16" t="str">
            <v>N/A</v>
          </cell>
          <cell r="G16" t="str">
            <v>N/A</v>
          </cell>
          <cell r="H16" t="str">
            <v>N/A</v>
          </cell>
          <cell r="I16" t="str">
            <v>N/A</v>
          </cell>
          <cell r="J16" t="str">
            <v>N/A</v>
          </cell>
        </row>
        <row r="17">
          <cell r="A17" t="str">
            <v>Number of claims (unique policy holders)</v>
          </cell>
          <cell r="C17">
            <v>33</v>
          </cell>
          <cell r="D17">
            <v>229</v>
          </cell>
          <cell r="E17">
            <v>419</v>
          </cell>
          <cell r="F17">
            <v>545</v>
          </cell>
          <cell r="G17">
            <v>589</v>
          </cell>
          <cell r="H17">
            <v>606</v>
          </cell>
          <cell r="I17">
            <v>616</v>
          </cell>
          <cell r="J17">
            <v>521</v>
          </cell>
        </row>
        <row r="18">
          <cell r="A18" t="str">
            <v>Number of unique policy holders end of period</v>
          </cell>
          <cell r="C18">
            <v>43338</v>
          </cell>
          <cell r="D18">
            <v>84357</v>
          </cell>
          <cell r="E18">
            <v>108205</v>
          </cell>
          <cell r="F18">
            <v>124929</v>
          </cell>
          <cell r="G18">
            <v>129145</v>
          </cell>
          <cell r="H18">
            <v>124443</v>
          </cell>
          <cell r="I18">
            <v>111650</v>
          </cell>
          <cell r="J18">
            <v>100488</v>
          </cell>
        </row>
        <row r="19">
          <cell r="A19" t="str">
            <v>Evolution between N+1/N</v>
          </cell>
          <cell r="C19" t="str">
            <v>nc</v>
          </cell>
          <cell r="D19">
            <v>0.94336120924824463</v>
          </cell>
          <cell r="E19">
            <v>0.28361197086674883</v>
          </cell>
          <cell r="F19">
            <v>0.15204374327716019</v>
          </cell>
          <cell r="G19">
            <v>3.7697826053127104E-2</v>
          </cell>
          <cell r="H19">
            <v>-3.4566272016315902E-2</v>
          </cell>
          <cell r="I19">
            <v>-0.10311672375094172</v>
          </cell>
          <cell r="J19">
            <v>-0.10193972982334598</v>
          </cell>
        </row>
        <row r="20">
          <cell r="A20" t="str">
            <v>Global mortality rate</v>
          </cell>
          <cell r="C20">
            <v>7.6145645853523472E-4</v>
          </cell>
          <cell r="D20">
            <v>2.7146532000900934E-3</v>
          </cell>
          <cell r="E20">
            <v>3.8722794695254378E-3</v>
          </cell>
          <cell r="F20">
            <v>4.3624778874400659E-3</v>
          </cell>
          <cell r="G20">
            <v>4.5607650315536803E-3</v>
          </cell>
          <cell r="H20">
            <v>4.8696993804392373E-3</v>
          </cell>
          <cell r="I20">
            <v>5.5172413793103444E-3</v>
          </cell>
          <cell r="J20">
            <v>5.1846986704880181E-3</v>
          </cell>
        </row>
      </sheetData>
      <sheetData sheetId="2"/>
      <sheetData sheetId="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ad Me"/>
      <sheetName val="Input"/>
      <sheetName val="Calculation"/>
      <sheetName val="MTE_1"/>
      <sheetName val="MTE_2"/>
      <sheetName val="Annex_1"/>
      <sheetName val="Annex_2"/>
      <sheetName val="Annex_3"/>
      <sheetName val="Annex 4"/>
      <sheetName val="Annex 5"/>
    </sheetNames>
    <sheetDataSet>
      <sheetData sheetId="0" refreshError="1"/>
      <sheetData sheetId="1" refreshError="1"/>
      <sheetData sheetId="2">
        <row r="2">
          <cell r="DD2" t="str">
            <v>Qx</v>
          </cell>
        </row>
        <row r="3">
          <cell r="DC3">
            <v>0</v>
          </cell>
          <cell r="DD3">
            <v>4.5761092536219204E-3</v>
          </cell>
        </row>
        <row r="4">
          <cell r="DC4">
            <v>1</v>
          </cell>
          <cell r="DD4">
            <v>2.3777137408073699E-4</v>
          </cell>
        </row>
        <row r="5">
          <cell r="DC5">
            <v>2</v>
          </cell>
          <cell r="DD5">
            <v>1.4332550654767501E-4</v>
          </cell>
        </row>
        <row r="6">
          <cell r="DC6">
            <v>3</v>
          </cell>
          <cell r="DD6">
            <v>9.4190412936408799E-5</v>
          </cell>
        </row>
        <row r="7">
          <cell r="DC7">
            <v>4</v>
          </cell>
          <cell r="DD7">
            <v>8.0812554504699303E-5</v>
          </cell>
        </row>
        <row r="8">
          <cell r="DC8">
            <v>5</v>
          </cell>
          <cell r="DD8">
            <v>7.4258001057099103E-5</v>
          </cell>
        </row>
        <row r="9">
          <cell r="DC9">
            <v>6</v>
          </cell>
          <cell r="DD9">
            <v>6.4578211521298406E-5</v>
          </cell>
        </row>
        <row r="10">
          <cell r="DC10">
            <v>7</v>
          </cell>
          <cell r="DD10">
            <v>5.51169878634082E-5</v>
          </cell>
        </row>
        <row r="11">
          <cell r="DC11">
            <v>8</v>
          </cell>
          <cell r="DD11">
            <v>5.5130901228920697E-5</v>
          </cell>
        </row>
        <row r="12">
          <cell r="DC12">
            <v>9</v>
          </cell>
          <cell r="DD12">
            <v>5.2038016284367699E-5</v>
          </cell>
        </row>
        <row r="13">
          <cell r="DC13">
            <v>10</v>
          </cell>
          <cell r="DD13">
            <v>5.51580840672044E-5</v>
          </cell>
        </row>
        <row r="14">
          <cell r="DC14">
            <v>11</v>
          </cell>
          <cell r="DD14">
            <v>5.5172016544559498E-5</v>
          </cell>
        </row>
        <row r="15">
          <cell r="DC15">
            <v>12</v>
          </cell>
          <cell r="DD15">
            <v>5.8323147626411601E-5</v>
          </cell>
        </row>
        <row r="16">
          <cell r="DC16">
            <v>13</v>
          </cell>
          <cell r="DD16">
            <v>7.1151856034049795E-5</v>
          </cell>
        </row>
        <row r="17">
          <cell r="DC17">
            <v>14</v>
          </cell>
          <cell r="DD17">
            <v>9.4490946240297595E-5</v>
          </cell>
        </row>
        <row r="18">
          <cell r="DC18">
            <v>15</v>
          </cell>
          <cell r="DD18">
            <v>1.3667060862318099E-4</v>
          </cell>
        </row>
        <row r="19">
          <cell r="DC19">
            <v>16</v>
          </cell>
          <cell r="DD19">
            <v>1.9632196894661701E-4</v>
          </cell>
        </row>
        <row r="20">
          <cell r="DC20">
            <v>17</v>
          </cell>
          <cell r="DD20">
            <v>2.9555572943963502E-4</v>
          </cell>
        </row>
        <row r="40">
          <cell r="DH40">
            <v>37</v>
          </cell>
        </row>
        <row r="41">
          <cell r="DH41">
            <v>38</v>
          </cell>
        </row>
        <row r="42">
          <cell r="DH42">
            <v>39</v>
          </cell>
        </row>
        <row r="43">
          <cell r="DH43">
            <v>40</v>
          </cell>
        </row>
        <row r="44">
          <cell r="DH44">
            <v>41</v>
          </cell>
        </row>
        <row r="45">
          <cell r="DH45">
            <v>42</v>
          </cell>
        </row>
        <row r="46">
          <cell r="DH46">
            <v>43</v>
          </cell>
        </row>
        <row r="47">
          <cell r="DH47">
            <v>44</v>
          </cell>
        </row>
        <row r="48">
          <cell r="DH48">
            <v>45</v>
          </cell>
        </row>
        <row r="49">
          <cell r="DH49">
            <v>46</v>
          </cell>
        </row>
        <row r="50">
          <cell r="DH50">
            <v>47</v>
          </cell>
        </row>
        <row r="51">
          <cell r="DH51">
            <v>48</v>
          </cell>
        </row>
        <row r="52">
          <cell r="DH52">
            <v>49</v>
          </cell>
        </row>
        <row r="53">
          <cell r="DH53">
            <v>50</v>
          </cell>
        </row>
        <row r="54">
          <cell r="DH54">
            <v>51</v>
          </cell>
        </row>
        <row r="55">
          <cell r="DH55">
            <v>52</v>
          </cell>
        </row>
        <row r="56">
          <cell r="DH56">
            <v>53</v>
          </cell>
        </row>
        <row r="57">
          <cell r="DH57">
            <v>54</v>
          </cell>
        </row>
        <row r="58">
          <cell r="DH58">
            <v>55</v>
          </cell>
        </row>
        <row r="59">
          <cell r="DH59">
            <v>56</v>
          </cell>
        </row>
        <row r="60">
          <cell r="DH60">
            <v>57</v>
          </cell>
        </row>
        <row r="61">
          <cell r="DH61">
            <v>58</v>
          </cell>
        </row>
        <row r="62">
          <cell r="DH62">
            <v>59</v>
          </cell>
        </row>
        <row r="63">
          <cell r="DH63">
            <v>60</v>
          </cell>
        </row>
        <row r="64">
          <cell r="DH64">
            <v>61</v>
          </cell>
        </row>
        <row r="65">
          <cell r="DH65">
            <v>62</v>
          </cell>
        </row>
        <row r="66">
          <cell r="DH66">
            <v>63</v>
          </cell>
        </row>
        <row r="67">
          <cell r="DH67">
            <v>64</v>
          </cell>
        </row>
        <row r="68">
          <cell r="DH68">
            <v>65</v>
          </cell>
        </row>
        <row r="69">
          <cell r="DH69">
            <v>66</v>
          </cell>
        </row>
        <row r="70">
          <cell r="DH70">
            <v>67</v>
          </cell>
        </row>
        <row r="71">
          <cell r="DH71">
            <v>68</v>
          </cell>
        </row>
        <row r="72">
          <cell r="DH72">
            <v>69</v>
          </cell>
        </row>
        <row r="73">
          <cell r="DH73">
            <v>70</v>
          </cell>
        </row>
        <row r="74">
          <cell r="DH74">
            <v>71</v>
          </cell>
        </row>
      </sheetData>
      <sheetData sheetId="3"/>
      <sheetData sheetId="4"/>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Feuil2"/>
  <dimension ref="B3:O17"/>
  <sheetViews>
    <sheetView workbookViewId="0">
      <selection activeCell="M18" sqref="M18"/>
    </sheetView>
  </sheetViews>
  <sheetFormatPr baseColWidth="10" defaultColWidth="9.140625" defaultRowHeight="15"/>
  <cols>
    <col min="1" max="16384" width="9.140625" style="18"/>
  </cols>
  <sheetData>
    <row r="3" spans="2:15">
      <c r="B3" s="473"/>
      <c r="C3" s="473"/>
      <c r="D3" s="473"/>
      <c r="E3" s="473"/>
      <c r="F3" s="473"/>
      <c r="G3" s="473"/>
      <c r="H3" s="473"/>
      <c r="I3" s="473"/>
      <c r="J3" s="473"/>
      <c r="K3" s="209"/>
      <c r="L3" s="209"/>
      <c r="M3" s="209"/>
      <c r="N3" s="209"/>
      <c r="O3" s="209"/>
    </row>
    <row r="4" spans="2:15">
      <c r="B4" s="474" t="s">
        <v>288</v>
      </c>
      <c r="C4" s="475"/>
      <c r="D4" s="475"/>
      <c r="E4" s="475"/>
      <c r="F4" s="476"/>
      <c r="G4" s="476"/>
      <c r="H4" s="476"/>
      <c r="I4" s="476"/>
      <c r="J4" s="476"/>
    </row>
    <row r="5" spans="2:15">
      <c r="B5" s="475"/>
      <c r="C5" s="475"/>
      <c r="D5" s="475"/>
      <c r="E5" s="475"/>
      <c r="F5" s="476"/>
      <c r="G5" s="476"/>
      <c r="H5" s="476"/>
      <c r="I5" s="476"/>
      <c r="J5" s="476"/>
    </row>
    <row r="8" spans="2:15">
      <c r="B8" s="18" t="s">
        <v>287</v>
      </c>
    </row>
    <row r="10" spans="2:15">
      <c r="B10" s="18" t="s">
        <v>290</v>
      </c>
    </row>
    <row r="12" spans="2:15">
      <c r="B12" s="18" t="s">
        <v>289</v>
      </c>
    </row>
    <row r="14" spans="2:15">
      <c r="B14" s="18" t="s">
        <v>291</v>
      </c>
    </row>
    <row r="16" spans="2:15">
      <c r="B16" s="477" t="s">
        <v>292</v>
      </c>
      <c r="C16" s="477"/>
      <c r="D16" s="477"/>
      <c r="E16" s="477"/>
      <c r="F16" s="477"/>
      <c r="G16" s="477"/>
      <c r="H16" s="477"/>
      <c r="I16" s="477"/>
      <c r="J16" s="477"/>
    </row>
    <row r="17" spans="2:10">
      <c r="B17" s="477"/>
      <c r="C17" s="477"/>
      <c r="D17" s="477"/>
      <c r="E17" s="477"/>
      <c r="F17" s="477"/>
      <c r="G17" s="477"/>
      <c r="H17" s="477"/>
      <c r="I17" s="477"/>
      <c r="J17" s="477"/>
    </row>
  </sheetData>
  <mergeCells count="3">
    <mergeCell ref="B3:J3"/>
    <mergeCell ref="B4:J5"/>
    <mergeCell ref="B16:J17"/>
  </mergeCells>
  <pageMargins left="0.22" right="0.2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Feuil8">
    <tabColor rgb="FFFFC000"/>
  </sheetPr>
  <dimension ref="A1:AB56"/>
  <sheetViews>
    <sheetView showGridLines="0" topLeftCell="A40" zoomScaleNormal="100" workbookViewId="0">
      <selection activeCell="E35" sqref="E35"/>
    </sheetView>
  </sheetViews>
  <sheetFormatPr baseColWidth="10" defaultColWidth="11.42578125" defaultRowHeight="15" outlineLevelCol="1"/>
  <cols>
    <col min="1" max="1" width="32.85546875" customWidth="1"/>
    <col min="2" max="3" width="26.7109375" customWidth="1"/>
    <col min="5" max="5" width="40.42578125" customWidth="1"/>
    <col min="6" max="6" width="22.140625" bestFit="1" customWidth="1"/>
    <col min="7" max="7" width="18.85546875" bestFit="1" customWidth="1"/>
    <col min="8" max="8" width="5.7109375" customWidth="1"/>
    <col min="9" max="9" width="2.7109375" customWidth="1" outlineLevel="1"/>
    <col min="10" max="10" width="5.7109375" customWidth="1" outlineLevel="1"/>
    <col min="11" max="11" width="27.28515625" customWidth="1" outlineLevel="1"/>
    <col min="12" max="12" width="22.28515625" bestFit="1" customWidth="1" outlineLevel="1"/>
    <col min="13" max="13" width="16.42578125" bestFit="1" customWidth="1" outlineLevel="1"/>
    <col min="14" max="14" width="11.42578125" customWidth="1" outlineLevel="1"/>
    <col min="15" max="15" width="15.7109375" customWidth="1" outlineLevel="1"/>
    <col min="16" max="16" width="18.5703125" customWidth="1" outlineLevel="1"/>
    <col min="17" max="17" width="18.85546875" customWidth="1" outlineLevel="1"/>
    <col min="18" max="18" width="5.7109375" customWidth="1" outlineLevel="1"/>
    <col min="19" max="19" width="2.7109375" customWidth="1" outlineLevel="1"/>
    <col min="20" max="20" width="5.7109375" customWidth="1" outlineLevel="1"/>
    <col min="21" max="21" width="80.140625" customWidth="1" outlineLevel="1"/>
    <col min="22" max="22" width="22.28515625" bestFit="1" customWidth="1" outlineLevel="1"/>
    <col min="23" max="23" width="16.42578125" bestFit="1" customWidth="1" outlineLevel="1"/>
    <col min="24" max="24" width="11.42578125" customWidth="1" outlineLevel="1"/>
    <col min="25" max="25" width="15.7109375" customWidth="1" outlineLevel="1"/>
    <col min="26" max="26" width="18.5703125" customWidth="1" outlineLevel="1"/>
    <col min="27" max="27" width="18.85546875" bestFit="1" customWidth="1" outlineLevel="1"/>
    <col min="28" max="28" width="11.42578125" customWidth="1" outlineLevel="1"/>
  </cols>
  <sheetData>
    <row r="1" spans="1:27">
      <c r="A1" s="823" t="s">
        <v>369</v>
      </c>
      <c r="B1" s="823"/>
      <c r="C1" s="823"/>
      <c r="D1" s="823"/>
      <c r="E1" s="823"/>
      <c r="F1" s="823"/>
      <c r="G1" s="823"/>
      <c r="H1" s="823"/>
      <c r="I1" s="823"/>
      <c r="J1" s="823"/>
      <c r="K1" s="823"/>
      <c r="L1" s="823"/>
      <c r="M1" s="823"/>
      <c r="N1" s="823"/>
      <c r="O1" s="823"/>
      <c r="P1" s="823"/>
      <c r="Q1" s="823"/>
      <c r="R1" s="823"/>
      <c r="S1" s="823"/>
      <c r="T1" s="823"/>
      <c r="U1" s="823"/>
      <c r="V1" s="823"/>
      <c r="W1" s="823"/>
      <c r="X1" s="823"/>
      <c r="Y1" s="823"/>
      <c r="Z1" s="823"/>
      <c r="AA1" s="823"/>
    </row>
    <row r="2" spans="1:27">
      <c r="H2" s="187"/>
      <c r="I2" s="332"/>
      <c r="S2" s="332"/>
    </row>
    <row r="3" spans="1:27">
      <c r="A3" s="312" t="s">
        <v>367</v>
      </c>
      <c r="B3" s="175"/>
      <c r="D3" s="312" t="s">
        <v>366</v>
      </c>
      <c r="E3" s="175"/>
      <c r="H3" s="187"/>
      <c r="I3" s="332"/>
      <c r="S3" s="332"/>
    </row>
    <row r="4" spans="1:27">
      <c r="H4" s="187"/>
      <c r="I4" s="332"/>
      <c r="S4" s="332"/>
    </row>
    <row r="5" spans="1:27">
      <c r="A5" s="312" t="s">
        <v>365</v>
      </c>
      <c r="B5" s="175"/>
      <c r="H5" s="187"/>
      <c r="I5" s="332"/>
      <c r="K5" s="312" t="s">
        <v>365</v>
      </c>
      <c r="L5" s="175"/>
      <c r="S5" s="332"/>
      <c r="U5" s="312" t="s">
        <v>365</v>
      </c>
      <c r="V5" s="175"/>
    </row>
    <row r="6" spans="1:27">
      <c r="H6" s="187"/>
      <c r="I6" s="333"/>
      <c r="K6" s="331"/>
      <c r="L6" s="331"/>
      <c r="R6" s="187"/>
      <c r="S6" s="332"/>
      <c r="U6" s="331"/>
      <c r="V6" s="331"/>
    </row>
    <row r="7" spans="1:27">
      <c r="A7" s="330" t="s">
        <v>364</v>
      </c>
      <c r="B7" s="329"/>
      <c r="C7" s="328"/>
      <c r="D7" s="328"/>
      <c r="E7" s="328"/>
      <c r="F7" s="328"/>
      <c r="G7" s="327"/>
      <c r="H7" s="187"/>
      <c r="I7" s="332"/>
      <c r="K7" s="330" t="s">
        <v>364</v>
      </c>
      <c r="L7" s="329"/>
      <c r="M7" s="328"/>
      <c r="N7" s="328"/>
      <c r="O7" s="328"/>
      <c r="P7" s="328"/>
      <c r="Q7" s="327"/>
      <c r="R7" s="334"/>
      <c r="S7" s="333"/>
      <c r="U7" s="330" t="s">
        <v>364</v>
      </c>
      <c r="V7" s="329"/>
      <c r="W7" s="328"/>
      <c r="X7" s="328"/>
      <c r="Y7" s="328"/>
      <c r="Z7" s="328"/>
      <c r="AA7" s="327"/>
    </row>
    <row r="8" spans="1:27">
      <c r="H8" s="187"/>
      <c r="I8" s="333"/>
      <c r="R8" s="187"/>
      <c r="S8" s="333"/>
    </row>
    <row r="9" spans="1:27">
      <c r="A9" s="312" t="s">
        <v>110</v>
      </c>
      <c r="B9" s="174" t="s">
        <v>111</v>
      </c>
      <c r="C9" s="175"/>
      <c r="E9" s="312" t="s">
        <v>112</v>
      </c>
      <c r="F9" s="335"/>
      <c r="H9" s="187"/>
      <c r="I9" s="333"/>
      <c r="K9" s="312" t="s">
        <v>110</v>
      </c>
      <c r="L9" s="174" t="s">
        <v>111</v>
      </c>
      <c r="M9" s="175"/>
      <c r="O9" s="312" t="s">
        <v>112</v>
      </c>
      <c r="P9" s="335"/>
      <c r="R9" s="187"/>
      <c r="S9" s="333"/>
      <c r="U9" s="312" t="s">
        <v>110</v>
      </c>
      <c r="V9" s="174" t="s">
        <v>111</v>
      </c>
      <c r="W9" s="175"/>
      <c r="Y9" s="312" t="s">
        <v>112</v>
      </c>
      <c r="Z9" s="335"/>
    </row>
    <row r="10" spans="1:27" ht="5.0999999999999996" customHeight="1">
      <c r="H10" s="187"/>
      <c r="I10" s="333"/>
      <c r="R10" s="187"/>
      <c r="S10" s="333"/>
    </row>
    <row r="11" spans="1:27">
      <c r="A11" s="174" t="s">
        <v>113</v>
      </c>
      <c r="B11" s="174" t="s">
        <v>114</v>
      </c>
      <c r="C11" s="174" t="s">
        <v>115</v>
      </c>
      <c r="E11" s="174" t="s">
        <v>116</v>
      </c>
      <c r="F11" s="174" t="s">
        <v>117</v>
      </c>
      <c r="G11" s="174" t="s">
        <v>118</v>
      </c>
      <c r="H11" s="336"/>
      <c r="I11" s="333"/>
      <c r="K11" s="174" t="s">
        <v>113</v>
      </c>
      <c r="L11" s="174" t="s">
        <v>114</v>
      </c>
      <c r="M11" s="174" t="s">
        <v>115</v>
      </c>
      <c r="O11" s="174" t="s">
        <v>116</v>
      </c>
      <c r="P11" s="174" t="s">
        <v>117</v>
      </c>
      <c r="Q11" s="174" t="s">
        <v>118</v>
      </c>
      <c r="R11" s="336"/>
      <c r="S11" s="333"/>
      <c r="U11" s="174" t="s">
        <v>113</v>
      </c>
      <c r="V11" s="174" t="s">
        <v>114</v>
      </c>
      <c r="W11" s="174" t="s">
        <v>115</v>
      </c>
      <c r="Y11" s="174" t="s">
        <v>116</v>
      </c>
      <c r="Z11" s="174" t="s">
        <v>117</v>
      </c>
      <c r="AA11" s="174" t="s">
        <v>118</v>
      </c>
    </row>
    <row r="12" spans="1:27">
      <c r="A12" s="288" t="s">
        <v>119</v>
      </c>
      <c r="B12" s="175"/>
      <c r="C12" s="337" t="e">
        <f>B12/$C$9</f>
        <v>#DIV/0!</v>
      </c>
      <c r="E12" s="185"/>
      <c r="F12" s="178"/>
      <c r="G12" s="178"/>
      <c r="H12" s="334"/>
      <c r="I12" s="333"/>
      <c r="K12" s="288" t="s">
        <v>119</v>
      </c>
      <c r="L12" s="175"/>
      <c r="M12" s="337" t="e">
        <f>L12/$C$9</f>
        <v>#DIV/0!</v>
      </c>
      <c r="O12" s="185"/>
      <c r="P12" s="178"/>
      <c r="Q12" s="178"/>
      <c r="R12" s="334"/>
      <c r="S12" s="333"/>
      <c r="U12" s="288" t="s">
        <v>119</v>
      </c>
      <c r="V12" s="175"/>
      <c r="W12" s="337" t="e">
        <f>V12/$C$9</f>
        <v>#DIV/0!</v>
      </c>
      <c r="Y12" s="185"/>
      <c r="Z12" s="178"/>
      <c r="AA12" s="178"/>
    </row>
    <row r="13" spans="1:27">
      <c r="A13" s="288" t="s">
        <v>120</v>
      </c>
      <c r="B13" s="175"/>
      <c r="C13" s="337" t="e">
        <f t="shared" ref="C13:C29" si="0">B13/$C$9</f>
        <v>#DIV/0!</v>
      </c>
      <c r="E13" s="185"/>
      <c r="F13" s="178"/>
      <c r="G13" s="178"/>
      <c r="H13" s="334"/>
      <c r="I13" s="333"/>
      <c r="K13" s="288" t="s">
        <v>120</v>
      </c>
      <c r="L13" s="175"/>
      <c r="M13" s="337" t="e">
        <f t="shared" ref="M13:M29" si="1">L13/$C$9</f>
        <v>#DIV/0!</v>
      </c>
      <c r="O13" s="185"/>
      <c r="P13" s="178"/>
      <c r="Q13" s="178"/>
      <c r="R13" s="334"/>
      <c r="S13" s="333"/>
      <c r="U13" s="288" t="s">
        <v>120</v>
      </c>
      <c r="V13" s="175"/>
      <c r="W13" s="337" t="e">
        <f t="shared" ref="W13:W29" si="2">V13/$C$9</f>
        <v>#DIV/0!</v>
      </c>
      <c r="Y13" s="185"/>
      <c r="Z13" s="178"/>
      <c r="AA13" s="178"/>
    </row>
    <row r="14" spans="1:27">
      <c r="A14" s="288" t="s">
        <v>121</v>
      </c>
      <c r="B14" s="175"/>
      <c r="C14" s="337" t="e">
        <f t="shared" si="0"/>
        <v>#DIV/0!</v>
      </c>
      <c r="E14" s="185"/>
      <c r="F14" s="178"/>
      <c r="G14" s="178"/>
      <c r="H14" s="334"/>
      <c r="I14" s="333"/>
      <c r="K14" s="288" t="s">
        <v>121</v>
      </c>
      <c r="L14" s="175"/>
      <c r="M14" s="337" t="e">
        <f t="shared" si="1"/>
        <v>#DIV/0!</v>
      </c>
      <c r="O14" s="185"/>
      <c r="P14" s="178"/>
      <c r="Q14" s="178"/>
      <c r="R14" s="334"/>
      <c r="S14" s="333"/>
      <c r="U14" s="288" t="s">
        <v>121</v>
      </c>
      <c r="V14" s="175"/>
      <c r="W14" s="337" t="e">
        <f t="shared" si="2"/>
        <v>#DIV/0!</v>
      </c>
      <c r="Y14" s="185"/>
      <c r="Z14" s="178"/>
      <c r="AA14" s="178"/>
    </row>
    <row r="15" spans="1:27">
      <c r="A15" s="288" t="s">
        <v>122</v>
      </c>
      <c r="B15" s="175"/>
      <c r="C15" s="337" t="e">
        <f t="shared" si="0"/>
        <v>#DIV/0!</v>
      </c>
      <c r="E15" s="185"/>
      <c r="F15" s="178"/>
      <c r="G15" s="178"/>
      <c r="H15" s="334"/>
      <c r="I15" s="333"/>
      <c r="K15" s="288" t="s">
        <v>122</v>
      </c>
      <c r="L15" s="175"/>
      <c r="M15" s="337" t="e">
        <f t="shared" si="1"/>
        <v>#DIV/0!</v>
      </c>
      <c r="O15" s="185"/>
      <c r="P15" s="178"/>
      <c r="Q15" s="178"/>
      <c r="R15" s="334"/>
      <c r="S15" s="333"/>
      <c r="U15" s="288" t="s">
        <v>122</v>
      </c>
      <c r="V15" s="175"/>
      <c r="W15" s="337" t="e">
        <f t="shared" si="2"/>
        <v>#DIV/0!</v>
      </c>
      <c r="Y15" s="185"/>
      <c r="Z15" s="178"/>
      <c r="AA15" s="178"/>
    </row>
    <row r="16" spans="1:27">
      <c r="A16" s="180" t="s">
        <v>123</v>
      </c>
      <c r="B16" s="175"/>
      <c r="C16" s="337" t="e">
        <f t="shared" si="0"/>
        <v>#DIV/0!</v>
      </c>
      <c r="E16" s="181"/>
      <c r="F16" s="178"/>
      <c r="G16" s="178"/>
      <c r="H16" s="334"/>
      <c r="I16" s="333"/>
      <c r="K16" s="180" t="s">
        <v>123</v>
      </c>
      <c r="L16" s="175"/>
      <c r="M16" s="337" t="e">
        <f t="shared" si="1"/>
        <v>#DIV/0!</v>
      </c>
      <c r="O16" s="181"/>
      <c r="P16" s="178"/>
      <c r="Q16" s="178"/>
      <c r="R16" s="334"/>
      <c r="S16" s="333"/>
      <c r="U16" s="180" t="s">
        <v>123</v>
      </c>
      <c r="V16" s="175"/>
      <c r="W16" s="337" t="e">
        <f t="shared" si="2"/>
        <v>#DIV/0!</v>
      </c>
      <c r="Y16" s="181"/>
      <c r="Z16" s="178"/>
      <c r="AA16" s="178"/>
    </row>
    <row r="17" spans="1:27">
      <c r="A17" s="180" t="s">
        <v>124</v>
      </c>
      <c r="B17" s="175"/>
      <c r="C17" s="337" t="e">
        <f t="shared" si="0"/>
        <v>#DIV/0!</v>
      </c>
      <c r="E17" s="181"/>
      <c r="F17" s="178"/>
      <c r="G17" s="178"/>
      <c r="H17" s="334"/>
      <c r="I17" s="333"/>
      <c r="K17" s="180" t="s">
        <v>124</v>
      </c>
      <c r="L17" s="175"/>
      <c r="M17" s="337" t="e">
        <f t="shared" si="1"/>
        <v>#DIV/0!</v>
      </c>
      <c r="O17" s="181"/>
      <c r="P17" s="178"/>
      <c r="Q17" s="178"/>
      <c r="R17" s="334"/>
      <c r="S17" s="333"/>
      <c r="U17" s="180" t="s">
        <v>124</v>
      </c>
      <c r="V17" s="175"/>
      <c r="W17" s="337" t="e">
        <f t="shared" si="2"/>
        <v>#DIV/0!</v>
      </c>
      <c r="Y17" s="181"/>
      <c r="Z17" s="178"/>
      <c r="AA17" s="178"/>
    </row>
    <row r="18" spans="1:27">
      <c r="A18" s="288" t="s">
        <v>125</v>
      </c>
      <c r="B18" s="175"/>
      <c r="C18" s="337" t="e">
        <f t="shared" si="0"/>
        <v>#DIV/0!</v>
      </c>
      <c r="E18" s="178"/>
      <c r="F18" s="178"/>
      <c r="G18" s="178"/>
      <c r="H18" s="334"/>
      <c r="I18" s="333"/>
      <c r="K18" s="288" t="s">
        <v>125</v>
      </c>
      <c r="L18" s="175"/>
      <c r="M18" s="337" t="e">
        <f t="shared" si="1"/>
        <v>#DIV/0!</v>
      </c>
      <c r="O18" s="178"/>
      <c r="P18" s="178"/>
      <c r="Q18" s="178"/>
      <c r="R18" s="334"/>
      <c r="S18" s="333"/>
      <c r="U18" s="288" t="s">
        <v>125</v>
      </c>
      <c r="V18" s="175"/>
      <c r="W18" s="337" t="e">
        <f t="shared" si="2"/>
        <v>#DIV/0!</v>
      </c>
      <c r="Y18" s="178"/>
      <c r="Z18" s="178"/>
      <c r="AA18" s="178"/>
    </row>
    <row r="19" spans="1:27">
      <c r="A19" s="288" t="s">
        <v>126</v>
      </c>
      <c r="B19" s="175"/>
      <c r="C19" s="337" t="e">
        <f t="shared" si="0"/>
        <v>#DIV/0!</v>
      </c>
      <c r="E19" s="178"/>
      <c r="F19" s="178"/>
      <c r="G19" s="178"/>
      <c r="H19" s="334"/>
      <c r="I19" s="333"/>
      <c r="K19" s="288" t="s">
        <v>126</v>
      </c>
      <c r="L19" s="175"/>
      <c r="M19" s="337" t="e">
        <f t="shared" si="1"/>
        <v>#DIV/0!</v>
      </c>
      <c r="O19" s="178"/>
      <c r="P19" s="178"/>
      <c r="Q19" s="178"/>
      <c r="R19" s="334"/>
      <c r="S19" s="333"/>
      <c r="U19" s="288" t="s">
        <v>126</v>
      </c>
      <c r="V19" s="175"/>
      <c r="W19" s="337" t="e">
        <f t="shared" si="2"/>
        <v>#DIV/0!</v>
      </c>
      <c r="Y19" s="178"/>
      <c r="Z19" s="178"/>
      <c r="AA19" s="178"/>
    </row>
    <row r="20" spans="1:27">
      <c r="A20" s="288" t="s">
        <v>127</v>
      </c>
      <c r="B20" s="175"/>
      <c r="C20" s="337" t="e">
        <f t="shared" si="0"/>
        <v>#DIV/0!</v>
      </c>
      <c r="E20" s="178"/>
      <c r="F20" s="182"/>
      <c r="G20" s="182"/>
      <c r="H20" s="338"/>
      <c r="I20" s="333"/>
      <c r="K20" s="288" t="s">
        <v>127</v>
      </c>
      <c r="L20" s="175"/>
      <c r="M20" s="337" t="e">
        <f t="shared" si="1"/>
        <v>#DIV/0!</v>
      </c>
      <c r="O20" s="178"/>
      <c r="P20" s="182"/>
      <c r="Q20" s="182"/>
      <c r="R20" s="338"/>
      <c r="S20" s="333"/>
      <c r="U20" s="288" t="s">
        <v>127</v>
      </c>
      <c r="V20" s="175"/>
      <c r="W20" s="337" t="e">
        <f t="shared" si="2"/>
        <v>#DIV/0!</v>
      </c>
      <c r="Y20" s="178"/>
      <c r="Z20" s="182"/>
      <c r="AA20" s="182"/>
    </row>
    <row r="21" spans="1:27">
      <c r="A21" s="183" t="s">
        <v>128</v>
      </c>
      <c r="B21" s="175"/>
      <c r="C21" s="337" t="e">
        <f t="shared" si="0"/>
        <v>#DIV/0!</v>
      </c>
      <c r="E21" s="177"/>
      <c r="F21" s="178"/>
      <c r="G21" s="178"/>
      <c r="H21" s="334"/>
      <c r="I21" s="333"/>
      <c r="K21" s="183" t="s">
        <v>128</v>
      </c>
      <c r="L21" s="175"/>
      <c r="M21" s="337" t="e">
        <f t="shared" si="1"/>
        <v>#DIV/0!</v>
      </c>
      <c r="O21" s="177"/>
      <c r="P21" s="178"/>
      <c r="Q21" s="178"/>
      <c r="R21" s="334"/>
      <c r="S21" s="333"/>
      <c r="U21" s="183" t="s">
        <v>128</v>
      </c>
      <c r="V21" s="175"/>
      <c r="W21" s="337" t="e">
        <f t="shared" si="2"/>
        <v>#DIV/0!</v>
      </c>
      <c r="Y21" s="177"/>
      <c r="Z21" s="178"/>
      <c r="AA21" s="178"/>
    </row>
    <row r="22" spans="1:27">
      <c r="A22" s="288" t="s">
        <v>129</v>
      </c>
      <c r="B22" s="175"/>
      <c r="C22" s="337" t="e">
        <f t="shared" si="0"/>
        <v>#DIV/0!</v>
      </c>
      <c r="E22" s="178"/>
      <c r="F22" s="182"/>
      <c r="G22" s="182"/>
      <c r="H22" s="338"/>
      <c r="I22" s="333"/>
      <c r="K22" s="288" t="s">
        <v>129</v>
      </c>
      <c r="L22" s="175"/>
      <c r="M22" s="337" t="e">
        <f t="shared" si="1"/>
        <v>#DIV/0!</v>
      </c>
      <c r="O22" s="178"/>
      <c r="P22" s="182"/>
      <c r="Q22" s="182"/>
      <c r="R22" s="338"/>
      <c r="S22" s="333"/>
      <c r="U22" s="288" t="s">
        <v>129</v>
      </c>
      <c r="V22" s="175"/>
      <c r="W22" s="337" t="e">
        <f t="shared" si="2"/>
        <v>#DIV/0!</v>
      </c>
      <c r="Y22" s="178"/>
      <c r="Z22" s="182"/>
      <c r="AA22" s="182"/>
    </row>
    <row r="23" spans="1:27">
      <c r="A23" s="288" t="s">
        <v>130</v>
      </c>
      <c r="B23" s="175"/>
      <c r="C23" s="337" t="e">
        <f t="shared" si="0"/>
        <v>#DIV/0!</v>
      </c>
      <c r="E23" s="178"/>
      <c r="F23" s="184"/>
      <c r="G23" s="184"/>
      <c r="H23" s="339"/>
      <c r="I23" s="333"/>
      <c r="K23" s="288" t="s">
        <v>130</v>
      </c>
      <c r="L23" s="175"/>
      <c r="M23" s="337" t="e">
        <f t="shared" si="1"/>
        <v>#DIV/0!</v>
      </c>
      <c r="O23" s="178"/>
      <c r="P23" s="184"/>
      <c r="Q23" s="184"/>
      <c r="R23" s="339"/>
      <c r="S23" s="333"/>
      <c r="U23" s="288" t="s">
        <v>130</v>
      </c>
      <c r="V23" s="175"/>
      <c r="W23" s="337" t="e">
        <f t="shared" si="2"/>
        <v>#DIV/0!</v>
      </c>
      <c r="Y23" s="178"/>
      <c r="Z23" s="184"/>
      <c r="AA23" s="184"/>
    </row>
    <row r="24" spans="1:27">
      <c r="A24" s="288" t="s">
        <v>131</v>
      </c>
      <c r="B24" s="175"/>
      <c r="C24" s="337" t="e">
        <f t="shared" si="0"/>
        <v>#DIV/0!</v>
      </c>
      <c r="E24" s="178"/>
      <c r="F24" s="177"/>
      <c r="G24" s="177"/>
      <c r="H24" s="334"/>
      <c r="I24" s="333"/>
      <c r="K24" s="288" t="s">
        <v>131</v>
      </c>
      <c r="L24" s="175"/>
      <c r="M24" s="337" t="e">
        <f t="shared" si="1"/>
        <v>#DIV/0!</v>
      </c>
      <c r="O24" s="178"/>
      <c r="P24" s="177"/>
      <c r="Q24" s="177"/>
      <c r="R24" s="334"/>
      <c r="S24" s="333"/>
      <c r="U24" s="288" t="s">
        <v>131</v>
      </c>
      <c r="V24" s="175"/>
      <c r="W24" s="337" t="e">
        <f t="shared" si="2"/>
        <v>#DIV/0!</v>
      </c>
      <c r="Y24" s="178"/>
      <c r="Z24" s="177"/>
      <c r="AA24" s="177"/>
    </row>
    <row r="25" spans="1:27">
      <c r="A25" s="288" t="s">
        <v>132</v>
      </c>
      <c r="B25" s="175"/>
      <c r="C25" s="337" t="e">
        <f t="shared" si="0"/>
        <v>#DIV/0!</v>
      </c>
      <c r="E25" s="178"/>
      <c r="F25" s="177"/>
      <c r="G25" s="177"/>
      <c r="H25" s="334"/>
      <c r="I25" s="333"/>
      <c r="K25" s="288" t="s">
        <v>132</v>
      </c>
      <c r="L25" s="175"/>
      <c r="M25" s="337" t="e">
        <f t="shared" si="1"/>
        <v>#DIV/0!</v>
      </c>
      <c r="O25" s="178"/>
      <c r="P25" s="177"/>
      <c r="Q25" s="177"/>
      <c r="R25" s="334"/>
      <c r="S25" s="333"/>
      <c r="U25" s="288" t="s">
        <v>132</v>
      </c>
      <c r="V25" s="175"/>
      <c r="W25" s="337" t="e">
        <f t="shared" si="2"/>
        <v>#DIV/0!</v>
      </c>
      <c r="Y25" s="178"/>
      <c r="Z25" s="177"/>
      <c r="AA25" s="177"/>
    </row>
    <row r="26" spans="1:27">
      <c r="A26" s="288" t="s">
        <v>133</v>
      </c>
      <c r="B26" s="175"/>
      <c r="C26" s="337" t="e">
        <f t="shared" si="0"/>
        <v>#DIV/0!</v>
      </c>
      <c r="E26" s="178"/>
      <c r="F26" s="177"/>
      <c r="G26" s="177"/>
      <c r="H26" s="334"/>
      <c r="I26" s="333"/>
      <c r="K26" s="288" t="s">
        <v>133</v>
      </c>
      <c r="L26" s="175"/>
      <c r="M26" s="337" t="e">
        <f t="shared" si="1"/>
        <v>#DIV/0!</v>
      </c>
      <c r="O26" s="178"/>
      <c r="P26" s="177"/>
      <c r="Q26" s="177"/>
      <c r="R26" s="334"/>
      <c r="S26" s="333"/>
      <c r="U26" s="288" t="s">
        <v>133</v>
      </c>
      <c r="V26" s="175"/>
      <c r="W26" s="337" t="e">
        <f t="shared" si="2"/>
        <v>#DIV/0!</v>
      </c>
      <c r="Y26" s="178"/>
      <c r="Z26" s="177"/>
      <c r="AA26" s="177"/>
    </row>
    <row r="27" spans="1:27">
      <c r="A27" s="288" t="s">
        <v>134</v>
      </c>
      <c r="B27" s="175"/>
      <c r="C27" s="337" t="e">
        <f t="shared" si="0"/>
        <v>#DIV/0!</v>
      </c>
      <c r="E27" s="178"/>
      <c r="F27" s="182"/>
      <c r="G27" s="182"/>
      <c r="H27" s="338"/>
      <c r="I27" s="333"/>
      <c r="K27" s="288" t="s">
        <v>134</v>
      </c>
      <c r="L27" s="175"/>
      <c r="M27" s="337" t="e">
        <f t="shared" si="1"/>
        <v>#DIV/0!</v>
      </c>
      <c r="O27" s="178"/>
      <c r="P27" s="182"/>
      <c r="Q27" s="182"/>
      <c r="R27" s="338"/>
      <c r="S27" s="333"/>
      <c r="U27" s="288" t="s">
        <v>134</v>
      </c>
      <c r="V27" s="175"/>
      <c r="W27" s="337" t="e">
        <f t="shared" si="2"/>
        <v>#DIV/0!</v>
      </c>
      <c r="Y27" s="178"/>
      <c r="Z27" s="182"/>
      <c r="AA27" s="182"/>
    </row>
    <row r="28" spans="1:27">
      <c r="A28" s="288" t="s">
        <v>135</v>
      </c>
      <c r="B28" s="175"/>
      <c r="C28" s="337" t="e">
        <f t="shared" si="0"/>
        <v>#DIV/0!</v>
      </c>
      <c r="E28" s="177"/>
      <c r="F28" s="178"/>
      <c r="G28" s="178"/>
      <c r="H28" s="334"/>
      <c r="I28" s="333"/>
      <c r="K28" s="288" t="s">
        <v>135</v>
      </c>
      <c r="L28" s="175"/>
      <c r="M28" s="337" t="e">
        <f t="shared" si="1"/>
        <v>#DIV/0!</v>
      </c>
      <c r="O28" s="177"/>
      <c r="P28" s="178"/>
      <c r="Q28" s="178"/>
      <c r="R28" s="334"/>
      <c r="S28" s="333"/>
      <c r="U28" s="288" t="s">
        <v>135</v>
      </c>
      <c r="V28" s="175"/>
      <c r="W28" s="337" t="e">
        <f t="shared" si="2"/>
        <v>#DIV/0!</v>
      </c>
      <c r="Y28" s="177"/>
      <c r="Z28" s="178"/>
      <c r="AA28" s="178"/>
    </row>
    <row r="29" spans="1:27">
      <c r="A29" s="288" t="s">
        <v>136</v>
      </c>
      <c r="B29" s="175"/>
      <c r="C29" s="337" t="e">
        <f t="shared" si="0"/>
        <v>#DIV/0!</v>
      </c>
      <c r="E29" s="178"/>
      <c r="F29" s="182"/>
      <c r="G29" s="182"/>
      <c r="H29" s="338"/>
      <c r="I29" s="333"/>
      <c r="K29" s="288" t="s">
        <v>136</v>
      </c>
      <c r="L29" s="175"/>
      <c r="M29" s="337" t="e">
        <f t="shared" si="1"/>
        <v>#DIV/0!</v>
      </c>
      <c r="O29" s="178"/>
      <c r="P29" s="182"/>
      <c r="Q29" s="182"/>
      <c r="R29" s="338"/>
      <c r="S29" s="333"/>
      <c r="U29" s="288" t="s">
        <v>136</v>
      </c>
      <c r="V29" s="175"/>
      <c r="W29" s="337" t="e">
        <f t="shared" si="2"/>
        <v>#DIV/0!</v>
      </c>
      <c r="Y29" s="178"/>
      <c r="Z29" s="182"/>
      <c r="AA29" s="182"/>
    </row>
    <row r="30" spans="1:27">
      <c r="H30" s="187"/>
      <c r="I30" s="333"/>
      <c r="R30" s="187"/>
      <c r="S30" s="333"/>
    </row>
    <row r="31" spans="1:27">
      <c r="A31" s="312" t="s">
        <v>137</v>
      </c>
      <c r="B31" s="174" t="s">
        <v>111</v>
      </c>
      <c r="C31" s="175"/>
      <c r="E31" s="312" t="s">
        <v>112</v>
      </c>
      <c r="F31" s="335"/>
      <c r="H31" s="187"/>
      <c r="I31" s="333"/>
      <c r="K31" s="312" t="s">
        <v>137</v>
      </c>
      <c r="L31" s="174" t="s">
        <v>111</v>
      </c>
      <c r="M31" s="175"/>
      <c r="O31" s="312" t="s">
        <v>112</v>
      </c>
      <c r="P31" s="335"/>
      <c r="R31" s="187"/>
      <c r="S31" s="333"/>
      <c r="U31" s="312" t="s">
        <v>137</v>
      </c>
      <c r="V31" s="174" t="s">
        <v>111</v>
      </c>
      <c r="W31" s="175"/>
      <c r="Y31" s="173" t="s">
        <v>112</v>
      </c>
      <c r="Z31" s="335"/>
    </row>
    <row r="32" spans="1:27" ht="5.0999999999999996" customHeight="1">
      <c r="H32" s="187"/>
      <c r="I32" s="333"/>
      <c r="R32" s="187"/>
      <c r="S32" s="333"/>
    </row>
    <row r="33" spans="1:27">
      <c r="A33" s="174" t="s">
        <v>113</v>
      </c>
      <c r="B33" s="174" t="s">
        <v>114</v>
      </c>
      <c r="C33" s="174" t="s">
        <v>115</v>
      </c>
      <c r="E33" s="174" t="s">
        <v>116</v>
      </c>
      <c r="F33" s="174" t="s">
        <v>117</v>
      </c>
      <c r="G33" s="174" t="s">
        <v>118</v>
      </c>
      <c r="H33" s="336"/>
      <c r="I33" s="333"/>
      <c r="K33" s="174" t="s">
        <v>113</v>
      </c>
      <c r="L33" s="174" t="s">
        <v>114</v>
      </c>
      <c r="M33" s="174" t="s">
        <v>115</v>
      </c>
      <c r="O33" s="174" t="s">
        <v>116</v>
      </c>
      <c r="P33" s="174" t="s">
        <v>117</v>
      </c>
      <c r="Q33" s="174" t="s">
        <v>118</v>
      </c>
      <c r="R33" s="336"/>
      <c r="S33" s="333"/>
      <c r="U33" s="174" t="s">
        <v>113</v>
      </c>
      <c r="V33" s="174" t="s">
        <v>114</v>
      </c>
      <c r="W33" s="174" t="s">
        <v>115</v>
      </c>
      <c r="Y33" s="174" t="s">
        <v>116</v>
      </c>
      <c r="Z33" s="174" t="s">
        <v>117</v>
      </c>
      <c r="AA33" s="174" t="s">
        <v>118</v>
      </c>
    </row>
    <row r="34" spans="1:27">
      <c r="A34" s="288" t="s">
        <v>119</v>
      </c>
      <c r="B34" s="175"/>
      <c r="C34" s="337" t="e">
        <f>B34/$C$31</f>
        <v>#DIV/0!</v>
      </c>
      <c r="E34" s="185"/>
      <c r="F34" s="185"/>
      <c r="G34" s="185"/>
      <c r="H34" s="334"/>
      <c r="I34" s="333"/>
      <c r="K34" s="288" t="s">
        <v>119</v>
      </c>
      <c r="L34" s="175"/>
      <c r="M34" s="337" t="e">
        <f>L34/$C$31</f>
        <v>#DIV/0!</v>
      </c>
      <c r="O34" s="185"/>
      <c r="P34" s="185"/>
      <c r="Q34" s="185"/>
      <c r="R34" s="334"/>
      <c r="S34" s="333"/>
      <c r="U34" s="288" t="s">
        <v>119</v>
      </c>
      <c r="V34" s="175"/>
      <c r="W34" s="337" t="e">
        <f>V34/$C$31</f>
        <v>#DIV/0!</v>
      </c>
      <c r="Y34" s="185"/>
      <c r="Z34" s="185"/>
      <c r="AA34" s="185"/>
    </row>
    <row r="35" spans="1:27">
      <c r="A35" s="288" t="s">
        <v>120</v>
      </c>
      <c r="B35" s="175"/>
      <c r="C35" s="337" t="e">
        <f t="shared" ref="C35:C50" si="3">B35/$C$31</f>
        <v>#DIV/0!</v>
      </c>
      <c r="E35" s="185"/>
      <c r="F35" s="185"/>
      <c r="G35" s="185"/>
      <c r="H35" s="334"/>
      <c r="I35" s="333"/>
      <c r="K35" s="288" t="s">
        <v>120</v>
      </c>
      <c r="L35" s="175"/>
      <c r="M35" s="337" t="e">
        <f t="shared" ref="M35:M37" si="4">L35/$C$31</f>
        <v>#DIV/0!</v>
      </c>
      <c r="O35" s="185"/>
      <c r="P35" s="185"/>
      <c r="Q35" s="185"/>
      <c r="R35" s="334"/>
      <c r="S35" s="333"/>
      <c r="U35" s="288" t="s">
        <v>120</v>
      </c>
      <c r="V35" s="175"/>
      <c r="W35" s="337" t="e">
        <f t="shared" ref="W35:W37" si="5">V35/$C$31</f>
        <v>#DIV/0!</v>
      </c>
      <c r="Y35" s="185"/>
      <c r="Z35" s="185"/>
      <c r="AA35" s="185"/>
    </row>
    <row r="36" spans="1:27">
      <c r="A36" s="288" t="s">
        <v>121</v>
      </c>
      <c r="B36" s="175"/>
      <c r="C36" s="337" t="e">
        <f t="shared" si="3"/>
        <v>#DIV/0!</v>
      </c>
      <c r="E36" s="185"/>
      <c r="F36" s="185"/>
      <c r="G36" s="185"/>
      <c r="H36" s="334"/>
      <c r="I36" s="333"/>
      <c r="K36" s="288" t="s">
        <v>121</v>
      </c>
      <c r="L36" s="175"/>
      <c r="M36" s="337" t="e">
        <f t="shared" si="4"/>
        <v>#DIV/0!</v>
      </c>
      <c r="O36" s="185"/>
      <c r="P36" s="185"/>
      <c r="Q36" s="185"/>
      <c r="R36" s="334"/>
      <c r="S36" s="333"/>
      <c r="U36" s="288" t="s">
        <v>121</v>
      </c>
      <c r="V36" s="175"/>
      <c r="W36" s="337" t="e">
        <f t="shared" si="5"/>
        <v>#DIV/0!</v>
      </c>
      <c r="Y36" s="185"/>
      <c r="Z36" s="185"/>
      <c r="AA36" s="185"/>
    </row>
    <row r="37" spans="1:27">
      <c r="A37" s="288" t="s">
        <v>122</v>
      </c>
      <c r="B37" s="175"/>
      <c r="C37" s="337" t="e">
        <f t="shared" si="3"/>
        <v>#DIV/0!</v>
      </c>
      <c r="E37" s="185"/>
      <c r="F37" s="185"/>
      <c r="G37" s="185"/>
      <c r="H37" s="334"/>
      <c r="I37" s="333"/>
      <c r="K37" s="288" t="s">
        <v>122</v>
      </c>
      <c r="L37" s="175"/>
      <c r="M37" s="337" t="e">
        <f t="shared" si="4"/>
        <v>#DIV/0!</v>
      </c>
      <c r="O37" s="185"/>
      <c r="P37" s="185"/>
      <c r="Q37" s="185"/>
      <c r="R37" s="334"/>
      <c r="S37" s="333"/>
      <c r="U37" s="288" t="s">
        <v>122</v>
      </c>
      <c r="V37" s="175"/>
      <c r="W37" s="337" t="e">
        <f t="shared" si="5"/>
        <v>#DIV/0!</v>
      </c>
      <c r="Y37" s="185"/>
      <c r="Z37" s="185"/>
      <c r="AA37" s="185"/>
    </row>
    <row r="38" spans="1:27">
      <c r="A38" s="180" t="s">
        <v>123</v>
      </c>
      <c r="B38" s="175"/>
      <c r="C38" s="337" t="e">
        <f t="shared" ref="C38:C39" si="6">B38/$C$9</f>
        <v>#DIV/0!</v>
      </c>
      <c r="E38" s="185"/>
      <c r="F38" s="185"/>
      <c r="G38" s="185"/>
      <c r="H38" s="334"/>
      <c r="I38" s="333"/>
      <c r="K38" s="180" t="s">
        <v>123</v>
      </c>
      <c r="L38" s="175"/>
      <c r="M38" s="337" t="e">
        <f t="shared" ref="M38:M39" si="7">L38/$C$9</f>
        <v>#DIV/0!</v>
      </c>
      <c r="O38" s="185"/>
      <c r="P38" s="185"/>
      <c r="Q38" s="185"/>
      <c r="R38" s="334"/>
      <c r="S38" s="333"/>
      <c r="U38" s="180" t="s">
        <v>123</v>
      </c>
      <c r="V38" s="175"/>
      <c r="W38" s="337" t="e">
        <f t="shared" ref="W38:W39" si="8">V38/$C$9</f>
        <v>#DIV/0!</v>
      </c>
      <c r="Y38" s="185"/>
      <c r="Z38" s="185"/>
      <c r="AA38" s="185"/>
    </row>
    <row r="39" spans="1:27">
      <c r="A39" s="180" t="s">
        <v>124</v>
      </c>
      <c r="B39" s="175"/>
      <c r="C39" s="337" t="e">
        <f t="shared" si="6"/>
        <v>#DIV/0!</v>
      </c>
      <c r="E39" s="185"/>
      <c r="F39" s="185"/>
      <c r="G39" s="185"/>
      <c r="H39" s="334"/>
      <c r="I39" s="333"/>
      <c r="K39" s="180" t="s">
        <v>124</v>
      </c>
      <c r="L39" s="175"/>
      <c r="M39" s="337" t="e">
        <f t="shared" si="7"/>
        <v>#DIV/0!</v>
      </c>
      <c r="O39" s="185"/>
      <c r="P39" s="185"/>
      <c r="Q39" s="185"/>
      <c r="R39" s="334"/>
      <c r="S39" s="333"/>
      <c r="U39" s="180" t="s">
        <v>124</v>
      </c>
      <c r="V39" s="175"/>
      <c r="W39" s="337" t="e">
        <f t="shared" si="8"/>
        <v>#DIV/0!</v>
      </c>
      <c r="Y39" s="185"/>
      <c r="Z39" s="185"/>
      <c r="AA39" s="185"/>
    </row>
    <row r="40" spans="1:27">
      <c r="A40" s="288" t="s">
        <v>125</v>
      </c>
      <c r="B40" s="175"/>
      <c r="C40" s="337" t="e">
        <f t="shared" si="3"/>
        <v>#DIV/0!</v>
      </c>
      <c r="E40" s="185"/>
      <c r="F40" s="185"/>
      <c r="G40" s="185"/>
      <c r="H40" s="334"/>
      <c r="I40" s="333"/>
      <c r="K40" s="288" t="s">
        <v>125</v>
      </c>
      <c r="L40" s="175"/>
      <c r="M40" s="337" t="e">
        <f t="shared" ref="M40:M50" si="9">L40/$C$31</f>
        <v>#DIV/0!</v>
      </c>
      <c r="O40" s="185"/>
      <c r="P40" s="185"/>
      <c r="Q40" s="185"/>
      <c r="R40" s="334"/>
      <c r="S40" s="333"/>
      <c r="U40" s="288" t="s">
        <v>125</v>
      </c>
      <c r="V40" s="175"/>
      <c r="W40" s="337" t="e">
        <f t="shared" ref="W40:W50" si="10">V40/$C$31</f>
        <v>#DIV/0!</v>
      </c>
      <c r="Y40" s="185"/>
      <c r="Z40" s="185"/>
      <c r="AA40" s="185"/>
    </row>
    <row r="41" spans="1:27">
      <c r="A41" s="288" t="s">
        <v>126</v>
      </c>
      <c r="B41" s="175"/>
      <c r="C41" s="337" t="e">
        <f t="shared" si="3"/>
        <v>#DIV/0!</v>
      </c>
      <c r="E41" s="185"/>
      <c r="F41" s="185"/>
      <c r="G41" s="185"/>
      <c r="H41" s="334"/>
      <c r="I41" s="333"/>
      <c r="K41" s="288" t="s">
        <v>126</v>
      </c>
      <c r="L41" s="175"/>
      <c r="M41" s="337" t="e">
        <f t="shared" si="9"/>
        <v>#DIV/0!</v>
      </c>
      <c r="O41" s="185"/>
      <c r="P41" s="185"/>
      <c r="Q41" s="185"/>
      <c r="R41" s="334"/>
      <c r="S41" s="333"/>
      <c r="U41" s="288" t="s">
        <v>126</v>
      </c>
      <c r="V41" s="175"/>
      <c r="W41" s="337" t="e">
        <f t="shared" si="10"/>
        <v>#DIV/0!</v>
      </c>
      <c r="Y41" s="185"/>
      <c r="Z41" s="185"/>
      <c r="AA41" s="185"/>
    </row>
    <row r="42" spans="1:27">
      <c r="A42" s="180" t="s">
        <v>127</v>
      </c>
      <c r="B42" s="175"/>
      <c r="C42" s="337" t="e">
        <f t="shared" si="3"/>
        <v>#DIV/0!</v>
      </c>
      <c r="E42" s="185"/>
      <c r="F42" s="340"/>
      <c r="G42" s="340"/>
      <c r="H42" s="338"/>
      <c r="I42" s="341"/>
      <c r="K42" s="180" t="s">
        <v>127</v>
      </c>
      <c r="L42" s="175"/>
      <c r="M42" s="337" t="e">
        <f t="shared" si="9"/>
        <v>#DIV/0!</v>
      </c>
      <c r="O42" s="185"/>
      <c r="P42" s="340"/>
      <c r="Q42" s="340"/>
      <c r="R42" s="338"/>
      <c r="S42" s="341"/>
      <c r="U42" s="180" t="s">
        <v>127</v>
      </c>
      <c r="V42" s="175"/>
      <c r="W42" s="337" t="e">
        <f t="shared" si="10"/>
        <v>#DIV/0!</v>
      </c>
      <c r="Y42" s="185"/>
      <c r="Z42" s="340"/>
      <c r="AA42" s="340"/>
    </row>
    <row r="43" spans="1:27">
      <c r="A43" s="177" t="s">
        <v>138</v>
      </c>
      <c r="B43" s="175"/>
      <c r="C43" s="337" t="e">
        <f t="shared" si="3"/>
        <v>#DIV/0!</v>
      </c>
      <c r="E43" s="185"/>
      <c r="F43" s="340"/>
      <c r="G43" s="340"/>
      <c r="H43" s="338"/>
      <c r="I43" s="341"/>
      <c r="K43" s="177" t="s">
        <v>138</v>
      </c>
      <c r="L43" s="175"/>
      <c r="M43" s="337" t="e">
        <f t="shared" si="9"/>
        <v>#DIV/0!</v>
      </c>
      <c r="O43" s="185"/>
      <c r="P43" s="340"/>
      <c r="Q43" s="340"/>
      <c r="R43" s="338"/>
      <c r="S43" s="341"/>
      <c r="U43" s="177" t="s">
        <v>138</v>
      </c>
      <c r="V43" s="175"/>
      <c r="W43" s="337" t="e">
        <f t="shared" si="10"/>
        <v>#DIV/0!</v>
      </c>
      <c r="Y43" s="185"/>
      <c r="Z43" s="340"/>
      <c r="AA43" s="340"/>
    </row>
    <row r="44" spans="1:27">
      <c r="A44" s="177" t="s">
        <v>139</v>
      </c>
      <c r="B44" s="175"/>
      <c r="C44" s="337" t="e">
        <f t="shared" si="3"/>
        <v>#DIV/0!</v>
      </c>
      <c r="E44" s="185"/>
      <c r="F44" s="185"/>
      <c r="G44" s="185"/>
      <c r="H44" s="334"/>
      <c r="I44" s="333"/>
      <c r="K44" s="177" t="s">
        <v>139</v>
      </c>
      <c r="L44" s="175"/>
      <c r="M44" s="337" t="e">
        <f t="shared" si="9"/>
        <v>#DIV/0!</v>
      </c>
      <c r="O44" s="185"/>
      <c r="P44" s="185"/>
      <c r="Q44" s="185"/>
      <c r="R44" s="334"/>
      <c r="S44" s="333"/>
      <c r="U44" s="177" t="s">
        <v>139</v>
      </c>
      <c r="V44" s="175"/>
      <c r="W44" s="337" t="e">
        <f t="shared" si="10"/>
        <v>#DIV/0!</v>
      </c>
      <c r="Y44" s="185"/>
      <c r="Z44" s="185"/>
      <c r="AA44" s="185"/>
    </row>
    <row r="45" spans="1:27">
      <c r="A45" s="177" t="s">
        <v>140</v>
      </c>
      <c r="B45" s="175"/>
      <c r="C45" s="337" t="e">
        <f t="shared" si="3"/>
        <v>#DIV/0!</v>
      </c>
      <c r="E45" s="185"/>
      <c r="F45" s="340"/>
      <c r="G45" s="340"/>
      <c r="H45" s="338"/>
      <c r="I45" s="341"/>
      <c r="K45" s="177" t="s">
        <v>140</v>
      </c>
      <c r="L45" s="175"/>
      <c r="M45" s="337" t="e">
        <f t="shared" si="9"/>
        <v>#DIV/0!</v>
      </c>
      <c r="O45" s="185"/>
      <c r="P45" s="340"/>
      <c r="Q45" s="340"/>
      <c r="R45" s="338"/>
      <c r="S45" s="341"/>
      <c r="U45" s="177" t="s">
        <v>140</v>
      </c>
      <c r="V45" s="175"/>
      <c r="W45" s="337" t="e">
        <f t="shared" si="10"/>
        <v>#DIV/0!</v>
      </c>
      <c r="Y45" s="185"/>
      <c r="Z45" s="340"/>
      <c r="AA45" s="340"/>
    </row>
    <row r="46" spans="1:27">
      <c r="A46" s="177" t="s">
        <v>141</v>
      </c>
      <c r="B46" s="175"/>
      <c r="C46" s="337" t="e">
        <f t="shared" si="3"/>
        <v>#DIV/0!</v>
      </c>
      <c r="E46" s="185"/>
      <c r="F46" s="185"/>
      <c r="G46" s="185"/>
      <c r="H46" s="334"/>
      <c r="I46" s="333"/>
      <c r="K46" s="177" t="s">
        <v>141</v>
      </c>
      <c r="L46" s="175"/>
      <c r="M46" s="337" t="e">
        <f t="shared" si="9"/>
        <v>#DIV/0!</v>
      </c>
      <c r="O46" s="185"/>
      <c r="P46" s="185"/>
      <c r="Q46" s="185"/>
      <c r="R46" s="334"/>
      <c r="S46" s="333"/>
      <c r="U46" s="177" t="s">
        <v>141</v>
      </c>
      <c r="V46" s="175"/>
      <c r="W46" s="337" t="e">
        <f t="shared" si="10"/>
        <v>#DIV/0!</v>
      </c>
      <c r="Y46" s="185"/>
      <c r="Z46" s="185"/>
      <c r="AA46" s="185"/>
    </row>
    <row r="47" spans="1:27">
      <c r="A47" s="177" t="s">
        <v>142</v>
      </c>
      <c r="B47" s="175"/>
      <c r="C47" s="337" t="e">
        <f t="shared" si="3"/>
        <v>#DIV/0!</v>
      </c>
      <c r="E47" s="185"/>
      <c r="F47" s="340"/>
      <c r="G47" s="340"/>
      <c r="H47" s="338"/>
      <c r="I47" s="341"/>
      <c r="K47" s="177" t="s">
        <v>142</v>
      </c>
      <c r="L47" s="175"/>
      <c r="M47" s="337" t="e">
        <f t="shared" si="9"/>
        <v>#DIV/0!</v>
      </c>
      <c r="O47" s="185"/>
      <c r="P47" s="340"/>
      <c r="Q47" s="340"/>
      <c r="R47" s="338"/>
      <c r="S47" s="341"/>
      <c r="U47" s="177" t="s">
        <v>142</v>
      </c>
      <c r="V47" s="175"/>
      <c r="W47" s="337" t="e">
        <f t="shared" si="10"/>
        <v>#DIV/0!</v>
      </c>
      <c r="Y47" s="185"/>
      <c r="Z47" s="340"/>
      <c r="AA47" s="340"/>
    </row>
    <row r="48" spans="1:27">
      <c r="A48" s="177" t="s">
        <v>143</v>
      </c>
      <c r="B48" s="175"/>
      <c r="C48" s="337" t="e">
        <f t="shared" si="3"/>
        <v>#DIV/0!</v>
      </c>
      <c r="E48" s="185"/>
      <c r="F48" s="185"/>
      <c r="G48" s="185"/>
      <c r="H48" s="334"/>
      <c r="I48" s="333"/>
      <c r="K48" s="177" t="s">
        <v>143</v>
      </c>
      <c r="L48" s="175"/>
      <c r="M48" s="337" t="e">
        <f t="shared" si="9"/>
        <v>#DIV/0!</v>
      </c>
      <c r="O48" s="185"/>
      <c r="P48" s="185"/>
      <c r="Q48" s="185"/>
      <c r="R48" s="334"/>
      <c r="S48" s="333"/>
      <c r="U48" s="177" t="s">
        <v>143</v>
      </c>
      <c r="V48" s="175"/>
      <c r="W48" s="337" t="e">
        <f t="shared" si="10"/>
        <v>#DIV/0!</v>
      </c>
      <c r="Y48" s="185"/>
      <c r="Z48" s="185"/>
      <c r="AA48" s="185"/>
    </row>
    <row r="49" spans="1:27">
      <c r="A49" s="177" t="s">
        <v>144</v>
      </c>
      <c r="B49" s="175"/>
      <c r="C49" s="337" t="e">
        <f t="shared" si="3"/>
        <v>#DIV/0!</v>
      </c>
      <c r="E49" s="185"/>
      <c r="F49" s="185"/>
      <c r="G49" s="185"/>
      <c r="H49" s="334"/>
      <c r="I49" s="333"/>
      <c r="K49" s="177" t="s">
        <v>144</v>
      </c>
      <c r="L49" s="175"/>
      <c r="M49" s="337" t="e">
        <f t="shared" si="9"/>
        <v>#DIV/0!</v>
      </c>
      <c r="O49" s="185"/>
      <c r="P49" s="185"/>
      <c r="Q49" s="185"/>
      <c r="R49" s="334"/>
      <c r="S49" s="333"/>
      <c r="U49" s="177" t="s">
        <v>144</v>
      </c>
      <c r="V49" s="175"/>
      <c r="W49" s="337" t="e">
        <f t="shared" si="10"/>
        <v>#DIV/0!</v>
      </c>
      <c r="Y49" s="185"/>
      <c r="Z49" s="185"/>
      <c r="AA49" s="185"/>
    </row>
    <row r="50" spans="1:27">
      <c r="A50" s="177" t="s">
        <v>145</v>
      </c>
      <c r="B50" s="175"/>
      <c r="C50" s="337" t="e">
        <f t="shared" si="3"/>
        <v>#DIV/0!</v>
      </c>
      <c r="E50" s="185"/>
      <c r="F50" s="185"/>
      <c r="G50" s="185"/>
      <c r="H50" s="334"/>
      <c r="I50" s="333"/>
      <c r="K50" s="177" t="s">
        <v>145</v>
      </c>
      <c r="L50" s="175"/>
      <c r="M50" s="337" t="e">
        <f t="shared" si="9"/>
        <v>#DIV/0!</v>
      </c>
      <c r="O50" s="185"/>
      <c r="P50" s="185"/>
      <c r="Q50" s="185"/>
      <c r="R50" s="334"/>
      <c r="S50" s="333"/>
      <c r="U50" s="177" t="s">
        <v>145</v>
      </c>
      <c r="V50" s="175"/>
      <c r="W50" s="337" t="e">
        <f t="shared" si="10"/>
        <v>#DIV/0!</v>
      </c>
      <c r="Y50" s="185"/>
      <c r="Z50" s="185"/>
      <c r="AA50" s="185"/>
    </row>
    <row r="51" spans="1:27">
      <c r="A51" s="4"/>
      <c r="B51" s="331"/>
      <c r="C51" s="342"/>
      <c r="H51" s="187"/>
      <c r="I51" s="332"/>
      <c r="K51" s="4"/>
      <c r="L51" s="331"/>
      <c r="M51" s="342"/>
      <c r="S51" s="332"/>
      <c r="U51" s="4"/>
      <c r="V51" s="331"/>
      <c r="W51" s="342"/>
    </row>
    <row r="52" spans="1:27" s="4" customFormat="1">
      <c r="A52" s="343"/>
      <c r="B52" s="344"/>
      <c r="C52" s="345"/>
      <c r="H52" s="334"/>
      <c r="I52" s="333"/>
      <c r="K52" s="346"/>
      <c r="L52" s="331"/>
      <c r="M52" s="342"/>
      <c r="S52" s="333"/>
      <c r="U52" s="346"/>
      <c r="V52" s="331"/>
      <c r="W52" s="342"/>
    </row>
    <row r="53" spans="1:27">
      <c r="A53" s="825" t="s">
        <v>370</v>
      </c>
      <c r="B53" s="826"/>
      <c r="C53" s="826"/>
      <c r="D53" s="826"/>
      <c r="E53" s="826"/>
      <c r="F53" s="826"/>
      <c r="G53" s="827"/>
      <c r="H53" s="347"/>
      <c r="I53" s="333"/>
      <c r="K53" s="825" t="s">
        <v>370</v>
      </c>
      <c r="L53" s="826"/>
      <c r="M53" s="826"/>
      <c r="N53" s="826"/>
      <c r="O53" s="826"/>
      <c r="P53" s="826"/>
      <c r="Q53" s="827"/>
      <c r="R53" s="347"/>
      <c r="S53" s="333"/>
      <c r="U53" s="825" t="s">
        <v>370</v>
      </c>
      <c r="V53" s="826"/>
      <c r="W53" s="826"/>
      <c r="X53" s="826"/>
      <c r="Y53" s="826"/>
      <c r="Z53" s="826"/>
      <c r="AA53" s="827"/>
    </row>
    <row r="54" spans="1:27">
      <c r="A54" s="348" t="s">
        <v>371</v>
      </c>
      <c r="B54" s="349"/>
      <c r="C54" s="350"/>
      <c r="D54" s="351"/>
      <c r="E54" s="351"/>
      <c r="F54" s="351"/>
      <c r="G54" s="352"/>
      <c r="H54" s="353"/>
      <c r="I54" s="354"/>
      <c r="K54" s="355" t="s">
        <v>371</v>
      </c>
      <c r="L54" s="349"/>
      <c r="M54" s="350"/>
      <c r="N54" s="351"/>
      <c r="O54" s="351"/>
      <c r="P54" s="351"/>
      <c r="Q54" s="352"/>
      <c r="R54" s="356"/>
      <c r="S54" s="354"/>
      <c r="U54" s="355" t="s">
        <v>371</v>
      </c>
      <c r="V54" s="349"/>
      <c r="W54" s="350"/>
      <c r="X54" s="351"/>
      <c r="Y54" s="351"/>
      <c r="Z54" s="351"/>
      <c r="AA54" s="352"/>
    </row>
    <row r="55" spans="1:27">
      <c r="A55" s="353" t="s">
        <v>372</v>
      </c>
      <c r="B55" s="331"/>
      <c r="C55" s="342"/>
      <c r="D55" s="356"/>
      <c r="E55" s="356"/>
      <c r="F55" s="356"/>
      <c r="G55" s="357"/>
      <c r="H55" s="356"/>
      <c r="I55" s="354"/>
      <c r="K55" s="358" t="s">
        <v>372</v>
      </c>
      <c r="L55" s="331"/>
      <c r="M55" s="342"/>
      <c r="N55" s="356"/>
      <c r="O55" s="356"/>
      <c r="P55" s="356"/>
      <c r="Q55" s="357"/>
      <c r="R55" s="356"/>
      <c r="S55" s="354"/>
      <c r="U55" s="358" t="s">
        <v>372</v>
      </c>
      <c r="V55" s="331"/>
      <c r="W55" s="342"/>
      <c r="X55" s="356"/>
      <c r="Y55" s="356"/>
      <c r="Z55" s="356"/>
      <c r="AA55" s="357"/>
    </row>
    <row r="56" spans="1:27">
      <c r="A56" s="359" t="s">
        <v>373</v>
      </c>
      <c r="B56" s="344"/>
      <c r="C56" s="345"/>
      <c r="D56" s="360"/>
      <c r="E56" s="360"/>
      <c r="F56" s="360"/>
      <c r="G56" s="361"/>
      <c r="H56" s="356"/>
      <c r="I56" s="354"/>
      <c r="K56" s="359" t="s">
        <v>373</v>
      </c>
      <c r="L56" s="344"/>
      <c r="M56" s="345"/>
      <c r="N56" s="360"/>
      <c r="O56" s="360"/>
      <c r="P56" s="360"/>
      <c r="Q56" s="361"/>
      <c r="R56" s="356"/>
      <c r="S56" s="354"/>
      <c r="U56" s="359" t="s">
        <v>373</v>
      </c>
      <c r="V56" s="344"/>
      <c r="W56" s="345"/>
      <c r="X56" s="360"/>
      <c r="Y56" s="360"/>
      <c r="Z56" s="360"/>
      <c r="AA56" s="361"/>
    </row>
  </sheetData>
  <mergeCells count="4">
    <mergeCell ref="A1:AA1"/>
    <mergeCell ref="A53:G53"/>
    <mergeCell ref="K53:Q53"/>
    <mergeCell ref="U53:AA53"/>
  </mergeCells>
  <pageMargins left="0.7" right="0.7" top="0.75" bottom="0.75" header="0.3" footer="0.3"/>
  <pageSetup paperSize="9" scale="78" orientation="landscape" r:id="rId1"/>
  <colBreaks count="1" manualBreakCount="1">
    <brk id="9" max="1048575" man="1"/>
  </colBreaks>
</worksheet>
</file>

<file path=xl/worksheets/sheet11.xml><?xml version="1.0" encoding="utf-8"?>
<worksheet xmlns="http://schemas.openxmlformats.org/spreadsheetml/2006/main" xmlns:r="http://schemas.openxmlformats.org/officeDocument/2006/relationships">
  <sheetPr codeName="Feuil9">
    <tabColor rgb="FFFFC000"/>
  </sheetPr>
  <dimension ref="B2:U64"/>
  <sheetViews>
    <sheetView view="pageBreakPreview" zoomScale="60" zoomScaleNormal="100" workbookViewId="0">
      <selection activeCell="O37" sqref="O37"/>
    </sheetView>
  </sheetViews>
  <sheetFormatPr baseColWidth="10" defaultColWidth="9.140625" defaultRowHeight="15.75"/>
  <cols>
    <col min="1" max="1" width="10.5703125" style="136" customWidth="1"/>
    <col min="2" max="18" width="9.140625" style="136"/>
    <col min="19" max="19" width="6.140625" style="136" customWidth="1"/>
    <col min="20" max="16384" width="9.140625" style="136"/>
  </cols>
  <sheetData>
    <row r="2" spans="2:19">
      <c r="B2" s="224"/>
      <c r="C2" s="225"/>
      <c r="D2" s="225"/>
      <c r="E2" s="225"/>
      <c r="F2" s="225"/>
      <c r="G2" s="225"/>
      <c r="H2" s="225"/>
      <c r="I2" s="225"/>
      <c r="J2" s="225"/>
      <c r="K2" s="225"/>
      <c r="L2" s="225"/>
      <c r="M2" s="225"/>
      <c r="N2" s="225"/>
      <c r="O2" s="225"/>
      <c r="P2" s="225"/>
      <c r="Q2" s="225"/>
      <c r="R2" s="225"/>
      <c r="S2" s="226"/>
    </row>
    <row r="3" spans="2:19">
      <c r="B3" s="227"/>
      <c r="C3" s="474" t="s">
        <v>263</v>
      </c>
      <c r="D3" s="828"/>
      <c r="E3" s="828"/>
      <c r="F3" s="828"/>
      <c r="G3" s="828"/>
      <c r="H3" s="828"/>
      <c r="I3" s="828"/>
      <c r="J3" s="828"/>
      <c r="K3" s="828"/>
      <c r="L3" s="828"/>
      <c r="M3" s="828"/>
      <c r="N3" s="828"/>
      <c r="O3" s="828"/>
      <c r="P3" s="828"/>
      <c r="Q3" s="828"/>
      <c r="R3" s="475"/>
      <c r="S3" s="228"/>
    </row>
    <row r="4" spans="2:19">
      <c r="B4" s="227"/>
      <c r="C4" s="828"/>
      <c r="D4" s="828"/>
      <c r="E4" s="828"/>
      <c r="F4" s="828"/>
      <c r="G4" s="828"/>
      <c r="H4" s="828"/>
      <c r="I4" s="828"/>
      <c r="J4" s="828"/>
      <c r="K4" s="828"/>
      <c r="L4" s="828"/>
      <c r="M4" s="828"/>
      <c r="N4" s="828"/>
      <c r="O4" s="828"/>
      <c r="P4" s="828"/>
      <c r="Q4" s="828"/>
      <c r="R4" s="475"/>
      <c r="S4" s="228"/>
    </row>
    <row r="5" spans="2:19">
      <c r="B5" s="227"/>
      <c r="C5" s="475"/>
      <c r="D5" s="475"/>
      <c r="E5" s="475"/>
      <c r="F5" s="475"/>
      <c r="G5" s="475"/>
      <c r="H5" s="475"/>
      <c r="I5" s="475"/>
      <c r="J5" s="475"/>
      <c r="K5" s="475"/>
      <c r="L5" s="475"/>
      <c r="M5" s="475"/>
      <c r="N5" s="475"/>
      <c r="O5" s="475"/>
      <c r="P5" s="475"/>
      <c r="Q5" s="475"/>
      <c r="R5" s="475"/>
      <c r="S5" s="228"/>
    </row>
    <row r="6" spans="2:19">
      <c r="B6" s="227"/>
      <c r="C6" s="137"/>
      <c r="D6" s="137"/>
      <c r="E6" s="137"/>
      <c r="F6" s="137"/>
      <c r="G6" s="137"/>
      <c r="H6" s="137"/>
      <c r="I6" s="137"/>
      <c r="J6" s="137"/>
      <c r="K6" s="137"/>
      <c r="L6" s="137"/>
      <c r="M6" s="137"/>
      <c r="N6" s="137"/>
      <c r="O6" s="137"/>
      <c r="P6" s="137"/>
      <c r="Q6" s="137"/>
      <c r="R6" s="137"/>
      <c r="S6" s="228"/>
    </row>
    <row r="7" spans="2:19">
      <c r="B7" s="227"/>
      <c r="C7" s="137" t="s">
        <v>246</v>
      </c>
      <c r="D7" s="137"/>
      <c r="E7" s="137"/>
      <c r="F7" s="137"/>
      <c r="G7" s="137"/>
      <c r="H7" s="137"/>
      <c r="I7" s="137"/>
      <c r="J7" s="137"/>
      <c r="K7" s="137"/>
      <c r="L7" s="137"/>
      <c r="M7" s="137"/>
      <c r="N7" s="137"/>
      <c r="O7" s="137"/>
      <c r="P7" s="137"/>
      <c r="Q7" s="137"/>
      <c r="R7" s="137"/>
      <c r="S7" s="228"/>
    </row>
    <row r="8" spans="2:19">
      <c r="B8" s="227"/>
      <c r="C8" s="137"/>
      <c r="D8" s="137"/>
      <c r="E8" s="137"/>
      <c r="F8" s="137"/>
      <c r="G8" s="137"/>
      <c r="H8" s="137"/>
      <c r="I8" s="137"/>
      <c r="J8" s="137"/>
      <c r="K8" s="137"/>
      <c r="L8" s="137"/>
      <c r="M8" s="137"/>
      <c r="N8" s="137"/>
      <c r="O8" s="137"/>
      <c r="P8" s="137"/>
      <c r="Q8" s="137"/>
      <c r="R8" s="137"/>
      <c r="S8" s="228"/>
    </row>
    <row r="9" spans="2:19">
      <c r="B9" s="227"/>
      <c r="C9" s="137"/>
      <c r="D9" s="137"/>
      <c r="E9" s="137"/>
      <c r="F9" s="137"/>
      <c r="G9" s="137"/>
      <c r="H9" s="137"/>
      <c r="I9" s="137"/>
      <c r="J9" s="137"/>
      <c r="K9" s="137"/>
      <c r="L9" s="137"/>
      <c r="M9" s="137"/>
      <c r="N9" s="137"/>
      <c r="O9" s="137"/>
      <c r="P9" s="137"/>
      <c r="Q9" s="137"/>
      <c r="R9" s="137"/>
      <c r="S9" s="228"/>
    </row>
    <row r="10" spans="2:19">
      <c r="B10" s="227"/>
      <c r="C10" s="229" t="s">
        <v>237</v>
      </c>
      <c r="D10" s="137"/>
      <c r="E10" s="137"/>
      <c r="F10" s="137"/>
      <c r="G10" s="137"/>
      <c r="H10" s="137"/>
      <c r="I10" s="137"/>
      <c r="J10" s="137"/>
      <c r="K10" s="137"/>
      <c r="L10" s="137"/>
      <c r="M10" s="137"/>
      <c r="N10" s="137"/>
      <c r="O10" s="137"/>
      <c r="P10" s="137"/>
      <c r="Q10" s="137"/>
      <c r="R10" s="137"/>
      <c r="S10" s="228"/>
    </row>
    <row r="11" spans="2:19">
      <c r="B11" s="227"/>
      <c r="C11" s="230"/>
      <c r="D11" s="137"/>
      <c r="E11" s="137"/>
      <c r="F11" s="137"/>
      <c r="G11" s="137"/>
      <c r="H11" s="137"/>
      <c r="I11" s="137"/>
      <c r="J11" s="137"/>
      <c r="K11" s="137"/>
      <c r="L11" s="137"/>
      <c r="M11" s="137"/>
      <c r="N11" s="137"/>
      <c r="O11" s="137"/>
      <c r="P11" s="137"/>
      <c r="Q11" s="137"/>
      <c r="R11" s="137"/>
      <c r="S11" s="228"/>
    </row>
    <row r="12" spans="2:19">
      <c r="B12" s="227"/>
      <c r="C12" s="230" t="s">
        <v>238</v>
      </c>
      <c r="D12" s="137"/>
      <c r="E12" s="137"/>
      <c r="F12" s="137"/>
      <c r="G12" s="137"/>
      <c r="H12" s="137"/>
      <c r="I12" s="137"/>
      <c r="J12" s="137"/>
      <c r="K12" s="137"/>
      <c r="L12" s="137"/>
      <c r="M12" s="137"/>
      <c r="N12" s="137"/>
      <c r="O12" s="137"/>
      <c r="P12" s="137"/>
      <c r="Q12" s="137"/>
      <c r="R12" s="137"/>
      <c r="S12" s="228"/>
    </row>
    <row r="13" spans="2:19">
      <c r="B13" s="227"/>
      <c r="C13" s="231" t="s">
        <v>251</v>
      </c>
      <c r="D13" s="137"/>
      <c r="E13" s="137"/>
      <c r="F13" s="137"/>
      <c r="G13" s="137"/>
      <c r="H13" s="137"/>
      <c r="I13" s="137"/>
      <c r="J13" s="137"/>
      <c r="K13" s="137"/>
      <c r="L13" s="137"/>
      <c r="M13" s="137"/>
      <c r="N13" s="137"/>
      <c r="O13" s="137"/>
      <c r="P13" s="137"/>
      <c r="Q13" s="137"/>
      <c r="R13" s="137"/>
      <c r="S13" s="228"/>
    </row>
    <row r="14" spans="2:19">
      <c r="B14" s="227"/>
      <c r="C14" s="231" t="s">
        <v>252</v>
      </c>
      <c r="D14" s="137"/>
      <c r="E14" s="137"/>
      <c r="F14" s="137"/>
      <c r="G14" s="137"/>
      <c r="H14" s="137"/>
      <c r="I14" s="137"/>
      <c r="J14" s="137"/>
      <c r="K14" s="137"/>
      <c r="L14" s="137"/>
      <c r="M14" s="137"/>
      <c r="N14" s="137"/>
      <c r="O14" s="137"/>
      <c r="P14" s="137"/>
      <c r="Q14" s="137"/>
      <c r="R14" s="137"/>
      <c r="S14" s="228"/>
    </row>
    <row r="15" spans="2:19">
      <c r="B15" s="227"/>
      <c r="C15" s="231" t="s">
        <v>253</v>
      </c>
      <c r="D15" s="137"/>
      <c r="E15" s="137"/>
      <c r="F15" s="137"/>
      <c r="G15" s="137"/>
      <c r="H15" s="137"/>
      <c r="I15" s="137"/>
      <c r="J15" s="137"/>
      <c r="K15" s="137"/>
      <c r="L15" s="137"/>
      <c r="M15" s="137"/>
      <c r="N15" s="137"/>
      <c r="O15" s="137"/>
      <c r="P15" s="137"/>
      <c r="Q15" s="137"/>
      <c r="R15" s="137"/>
      <c r="S15" s="228"/>
    </row>
    <row r="16" spans="2:19">
      <c r="B16" s="227"/>
      <c r="C16" s="231" t="s">
        <v>254</v>
      </c>
      <c r="D16" s="137"/>
      <c r="E16" s="137"/>
      <c r="F16" s="137"/>
      <c r="G16" s="137"/>
      <c r="H16" s="137"/>
      <c r="I16" s="137"/>
      <c r="J16" s="137"/>
      <c r="K16" s="137"/>
      <c r="L16" s="137"/>
      <c r="M16" s="137"/>
      <c r="N16" s="137"/>
      <c r="O16" s="137"/>
      <c r="P16" s="137"/>
      <c r="Q16" s="137"/>
      <c r="R16" s="137"/>
      <c r="S16" s="228"/>
    </row>
    <row r="17" spans="2:19">
      <c r="B17" s="227"/>
      <c r="C17" s="232"/>
      <c r="D17" s="137"/>
      <c r="E17" s="137"/>
      <c r="F17" s="137"/>
      <c r="G17" s="137"/>
      <c r="H17" s="137"/>
      <c r="I17" s="137"/>
      <c r="J17" s="137"/>
      <c r="K17" s="137"/>
      <c r="L17" s="137"/>
      <c r="M17" s="137"/>
      <c r="N17" s="137"/>
      <c r="O17" s="137"/>
      <c r="P17" s="137"/>
      <c r="Q17" s="137"/>
      <c r="R17" s="137"/>
      <c r="S17" s="228"/>
    </row>
    <row r="18" spans="2:19" s="223" customFormat="1" ht="76.5" customHeight="1">
      <c r="B18" s="233"/>
      <c r="C18" s="832" t="s">
        <v>239</v>
      </c>
      <c r="D18" s="833"/>
      <c r="E18" s="833"/>
      <c r="F18" s="833"/>
      <c r="G18" s="833"/>
      <c r="H18" s="833"/>
      <c r="I18" s="833"/>
      <c r="J18" s="833"/>
      <c r="K18" s="833"/>
      <c r="L18" s="833"/>
      <c r="M18" s="833"/>
      <c r="N18" s="833"/>
      <c r="O18" s="234"/>
      <c r="P18" s="234"/>
      <c r="Q18" s="234"/>
      <c r="R18" s="234"/>
      <c r="S18" s="235"/>
    </row>
    <row r="19" spans="2:19">
      <c r="B19" s="227"/>
      <c r="C19" s="229" t="s">
        <v>240</v>
      </c>
      <c r="D19" s="137"/>
      <c r="E19" s="137"/>
      <c r="F19" s="137"/>
      <c r="G19" s="137"/>
      <c r="H19" s="137"/>
      <c r="I19" s="137"/>
      <c r="J19" s="137"/>
      <c r="K19" s="137"/>
      <c r="L19" s="137"/>
      <c r="M19" s="137"/>
      <c r="N19" s="137"/>
      <c r="O19" s="137"/>
      <c r="P19" s="137"/>
      <c r="Q19" s="137"/>
      <c r="R19" s="137"/>
      <c r="S19" s="228"/>
    </row>
    <row r="20" spans="2:19">
      <c r="B20" s="227"/>
      <c r="C20" s="230"/>
      <c r="D20" s="137"/>
      <c r="E20" s="137"/>
      <c r="F20" s="137"/>
      <c r="G20" s="137"/>
      <c r="H20" s="137"/>
      <c r="I20" s="137"/>
      <c r="J20" s="137"/>
      <c r="K20" s="137"/>
      <c r="L20" s="137"/>
      <c r="M20" s="137"/>
      <c r="N20" s="137"/>
      <c r="O20" s="137"/>
      <c r="P20" s="137"/>
      <c r="Q20" s="137"/>
      <c r="R20" s="137"/>
      <c r="S20" s="228"/>
    </row>
    <row r="21" spans="2:19" ht="18">
      <c r="B21" s="227"/>
      <c r="C21" s="236" t="s">
        <v>255</v>
      </c>
      <c r="D21" s="137"/>
      <c r="E21" s="137"/>
      <c r="F21" s="137"/>
      <c r="G21" s="137"/>
      <c r="H21" s="137"/>
      <c r="I21" s="137"/>
      <c r="J21" s="137"/>
      <c r="K21" s="137"/>
      <c r="L21" s="137"/>
      <c r="M21" s="137"/>
      <c r="N21" s="137"/>
      <c r="O21" s="137"/>
      <c r="P21" s="137"/>
      <c r="Q21" s="137"/>
      <c r="R21" s="137"/>
      <c r="S21" s="228"/>
    </row>
    <row r="22" spans="2:19">
      <c r="B22" s="227"/>
      <c r="C22" s="230" t="s">
        <v>241</v>
      </c>
      <c r="D22" s="137"/>
      <c r="E22" s="137"/>
      <c r="F22" s="137"/>
      <c r="G22" s="137"/>
      <c r="H22" s="137"/>
      <c r="I22" s="137"/>
      <c r="J22" s="137"/>
      <c r="K22" s="137"/>
      <c r="L22" s="137"/>
      <c r="M22" s="137"/>
      <c r="N22" s="137"/>
      <c r="O22" s="137"/>
      <c r="P22" s="137"/>
      <c r="Q22" s="137"/>
      <c r="R22" s="137"/>
      <c r="S22" s="228"/>
    </row>
    <row r="23" spans="2:19">
      <c r="B23" s="227"/>
      <c r="C23" s="230"/>
      <c r="D23" s="137"/>
      <c r="E23" s="137"/>
      <c r="F23" s="137"/>
      <c r="G23" s="137"/>
      <c r="H23" s="137"/>
      <c r="I23" s="137"/>
      <c r="J23" s="137"/>
      <c r="K23" s="137"/>
      <c r="L23" s="137"/>
      <c r="M23" s="137"/>
      <c r="N23" s="137"/>
      <c r="O23" s="137"/>
      <c r="P23" s="137"/>
      <c r="Q23" s="137"/>
      <c r="R23" s="137"/>
      <c r="S23" s="228"/>
    </row>
    <row r="24" spans="2:19">
      <c r="B24" s="227"/>
      <c r="C24" s="232"/>
      <c r="D24" s="137"/>
      <c r="E24" s="137"/>
      <c r="F24" s="137"/>
      <c r="G24" s="137"/>
      <c r="H24" s="137"/>
      <c r="I24" s="137"/>
      <c r="J24" s="137"/>
      <c r="K24" s="137"/>
      <c r="L24" s="137"/>
      <c r="M24" s="137"/>
      <c r="N24" s="137"/>
      <c r="O24" s="137"/>
      <c r="P24" s="137"/>
      <c r="Q24" s="137"/>
      <c r="R24" s="137"/>
      <c r="S24" s="228"/>
    </row>
    <row r="25" spans="2:19" ht="27.75" customHeight="1">
      <c r="B25" s="227"/>
      <c r="C25" s="832" t="s">
        <v>242</v>
      </c>
      <c r="D25" s="833"/>
      <c r="E25" s="833"/>
      <c r="F25" s="833"/>
      <c r="G25" s="833"/>
      <c r="H25" s="833"/>
      <c r="I25" s="833"/>
      <c r="J25" s="833"/>
      <c r="K25" s="833"/>
      <c r="L25" s="833"/>
      <c r="M25" s="833"/>
      <c r="N25" s="833"/>
      <c r="O25" s="137"/>
      <c r="P25" s="137"/>
      <c r="Q25" s="137"/>
      <c r="R25" s="137"/>
      <c r="S25" s="228"/>
    </row>
    <row r="26" spans="2:19">
      <c r="B26" s="227"/>
      <c r="C26" s="137"/>
      <c r="D26" s="137"/>
      <c r="E26" s="137"/>
      <c r="F26" s="137"/>
      <c r="G26" s="137"/>
      <c r="H26" s="137"/>
      <c r="I26" s="137"/>
      <c r="J26" s="137"/>
      <c r="K26" s="137"/>
      <c r="L26" s="137"/>
      <c r="M26" s="137"/>
      <c r="N26" s="137"/>
      <c r="O26" s="137"/>
      <c r="P26" s="137"/>
      <c r="Q26" s="137"/>
      <c r="R26" s="137"/>
      <c r="S26" s="228"/>
    </row>
    <row r="27" spans="2:19">
      <c r="B27" s="227"/>
      <c r="C27" s="229" t="s">
        <v>243</v>
      </c>
      <c r="D27" s="137"/>
      <c r="E27" s="137"/>
      <c r="F27" s="137"/>
      <c r="G27" s="137"/>
      <c r="H27" s="137"/>
      <c r="I27" s="137"/>
      <c r="J27" s="137"/>
      <c r="K27" s="137"/>
      <c r="L27" s="137"/>
      <c r="M27" s="137"/>
      <c r="N27" s="137"/>
      <c r="O27" s="137"/>
      <c r="P27" s="137"/>
      <c r="Q27" s="137"/>
      <c r="R27" s="137"/>
      <c r="S27" s="228"/>
    </row>
    <row r="28" spans="2:19">
      <c r="B28" s="227"/>
      <c r="C28" s="236"/>
      <c r="D28" s="137"/>
      <c r="E28" s="137"/>
      <c r="F28" s="137"/>
      <c r="G28" s="137"/>
      <c r="H28" s="137"/>
      <c r="I28" s="137"/>
      <c r="J28" s="137"/>
      <c r="K28" s="137"/>
      <c r="L28" s="137"/>
      <c r="M28" s="137"/>
      <c r="N28" s="137"/>
      <c r="O28" s="137"/>
      <c r="P28" s="137"/>
      <c r="Q28" s="137"/>
      <c r="R28" s="137"/>
      <c r="S28" s="228"/>
    </row>
    <row r="29" spans="2:19">
      <c r="B29" s="227"/>
      <c r="C29" s="230" t="s">
        <v>238</v>
      </c>
      <c r="D29" s="137"/>
      <c r="E29" s="137"/>
      <c r="F29" s="137"/>
      <c r="G29" s="137"/>
      <c r="H29" s="137"/>
      <c r="I29" s="137"/>
      <c r="J29" s="137"/>
      <c r="K29" s="137"/>
      <c r="L29" s="137"/>
      <c r="M29" s="137"/>
      <c r="N29" s="137"/>
      <c r="O29" s="137"/>
      <c r="P29" s="137"/>
      <c r="Q29" s="137"/>
      <c r="R29" s="137"/>
      <c r="S29" s="228"/>
    </row>
    <row r="30" spans="2:19">
      <c r="B30" s="227"/>
      <c r="C30" s="237" t="s">
        <v>256</v>
      </c>
      <c r="D30" s="137"/>
      <c r="E30" s="137"/>
      <c r="F30" s="137"/>
      <c r="G30" s="137"/>
      <c r="H30" s="137"/>
      <c r="I30" s="137"/>
      <c r="J30" s="137"/>
      <c r="K30" s="137"/>
      <c r="L30" s="137"/>
      <c r="M30" s="137"/>
      <c r="N30" s="137"/>
      <c r="O30" s="137"/>
      <c r="P30" s="137"/>
      <c r="Q30" s="137"/>
      <c r="R30" s="137"/>
      <c r="S30" s="228"/>
    </row>
    <row r="31" spans="2:19">
      <c r="B31" s="227"/>
      <c r="C31" s="237" t="s">
        <v>257</v>
      </c>
      <c r="D31" s="137"/>
      <c r="E31" s="137"/>
      <c r="F31" s="137"/>
      <c r="G31" s="137"/>
      <c r="H31" s="137"/>
      <c r="I31" s="137"/>
      <c r="J31" s="137"/>
      <c r="K31" s="137"/>
      <c r="L31" s="137"/>
      <c r="M31" s="137"/>
      <c r="N31" s="137"/>
      <c r="O31" s="137"/>
      <c r="P31" s="137"/>
      <c r="Q31" s="137"/>
      <c r="R31" s="137"/>
      <c r="S31" s="228"/>
    </row>
    <row r="32" spans="2:19">
      <c r="B32" s="227"/>
      <c r="C32" s="237"/>
      <c r="D32" s="137"/>
      <c r="E32" s="137"/>
      <c r="F32" s="137"/>
      <c r="G32" s="137"/>
      <c r="H32" s="137"/>
      <c r="I32" s="137"/>
      <c r="J32" s="137"/>
      <c r="K32" s="137"/>
      <c r="L32" s="137"/>
      <c r="M32" s="137"/>
      <c r="N32" s="137"/>
      <c r="O32" s="137"/>
      <c r="P32" s="137"/>
      <c r="Q32" s="137"/>
      <c r="R32" s="137"/>
      <c r="S32" s="228"/>
    </row>
    <row r="33" spans="2:21">
      <c r="B33" s="227"/>
      <c r="C33" s="230" t="s">
        <v>244</v>
      </c>
      <c r="D33" s="137"/>
      <c r="E33" s="137"/>
      <c r="F33" s="137"/>
      <c r="G33" s="137"/>
      <c r="H33" s="137"/>
      <c r="I33" s="137"/>
      <c r="J33" s="137"/>
      <c r="K33" s="137"/>
      <c r="L33" s="137"/>
      <c r="M33" s="137"/>
      <c r="N33" s="137"/>
      <c r="O33" s="137"/>
      <c r="P33" s="137"/>
      <c r="Q33" s="137"/>
      <c r="R33" s="137"/>
      <c r="S33" s="228"/>
    </row>
    <row r="34" spans="2:21">
      <c r="B34" s="227"/>
      <c r="C34" s="230"/>
      <c r="D34" s="137"/>
      <c r="E34" s="137"/>
      <c r="F34" s="137"/>
      <c r="G34" s="137"/>
      <c r="H34" s="137"/>
      <c r="I34" s="137"/>
      <c r="J34" s="137"/>
      <c r="K34" s="137"/>
      <c r="L34" s="137"/>
      <c r="M34" s="137"/>
      <c r="N34" s="137"/>
      <c r="O34" s="137"/>
      <c r="P34" s="137"/>
      <c r="Q34" s="137"/>
      <c r="R34" s="137"/>
      <c r="S34" s="228"/>
    </row>
    <row r="35" spans="2:21">
      <c r="B35" s="227"/>
      <c r="C35" s="238" t="s">
        <v>258</v>
      </c>
      <c r="D35" s="137"/>
      <c r="E35" s="137"/>
      <c r="F35" s="137"/>
      <c r="G35" s="137"/>
      <c r="H35" s="137"/>
      <c r="I35" s="137"/>
      <c r="J35" s="137"/>
      <c r="K35" s="137"/>
      <c r="L35" s="137"/>
      <c r="M35" s="137"/>
      <c r="N35" s="137"/>
      <c r="O35" s="137"/>
      <c r="P35" s="137"/>
      <c r="Q35" s="137"/>
      <c r="R35" s="137"/>
      <c r="S35" s="228"/>
    </row>
    <row r="36" spans="2:21">
      <c r="B36" s="227"/>
      <c r="C36" s="230"/>
      <c r="D36" s="137"/>
      <c r="E36" s="137"/>
      <c r="F36" s="137"/>
      <c r="G36" s="137"/>
      <c r="H36" s="137"/>
      <c r="I36" s="137"/>
      <c r="J36" s="137"/>
      <c r="K36" s="137"/>
      <c r="L36" s="137"/>
      <c r="M36" s="137"/>
      <c r="N36" s="137"/>
      <c r="O36" s="137"/>
      <c r="P36" s="137"/>
      <c r="Q36" s="137"/>
      <c r="R36" s="137"/>
      <c r="S36" s="228"/>
    </row>
    <row r="37" spans="2:21">
      <c r="B37" s="227"/>
      <c r="C37" s="230" t="s">
        <v>245</v>
      </c>
      <c r="D37" s="137"/>
      <c r="E37" s="137"/>
      <c r="F37" s="137"/>
      <c r="G37" s="137"/>
      <c r="H37" s="137"/>
      <c r="I37" s="137"/>
      <c r="J37" s="137"/>
      <c r="K37" s="137"/>
      <c r="L37" s="137"/>
      <c r="M37" s="137"/>
      <c r="N37" s="137"/>
      <c r="O37" s="137"/>
      <c r="P37" s="137"/>
      <c r="Q37" s="137"/>
      <c r="R37" s="137"/>
      <c r="S37" s="228"/>
    </row>
    <row r="38" spans="2:21">
      <c r="B38" s="227"/>
      <c r="C38" s="239" t="s">
        <v>248</v>
      </c>
      <c r="D38" s="137" t="s">
        <v>250</v>
      </c>
      <c r="E38" s="137"/>
      <c r="F38" s="137"/>
      <c r="G38" s="137"/>
      <c r="H38" s="137"/>
      <c r="I38" s="137"/>
      <c r="J38" s="137"/>
      <c r="K38" s="137"/>
      <c r="L38" s="137"/>
      <c r="M38" s="137"/>
      <c r="N38" s="137"/>
      <c r="O38" s="137"/>
      <c r="P38" s="137"/>
      <c r="Q38" s="137"/>
      <c r="R38" s="137"/>
      <c r="S38" s="228"/>
    </row>
    <row r="39" spans="2:21" ht="30.75" customHeight="1">
      <c r="B39" s="227"/>
      <c r="C39" s="239" t="s">
        <v>248</v>
      </c>
      <c r="D39" s="834" t="s">
        <v>247</v>
      </c>
      <c r="E39" s="834"/>
      <c r="F39" s="834"/>
      <c r="G39" s="834"/>
      <c r="H39" s="834"/>
      <c r="I39" s="834"/>
      <c r="J39" s="834"/>
      <c r="K39" s="834"/>
      <c r="L39" s="834"/>
      <c r="M39" s="834"/>
      <c r="N39" s="834"/>
      <c r="O39" s="834"/>
      <c r="P39" s="834"/>
      <c r="Q39" s="834"/>
      <c r="R39" s="834"/>
      <c r="S39" s="835"/>
      <c r="T39" s="205"/>
      <c r="U39" s="205"/>
    </row>
    <row r="40" spans="2:21">
      <c r="B40" s="227"/>
      <c r="C40" s="239" t="s">
        <v>248</v>
      </c>
      <c r="D40" s="137" t="s">
        <v>249</v>
      </c>
      <c r="E40" s="137"/>
      <c r="F40" s="137"/>
      <c r="G40" s="137"/>
      <c r="H40" s="137"/>
      <c r="I40" s="137"/>
      <c r="J40" s="137"/>
      <c r="K40" s="137"/>
      <c r="L40" s="137"/>
      <c r="M40" s="137"/>
      <c r="N40" s="137"/>
      <c r="O40" s="137"/>
      <c r="P40" s="137"/>
      <c r="Q40" s="137"/>
      <c r="R40" s="137"/>
      <c r="S40" s="228"/>
    </row>
    <row r="41" spans="2:21">
      <c r="B41" s="227"/>
      <c r="C41" s="829" t="s">
        <v>259</v>
      </c>
      <c r="D41" s="830"/>
      <c r="E41" s="830"/>
      <c r="F41" s="830"/>
      <c r="G41" s="830"/>
      <c r="H41" s="830"/>
      <c r="I41" s="830"/>
      <c r="J41" s="830"/>
      <c r="K41" s="830"/>
      <c r="L41" s="830"/>
      <c r="M41" s="830"/>
      <c r="N41" s="830"/>
      <c r="O41" s="830"/>
      <c r="P41" s="830"/>
      <c r="Q41" s="830"/>
      <c r="R41" s="830"/>
      <c r="S41" s="831"/>
    </row>
    <row r="42" spans="2:21">
      <c r="B42" s="227"/>
      <c r="C42" s="829" t="s">
        <v>260</v>
      </c>
      <c r="D42" s="830"/>
      <c r="E42" s="830"/>
      <c r="F42" s="830"/>
      <c r="G42" s="830"/>
      <c r="H42" s="830"/>
      <c r="I42" s="830"/>
      <c r="J42" s="830"/>
      <c r="K42" s="830"/>
      <c r="L42" s="830"/>
      <c r="M42" s="830"/>
      <c r="N42" s="830"/>
      <c r="O42" s="830"/>
      <c r="P42" s="830"/>
      <c r="Q42" s="830"/>
      <c r="R42" s="830"/>
      <c r="S42" s="831"/>
    </row>
    <row r="43" spans="2:21">
      <c r="B43" s="227"/>
      <c r="C43" s="237"/>
      <c r="D43" s="137"/>
      <c r="E43" s="137"/>
      <c r="F43" s="137"/>
      <c r="G43" s="137"/>
      <c r="H43" s="137"/>
      <c r="I43" s="137"/>
      <c r="J43" s="137"/>
      <c r="K43" s="137"/>
      <c r="L43" s="137"/>
      <c r="M43" s="137"/>
      <c r="N43" s="137"/>
      <c r="O43" s="137"/>
      <c r="P43" s="137"/>
      <c r="Q43" s="137"/>
      <c r="R43" s="137"/>
      <c r="S43" s="228"/>
    </row>
    <row r="44" spans="2:21">
      <c r="B44" s="227"/>
      <c r="C44" s="137"/>
      <c r="D44" s="137"/>
      <c r="E44" s="137"/>
      <c r="F44" s="137"/>
      <c r="G44" s="137"/>
      <c r="H44" s="137"/>
      <c r="I44" s="137"/>
      <c r="J44" s="137"/>
      <c r="K44" s="137"/>
      <c r="L44" s="137"/>
      <c r="M44" s="137"/>
      <c r="N44" s="137"/>
      <c r="O44" s="137"/>
      <c r="P44" s="137"/>
      <c r="Q44" s="137"/>
      <c r="R44" s="137"/>
      <c r="S44" s="228"/>
    </row>
    <row r="45" spans="2:21">
      <c r="B45" s="227"/>
      <c r="C45" s="137"/>
      <c r="D45" s="137"/>
      <c r="E45" s="137"/>
      <c r="F45" s="137"/>
      <c r="G45" s="137"/>
      <c r="H45" s="137"/>
      <c r="I45" s="137"/>
      <c r="J45" s="137"/>
      <c r="K45" s="137"/>
      <c r="L45" s="137"/>
      <c r="M45" s="137"/>
      <c r="N45" s="137"/>
      <c r="O45" s="137"/>
      <c r="P45" s="137"/>
      <c r="Q45" s="137"/>
      <c r="R45" s="137"/>
      <c r="S45" s="228"/>
    </row>
    <row r="46" spans="2:21">
      <c r="B46" s="227"/>
      <c r="C46" s="137"/>
      <c r="D46" s="137"/>
      <c r="E46" s="137"/>
      <c r="F46" s="137"/>
      <c r="G46" s="137"/>
      <c r="H46" s="137"/>
      <c r="I46" s="137"/>
      <c r="J46" s="137"/>
      <c r="K46" s="137"/>
      <c r="L46" s="137"/>
      <c r="M46" s="137"/>
      <c r="N46" s="137"/>
      <c r="O46" s="137"/>
      <c r="P46" s="137"/>
      <c r="Q46" s="137"/>
      <c r="R46" s="137"/>
      <c r="S46" s="228"/>
    </row>
    <row r="47" spans="2:21">
      <c r="B47" s="227"/>
      <c r="C47" s="137"/>
      <c r="D47" s="137"/>
      <c r="E47" s="137"/>
      <c r="F47" s="137"/>
      <c r="G47" s="137"/>
      <c r="H47" s="137"/>
      <c r="I47" s="137"/>
      <c r="J47" s="137"/>
      <c r="K47" s="137"/>
      <c r="L47" s="137"/>
      <c r="M47" s="137"/>
      <c r="N47" s="137"/>
      <c r="O47" s="137"/>
      <c r="P47" s="137"/>
      <c r="Q47" s="137"/>
      <c r="R47" s="137"/>
      <c r="S47" s="228"/>
    </row>
    <row r="48" spans="2:21">
      <c r="B48" s="227"/>
      <c r="C48" s="137"/>
      <c r="D48" s="137"/>
      <c r="E48" s="137"/>
      <c r="F48" s="137"/>
      <c r="G48" s="137"/>
      <c r="H48" s="137"/>
      <c r="I48" s="137"/>
      <c r="J48" s="137"/>
      <c r="K48" s="137"/>
      <c r="L48" s="137"/>
      <c r="M48" s="137"/>
      <c r="N48" s="137"/>
      <c r="O48" s="137"/>
      <c r="P48" s="137"/>
      <c r="Q48" s="137"/>
      <c r="R48" s="137"/>
      <c r="S48" s="228"/>
    </row>
    <row r="49" spans="2:19">
      <c r="B49" s="227"/>
      <c r="C49" s="137"/>
      <c r="D49" s="137"/>
      <c r="E49" s="137"/>
      <c r="F49" s="137"/>
      <c r="G49" s="137"/>
      <c r="H49" s="137"/>
      <c r="I49" s="137"/>
      <c r="J49" s="137"/>
      <c r="K49" s="137"/>
      <c r="L49" s="137"/>
      <c r="M49" s="137"/>
      <c r="N49" s="137"/>
      <c r="O49" s="137"/>
      <c r="P49" s="137"/>
      <c r="Q49" s="137"/>
      <c r="R49" s="137"/>
      <c r="S49" s="228"/>
    </row>
    <row r="50" spans="2:19">
      <c r="B50" s="227"/>
      <c r="C50" s="137"/>
      <c r="D50" s="137"/>
      <c r="E50" s="137"/>
      <c r="F50" s="137"/>
      <c r="G50" s="137"/>
      <c r="H50" s="137"/>
      <c r="I50" s="137"/>
      <c r="J50" s="137"/>
      <c r="K50" s="137"/>
      <c r="L50" s="137"/>
      <c r="M50" s="137"/>
      <c r="N50" s="137"/>
      <c r="O50" s="137"/>
      <c r="P50" s="137"/>
      <c r="Q50" s="137"/>
      <c r="R50" s="137"/>
      <c r="S50" s="228"/>
    </row>
    <row r="51" spans="2:19">
      <c r="B51" s="227"/>
      <c r="C51" s="137"/>
      <c r="D51" s="137"/>
      <c r="E51" s="137"/>
      <c r="F51" s="137"/>
      <c r="G51" s="137"/>
      <c r="H51" s="137"/>
      <c r="I51" s="137"/>
      <c r="J51" s="137"/>
      <c r="K51" s="137"/>
      <c r="L51" s="137"/>
      <c r="M51" s="137"/>
      <c r="N51" s="137"/>
      <c r="O51" s="137"/>
      <c r="P51" s="137"/>
      <c r="Q51" s="137"/>
      <c r="R51" s="137"/>
      <c r="S51" s="228"/>
    </row>
    <row r="52" spans="2:19">
      <c r="B52" s="227"/>
      <c r="C52" s="137"/>
      <c r="D52" s="137"/>
      <c r="E52" s="137"/>
      <c r="F52" s="137"/>
      <c r="G52" s="137"/>
      <c r="H52" s="137"/>
      <c r="I52" s="137"/>
      <c r="J52" s="137"/>
      <c r="K52" s="137"/>
      <c r="L52" s="137"/>
      <c r="M52" s="137"/>
      <c r="N52" s="137"/>
      <c r="O52" s="137"/>
      <c r="P52" s="137"/>
      <c r="Q52" s="137"/>
      <c r="R52" s="137"/>
      <c r="S52" s="228"/>
    </row>
    <row r="53" spans="2:19">
      <c r="B53" s="227"/>
      <c r="C53" s="137"/>
      <c r="D53" s="137"/>
      <c r="E53" s="137"/>
      <c r="F53" s="137"/>
      <c r="G53" s="137"/>
      <c r="H53" s="137"/>
      <c r="I53" s="137"/>
      <c r="J53" s="137"/>
      <c r="K53" s="137"/>
      <c r="L53" s="137"/>
      <c r="M53" s="137"/>
      <c r="N53" s="137"/>
      <c r="O53" s="137"/>
      <c r="P53" s="137"/>
      <c r="Q53" s="137"/>
      <c r="R53" s="137"/>
      <c r="S53" s="228"/>
    </row>
    <row r="54" spans="2:19">
      <c r="B54" s="227"/>
      <c r="C54" s="137"/>
      <c r="D54" s="137"/>
      <c r="E54" s="137"/>
      <c r="F54" s="137"/>
      <c r="G54" s="137"/>
      <c r="H54" s="137"/>
      <c r="I54" s="137"/>
      <c r="J54" s="137"/>
      <c r="K54" s="137"/>
      <c r="L54" s="137"/>
      <c r="M54" s="137"/>
      <c r="N54" s="137"/>
      <c r="O54" s="137"/>
      <c r="P54" s="137"/>
      <c r="Q54" s="137"/>
      <c r="R54" s="137"/>
      <c r="S54" s="228"/>
    </row>
    <row r="55" spans="2:19">
      <c r="B55" s="227"/>
      <c r="C55" s="137"/>
      <c r="D55" s="137"/>
      <c r="E55" s="137"/>
      <c r="F55" s="137"/>
      <c r="G55" s="137"/>
      <c r="H55" s="137"/>
      <c r="I55" s="137"/>
      <c r="J55" s="137"/>
      <c r="K55" s="137"/>
      <c r="L55" s="137"/>
      <c r="M55" s="137"/>
      <c r="N55" s="137"/>
      <c r="O55" s="137"/>
      <c r="P55" s="137"/>
      <c r="Q55" s="137"/>
      <c r="R55" s="137"/>
      <c r="S55" s="228"/>
    </row>
    <row r="56" spans="2:19">
      <c r="B56" s="227"/>
      <c r="C56" s="137"/>
      <c r="D56" s="137"/>
      <c r="E56" s="137"/>
      <c r="F56" s="137"/>
      <c r="G56" s="137"/>
      <c r="H56" s="137"/>
      <c r="I56" s="137"/>
      <c r="J56" s="137"/>
      <c r="K56" s="137"/>
      <c r="L56" s="137"/>
      <c r="M56" s="137"/>
      <c r="N56" s="137"/>
      <c r="O56" s="137"/>
      <c r="P56" s="137"/>
      <c r="Q56" s="137"/>
      <c r="R56" s="137"/>
      <c r="S56" s="228"/>
    </row>
    <row r="57" spans="2:19">
      <c r="B57" s="227"/>
      <c r="C57" s="137"/>
      <c r="D57" s="137"/>
      <c r="E57" s="137"/>
      <c r="F57" s="137"/>
      <c r="G57" s="137"/>
      <c r="H57" s="137"/>
      <c r="I57" s="137"/>
      <c r="J57" s="137"/>
      <c r="K57" s="137"/>
      <c r="L57" s="137"/>
      <c r="M57" s="137"/>
      <c r="N57" s="137"/>
      <c r="O57" s="137"/>
      <c r="P57" s="137"/>
      <c r="Q57" s="137"/>
      <c r="R57" s="137"/>
      <c r="S57" s="228"/>
    </row>
    <row r="58" spans="2:19">
      <c r="B58" s="227"/>
      <c r="C58" s="137"/>
      <c r="D58" s="137"/>
      <c r="E58" s="137"/>
      <c r="F58" s="137"/>
      <c r="G58" s="137"/>
      <c r="H58" s="137"/>
      <c r="I58" s="137"/>
      <c r="J58" s="137"/>
      <c r="K58" s="137"/>
      <c r="L58" s="137"/>
      <c r="M58" s="137"/>
      <c r="N58" s="137"/>
      <c r="O58" s="137"/>
      <c r="P58" s="137"/>
      <c r="Q58" s="137"/>
      <c r="R58" s="137"/>
      <c r="S58" s="228"/>
    </row>
    <row r="59" spans="2:19">
      <c r="B59" s="227"/>
      <c r="C59" s="137"/>
      <c r="D59" s="137"/>
      <c r="E59" s="137"/>
      <c r="F59" s="137"/>
      <c r="G59" s="137"/>
      <c r="H59" s="137"/>
      <c r="I59" s="137"/>
      <c r="J59" s="137"/>
      <c r="K59" s="137"/>
      <c r="L59" s="137"/>
      <c r="M59" s="137"/>
      <c r="N59" s="137"/>
      <c r="O59" s="137"/>
      <c r="P59" s="137"/>
      <c r="Q59" s="137"/>
      <c r="R59" s="137"/>
      <c r="S59" s="228"/>
    </row>
    <row r="60" spans="2:19">
      <c r="B60" s="227"/>
      <c r="C60" s="137"/>
      <c r="D60" s="137"/>
      <c r="E60" s="137"/>
      <c r="F60" s="137"/>
      <c r="G60" s="137"/>
      <c r="H60" s="137"/>
      <c r="I60" s="137"/>
      <c r="J60" s="137"/>
      <c r="K60" s="137"/>
      <c r="L60" s="137"/>
      <c r="M60" s="137"/>
      <c r="N60" s="137"/>
      <c r="O60" s="137"/>
      <c r="P60" s="137"/>
      <c r="Q60" s="137"/>
      <c r="R60" s="137"/>
      <c r="S60" s="228"/>
    </row>
    <row r="61" spans="2:19">
      <c r="B61" s="227"/>
      <c r="C61" s="137"/>
      <c r="D61" s="137"/>
      <c r="E61" s="137"/>
      <c r="F61" s="137"/>
      <c r="G61" s="137"/>
      <c r="H61" s="137"/>
      <c r="I61" s="137"/>
      <c r="J61" s="137"/>
      <c r="K61" s="137"/>
      <c r="L61" s="137"/>
      <c r="M61" s="137"/>
      <c r="N61" s="137"/>
      <c r="O61" s="137"/>
      <c r="P61" s="137"/>
      <c r="Q61" s="137"/>
      <c r="R61" s="137"/>
      <c r="S61" s="228"/>
    </row>
    <row r="62" spans="2:19">
      <c r="B62" s="227"/>
      <c r="C62" s="137"/>
      <c r="D62" s="137"/>
      <c r="E62" s="137"/>
      <c r="F62" s="137"/>
      <c r="G62" s="137"/>
      <c r="H62" s="137"/>
      <c r="I62" s="137"/>
      <c r="J62" s="137"/>
      <c r="K62" s="137"/>
      <c r="L62" s="137"/>
      <c r="M62" s="137"/>
      <c r="N62" s="137"/>
      <c r="O62" s="137"/>
      <c r="P62" s="137"/>
      <c r="Q62" s="137"/>
      <c r="R62" s="137"/>
      <c r="S62" s="228"/>
    </row>
    <row r="63" spans="2:19">
      <c r="B63" s="227"/>
      <c r="C63" s="137"/>
      <c r="D63" s="137"/>
      <c r="E63" s="137"/>
      <c r="F63" s="137"/>
      <c r="G63" s="137"/>
      <c r="H63" s="137"/>
      <c r="I63" s="137"/>
      <c r="J63" s="137"/>
      <c r="K63" s="137"/>
      <c r="L63" s="137"/>
      <c r="M63" s="137"/>
      <c r="N63" s="137"/>
      <c r="O63" s="137"/>
      <c r="P63" s="137"/>
      <c r="Q63" s="137"/>
      <c r="R63" s="137"/>
      <c r="S63" s="228"/>
    </row>
    <row r="64" spans="2:19">
      <c r="B64" s="240"/>
      <c r="C64" s="241"/>
      <c r="D64" s="241"/>
      <c r="E64" s="241"/>
      <c r="F64" s="241"/>
      <c r="G64" s="241"/>
      <c r="H64" s="241"/>
      <c r="I64" s="241"/>
      <c r="J64" s="241"/>
      <c r="K64" s="241"/>
      <c r="L64" s="241"/>
      <c r="M64" s="241"/>
      <c r="N64" s="241"/>
      <c r="O64" s="241"/>
      <c r="P64" s="241"/>
      <c r="Q64" s="241"/>
      <c r="R64" s="241"/>
      <c r="S64" s="242"/>
    </row>
  </sheetData>
  <mergeCells count="6">
    <mergeCell ref="C3:R5"/>
    <mergeCell ref="C42:S42"/>
    <mergeCell ref="C18:N18"/>
    <mergeCell ref="C25:N25"/>
    <mergeCell ref="D39:S39"/>
    <mergeCell ref="C41:S41"/>
  </mergeCells>
  <pageMargins left="0.17" right="0" top="0.47" bottom="0.34" header="0.31496062992125984" footer="0.31496062992125984"/>
  <pageSetup paperSize="9" scale="55" orientation="portrait" r:id="rId1"/>
  <colBreaks count="1" manualBreakCount="1">
    <brk id="20" max="1048575" man="1"/>
  </colBreaks>
</worksheet>
</file>

<file path=xl/worksheets/sheet12.xml><?xml version="1.0" encoding="utf-8"?>
<worksheet xmlns="http://schemas.openxmlformats.org/spreadsheetml/2006/main" xmlns:r="http://schemas.openxmlformats.org/officeDocument/2006/relationships">
  <sheetPr codeName="Sheet3"/>
  <dimension ref="D5:V39"/>
  <sheetViews>
    <sheetView topLeftCell="B1" zoomScale="85" zoomScaleNormal="85" workbookViewId="0">
      <selection activeCell="W16" sqref="W16"/>
    </sheetView>
  </sheetViews>
  <sheetFormatPr baseColWidth="10" defaultColWidth="9.140625" defaultRowHeight="15"/>
  <cols>
    <col min="1" max="3" width="9.140625" style="18"/>
    <col min="4" max="4" width="22.85546875" style="18" bestFit="1" customWidth="1"/>
    <col min="5" max="5" width="15.42578125" style="18" bestFit="1" customWidth="1"/>
    <col min="6" max="6" width="10.85546875" style="18" customWidth="1"/>
    <col min="7" max="8" width="9.140625" style="18"/>
    <col min="9" max="9" width="13.28515625" style="18" customWidth="1"/>
    <col min="10" max="10" width="16.7109375" style="18" bestFit="1" customWidth="1"/>
    <col min="11" max="11" width="16.85546875" style="18" bestFit="1" customWidth="1"/>
    <col min="12" max="13" width="9.140625" style="18"/>
    <col min="14" max="14" width="10.28515625" style="18" bestFit="1" customWidth="1"/>
    <col min="15" max="15" width="1.140625" style="18" customWidth="1"/>
    <col min="16" max="16" width="9.5703125" style="18" customWidth="1"/>
    <col min="17" max="17" width="16.7109375" style="18" bestFit="1" customWidth="1"/>
    <col min="18" max="18" width="16.7109375" style="18" customWidth="1"/>
    <col min="19" max="20" width="10.28515625" style="18" customWidth="1"/>
    <col min="21" max="22" width="9.140625" style="18"/>
    <col min="23" max="23" width="38.5703125" style="18" bestFit="1" customWidth="1"/>
    <col min="24" max="24" width="16.7109375" style="18" bestFit="1" customWidth="1"/>
    <col min="25" max="25" width="16.85546875" style="18" bestFit="1" customWidth="1"/>
    <col min="26" max="27" width="9.140625" style="18"/>
    <col min="28" max="28" width="10.28515625" style="18" bestFit="1" customWidth="1"/>
    <col min="29" max="29" width="2.140625" style="18" customWidth="1"/>
    <col min="30" max="30" width="16.7109375" style="18" bestFit="1" customWidth="1"/>
    <col min="31" max="31" width="16.7109375" style="18" customWidth="1"/>
    <col min="32" max="16384" width="9.140625" style="18"/>
  </cols>
  <sheetData>
    <row r="5" spans="4:21">
      <c r="E5" s="18">
        <v>37</v>
      </c>
      <c r="F5" s="18">
        <v>71</v>
      </c>
    </row>
    <row r="7" spans="4:21">
      <c r="I7" s="18" t="s">
        <v>409</v>
      </c>
      <c r="J7" s="836" t="s">
        <v>571</v>
      </c>
      <c r="K7" s="837"/>
      <c r="L7" s="837"/>
      <c r="M7" s="837"/>
      <c r="N7" s="838"/>
      <c r="P7" s="18" t="s">
        <v>496</v>
      </c>
      <c r="Q7" s="836" t="s">
        <v>571</v>
      </c>
      <c r="R7" s="837"/>
      <c r="S7" s="837"/>
      <c r="T7" s="837"/>
      <c r="U7" s="838"/>
    </row>
    <row r="8" spans="4:21">
      <c r="D8" s="18" t="s">
        <v>525</v>
      </c>
      <c r="E8" s="436" t="s">
        <v>522</v>
      </c>
      <c r="F8" s="436" t="s">
        <v>496</v>
      </c>
      <c r="I8" s="436" t="s">
        <v>0</v>
      </c>
      <c r="J8" s="436" t="s">
        <v>534</v>
      </c>
      <c r="K8" s="436" t="s">
        <v>536</v>
      </c>
      <c r="L8" s="436" t="s">
        <v>537</v>
      </c>
      <c r="M8" s="436" t="s">
        <v>538</v>
      </c>
      <c r="N8" s="436" t="s">
        <v>535</v>
      </c>
      <c r="P8" s="436" t="s">
        <v>0</v>
      </c>
      <c r="Q8" s="436" t="s">
        <v>534</v>
      </c>
      <c r="R8" s="436" t="s">
        <v>536</v>
      </c>
      <c r="S8" s="436" t="s">
        <v>537</v>
      </c>
      <c r="T8" s="436" t="s">
        <v>538</v>
      </c>
      <c r="U8" s="436" t="s">
        <v>535</v>
      </c>
    </row>
    <row r="9" spans="4:21">
      <c r="D9" s="437" t="s">
        <v>520</v>
      </c>
      <c r="E9" s="179">
        <f>SUMIFS(Calculation_Accepted!$CQ$3:$CQ$123,Calculation_Accepted!BO3:BO123,"&gt;="&amp;MTE_1!J318,Calculation_Accepted!BO3:BO123,"&lt;="&amp;MTE_1!K318)</f>
        <v>9</v>
      </c>
      <c r="F9" s="179">
        <f>SUMIFS(Calculation_All!$CQ$3:$CQ$123,Calculation_Accepted!BO3:BO123,"&gt;="&amp;MTE_1!J318,Calculation_Accepted!BO3:BO123,"&lt;="&amp;MTE_1!K318)</f>
        <v>6</v>
      </c>
      <c r="I9" s="179">
        <v>41</v>
      </c>
      <c r="J9" s="179" t="str">
        <f t="shared" ref="J9:J17" si="0">IF(K9&gt;L9,"upper",IF(K9&lt;M9,"lower",""))</f>
        <v>upper</v>
      </c>
      <c r="K9" s="440">
        <f>Calculation_Accepted!AK44</f>
        <v>9.0500170915736966</v>
      </c>
      <c r="L9" s="440">
        <f>VLOOKUP(I9,Calculation_Accepted!$CP:$CV,6,0)</f>
        <v>8.843626349918182</v>
      </c>
      <c r="M9" s="440">
        <f>VLOOKUP(I9,Calculation_Accepted!$CP:$CV,7,0)</f>
        <v>3.1996502219846925</v>
      </c>
      <c r="N9" s="440">
        <f t="shared" ref="N9:N17" si="1">IF(J9="upper",K9-L9,K9-M9)</f>
        <v>0.20639074165551463</v>
      </c>
      <c r="P9" s="179">
        <v>41</v>
      </c>
      <c r="Q9" s="179" t="str">
        <f t="shared" ref="Q9:Q14" si="2">IF(R9&gt;S9,"upper",IF(R9&lt;T9,"lower",""))</f>
        <v>upper</v>
      </c>
      <c r="R9" s="440">
        <f>VLOOKUP(P9,Calculation_All!AE:AN,7,0)</f>
        <v>9.1127285249693273</v>
      </c>
      <c r="S9" s="440">
        <f>VLOOKUP(P9,Calculation_All!$CP:$CV,6,0)</f>
        <v>8.843626349918182</v>
      </c>
      <c r="T9" s="440">
        <f>VLOOKUP(P9,Calculation_All!$CP:$CV,7,0)</f>
        <v>3.1996502219846925</v>
      </c>
      <c r="U9" s="440">
        <f t="shared" ref="U9:U14" si="3">IF(Q9="upper",R9-S9,R9-T9)</f>
        <v>0.26910217505114531</v>
      </c>
    </row>
    <row r="10" spans="4:21">
      <c r="D10" s="437" t="s">
        <v>521</v>
      </c>
      <c r="E10" s="179">
        <f>SUMIFS(Calculation_Accepted!$CI$3:$CI$123,Calculation_Accepted!BO3:BO123,"&gt;="&amp;MTE_1!J318,Calculation_Accepted!BO3:BO123,"&lt;="&amp;MTE_1!K318)</f>
        <v>3</v>
      </c>
      <c r="F10" s="179">
        <f>SUMIFS(Calculation_All!$CI$3:$CI$123,Calculation_Accepted!BO3:BO123,"&gt;="&amp;MTE_1!J318,Calculation_Accepted!BO3:BO123,"&lt;="&amp;MTE_1!K318)</f>
        <v>3</v>
      </c>
      <c r="I10" s="179">
        <v>42</v>
      </c>
      <c r="J10" s="179" t="str">
        <f t="shared" si="0"/>
        <v>lower</v>
      </c>
      <c r="K10" s="440">
        <f>Calculation_Accepted!AK45</f>
        <v>10.447576767929588</v>
      </c>
      <c r="L10" s="440">
        <f>VLOOKUP(I10,Calculation_Accepted!$CP:$CV,6,0)</f>
        <v>19.365363631831293</v>
      </c>
      <c r="M10" s="440">
        <f>VLOOKUP(I10,Calculation_Accepted!$CP:$CV,7,0)</f>
        <v>10.480426154070896</v>
      </c>
      <c r="N10" s="440">
        <f t="shared" si="1"/>
        <v>-3.2849386141307946E-2</v>
      </c>
      <c r="P10" s="179">
        <v>45</v>
      </c>
      <c r="Q10" s="179" t="str">
        <f t="shared" si="2"/>
        <v>upper</v>
      </c>
      <c r="R10" s="440">
        <f>VLOOKUP(P10,Calculation_All!AE:AN,7,0)</f>
        <v>17.518713833299355</v>
      </c>
      <c r="S10" s="440">
        <f>VLOOKUP(P10,Calculation_All!$CP:$CV,6,0)</f>
        <v>13.581834067784778</v>
      </c>
      <c r="T10" s="440">
        <f>VLOOKUP(P10,Calculation_All!$CP:$CV,7,0)</f>
        <v>6.3254700131105537</v>
      </c>
      <c r="U10" s="440">
        <f t="shared" si="3"/>
        <v>3.9368797655145773</v>
      </c>
    </row>
    <row r="11" spans="4:21">
      <c r="I11" s="179">
        <v>45</v>
      </c>
      <c r="J11" s="179" t="str">
        <f t="shared" si="0"/>
        <v>upper</v>
      </c>
      <c r="K11" s="440">
        <f>Calculation_Accepted!AK48</f>
        <v>17.292719512938969</v>
      </c>
      <c r="L11" s="440">
        <f>VLOOKUP(I11,Calculation_Accepted!$CP:$CV,6,0)</f>
        <v>13.581834067784554</v>
      </c>
      <c r="M11" s="440">
        <f>VLOOKUP(I11,Calculation_Accepted!$CP:$CV,7,0)</f>
        <v>6.3254700131103982</v>
      </c>
      <c r="N11" s="440">
        <f t="shared" si="1"/>
        <v>3.7108854451544158</v>
      </c>
      <c r="P11" s="179">
        <v>50</v>
      </c>
      <c r="Q11" s="179" t="str">
        <f t="shared" si="2"/>
        <v>lower</v>
      </c>
      <c r="R11" s="440">
        <f>VLOOKUP(P11,Calculation_All!AE:AN,7,0)</f>
        <v>40.262834200618784</v>
      </c>
      <c r="S11" s="440">
        <f>VLOOKUP(P11,Calculation_All!$CP:$CV,6,0)</f>
        <v>72.007144101786778</v>
      </c>
      <c r="T11" s="440">
        <f>VLOOKUP(P11,Calculation_All!$CP:$CV,7,0)</f>
        <v>53.767773062736033</v>
      </c>
      <c r="U11" s="440">
        <f t="shared" si="3"/>
        <v>-13.50493886211725</v>
      </c>
    </row>
    <row r="12" spans="4:21">
      <c r="I12" s="179">
        <v>50</v>
      </c>
      <c r="J12" s="179" t="str">
        <f t="shared" si="0"/>
        <v>lower</v>
      </c>
      <c r="K12" s="440">
        <f>Calculation_Accepted!AK53</f>
        <v>39.660041488789368</v>
      </c>
      <c r="L12" s="440">
        <f>VLOOKUP(I12,Calculation_Accepted!$CP:$CV,6,0)</f>
        <v>72.007144101787034</v>
      </c>
      <c r="M12" s="440">
        <f>VLOOKUP(I12,Calculation_Accepted!$CP:$CV,7,0)</f>
        <v>53.767773062736282</v>
      </c>
      <c r="N12" s="440">
        <f t="shared" si="1"/>
        <v>-14.107731573946914</v>
      </c>
      <c r="P12" s="179">
        <v>54</v>
      </c>
      <c r="Q12" s="179" t="str">
        <f t="shared" si="2"/>
        <v>upper</v>
      </c>
      <c r="R12" s="440">
        <f>VLOOKUP(P12,Calculation_All!AE:AN,7,0)</f>
        <v>82.180680994837218</v>
      </c>
      <c r="S12" s="440">
        <f>VLOOKUP(P12,Calculation_All!$CP:$CV,6,0)</f>
        <v>80.730194199633132</v>
      </c>
      <c r="T12" s="440">
        <f>VLOOKUP(P12,Calculation_All!$CP:$CV,7,0)</f>
        <v>61.344924315696836</v>
      </c>
      <c r="U12" s="440">
        <f t="shared" si="3"/>
        <v>1.4504867952040854</v>
      </c>
    </row>
    <row r="13" spans="4:21">
      <c r="I13" s="179">
        <v>54</v>
      </c>
      <c r="J13" s="179" t="str">
        <f t="shared" si="0"/>
        <v>upper</v>
      </c>
      <c r="K13" s="440">
        <f>Calculation_Accepted!AK57</f>
        <v>81.107154247884623</v>
      </c>
      <c r="L13" s="440">
        <f>VLOOKUP(I13,Calculation_Accepted!$CP:$CV,6,0)</f>
        <v>78.598271468440913</v>
      </c>
      <c r="M13" s="440">
        <f>VLOOKUP(I13,Calculation_Accepted!$CP:$CV,7,0)</f>
        <v>59.487126117744118</v>
      </c>
      <c r="N13" s="440">
        <f t="shared" si="1"/>
        <v>2.5088827794437094</v>
      </c>
      <c r="P13" s="179">
        <v>57</v>
      </c>
      <c r="Q13" s="179" t="str">
        <f t="shared" si="2"/>
        <v>lower</v>
      </c>
      <c r="R13" s="440">
        <f>VLOOKUP(P13,Calculation_All!AE:AN,7,0)</f>
        <v>101.40576986412307</v>
      </c>
      <c r="S13" s="440">
        <f>VLOOKUP(P13,Calculation_All!$CP:$CV,6,0)</f>
        <v>127.25365690565961</v>
      </c>
      <c r="T13" s="440">
        <f>VLOOKUP(P13,Calculation_All!$CP:$CV,7,0)</f>
        <v>102.59691805458972</v>
      </c>
      <c r="U13" s="440">
        <f t="shared" si="3"/>
        <v>-1.1911481904666488</v>
      </c>
    </row>
    <row r="14" spans="4:21">
      <c r="I14" s="179">
        <v>57</v>
      </c>
      <c r="J14" s="179" t="str">
        <f t="shared" si="0"/>
        <v>lower</v>
      </c>
      <c r="K14" s="440">
        <f>Calculation_Accepted!AK60</f>
        <v>100.3170156248263</v>
      </c>
      <c r="L14" s="440">
        <f>VLOOKUP(I14,Calculation_Accepted!$CP:$CV,6,0)</f>
        <v>127.25365690565707</v>
      </c>
      <c r="M14" s="440">
        <f>VLOOKUP(I14,Calculation_Accepted!$CP:$CV,7,0)</f>
        <v>102.59691805458742</v>
      </c>
      <c r="N14" s="440">
        <f t="shared" si="1"/>
        <v>-2.2799024297611226</v>
      </c>
      <c r="P14" s="179">
        <v>58</v>
      </c>
      <c r="Q14" s="179" t="str">
        <f t="shared" si="2"/>
        <v>upper</v>
      </c>
      <c r="R14" s="440">
        <f>VLOOKUP(P14,Calculation_All!AE:AN,7,0)</f>
        <v>97.110434075397876</v>
      </c>
      <c r="S14" s="440">
        <f>VLOOKUP(P14,Calculation_All!$CP:$CV,6,0)</f>
        <v>87.371161393602321</v>
      </c>
      <c r="T14" s="440">
        <f>VLOOKUP(P14,Calculation_All!$CP:$CV,7,0)</f>
        <v>67.154338051812857</v>
      </c>
      <c r="U14" s="440">
        <f t="shared" si="3"/>
        <v>9.7392726817955548</v>
      </c>
    </row>
    <row r="15" spans="4:21">
      <c r="I15" s="179">
        <v>58</v>
      </c>
      <c r="J15" s="179" t="str">
        <f t="shared" si="0"/>
        <v>upper</v>
      </c>
      <c r="K15" s="440">
        <f>Calculation_Accepted!AK61</f>
        <v>96.120335134661843</v>
      </c>
      <c r="L15" s="440">
        <f>VLOOKUP(I15,Calculation_Accepted!$CP:$CV,6,0)</f>
        <v>86.295432328847923</v>
      </c>
      <c r="M15" s="440">
        <f>VLOOKUP(I15,Calculation_Accepted!$CP:$CV,7,0)</f>
        <v>66.211114646866179</v>
      </c>
      <c r="N15" s="440">
        <f t="shared" si="1"/>
        <v>9.8249028058139203</v>
      </c>
      <c r="P15" s="179"/>
      <c r="Q15" s="179"/>
      <c r="R15" s="440"/>
      <c r="S15" s="440"/>
      <c r="T15" s="440"/>
      <c r="U15" s="440"/>
    </row>
    <row r="16" spans="4:21">
      <c r="I16" s="179">
        <v>61</v>
      </c>
      <c r="J16" s="179" t="str">
        <f t="shared" si="0"/>
        <v>upper</v>
      </c>
      <c r="K16" s="440">
        <f>Calculation_Accepted!AK64</f>
        <v>54.034278577778927</v>
      </c>
      <c r="L16" s="440">
        <f>VLOOKUP(I16,Calculation_Accepted!$CP:$CV,6,0)</f>
        <v>53.548765013732947</v>
      </c>
      <c r="M16" s="440">
        <f>VLOOKUP(I16,Calculation_Accepted!$CP:$CV,7,0)</f>
        <v>37.988671220934187</v>
      </c>
      <c r="N16" s="440">
        <f t="shared" si="1"/>
        <v>0.48551356404598067</v>
      </c>
      <c r="P16" s="179"/>
      <c r="Q16" s="179"/>
      <c r="R16" s="440"/>
      <c r="S16" s="440"/>
      <c r="T16" s="440"/>
      <c r="U16" s="440"/>
    </row>
    <row r="17" spans="9:22">
      <c r="I17" s="179">
        <v>69</v>
      </c>
      <c r="J17" s="179" t="str">
        <f t="shared" si="0"/>
        <v>upper</v>
      </c>
      <c r="K17" s="440">
        <f>Calculation_Accepted!AK72</f>
        <v>69.835667111050583</v>
      </c>
      <c r="L17" s="440">
        <f>VLOOKUP(I17,Calculation_Accepted!$CP:$CV,6,0)</f>
        <v>68.433300185983711</v>
      </c>
      <c r="M17" s="440">
        <f>VLOOKUP(I17,Calculation_Accepted!$CP:$CV,7,0)</f>
        <v>50.683276382515693</v>
      </c>
      <c r="N17" s="440">
        <f t="shared" si="1"/>
        <v>1.4023669250668718</v>
      </c>
      <c r="P17" s="179"/>
      <c r="Q17" s="179"/>
      <c r="R17" s="440"/>
      <c r="S17" s="440"/>
      <c r="T17" s="440"/>
      <c r="U17" s="440"/>
    </row>
    <row r="19" spans="9:22">
      <c r="I19" s="18" t="s">
        <v>541</v>
      </c>
      <c r="J19" s="18">
        <f>COUNTIF(J9:J17,"upper")</f>
        <v>6</v>
      </c>
      <c r="M19" s="442" t="s">
        <v>539</v>
      </c>
      <c r="N19" s="441">
        <f>SUM(N9:N17)</f>
        <v>1.7184588713310678</v>
      </c>
      <c r="P19" s="18" t="s">
        <v>541</v>
      </c>
      <c r="Q19" s="18">
        <f>COUNTIF(Q9:Q17,"upper")</f>
        <v>4</v>
      </c>
      <c r="T19" s="18" t="s">
        <v>37</v>
      </c>
      <c r="U19" s="441">
        <f>SUM(U9:U17)</f>
        <v>0.69965436498146438</v>
      </c>
      <c r="V19" s="441"/>
    </row>
    <row r="20" spans="9:22">
      <c r="I20" s="18" t="s">
        <v>542</v>
      </c>
      <c r="J20" s="18">
        <f>COUNTIF(J9:J17,"lower")</f>
        <v>3</v>
      </c>
      <c r="P20" s="18" t="s">
        <v>542</v>
      </c>
      <c r="Q20" s="18">
        <f>COUNTIF(Q9:Q17,"lower")</f>
        <v>2</v>
      </c>
    </row>
    <row r="21" spans="9:22">
      <c r="I21" s="18" t="s">
        <v>540</v>
      </c>
      <c r="J21" s="18">
        <f>SUM(J19:J20)</f>
        <v>9</v>
      </c>
      <c r="P21" s="18" t="s">
        <v>540</v>
      </c>
      <c r="Q21" s="18">
        <f>SUM(Q19:Q20)</f>
        <v>6</v>
      </c>
    </row>
    <row r="25" spans="9:22">
      <c r="I25" s="18" t="s">
        <v>409</v>
      </c>
      <c r="J25" s="836" t="s">
        <v>572</v>
      </c>
      <c r="K25" s="837"/>
      <c r="L25" s="837"/>
      <c r="M25" s="837"/>
      <c r="N25" s="838"/>
      <c r="P25" s="18" t="s">
        <v>496</v>
      </c>
      <c r="Q25" s="836" t="s">
        <v>572</v>
      </c>
      <c r="R25" s="837"/>
      <c r="S25" s="837"/>
      <c r="T25" s="837"/>
      <c r="U25" s="838"/>
    </row>
    <row r="26" spans="9:22">
      <c r="I26" s="436" t="s">
        <v>0</v>
      </c>
      <c r="J26" s="436" t="s">
        <v>534</v>
      </c>
      <c r="K26" s="436" t="s">
        <v>536</v>
      </c>
      <c r="L26" s="436" t="s">
        <v>569</v>
      </c>
      <c r="M26" s="436" t="s">
        <v>570</v>
      </c>
      <c r="N26" s="436" t="s">
        <v>535</v>
      </c>
      <c r="P26" s="436" t="s">
        <v>0</v>
      </c>
      <c r="Q26" s="436" t="s">
        <v>534</v>
      </c>
      <c r="R26" s="436" t="s">
        <v>536</v>
      </c>
      <c r="S26" s="436" t="s">
        <v>569</v>
      </c>
      <c r="T26" s="436" t="s">
        <v>570</v>
      </c>
      <c r="U26" s="436" t="s">
        <v>535</v>
      </c>
    </row>
    <row r="27" spans="9:22">
      <c r="I27" s="179">
        <v>41</v>
      </c>
      <c r="J27" s="471"/>
      <c r="K27" s="470"/>
      <c r="L27" s="440"/>
      <c r="M27" s="440"/>
      <c r="N27" s="440"/>
      <c r="P27" s="179">
        <v>41</v>
      </c>
      <c r="Q27" s="179" t="str">
        <f t="shared" ref="Q27:Q32" si="4">IF(R27&gt;S27,"upper",IF(R27&lt;T27,"lower",""))</f>
        <v/>
      </c>
      <c r="R27" s="470"/>
      <c r="S27" s="440"/>
      <c r="T27" s="440"/>
      <c r="U27" s="440"/>
    </row>
    <row r="28" spans="9:22">
      <c r="I28" s="179">
        <v>42</v>
      </c>
      <c r="J28" s="471"/>
      <c r="K28" s="470"/>
      <c r="L28" s="440"/>
      <c r="M28" s="440"/>
      <c r="N28" s="440"/>
      <c r="P28" s="179">
        <v>45</v>
      </c>
      <c r="Q28" s="179" t="str">
        <f t="shared" si="4"/>
        <v>upper</v>
      </c>
      <c r="R28" s="470">
        <f>R10</f>
        <v>17.518713833299355</v>
      </c>
      <c r="S28" s="440">
        <f>VLOOKUP(P10,Calculation_All!$CH:$CN,6,0)</f>
        <v>16.13733619138744</v>
      </c>
      <c r="T28" s="440">
        <f>VLOOKUP(P10,Calculation_All!$CH:$CN,7,0)</f>
        <v>3.7699678895078921</v>
      </c>
      <c r="U28" s="440">
        <f t="shared" ref="U28:U32" si="5">IF(Q28="upper",R28-S28,R28-T28)</f>
        <v>1.3813776419119144</v>
      </c>
    </row>
    <row r="29" spans="9:22">
      <c r="I29" s="179">
        <v>45</v>
      </c>
      <c r="J29" s="471" t="str">
        <f t="shared" ref="J29:J33" si="6">IF(K29&gt;L29,"upper",IF(K29&lt;M29,"lower",""))</f>
        <v>upper</v>
      </c>
      <c r="K29" s="470">
        <f>K11</f>
        <v>17.292719512938969</v>
      </c>
      <c r="L29" s="440">
        <f>VLOOKUP(I11,Calculation_Accepted!$CH:$CN,6,0)</f>
        <v>16.137336191387192</v>
      </c>
      <c r="M29" s="440">
        <f>VLOOKUP(I11,Calculation_Accepted!$CH:$CN,7,0)</f>
        <v>3.7699678895077615</v>
      </c>
      <c r="N29" s="440">
        <f t="shared" ref="N29:N33" si="7">IF(J29="upper",K29-L29,K29-M29)</f>
        <v>1.1553833215517777</v>
      </c>
      <c r="P29" s="179">
        <v>50</v>
      </c>
      <c r="Q29" s="179" t="str">
        <f t="shared" si="4"/>
        <v>lower</v>
      </c>
      <c r="R29" s="470">
        <f>R11</f>
        <v>40.262834200618784</v>
      </c>
      <c r="S29" s="440">
        <f>VLOOKUP(P11,Calculation_All!$CH:$CN,6,0)</f>
        <v>78.430574772061163</v>
      </c>
      <c r="T29" s="440">
        <f>VLOOKUP(P11,Calculation_All!$CH:$CN,7,0)</f>
        <v>47.344342392461641</v>
      </c>
      <c r="U29" s="440">
        <f t="shared" si="5"/>
        <v>-7.0815081918428575</v>
      </c>
    </row>
    <row r="30" spans="9:22">
      <c r="I30" s="179">
        <v>50</v>
      </c>
      <c r="J30" s="471" t="str">
        <f t="shared" si="6"/>
        <v>lower</v>
      </c>
      <c r="K30" s="470">
        <f>K12</f>
        <v>39.660041488789368</v>
      </c>
      <c r="L30" s="440">
        <f>VLOOKUP(I12,Calculation_Accepted!$CH:$CN,6,0)</f>
        <v>78.430574772061448</v>
      </c>
      <c r="M30" s="440">
        <f>VLOOKUP(I12,Calculation_Accepted!$CH:$CN,7,0)</f>
        <v>47.344342392461868</v>
      </c>
      <c r="N30" s="440">
        <f t="shared" si="7"/>
        <v>-7.6843009036725007</v>
      </c>
      <c r="P30" s="179">
        <v>54</v>
      </c>
      <c r="Q30" s="179" t="str">
        <f t="shared" si="4"/>
        <v/>
      </c>
      <c r="R30" s="470"/>
      <c r="S30" s="440"/>
      <c r="T30" s="440"/>
      <c r="U30" s="440"/>
    </row>
    <row r="31" spans="9:22">
      <c r="I31" s="179">
        <v>54</v>
      </c>
      <c r="J31" s="471"/>
      <c r="K31" s="470"/>
      <c r="L31" s="440"/>
      <c r="M31" s="440"/>
      <c r="N31" s="440"/>
      <c r="P31" s="179">
        <v>57</v>
      </c>
      <c r="Q31" s="179" t="str">
        <f t="shared" si="4"/>
        <v/>
      </c>
      <c r="R31" s="470"/>
      <c r="S31" s="440"/>
      <c r="T31" s="440"/>
      <c r="U31" s="440"/>
    </row>
    <row r="32" spans="9:22">
      <c r="I32" s="179">
        <v>57</v>
      </c>
      <c r="J32" s="471"/>
      <c r="K32" s="470"/>
      <c r="L32" s="440"/>
      <c r="M32" s="440"/>
      <c r="N32" s="440"/>
      <c r="P32" s="179">
        <v>58</v>
      </c>
      <c r="Q32" s="179" t="str">
        <f t="shared" si="4"/>
        <v>upper</v>
      </c>
      <c r="R32" s="470">
        <f>R14</f>
        <v>97.110434075397876</v>
      </c>
      <c r="S32" s="440">
        <f>VLOOKUP(P14,Calculation_All!$CH:$CN,6,0)</f>
        <v>94.490999179189046</v>
      </c>
      <c r="T32" s="440">
        <f>VLOOKUP(P14,Calculation_All!$CH:$CN,7,0)</f>
        <v>60.034500266226139</v>
      </c>
      <c r="U32" s="440">
        <f t="shared" si="5"/>
        <v>2.6194348962088299</v>
      </c>
    </row>
    <row r="33" spans="9:21">
      <c r="I33" s="179">
        <v>58</v>
      </c>
      <c r="J33" s="471" t="str">
        <f t="shared" si="6"/>
        <v>upper</v>
      </c>
      <c r="K33" s="470">
        <f>K15</f>
        <v>96.120335134661843</v>
      </c>
      <c r="L33" s="440">
        <f>VLOOKUP(I15,Calculation_Accepted!$CH:$CN,6,0)</f>
        <v>93.368605077719735</v>
      </c>
      <c r="M33" s="440">
        <f>VLOOKUP(I15,Calculation_Accepted!$CH:$CN,7,0)</f>
        <v>59.137941897994359</v>
      </c>
      <c r="N33" s="440">
        <f t="shared" si="7"/>
        <v>2.7517300569421081</v>
      </c>
      <c r="P33" s="179"/>
      <c r="Q33" s="179"/>
      <c r="R33" s="179"/>
      <c r="S33" s="440"/>
      <c r="T33" s="440"/>
      <c r="U33" s="440"/>
    </row>
    <row r="34" spans="9:21">
      <c r="I34" s="179">
        <v>61</v>
      </c>
      <c r="J34" s="471"/>
      <c r="K34" s="470"/>
      <c r="L34" s="440"/>
      <c r="M34" s="440"/>
      <c r="N34" s="440"/>
      <c r="P34" s="179"/>
      <c r="Q34" s="179" t="str">
        <f>IF(S34&gt;T34,"upper",IF(S34&lt;U34,"lower",""))</f>
        <v/>
      </c>
      <c r="R34" s="179"/>
      <c r="S34" s="440"/>
      <c r="T34" s="440"/>
      <c r="U34" s="440"/>
    </row>
    <row r="35" spans="9:21">
      <c r="I35" s="179">
        <v>69</v>
      </c>
      <c r="J35" s="471"/>
      <c r="K35" s="470"/>
      <c r="L35" s="440"/>
      <c r="M35" s="440"/>
      <c r="N35" s="440"/>
      <c r="P35" s="179"/>
      <c r="Q35" s="179" t="str">
        <f>IF(S35&gt;T35,"upper",IF(S35&lt;U35,"lower",""))</f>
        <v/>
      </c>
      <c r="R35" s="179"/>
      <c r="S35" s="440"/>
      <c r="T35" s="440"/>
      <c r="U35" s="440"/>
    </row>
    <row r="37" spans="9:21">
      <c r="I37" s="18" t="s">
        <v>541</v>
      </c>
      <c r="J37" s="18">
        <f>COUNTIF(J27:J35,"upper")</f>
        <v>2</v>
      </c>
      <c r="M37" s="442" t="s">
        <v>539</v>
      </c>
      <c r="N37" s="441">
        <f>SUM(N27:N35)</f>
        <v>-3.7771875251786149</v>
      </c>
      <c r="P37" s="18" t="s">
        <v>541</v>
      </c>
      <c r="Q37" s="18">
        <f>COUNTIF(Q27:Q35,"upper")</f>
        <v>2</v>
      </c>
      <c r="T37" s="442" t="s">
        <v>539</v>
      </c>
      <c r="U37" s="441">
        <f>SUM(U27:U35)</f>
        <v>-3.0806956537221133</v>
      </c>
    </row>
    <row r="38" spans="9:21">
      <c r="I38" s="18" t="s">
        <v>542</v>
      </c>
      <c r="J38" s="18">
        <f>COUNTIF(J27:J35,"lower")</f>
        <v>1</v>
      </c>
      <c r="P38" s="18" t="s">
        <v>542</v>
      </c>
      <c r="Q38" s="18">
        <f>COUNTIF(Q27:Q35,"lower")</f>
        <v>1</v>
      </c>
    </row>
    <row r="39" spans="9:21">
      <c r="I39" s="18" t="s">
        <v>540</v>
      </c>
      <c r="J39" s="18">
        <f>SUM(J37:J38)</f>
        <v>3</v>
      </c>
      <c r="P39" s="18" t="s">
        <v>540</v>
      </c>
      <c r="Q39" s="18">
        <f>SUM(Q37:Q38)</f>
        <v>3</v>
      </c>
    </row>
  </sheetData>
  <mergeCells count="4">
    <mergeCell ref="J25:N25"/>
    <mergeCell ref="Q25:U25"/>
    <mergeCell ref="J7:N7"/>
    <mergeCell ref="Q7:U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Sheet4"/>
  <dimension ref="A1:AP122"/>
  <sheetViews>
    <sheetView workbookViewId="0">
      <selection activeCell="R16" sqref="R16"/>
    </sheetView>
  </sheetViews>
  <sheetFormatPr baseColWidth="10" defaultColWidth="9.140625" defaultRowHeight="15" outlineLevelCol="1"/>
  <cols>
    <col min="1" max="1" width="9.140625" style="18"/>
    <col min="2" max="2" width="31.140625" style="18" bestFit="1" customWidth="1"/>
    <col min="3" max="3" width="31.28515625" style="18" bestFit="1" customWidth="1"/>
    <col min="4" max="4" width="25.28515625" style="18" bestFit="1" customWidth="1"/>
    <col min="5" max="5" width="25.28515625" style="18" customWidth="1"/>
    <col min="6" max="6" width="10.85546875" style="18" bestFit="1" customWidth="1"/>
    <col min="7" max="10" width="9.140625" style="18"/>
    <col min="11" max="11" width="20.7109375" style="18" bestFit="1" customWidth="1"/>
    <col min="12" max="12" width="21" style="18" hidden="1" customWidth="1" outlineLevel="1"/>
    <col min="13" max="13" width="21.140625" style="18" hidden="1" customWidth="1" outlineLevel="1"/>
    <col min="14" max="14" width="1.5703125" style="18" hidden="1" customWidth="1" outlineLevel="1"/>
    <col min="15" max="16" width="10.140625" style="18" hidden="1" customWidth="1" outlineLevel="1"/>
    <col min="17" max="17" width="17.7109375" style="18" customWidth="1" collapsed="1"/>
    <col min="18" max="18" width="17.7109375" style="18" customWidth="1"/>
    <col min="19" max="19" width="10.85546875" style="18" customWidth="1"/>
    <col min="20" max="20" width="1.42578125" style="18" customWidth="1"/>
    <col min="21" max="21" width="10.140625" style="18" bestFit="1" customWidth="1"/>
    <col min="22" max="22" width="9.140625" style="18"/>
    <col min="23" max="23" width="10.28515625" style="18" bestFit="1" customWidth="1"/>
    <col min="24" max="24" width="10.140625" style="18" bestFit="1" customWidth="1"/>
    <col min="25" max="26" width="9.140625" style="18"/>
    <col min="27" max="27" width="20.85546875" style="18" bestFit="1" customWidth="1"/>
    <col min="28" max="28" width="20.85546875" style="18" customWidth="1"/>
    <col min="29" max="29" width="18" style="18" bestFit="1" customWidth="1"/>
    <col min="30" max="30" width="9.140625" style="18"/>
    <col min="31" max="31" width="29.7109375" style="18" bestFit="1" customWidth="1"/>
    <col min="32" max="32" width="9.42578125" style="18" bestFit="1" customWidth="1"/>
    <col min="33" max="33" width="9.140625" style="18"/>
    <col min="34" max="34" width="1.42578125" style="18" customWidth="1"/>
    <col min="35" max="40" width="9.140625" style="18"/>
    <col min="41" max="41" width="29.7109375" style="18" bestFit="1" customWidth="1"/>
    <col min="42" max="42" width="9.42578125" style="18" bestFit="1" customWidth="1"/>
    <col min="43" max="16384" width="9.140625" style="18"/>
  </cols>
  <sheetData>
    <row r="1" spans="1:42">
      <c r="A1" s="18" t="s">
        <v>547</v>
      </c>
      <c r="B1" s="18" t="s">
        <v>554</v>
      </c>
      <c r="C1" s="18" t="s">
        <v>555</v>
      </c>
      <c r="D1" s="18" t="s">
        <v>573</v>
      </c>
      <c r="E1" s="18" t="s">
        <v>574</v>
      </c>
      <c r="T1" s="453"/>
      <c r="V1" s="18" t="s">
        <v>547</v>
      </c>
      <c r="W1" s="179" t="s">
        <v>551</v>
      </c>
      <c r="X1" s="179" t="s">
        <v>552</v>
      </c>
      <c r="Z1" s="18" t="s">
        <v>0</v>
      </c>
      <c r="AA1" s="18" t="s">
        <v>561</v>
      </c>
      <c r="AB1" s="18" t="s">
        <v>562</v>
      </c>
      <c r="AC1" s="18" t="s">
        <v>553</v>
      </c>
      <c r="AH1" s="453"/>
      <c r="AJ1" s="18" t="s">
        <v>0</v>
      </c>
      <c r="AK1" s="18" t="s">
        <v>564</v>
      </c>
      <c r="AL1" s="18" t="s">
        <v>565</v>
      </c>
      <c r="AM1" s="18" t="s">
        <v>566</v>
      </c>
    </row>
    <row r="2" spans="1:42">
      <c r="A2" s="18">
        <v>0</v>
      </c>
      <c r="B2" s="18">
        <f>Calculation_Accepted!DZ3*Calculation_Accepted!C3</f>
        <v>3.4470704950646222E-4</v>
      </c>
      <c r="C2" s="445">
        <f>Calculation_All!DZ3*Calculation_All!C3</f>
        <v>3.4831505327881162E-4</v>
      </c>
      <c r="D2" s="18">
        <f>Calculation_Accepted!C3*Input_Accepted!Q2</f>
        <v>6.4386036960985694E-4</v>
      </c>
      <c r="E2" s="18">
        <f>Calculation_All!C3*Input_All!Q2</f>
        <v>6.4386036960985694E-4</v>
      </c>
      <c r="T2" s="453"/>
      <c r="V2" s="18">
        <v>0</v>
      </c>
      <c r="W2" s="446">
        <v>100000</v>
      </c>
      <c r="X2" s="447">
        <f>1-W3/W2</f>
        <v>6.4800000000000413E-3</v>
      </c>
      <c r="Z2" s="18">
        <v>0</v>
      </c>
      <c r="AA2" s="18">
        <f>B2</f>
        <v>3.4470704950646222E-4</v>
      </c>
      <c r="AB2" s="18">
        <f>C2</f>
        <v>3.4831505327881162E-4</v>
      </c>
      <c r="AC2" s="18">
        <f>X2*Calculation_Accepted!C3</f>
        <v>4.7901437371663592E-4</v>
      </c>
      <c r="AH2" s="453"/>
      <c r="AJ2" s="18">
        <v>0</v>
      </c>
      <c r="AK2" s="18">
        <v>3.7112300419574798E-3</v>
      </c>
      <c r="AL2" s="18">
        <f>AK2*Calculation_Accepted!C3</f>
        <v>2.7434144047324311E-4</v>
      </c>
      <c r="AM2" s="18">
        <f>AK2*Calculation_All!C3</f>
        <v>2.7434144047324311E-4</v>
      </c>
    </row>
    <row r="3" spans="1:42">
      <c r="A3" s="18">
        <f>A2+1</f>
        <v>1</v>
      </c>
      <c r="B3" s="448">
        <f>Calculation_Accepted!DZ4*Calculation_Accepted!C4</f>
        <v>0</v>
      </c>
      <c r="C3" s="445">
        <f>Calculation_All!DZ4*Calculation_All!C4</f>
        <v>0</v>
      </c>
      <c r="D3" s="18">
        <f>Calculation_Accepted!C4*Input_Accepted!Q3</f>
        <v>0</v>
      </c>
      <c r="E3" s="18">
        <f>Calculation_All!C4*Input_All!Q3</f>
        <v>0</v>
      </c>
      <c r="T3" s="453"/>
      <c r="V3" s="18">
        <f>V2+1</f>
        <v>1</v>
      </c>
      <c r="W3" s="446">
        <v>99352</v>
      </c>
      <c r="X3" s="447">
        <f t="shared" ref="X3:X66" si="0">1-W4/W3</f>
        <v>5.8378291327809695E-4</v>
      </c>
      <c r="Z3" s="18">
        <f>Z2+1</f>
        <v>1</v>
      </c>
      <c r="AA3" s="18">
        <f t="shared" ref="AA3:AA66" si="1">B3</f>
        <v>0</v>
      </c>
      <c r="AB3" s="18">
        <f t="shared" ref="AB3:AB66" si="2">C3</f>
        <v>0</v>
      </c>
      <c r="AC3" s="18">
        <f>X3*Calculation_Accepted!C4</f>
        <v>0</v>
      </c>
      <c r="AE3" s="179" t="s">
        <v>560</v>
      </c>
      <c r="AF3" s="450">
        <f>SUM(AA2:AA112)</f>
        <v>1842.425538264009</v>
      </c>
      <c r="AH3" s="453"/>
      <c r="AJ3" s="18">
        <f>AJ2+1</f>
        <v>1</v>
      </c>
      <c r="AK3" s="18">
        <v>2.57316553350913E-4</v>
      </c>
      <c r="AL3" s="18">
        <f>AK3*Calculation_Accepted!C4</f>
        <v>0</v>
      </c>
      <c r="AM3" s="18">
        <f>AK3*Calculation_All!C4</f>
        <v>0</v>
      </c>
      <c r="AO3" s="179" t="s">
        <v>560</v>
      </c>
      <c r="AP3" s="460">
        <f>SUM(AL2:AL112)</f>
        <v>726.98573258166186</v>
      </c>
    </row>
    <row r="4" spans="1:42">
      <c r="A4" s="18">
        <f t="shared" ref="A4:A67" si="3">A3+1</f>
        <v>2</v>
      </c>
      <c r="B4" s="448">
        <f>Calculation_Accepted!DZ5*Calculation_Accepted!C5</f>
        <v>2.799055705930972E-5</v>
      </c>
      <c r="C4" s="445">
        <f>Calculation_All!DZ5*Calculation_All!C5</f>
        <v>2.8213127880081205E-5</v>
      </c>
      <c r="D4" s="18">
        <f>Calculation_Accepted!C5*Input_Accepted!Q4</f>
        <v>9.0932787078799139E-5</v>
      </c>
      <c r="E4" s="18">
        <f>Calculation_All!C5*Input_All!Q4</f>
        <v>9.0932787078799139E-5</v>
      </c>
      <c r="K4" s="442" t="s">
        <v>563</v>
      </c>
      <c r="T4" s="453"/>
      <c r="V4" s="18">
        <f t="shared" ref="V4:V67" si="4">V3+1</f>
        <v>2</v>
      </c>
      <c r="W4" s="446">
        <v>99294</v>
      </c>
      <c r="X4" s="447">
        <f t="shared" si="0"/>
        <v>3.3234636533929773E-4</v>
      </c>
      <c r="Z4" s="18">
        <f t="shared" ref="Z4:Z67" si="5">Z3+1</f>
        <v>2</v>
      </c>
      <c r="AA4" s="18">
        <f t="shared" si="1"/>
        <v>2.799055705930972E-5</v>
      </c>
      <c r="AB4" s="18">
        <f t="shared" si="2"/>
        <v>2.8213127880081205E-5</v>
      </c>
      <c r="AC4" s="18">
        <f>X4*Calculation_Accepted!C5</f>
        <v>6.3694033056128219E-5</v>
      </c>
      <c r="AE4" s="179" t="s">
        <v>553</v>
      </c>
      <c r="AF4" s="450">
        <f>SUM(AC2:AC112)</f>
        <v>1307.5801463468113</v>
      </c>
      <c r="AH4" s="453"/>
      <c r="AJ4" s="18">
        <f t="shared" ref="AJ4:AJ67" si="6">AJ3+1</f>
        <v>2</v>
      </c>
      <c r="AK4" s="18">
        <v>1.3785882201647001E-4</v>
      </c>
      <c r="AL4" s="18">
        <f>AK4*Calculation_Accepted!C5</f>
        <v>2.6420581905962754E-5</v>
      </c>
      <c r="AM4" s="18">
        <f>AK4*Calculation_All!C5</f>
        <v>2.6420581905962754E-5</v>
      </c>
      <c r="AO4" s="179" t="s">
        <v>553</v>
      </c>
      <c r="AP4" s="460">
        <f>AF4</f>
        <v>1307.5801463468113</v>
      </c>
    </row>
    <row r="5" spans="1:42">
      <c r="A5" s="18">
        <f t="shared" si="3"/>
        <v>3</v>
      </c>
      <c r="B5" s="448">
        <f>Calculation_Accepted!DZ6*Calculation_Accepted!C6</f>
        <v>0</v>
      </c>
      <c r="C5" s="445">
        <f>Calculation_All!DZ6*Calculation_All!C6</f>
        <v>0</v>
      </c>
      <c r="D5" s="18">
        <f>Calculation_Accepted!C6*Input_Accepted!Q5</f>
        <v>0</v>
      </c>
      <c r="E5" s="18">
        <f>Calculation_All!C6*Input_All!Q5</f>
        <v>0</v>
      </c>
      <c r="G5" s="18">
        <f>SUM(B2:B102)/SUM(D2:D102)</f>
        <v>0.55976642053019754</v>
      </c>
      <c r="I5" s="179" t="s">
        <v>548</v>
      </c>
      <c r="J5" s="179" t="s">
        <v>549</v>
      </c>
      <c r="K5" s="458" t="s">
        <v>550</v>
      </c>
      <c r="L5" s="458" t="s">
        <v>556</v>
      </c>
      <c r="M5" s="458" t="s">
        <v>557</v>
      </c>
      <c r="N5" s="459"/>
      <c r="O5" s="458" t="s">
        <v>575</v>
      </c>
      <c r="P5" s="458" t="s">
        <v>576</v>
      </c>
      <c r="Q5" s="458" t="s">
        <v>558</v>
      </c>
      <c r="R5" s="458" t="s">
        <v>559</v>
      </c>
      <c r="S5" s="21"/>
      <c r="T5" s="454"/>
      <c r="V5" s="18">
        <f t="shared" si="4"/>
        <v>3</v>
      </c>
      <c r="W5" s="446">
        <v>99261</v>
      </c>
      <c r="X5" s="447">
        <f t="shared" si="0"/>
        <v>2.5186125467202558E-4</v>
      </c>
      <c r="Z5" s="18">
        <f t="shared" si="5"/>
        <v>3</v>
      </c>
      <c r="AA5" s="18">
        <f t="shared" si="1"/>
        <v>0</v>
      </c>
      <c r="AB5" s="18">
        <f t="shared" si="2"/>
        <v>0</v>
      </c>
      <c r="AC5" s="18">
        <f>X5*Calculation_Accepted!C6</f>
        <v>0</v>
      </c>
      <c r="AE5" s="179" t="s">
        <v>42</v>
      </c>
      <c r="AF5" s="451">
        <f>AF3/AF4</f>
        <v>1.4090345004177969</v>
      </c>
      <c r="AH5" s="454"/>
      <c r="AJ5" s="18">
        <f t="shared" si="6"/>
        <v>3</v>
      </c>
      <c r="AK5" s="18">
        <v>1.0139922561841099E-4</v>
      </c>
      <c r="AL5" s="18">
        <f>AK5*Calculation_Accepted!C6</f>
        <v>0</v>
      </c>
      <c r="AM5" s="18">
        <f>AK5*Calculation_All!C6</f>
        <v>0</v>
      </c>
      <c r="AO5" s="179" t="s">
        <v>42</v>
      </c>
      <c r="AP5" s="461">
        <f>AP3/AP4</f>
        <v>0.55597795256585558</v>
      </c>
    </row>
    <row r="6" spans="1:42">
      <c r="A6" s="18">
        <f t="shared" si="3"/>
        <v>4</v>
      </c>
      <c r="B6" s="448">
        <f>Calculation_Accepted!DZ7*Calculation_Accepted!C7</f>
        <v>4.734652901198619E-6</v>
      </c>
      <c r="C6" s="445">
        <f>Calculation_All!DZ7*Calculation_All!C7</f>
        <v>4.7703016858237929E-6</v>
      </c>
      <c r="D6" s="18">
        <f>Calculation_Accepted!C7*Input_Accepted!Q6</f>
        <v>1.6845844280625357E-5</v>
      </c>
      <c r="E6" s="18">
        <f>Calculation_All!C7*Input_All!Q6</f>
        <v>1.6845844280625357E-5</v>
      </c>
      <c r="I6" s="179">
        <v>21</v>
      </c>
      <c r="J6" s="179">
        <v>25</v>
      </c>
      <c r="K6" s="188" t="str">
        <f>"["&amp;I6&amp;";"&amp;J6&amp;"]"</f>
        <v>[21;25]</v>
      </c>
      <c r="L6" s="456">
        <f t="shared" ref="L6:L20" si="7">SUMIFS(B:B,A:A,"&gt;="&amp;$I6,A:A,"&lt;="&amp;$J6)</f>
        <v>1.8776581260446763</v>
      </c>
      <c r="M6" s="456">
        <f>SUMIFS(C:C,A:A,"&gt;="&amp;$I6,A:A,"&lt;="&amp;$J6)</f>
        <v>1.8945428971228331</v>
      </c>
      <c r="N6" s="297"/>
      <c r="O6" s="456">
        <f t="shared" ref="O6:O20" si="8">SUMIFS(D:D,A:A,"&gt;="&amp;I6,A:A,"&lt;="&amp;J6)</f>
        <v>4.8711978891607135</v>
      </c>
      <c r="P6" s="456">
        <f>SUMIFS(E:E,A:A,"&gt;="&amp;I6,A:A,"&lt;="&amp;J6)</f>
        <v>4.8711978891607135</v>
      </c>
      <c r="Q6" s="457">
        <f>L6/O6</f>
        <v>0.38546127026019644</v>
      </c>
      <c r="R6" s="457">
        <f>M6/P6</f>
        <v>0.38892751644077728</v>
      </c>
      <c r="S6" s="452"/>
      <c r="T6" s="455"/>
      <c r="V6" s="18">
        <f t="shared" si="4"/>
        <v>4</v>
      </c>
      <c r="W6" s="446">
        <v>99236</v>
      </c>
      <c r="X6" s="447">
        <f t="shared" si="0"/>
        <v>2.2169374017488863E-4</v>
      </c>
      <c r="Z6" s="18">
        <f t="shared" si="5"/>
        <v>4</v>
      </c>
      <c r="AA6" s="18">
        <f t="shared" si="1"/>
        <v>4.734652901198619E-6</v>
      </c>
      <c r="AB6" s="18">
        <f t="shared" si="2"/>
        <v>4.7703016858237929E-6</v>
      </c>
      <c r="AC6" s="18">
        <f>X6*Calculation_Accepted!C7</f>
        <v>1.2746252001841684E-5</v>
      </c>
      <c r="AH6" s="455"/>
      <c r="AJ6" s="18">
        <f t="shared" si="6"/>
        <v>4</v>
      </c>
      <c r="AK6" s="18">
        <v>8.8036152001968706E-5</v>
      </c>
      <c r="AL6" s="18">
        <f>AK6*Calculation_Accepted!C7</f>
        <v>5.0616268091481131E-6</v>
      </c>
      <c r="AM6" s="18">
        <f>AK6*Calculation_All!C7</f>
        <v>5.0616268091481131E-6</v>
      </c>
    </row>
    <row r="7" spans="1:42">
      <c r="A7" s="18">
        <f t="shared" si="3"/>
        <v>5</v>
      </c>
      <c r="B7" s="448">
        <f>Calculation_Accepted!DZ8*Calculation_Accepted!C8</f>
        <v>3.3147688834060006E-6</v>
      </c>
      <c r="C7" s="445">
        <f>Calculation_All!DZ8*Calculation_All!C8</f>
        <v>3.3395202097567726E-6</v>
      </c>
      <c r="D7" s="18">
        <f>Calculation_Accepted!C8*Input_Accepted!Q7</f>
        <v>1.195326373490194E-5</v>
      </c>
      <c r="E7" s="18">
        <f>Calculation_All!C8*Input_All!Q7</f>
        <v>1.195326373490194E-5</v>
      </c>
      <c r="I7" s="179">
        <v>26</v>
      </c>
      <c r="J7" s="179">
        <v>30</v>
      </c>
      <c r="K7" s="188" t="str">
        <f t="shared" ref="K7:K20" si="9">"["&amp;I7&amp;";"&amp;J7&amp;"]"</f>
        <v>[26;30]</v>
      </c>
      <c r="L7" s="456">
        <f t="shared" si="7"/>
        <v>10.513581788913866</v>
      </c>
      <c r="M7" s="456">
        <f t="shared" ref="M7:M20" si="10">SUMIFS(C:C,A:A,"&gt;="&amp;$I7,A:A,"&lt;="&amp;$J7)</f>
        <v>10.608418867218044</v>
      </c>
      <c r="N7" s="297"/>
      <c r="O7" s="456">
        <f t="shared" si="8"/>
        <v>27.110386682190345</v>
      </c>
      <c r="P7" s="456">
        <f t="shared" ref="P7:P20" si="11">SUMIFS(E:E,A:A,"&gt;="&amp;I7,A:A,"&lt;="&amp;J7)</f>
        <v>27.110386682190345</v>
      </c>
      <c r="Q7" s="457">
        <f>L7/O7</f>
        <v>0.38780641206495825</v>
      </c>
      <c r="R7" s="457">
        <f t="shared" ref="R7:R20" si="12">M7/P7</f>
        <v>0.39130459449282012</v>
      </c>
      <c r="S7" s="452"/>
      <c r="T7" s="455"/>
      <c r="V7" s="18">
        <f t="shared" si="4"/>
        <v>5</v>
      </c>
      <c r="W7" s="446">
        <v>99214</v>
      </c>
      <c r="X7" s="447">
        <f t="shared" si="0"/>
        <v>2.0158445380691337E-4</v>
      </c>
      <c r="Z7" s="18">
        <f t="shared" si="5"/>
        <v>5</v>
      </c>
      <c r="AA7" s="18">
        <f t="shared" si="1"/>
        <v>3.3147688834060006E-6</v>
      </c>
      <c r="AB7" s="18">
        <f t="shared" si="2"/>
        <v>3.3395202097567726E-6</v>
      </c>
      <c r="AC7" s="18">
        <f>X7*Calculation_Accepted!C8</f>
        <v>8.8305304884617169E-6</v>
      </c>
      <c r="AE7" s="179" t="s">
        <v>567</v>
      </c>
      <c r="AF7" s="450">
        <f>SUM(AB2:AB112)</f>
        <v>1862.5572395225304</v>
      </c>
      <c r="AH7" s="455"/>
      <c r="AJ7" s="18">
        <f t="shared" si="6"/>
        <v>5</v>
      </c>
      <c r="AK7" s="18">
        <v>7.92353538466136E-5</v>
      </c>
      <c r="AL7" s="18">
        <f>AK7*Calculation_Accepted!C8</f>
        <v>3.4709532143622961E-6</v>
      </c>
      <c r="AM7" s="18">
        <f>AK7*Calculation_All!C8</f>
        <v>3.4709532143622961E-6</v>
      </c>
      <c r="AO7" s="179" t="s">
        <v>567</v>
      </c>
      <c r="AP7" s="450">
        <f>SUM(AM2:AM112)</f>
        <v>727.03830522222097</v>
      </c>
    </row>
    <row r="8" spans="1:42">
      <c r="A8" s="18">
        <f t="shared" si="3"/>
        <v>6</v>
      </c>
      <c r="B8" s="448">
        <f>Calculation_Accepted!DZ9*Calculation_Accepted!C9</f>
        <v>6.1256890366055838E-6</v>
      </c>
      <c r="C8" s="445">
        <f>Calculation_All!DZ9*Calculation_All!C9</f>
        <v>6.1707988016844582E-6</v>
      </c>
      <c r="D8" s="18">
        <f>Calculation_Accepted!C9*Input_Accepted!Q8</f>
        <v>2.2584549714416422E-5</v>
      </c>
      <c r="E8" s="18">
        <f>Calculation_All!C9*Input_All!Q8</f>
        <v>2.2584549714416422E-5</v>
      </c>
      <c r="I8" s="179">
        <v>31</v>
      </c>
      <c r="J8" s="179">
        <v>35</v>
      </c>
      <c r="K8" s="188" t="str">
        <f t="shared" si="9"/>
        <v>[31;35]</v>
      </c>
      <c r="L8" s="456">
        <f t="shared" si="7"/>
        <v>20.492845982134757</v>
      </c>
      <c r="M8" s="456">
        <f t="shared" si="10"/>
        <v>20.680915210195426</v>
      </c>
      <c r="N8" s="297"/>
      <c r="O8" s="456">
        <f t="shared" si="8"/>
        <v>51.072997524864107</v>
      </c>
      <c r="P8" s="456">
        <f t="shared" si="11"/>
        <v>51.072997524864107</v>
      </c>
      <c r="Q8" s="457">
        <f>L8/O8</f>
        <v>0.40124619613638551</v>
      </c>
      <c r="R8" s="457">
        <f t="shared" si="12"/>
        <v>0.40492855740701805</v>
      </c>
      <c r="S8" s="452"/>
      <c r="T8" s="455"/>
      <c r="V8" s="18">
        <f t="shared" si="4"/>
        <v>6</v>
      </c>
      <c r="W8" s="446">
        <v>99194</v>
      </c>
      <c r="X8" s="447">
        <f t="shared" si="0"/>
        <v>1.713813335484371E-4</v>
      </c>
      <c r="Z8" s="18">
        <f t="shared" si="5"/>
        <v>6</v>
      </c>
      <c r="AA8" s="18">
        <f t="shared" si="1"/>
        <v>6.1256890366055838E-6</v>
      </c>
      <c r="AB8" s="18">
        <f t="shared" si="2"/>
        <v>6.1707988016844582E-6</v>
      </c>
      <c r="AC8" s="18">
        <f>X8*Calculation_Accepted!C9</f>
        <v>1.5953361644481439E-5</v>
      </c>
      <c r="AE8" s="179" t="s">
        <v>553</v>
      </c>
      <c r="AF8" s="450">
        <f>AF4</f>
        <v>1307.5801463468113</v>
      </c>
      <c r="AH8" s="455"/>
      <c r="AJ8" s="18">
        <f t="shared" si="6"/>
        <v>6</v>
      </c>
      <c r="AK8" s="18">
        <v>6.6196923993810299E-5</v>
      </c>
      <c r="AL8" s="18">
        <f>AK8*Calculation_Accepted!C9</f>
        <v>6.1620682157140152E-6</v>
      </c>
      <c r="AM8" s="18">
        <f>AK8*Calculation_All!C9</f>
        <v>6.1620682157140152E-6</v>
      </c>
      <c r="AO8" s="179" t="s">
        <v>553</v>
      </c>
      <c r="AP8" s="450">
        <f>AF8</f>
        <v>1307.5801463468113</v>
      </c>
    </row>
    <row r="9" spans="1:42">
      <c r="A9" s="18">
        <f t="shared" si="3"/>
        <v>7</v>
      </c>
      <c r="B9" s="448">
        <f>Calculation_Accepted!DZ10*Calculation_Accepted!C10</f>
        <v>4.6131411863670202E-7</v>
      </c>
      <c r="C9" s="445">
        <f>Calculation_All!DZ10*Calculation_All!C10</f>
        <v>4.6465738067522899E-7</v>
      </c>
      <c r="D9" s="18">
        <f>Calculation_Accepted!C10*Input_Accepted!Q9</f>
        <v>1.7440832339638219E-6</v>
      </c>
      <c r="E9" s="18">
        <f>Calculation_All!C10*Input_All!Q9</f>
        <v>1.7440832339638219E-6</v>
      </c>
      <c r="I9" s="179">
        <v>36</v>
      </c>
      <c r="J9" s="179">
        <v>40</v>
      </c>
      <c r="K9" s="188" t="str">
        <f t="shared" si="9"/>
        <v>[36;40]</v>
      </c>
      <c r="L9" s="456">
        <f t="shared" si="7"/>
        <v>31.55133695228605</v>
      </c>
      <c r="M9" s="456">
        <f t="shared" si="10"/>
        <v>31.641849203827519</v>
      </c>
      <c r="N9" s="297"/>
      <c r="O9" s="456">
        <f t="shared" si="8"/>
        <v>82.541370977012249</v>
      </c>
      <c r="P9" s="456">
        <f t="shared" si="11"/>
        <v>82.541370977012249</v>
      </c>
      <c r="Q9" s="457">
        <f t="shared" ref="Q9:Q20" si="13">L9/O9</f>
        <v>0.38224876299998806</v>
      </c>
      <c r="R9" s="457">
        <f t="shared" si="12"/>
        <v>0.38334533130834192</v>
      </c>
      <c r="S9" s="452"/>
      <c r="T9" s="455"/>
      <c r="V9" s="18">
        <f t="shared" si="4"/>
        <v>7</v>
      </c>
      <c r="W9" s="446">
        <v>99177</v>
      </c>
      <c r="X9" s="447">
        <f t="shared" si="0"/>
        <v>1.6132772719479327E-4</v>
      </c>
      <c r="Z9" s="18">
        <f t="shared" si="5"/>
        <v>7</v>
      </c>
      <c r="AA9" s="18">
        <f t="shared" si="1"/>
        <v>4.6131411863670202E-7</v>
      </c>
      <c r="AB9" s="18">
        <f t="shared" si="2"/>
        <v>4.6465738067522899E-7</v>
      </c>
      <c r="AC9" s="18">
        <f>X9*Calculation_Accepted!C10</f>
        <v>1.3250737346594762E-6</v>
      </c>
      <c r="AE9" s="179" t="s">
        <v>42</v>
      </c>
      <c r="AF9" s="451">
        <f>AF7/AF8</f>
        <v>1.4244306513266085</v>
      </c>
      <c r="AH9" s="455"/>
      <c r="AJ9" s="18">
        <f t="shared" si="6"/>
        <v>7</v>
      </c>
      <c r="AK9" s="18">
        <v>6.1909556503187993E-5</v>
      </c>
      <c r="AL9" s="18">
        <f>AK9*Calculation_Accepted!C10</f>
        <v>5.0849738400975117E-7</v>
      </c>
      <c r="AM9" s="18">
        <f>AK9*Calculation_All!C10</f>
        <v>5.0849738400975117E-7</v>
      </c>
      <c r="AO9" s="179" t="s">
        <v>42</v>
      </c>
      <c r="AP9" s="461">
        <f>AP7/AP8</f>
        <v>0.55601815862183301</v>
      </c>
    </row>
    <row r="10" spans="1:42">
      <c r="A10" s="18">
        <f t="shared" si="3"/>
        <v>8</v>
      </c>
      <c r="B10" s="448">
        <f>Calculation_Accepted!DZ11*Calculation_Accepted!C11</f>
        <v>1.5381018990064241E-6</v>
      </c>
      <c r="C10" s="445">
        <f>Calculation_All!DZ11*Calculation_All!C11</f>
        <v>1.5492492051333173E-6</v>
      </c>
      <c r="D10" s="18">
        <f>Calculation_Accepted!C11*Input_Accepted!Q10</f>
        <v>5.8148455165837524E-6</v>
      </c>
      <c r="E10" s="18">
        <f>Calculation_All!C11*Input_All!Q10</f>
        <v>5.8148455165837524E-6</v>
      </c>
      <c r="I10" s="179">
        <f>I9+5</f>
        <v>41</v>
      </c>
      <c r="J10" s="179">
        <f>J9+5</f>
        <v>45</v>
      </c>
      <c r="K10" s="188" t="str">
        <f t="shared" si="9"/>
        <v>[41;45]</v>
      </c>
      <c r="L10" s="456">
        <f t="shared" si="7"/>
        <v>65.002673681916804</v>
      </c>
      <c r="M10" s="456">
        <f t="shared" si="10"/>
        <v>65.705651559167393</v>
      </c>
      <c r="N10" s="297"/>
      <c r="O10" s="456">
        <f t="shared" si="8"/>
        <v>158.053237069132</v>
      </c>
      <c r="P10" s="456">
        <f t="shared" si="11"/>
        <v>158.05655028871126</v>
      </c>
      <c r="Q10" s="457">
        <f t="shared" si="13"/>
        <v>0.41127075210414599</v>
      </c>
      <c r="R10" s="457">
        <f t="shared" si="12"/>
        <v>0.41570976615108518</v>
      </c>
      <c r="S10" s="452"/>
      <c r="T10" s="455"/>
      <c r="V10" s="18">
        <f t="shared" si="4"/>
        <v>8</v>
      </c>
      <c r="W10" s="446">
        <v>99161</v>
      </c>
      <c r="X10" s="447">
        <f t="shared" si="0"/>
        <v>1.6135375802983631E-4</v>
      </c>
      <c r="Z10" s="18">
        <f t="shared" si="5"/>
        <v>8</v>
      </c>
      <c r="AA10" s="18">
        <f t="shared" si="1"/>
        <v>1.5381018990064241E-6</v>
      </c>
      <c r="AB10" s="18">
        <f t="shared" si="2"/>
        <v>1.5492492051333173E-6</v>
      </c>
      <c r="AC10" s="18">
        <f>X10*Calculation_Accepted!C11</f>
        <v>4.4176251342870491E-6</v>
      </c>
      <c r="AH10" s="455"/>
      <c r="AJ10" s="18">
        <f t="shared" si="6"/>
        <v>8</v>
      </c>
      <c r="AK10" s="18">
        <v>6.1920620999809603E-5</v>
      </c>
      <c r="AL10" s="18">
        <f>AK10*Calculation_Accepted!C11</f>
        <v>1.6952942094403531E-6</v>
      </c>
      <c r="AM10" s="18">
        <f>AK10*Calculation_All!C11</f>
        <v>1.6952942094403531E-6</v>
      </c>
    </row>
    <row r="11" spans="1:42">
      <c r="A11" s="18">
        <f t="shared" si="3"/>
        <v>9</v>
      </c>
      <c r="B11" s="448">
        <f>Calculation_Accepted!DZ12*Calculation_Accepted!C12</f>
        <v>0</v>
      </c>
      <c r="C11" s="445">
        <f>Calculation_All!DZ12*Calculation_All!C12</f>
        <v>0</v>
      </c>
      <c r="D11" s="18">
        <f>Calculation_Accepted!C12*Input_Accepted!Q11</f>
        <v>0</v>
      </c>
      <c r="E11" s="18">
        <f>Calculation_All!C12*Input_All!Q11</f>
        <v>0</v>
      </c>
      <c r="I11" s="179">
        <f t="shared" ref="I11:I20" si="14">I10+5</f>
        <v>46</v>
      </c>
      <c r="J11" s="179">
        <f t="shared" ref="J11:J20" si="15">J10+5</f>
        <v>50</v>
      </c>
      <c r="K11" s="188" t="str">
        <f t="shared" si="9"/>
        <v>[46;50]</v>
      </c>
      <c r="L11" s="456">
        <f t="shared" si="7"/>
        <v>146.43124443618456</v>
      </c>
      <c r="M11" s="456">
        <f t="shared" si="10"/>
        <v>148.6072145967488</v>
      </c>
      <c r="N11" s="297"/>
      <c r="O11" s="456">
        <f t="shared" si="8"/>
        <v>313.00454286146135</v>
      </c>
      <c r="P11" s="456">
        <f t="shared" si="11"/>
        <v>313.00701111743842</v>
      </c>
      <c r="Q11" s="457">
        <f t="shared" si="13"/>
        <v>0.46782466189634941</v>
      </c>
      <c r="R11" s="457">
        <f t="shared" si="12"/>
        <v>0.47477279843099818</v>
      </c>
      <c r="S11" s="452"/>
      <c r="T11" s="455"/>
      <c r="V11" s="18">
        <f t="shared" si="4"/>
        <v>9</v>
      </c>
      <c r="W11" s="446">
        <v>99145</v>
      </c>
      <c r="X11" s="447">
        <f t="shared" si="0"/>
        <v>1.6137979726660312E-4</v>
      </c>
      <c r="Z11" s="18">
        <f t="shared" si="5"/>
        <v>9</v>
      </c>
      <c r="AA11" s="18">
        <f t="shared" si="1"/>
        <v>0</v>
      </c>
      <c r="AB11" s="18">
        <f t="shared" si="2"/>
        <v>0</v>
      </c>
      <c r="AC11" s="18">
        <f>X11*Calculation_Accepted!C12</f>
        <v>0</v>
      </c>
      <c r="AH11" s="455"/>
      <c r="AJ11" s="18">
        <f t="shared" si="6"/>
        <v>9</v>
      </c>
      <c r="AK11" s="18">
        <v>6.1931689259968396E-5</v>
      </c>
      <c r="AL11" s="18">
        <f>AK11*Calculation_Accepted!C12</f>
        <v>0</v>
      </c>
      <c r="AM11" s="18">
        <f>AK11*Calculation_All!C12</f>
        <v>0</v>
      </c>
    </row>
    <row r="12" spans="1:42">
      <c r="A12" s="18">
        <f t="shared" si="3"/>
        <v>10</v>
      </c>
      <c r="B12" s="448">
        <f>Calculation_Accepted!DZ13*Calculation_Accepted!C13</f>
        <v>0</v>
      </c>
      <c r="C12" s="445">
        <f>Calculation_All!DZ13*Calculation_All!C13</f>
        <v>0</v>
      </c>
      <c r="D12" s="18">
        <f>Calculation_Accepted!C13*Input_Accepted!Q12</f>
        <v>0</v>
      </c>
      <c r="E12" s="18">
        <f>Calculation_All!C13*Input_All!Q12</f>
        <v>0</v>
      </c>
      <c r="I12" s="179">
        <f t="shared" si="14"/>
        <v>51</v>
      </c>
      <c r="J12" s="179">
        <f t="shared" si="15"/>
        <v>55</v>
      </c>
      <c r="K12" s="188" t="str">
        <f t="shared" si="9"/>
        <v>[51;55]</v>
      </c>
      <c r="L12" s="456">
        <f t="shared" si="7"/>
        <v>354.63943646700397</v>
      </c>
      <c r="M12" s="456">
        <f t="shared" si="10"/>
        <v>359.47500357850026</v>
      </c>
      <c r="N12" s="297"/>
      <c r="O12" s="456">
        <f t="shared" si="8"/>
        <v>713.35015712738721</v>
      </c>
      <c r="P12" s="456">
        <f t="shared" si="11"/>
        <v>713.38222470668461</v>
      </c>
      <c r="Q12" s="457">
        <f t="shared" si="13"/>
        <v>0.49714636342846408</v>
      </c>
      <c r="R12" s="457">
        <f t="shared" si="12"/>
        <v>0.50390238378353569</v>
      </c>
      <c r="S12" s="452"/>
      <c r="T12" s="455"/>
      <c r="V12" s="18">
        <f t="shared" si="4"/>
        <v>10</v>
      </c>
      <c r="W12" s="446">
        <v>99129</v>
      </c>
      <c r="X12" s="447">
        <f t="shared" si="0"/>
        <v>1.7149371021596416E-4</v>
      </c>
      <c r="Z12" s="18">
        <f t="shared" si="5"/>
        <v>10</v>
      </c>
      <c r="AA12" s="18">
        <f t="shared" si="1"/>
        <v>0</v>
      </c>
      <c r="AB12" s="18">
        <f t="shared" si="2"/>
        <v>0</v>
      </c>
      <c r="AC12" s="18">
        <f>X12*Calculation_Accepted!C13</f>
        <v>0</v>
      </c>
      <c r="AH12" s="455"/>
      <c r="AJ12" s="18">
        <f t="shared" si="6"/>
        <v>10</v>
      </c>
      <c r="AK12" s="18">
        <v>6.6245003432631702E-5</v>
      </c>
      <c r="AL12" s="18">
        <f>AK12*Calculation_Accepted!C13</f>
        <v>0</v>
      </c>
      <c r="AM12" s="18">
        <f>AK12*Calculation_All!C13</f>
        <v>0</v>
      </c>
    </row>
    <row r="13" spans="1:42">
      <c r="A13" s="18">
        <f t="shared" si="3"/>
        <v>11</v>
      </c>
      <c r="B13" s="448">
        <f>Calculation_Accepted!DZ14*Calculation_Accepted!C14</f>
        <v>0</v>
      </c>
      <c r="C13" s="445">
        <f>Calculation_All!DZ14*Calculation_All!C14</f>
        <v>0</v>
      </c>
      <c r="D13" s="18">
        <f>Calculation_Accepted!C14*Input_Accepted!Q13</f>
        <v>0</v>
      </c>
      <c r="E13" s="18">
        <f>Calculation_All!C14*Input_All!Q13</f>
        <v>0</v>
      </c>
      <c r="I13" s="179">
        <f t="shared" si="14"/>
        <v>56</v>
      </c>
      <c r="J13" s="179">
        <f t="shared" si="15"/>
        <v>60</v>
      </c>
      <c r="K13" s="188" t="str">
        <f t="shared" si="9"/>
        <v>[56;60]</v>
      </c>
      <c r="L13" s="456">
        <f t="shared" si="7"/>
        <v>434.41950424659746</v>
      </c>
      <c r="M13" s="456">
        <f t="shared" si="10"/>
        <v>439.00487019072744</v>
      </c>
      <c r="N13" s="297"/>
      <c r="O13" s="456">
        <f t="shared" si="8"/>
        <v>776.06954486574512</v>
      </c>
      <c r="P13" s="456">
        <f t="shared" si="11"/>
        <v>776.10946218197466</v>
      </c>
      <c r="Q13" s="457">
        <f t="shared" si="13"/>
        <v>0.55976878247651007</v>
      </c>
      <c r="R13" s="457">
        <f t="shared" si="12"/>
        <v>0.56564813545308101</v>
      </c>
      <c r="S13" s="452"/>
      <c r="T13" s="455"/>
      <c r="V13" s="18">
        <f t="shared" si="4"/>
        <v>11</v>
      </c>
      <c r="W13" s="446">
        <v>99112</v>
      </c>
      <c r="X13" s="447">
        <f t="shared" si="0"/>
        <v>1.6143352974418157E-4</v>
      </c>
      <c r="Z13" s="18">
        <f t="shared" si="5"/>
        <v>11</v>
      </c>
      <c r="AA13" s="18">
        <f t="shared" si="1"/>
        <v>0</v>
      </c>
      <c r="AB13" s="18">
        <f t="shared" si="2"/>
        <v>0</v>
      </c>
      <c r="AC13" s="18">
        <f>X13*Calculation_Accepted!C14</f>
        <v>0</v>
      </c>
      <c r="AH13" s="455"/>
      <c r="AJ13" s="18">
        <f t="shared" si="6"/>
        <v>11</v>
      </c>
      <c r="AK13" s="18">
        <v>6.1954529440635698E-5</v>
      </c>
      <c r="AL13" s="18">
        <f>AK13*Calculation_Accepted!C14</f>
        <v>0</v>
      </c>
      <c r="AM13" s="18">
        <f>AK13*Calculation_All!C14</f>
        <v>0</v>
      </c>
    </row>
    <row r="14" spans="1:42">
      <c r="A14" s="18">
        <f t="shared" si="3"/>
        <v>12</v>
      </c>
      <c r="B14" s="448">
        <f>Calculation_Accepted!DZ15*Calculation_Accepted!C15</f>
        <v>0</v>
      </c>
      <c r="C14" s="445">
        <f>Calculation_All!DZ15*Calculation_All!C15</f>
        <v>0</v>
      </c>
      <c r="D14" s="18">
        <f>Calculation_Accepted!C15*Input_Accepted!Q14</f>
        <v>0</v>
      </c>
      <c r="E14" s="18">
        <f>Calculation_All!C15*Input_All!Q14</f>
        <v>0</v>
      </c>
      <c r="I14" s="179">
        <f t="shared" si="14"/>
        <v>61</v>
      </c>
      <c r="J14" s="179">
        <f t="shared" si="15"/>
        <v>65</v>
      </c>
      <c r="K14" s="188" t="str">
        <f t="shared" si="9"/>
        <v>[61;65]</v>
      </c>
      <c r="L14" s="456">
        <f t="shared" si="7"/>
        <v>313.75642545850837</v>
      </c>
      <c r="M14" s="456">
        <f t="shared" si="10"/>
        <v>316.51149694075127</v>
      </c>
      <c r="N14" s="297"/>
      <c r="O14" s="456">
        <f t="shared" si="8"/>
        <v>483.87433261019123</v>
      </c>
      <c r="P14" s="456">
        <f t="shared" si="11"/>
        <v>483.88940446145102</v>
      </c>
      <c r="Q14" s="457">
        <f t="shared" si="13"/>
        <v>0.64842543675750264</v>
      </c>
      <c r="R14" s="457">
        <f t="shared" si="12"/>
        <v>0.65409883750816067</v>
      </c>
      <c r="S14" s="452"/>
      <c r="T14" s="455"/>
      <c r="V14" s="18">
        <f t="shared" si="4"/>
        <v>12</v>
      </c>
      <c r="W14" s="446">
        <v>99096</v>
      </c>
      <c r="X14" s="447">
        <f t="shared" si="0"/>
        <v>1.5136837006535231E-4</v>
      </c>
      <c r="Z14" s="18">
        <f t="shared" si="5"/>
        <v>12</v>
      </c>
      <c r="AA14" s="18">
        <f t="shared" si="1"/>
        <v>0</v>
      </c>
      <c r="AB14" s="18">
        <f t="shared" si="2"/>
        <v>0</v>
      </c>
      <c r="AC14" s="18">
        <f>X14*Calculation_Accepted!C15</f>
        <v>0</v>
      </c>
      <c r="AH14" s="455"/>
      <c r="AJ14" s="18">
        <f t="shared" si="6"/>
        <v>12</v>
      </c>
      <c r="AK14" s="18">
        <v>5.7690674302897398E-5</v>
      </c>
      <c r="AL14" s="18">
        <f>AK14*Calculation_Accepted!C15</f>
        <v>0</v>
      </c>
      <c r="AM14" s="18">
        <f>AK14*Calculation_All!C15</f>
        <v>0</v>
      </c>
    </row>
    <row r="15" spans="1:42">
      <c r="A15" s="18">
        <f t="shared" si="3"/>
        <v>13</v>
      </c>
      <c r="B15" s="448">
        <f>Calculation_Accepted!DZ16*Calculation_Accepted!C16</f>
        <v>5.5582014232320034E-6</v>
      </c>
      <c r="C15" s="445">
        <f>Calculation_All!DZ16*Calculation_All!C16</f>
        <v>5.5995293603831148E-6</v>
      </c>
      <c r="D15" s="18">
        <f>Calculation_Accepted!C16*Input_Accepted!Q15</f>
        <v>2.0179560529225612E-5</v>
      </c>
      <c r="E15" s="18">
        <f>Calculation_All!C16*Input_All!Q15</f>
        <v>2.0179560529225612E-5</v>
      </c>
      <c r="I15" s="179">
        <f t="shared" si="14"/>
        <v>66</v>
      </c>
      <c r="J15" s="179">
        <f t="shared" si="15"/>
        <v>70</v>
      </c>
      <c r="K15" s="188" t="str">
        <f t="shared" si="9"/>
        <v>[66;70]</v>
      </c>
      <c r="L15" s="456">
        <f t="shared" si="7"/>
        <v>347.81623343670543</v>
      </c>
      <c r="M15" s="456">
        <f t="shared" si="10"/>
        <v>351.17901738906505</v>
      </c>
      <c r="N15" s="297"/>
      <c r="O15" s="456">
        <f t="shared" si="8"/>
        <v>512.21274020065141</v>
      </c>
      <c r="P15" s="456">
        <f t="shared" si="11"/>
        <v>512.23597638568458</v>
      </c>
      <c r="Q15" s="457">
        <f t="shared" si="13"/>
        <v>0.67904643156758226</v>
      </c>
      <c r="R15" s="457">
        <f t="shared" si="12"/>
        <v>0.68558054017792613</v>
      </c>
      <c r="S15" s="452"/>
      <c r="T15" s="455"/>
      <c r="V15" s="18">
        <f t="shared" si="4"/>
        <v>13</v>
      </c>
      <c r="W15" s="446">
        <v>99081</v>
      </c>
      <c r="X15" s="447">
        <f t="shared" si="0"/>
        <v>1.9176229549555668E-4</v>
      </c>
      <c r="Z15" s="18">
        <f t="shared" si="5"/>
        <v>13</v>
      </c>
      <c r="AA15" s="18">
        <f t="shared" si="1"/>
        <v>5.5582014232320034E-6</v>
      </c>
      <c r="AB15" s="18">
        <f t="shared" si="2"/>
        <v>5.5995293603831148E-6</v>
      </c>
      <c r="AC15" s="18">
        <f>X15*Calculation_Accepted!C16</f>
        <v>1.4700463446613337E-5</v>
      </c>
      <c r="AH15" s="455"/>
      <c r="AJ15" s="18">
        <f t="shared" si="6"/>
        <v>13</v>
      </c>
      <c r="AK15" s="18">
        <v>7.4970428855395906E-5</v>
      </c>
      <c r="AL15" s="18">
        <f>AK15*Calculation_Accepted!C16</f>
        <v>5.7472197342944825E-6</v>
      </c>
      <c r="AM15" s="18">
        <f>AK15*Calculation_All!C16</f>
        <v>5.7472197342944825E-6</v>
      </c>
    </row>
    <row r="16" spans="1:42">
      <c r="A16" s="18">
        <f t="shared" si="3"/>
        <v>14</v>
      </c>
      <c r="B16" s="448">
        <f>Calculation_Accepted!DZ17*Calculation_Accepted!C17</f>
        <v>0</v>
      </c>
      <c r="C16" s="445">
        <f>Calculation_All!DZ17*Calculation_All!C17</f>
        <v>0</v>
      </c>
      <c r="D16" s="18">
        <f>Calculation_Accepted!C17*Input_Accepted!Q16</f>
        <v>0</v>
      </c>
      <c r="E16" s="18">
        <f>Calculation_All!C17*Input_All!Q16</f>
        <v>0</v>
      </c>
      <c r="I16" s="179">
        <f t="shared" si="14"/>
        <v>71</v>
      </c>
      <c r="J16" s="179">
        <f t="shared" si="15"/>
        <v>75</v>
      </c>
      <c r="K16" s="188" t="str">
        <f t="shared" si="9"/>
        <v>[71;75]</v>
      </c>
      <c r="L16" s="456">
        <f t="shared" si="7"/>
        <v>115.19939993156788</v>
      </c>
      <c r="M16" s="456">
        <f t="shared" si="10"/>
        <v>116.51666245476373</v>
      </c>
      <c r="N16" s="297"/>
      <c r="O16" s="456">
        <f t="shared" si="8"/>
        <v>168.28230425183912</v>
      </c>
      <c r="P16" s="456">
        <f t="shared" si="11"/>
        <v>168.3673187077996</v>
      </c>
      <c r="Q16" s="457">
        <f t="shared" si="13"/>
        <v>0.68456039061105789</v>
      </c>
      <c r="R16" s="457">
        <f t="shared" si="12"/>
        <v>0.69203847485970627</v>
      </c>
      <c r="S16" s="452"/>
      <c r="T16" s="455"/>
      <c r="V16" s="18">
        <f t="shared" si="4"/>
        <v>14</v>
      </c>
      <c r="W16" s="446">
        <v>99062</v>
      </c>
      <c r="X16" s="447">
        <f t="shared" si="0"/>
        <v>2.1198845167669234E-4</v>
      </c>
      <c r="Z16" s="18">
        <f t="shared" si="5"/>
        <v>14</v>
      </c>
      <c r="AA16" s="18">
        <f t="shared" si="1"/>
        <v>0</v>
      </c>
      <c r="AB16" s="18">
        <f t="shared" si="2"/>
        <v>0</v>
      </c>
      <c r="AC16" s="18">
        <f>X16*Calculation_Accepted!C17</f>
        <v>0</v>
      </c>
      <c r="AH16" s="455"/>
      <c r="AJ16" s="18">
        <f t="shared" si="6"/>
        <v>14</v>
      </c>
      <c r="AK16" s="18">
        <v>8.3777397449462997E-5</v>
      </c>
      <c r="AL16" s="18">
        <f>AK16*Calculation_Accepted!C17</f>
        <v>0</v>
      </c>
      <c r="AM16" s="18">
        <f>AK16*Calculation_All!C17</f>
        <v>0</v>
      </c>
    </row>
    <row r="17" spans="1:39">
      <c r="A17" s="18">
        <f t="shared" si="3"/>
        <v>15</v>
      </c>
      <c r="B17" s="448">
        <f>Calculation_Accepted!DZ18*Calculation_Accepted!C18</f>
        <v>0</v>
      </c>
      <c r="C17" s="445">
        <f>Calculation_All!DZ18*Calculation_All!C18</f>
        <v>0</v>
      </c>
      <c r="D17" s="18">
        <f>Calculation_Accepted!C18*Input_Accepted!Q17</f>
        <v>0</v>
      </c>
      <c r="E17" s="18">
        <f>Calculation_All!C18*Input_All!Q17</f>
        <v>0</v>
      </c>
      <c r="I17" s="179">
        <f t="shared" si="14"/>
        <v>76</v>
      </c>
      <c r="J17" s="179">
        <f t="shared" si="15"/>
        <v>80</v>
      </c>
      <c r="K17" s="188" t="str">
        <f t="shared" si="9"/>
        <v>[76;80]</v>
      </c>
      <c r="L17" s="456">
        <f t="shared" si="7"/>
        <v>0.40462184515719785</v>
      </c>
      <c r="M17" s="456">
        <f t="shared" si="10"/>
        <v>0.40842417597362068</v>
      </c>
      <c r="N17" s="297"/>
      <c r="O17" s="456">
        <f t="shared" si="8"/>
        <v>0.52332240157517251</v>
      </c>
      <c r="P17" s="456">
        <f t="shared" si="11"/>
        <v>0.52332240157517251</v>
      </c>
      <c r="Q17" s="457">
        <f t="shared" si="13"/>
        <v>0.77317891215684187</v>
      </c>
      <c r="R17" s="457">
        <f t="shared" si="12"/>
        <v>0.78044466421518688</v>
      </c>
      <c r="S17" s="452"/>
      <c r="T17" s="455"/>
      <c r="V17" s="18">
        <f t="shared" si="4"/>
        <v>15</v>
      </c>
      <c r="W17" s="446">
        <v>99041</v>
      </c>
      <c r="X17" s="447">
        <f t="shared" si="0"/>
        <v>2.3222705748127126E-4</v>
      </c>
      <c r="Z17" s="18">
        <f t="shared" si="5"/>
        <v>15</v>
      </c>
      <c r="AA17" s="18">
        <f t="shared" si="1"/>
        <v>0</v>
      </c>
      <c r="AB17" s="18">
        <f t="shared" si="2"/>
        <v>0</v>
      </c>
      <c r="AC17" s="18">
        <f>X17*Calculation_Accepted!C18</f>
        <v>0</v>
      </c>
      <c r="AH17" s="455"/>
      <c r="AJ17" s="18">
        <f t="shared" si="6"/>
        <v>15</v>
      </c>
      <c r="AK17" s="18">
        <v>9.2681027617712902E-5</v>
      </c>
      <c r="AL17" s="18">
        <f>AK17*Calculation_Accepted!C18</f>
        <v>0</v>
      </c>
      <c r="AM17" s="18">
        <f>AK17*Calculation_All!C18</f>
        <v>0</v>
      </c>
    </row>
    <row r="18" spans="1:39">
      <c r="A18" s="18">
        <f t="shared" si="3"/>
        <v>16</v>
      </c>
      <c r="B18" s="448">
        <f>Calculation_Accepted!DZ19*Calculation_Accepted!C19</f>
        <v>0</v>
      </c>
      <c r="C18" s="445">
        <f>Calculation_All!DZ19*Calculation_All!C19</f>
        <v>0</v>
      </c>
      <c r="D18" s="18">
        <f>Calculation_Accepted!C19*Input_Accepted!Q18</f>
        <v>0</v>
      </c>
      <c r="E18" s="18">
        <f>Calculation_All!C19*Input_All!Q18</f>
        <v>0</v>
      </c>
      <c r="I18" s="179">
        <f t="shared" si="14"/>
        <v>81</v>
      </c>
      <c r="J18" s="179">
        <f t="shared" si="15"/>
        <v>85</v>
      </c>
      <c r="K18" s="188" t="str">
        <f t="shared" si="9"/>
        <v>[81;85]</v>
      </c>
      <c r="L18" s="456">
        <f t="shared" si="7"/>
        <v>0.28725829688168542</v>
      </c>
      <c r="M18" s="456">
        <f t="shared" si="10"/>
        <v>0.28955803037983852</v>
      </c>
      <c r="N18" s="297"/>
      <c r="O18" s="456">
        <f t="shared" si="8"/>
        <v>0.36426762510114385</v>
      </c>
      <c r="P18" s="456">
        <f t="shared" si="11"/>
        <v>0.36426762510114385</v>
      </c>
      <c r="Q18" s="457">
        <f t="shared" si="13"/>
        <v>0.78859134627164362</v>
      </c>
      <c r="R18" s="457">
        <f t="shared" si="12"/>
        <v>0.79490465368542917</v>
      </c>
      <c r="S18" s="452"/>
      <c r="T18" s="455"/>
      <c r="V18" s="18">
        <f t="shared" si="4"/>
        <v>16</v>
      </c>
      <c r="W18" s="446">
        <v>99018</v>
      </c>
      <c r="X18" s="447">
        <f t="shared" si="0"/>
        <v>2.9287604273975365E-4</v>
      </c>
      <c r="Z18" s="18">
        <f t="shared" si="5"/>
        <v>16</v>
      </c>
      <c r="AA18" s="18">
        <f t="shared" si="1"/>
        <v>0</v>
      </c>
      <c r="AB18" s="18">
        <f t="shared" si="2"/>
        <v>0</v>
      </c>
      <c r="AC18" s="18">
        <f>X18*Calculation_Accepted!C19</f>
        <v>0</v>
      </c>
      <c r="AH18" s="455"/>
      <c r="AJ18" s="18">
        <f t="shared" si="6"/>
        <v>16</v>
      </c>
      <c r="AK18" s="18">
        <v>1.19843149343432E-4</v>
      </c>
      <c r="AL18" s="18">
        <f>AK18*Calculation_Accepted!C19</f>
        <v>0</v>
      </c>
      <c r="AM18" s="18">
        <f>AK18*Calculation_All!C19</f>
        <v>0</v>
      </c>
    </row>
    <row r="19" spans="1:39">
      <c r="A19" s="18">
        <f t="shared" si="3"/>
        <v>17</v>
      </c>
      <c r="B19" s="448">
        <f>Calculation_Accepted!DZ20*Calculation_Accepted!C20</f>
        <v>2.1851199041498145E-5</v>
      </c>
      <c r="C19" s="445">
        <f>Calculation_All!DZ20*Calculation_All!C20</f>
        <v>2.2036598978912284E-5</v>
      </c>
      <c r="D19" s="18">
        <f>Calculation_Accepted!C20*Input_Accepted!Q19</f>
        <v>6.3277710726263592E-5</v>
      </c>
      <c r="E19" s="18">
        <f>Calculation_All!C20*Input_All!Q19</f>
        <v>6.3277710726263592E-5</v>
      </c>
      <c r="I19" s="179">
        <f t="shared" si="14"/>
        <v>86</v>
      </c>
      <c r="J19" s="179">
        <f t="shared" si="15"/>
        <v>90</v>
      </c>
      <c r="K19" s="188" t="str">
        <f t="shared" si="9"/>
        <v>[86;90]</v>
      </c>
      <c r="L19" s="456">
        <f t="shared" si="7"/>
        <v>0</v>
      </c>
      <c r="M19" s="456">
        <f t="shared" si="10"/>
        <v>0</v>
      </c>
      <c r="N19" s="297"/>
      <c r="O19" s="456">
        <f t="shared" si="8"/>
        <v>0</v>
      </c>
      <c r="P19" s="456">
        <f t="shared" si="11"/>
        <v>0</v>
      </c>
      <c r="Q19" s="457" t="e">
        <f t="shared" si="13"/>
        <v>#DIV/0!</v>
      </c>
      <c r="R19" s="457" t="e">
        <f t="shared" si="12"/>
        <v>#DIV/0!</v>
      </c>
      <c r="S19" s="452"/>
      <c r="T19" s="455"/>
      <c r="V19" s="18">
        <f t="shared" si="4"/>
        <v>17</v>
      </c>
      <c r="W19" s="446">
        <v>98989</v>
      </c>
      <c r="X19" s="447">
        <f t="shared" si="0"/>
        <v>3.4347250704624965E-4</v>
      </c>
      <c r="Z19" s="18">
        <f t="shared" si="5"/>
        <v>17</v>
      </c>
      <c r="AA19" s="18">
        <f t="shared" si="1"/>
        <v>2.1851199041498145E-5</v>
      </c>
      <c r="AB19" s="18">
        <f t="shared" si="2"/>
        <v>2.2036598978912284E-5</v>
      </c>
      <c r="AC19" s="18">
        <f>X19*Calculation_Accepted!C20</f>
        <v>2.4919976555032043E-5</v>
      </c>
      <c r="AH19" s="455"/>
      <c r="AJ19" s="18">
        <f t="shared" si="6"/>
        <v>17</v>
      </c>
      <c r="AK19" s="18">
        <v>1.42980316440458E-4</v>
      </c>
      <c r="AL19" s="18">
        <f>AK19*Calculation_Accepted!C20</f>
        <v>1.0373657455638795E-5</v>
      </c>
      <c r="AM19" s="18">
        <f>AK19*Calculation_All!C20</f>
        <v>1.0373657455638795E-5</v>
      </c>
    </row>
    <row r="20" spans="1:39">
      <c r="A20" s="18">
        <f t="shared" si="3"/>
        <v>18</v>
      </c>
      <c r="B20" s="448">
        <f>Calculation_Accepted!DZ21*Calculation_Accepted!C21</f>
        <v>1.2106308230678388E-3</v>
      </c>
      <c r="C20" s="445">
        <f>Calculation_All!DZ21*Calculation_All!C21</f>
        <v>1.221201946847186E-3</v>
      </c>
      <c r="D20" s="18">
        <f>Calculation_Accepted!C21*Input_Accepted!Q20</f>
        <v>3.3232706478885437E-3</v>
      </c>
      <c r="E20" s="18">
        <f>Calculation_All!C21*Input_All!Q20</f>
        <v>3.3232706478885437E-3</v>
      </c>
      <c r="I20" s="179">
        <f t="shared" si="14"/>
        <v>91</v>
      </c>
      <c r="J20" s="179">
        <f t="shared" si="15"/>
        <v>95</v>
      </c>
      <c r="K20" s="188" t="str">
        <f t="shared" si="9"/>
        <v>[91;95]</v>
      </c>
      <c r="L20" s="456">
        <f t="shared" si="7"/>
        <v>0</v>
      </c>
      <c r="M20" s="456">
        <f t="shared" si="10"/>
        <v>0</v>
      </c>
      <c r="N20" s="297"/>
      <c r="O20" s="456">
        <f t="shared" si="8"/>
        <v>0</v>
      </c>
      <c r="P20" s="456">
        <f t="shared" si="11"/>
        <v>0</v>
      </c>
      <c r="Q20" s="457" t="e">
        <f t="shared" si="13"/>
        <v>#DIV/0!</v>
      </c>
      <c r="R20" s="457" t="e">
        <f t="shared" si="12"/>
        <v>#DIV/0!</v>
      </c>
      <c r="S20" s="452"/>
      <c r="T20" s="455"/>
      <c r="V20" s="18">
        <f t="shared" si="4"/>
        <v>18</v>
      </c>
      <c r="W20" s="446">
        <v>98955</v>
      </c>
      <c r="X20" s="447">
        <f t="shared" si="0"/>
        <v>4.2443534940128647E-4</v>
      </c>
      <c r="Z20" s="18">
        <f t="shared" si="5"/>
        <v>18</v>
      </c>
      <c r="AA20" s="18">
        <f t="shared" si="1"/>
        <v>1.2106308230678388E-3</v>
      </c>
      <c r="AB20" s="18">
        <f t="shared" si="2"/>
        <v>1.221201946847186E-3</v>
      </c>
      <c r="AC20" s="18">
        <f>X20*Calculation_Accepted!C21</f>
        <v>1.2189806475618038E-3</v>
      </c>
      <c r="AH20" s="455"/>
      <c r="AJ20" s="18">
        <f t="shared" si="6"/>
        <v>18</v>
      </c>
      <c r="AK20" s="18">
        <v>1.8075932228402199E-4</v>
      </c>
      <c r="AL20" s="18">
        <f>AK20*Calculation_Accepted!C21</f>
        <v>5.1914176338381599E-4</v>
      </c>
      <c r="AM20" s="18">
        <f>AK20*Calculation_All!C21</f>
        <v>5.1914176338381599E-4</v>
      </c>
    </row>
    <row r="21" spans="1:39">
      <c r="A21" s="18">
        <f t="shared" si="3"/>
        <v>19</v>
      </c>
      <c r="B21" s="448">
        <f>Calculation_Accepted!DZ22*Calculation_Accepted!C22</f>
        <v>5.6553012126735981E-3</v>
      </c>
      <c r="C21" s="445">
        <f>Calculation_All!DZ22*Calculation_All!C22</f>
        <v>5.7052993494420331E-3</v>
      </c>
      <c r="D21" s="18">
        <f>Calculation_Accepted!C22*Input_Accepted!Q21</f>
        <v>1.5161885798436152E-2</v>
      </c>
      <c r="E21" s="18">
        <f>Calculation_All!C22*Input_All!Q21</f>
        <v>1.5161885798436152E-2</v>
      </c>
      <c r="T21" s="453"/>
      <c r="V21" s="18">
        <f t="shared" si="4"/>
        <v>19</v>
      </c>
      <c r="W21" s="446">
        <v>98913</v>
      </c>
      <c r="X21" s="447">
        <f t="shared" si="0"/>
        <v>4.4483536036721283E-4</v>
      </c>
      <c r="Z21" s="18">
        <f t="shared" si="5"/>
        <v>19</v>
      </c>
      <c r="AA21" s="18">
        <f t="shared" si="1"/>
        <v>5.6553012126735981E-3</v>
      </c>
      <c r="AB21" s="18">
        <f t="shared" si="2"/>
        <v>5.7052993494420331E-3</v>
      </c>
      <c r="AC21" s="18">
        <f>X21*Calculation_Accepted!C22</f>
        <v>5.144988309024769E-3</v>
      </c>
      <c r="AH21" s="453"/>
      <c r="AJ21" s="18">
        <f t="shared" si="6"/>
        <v>19</v>
      </c>
      <c r="AK21" s="18">
        <v>1.9040834851962401E-4</v>
      </c>
      <c r="AL21" s="18">
        <f>AK21*Calculation_Accepted!C22</f>
        <v>2.2022726032064456E-3</v>
      </c>
      <c r="AM21" s="18">
        <f>AK21*Calculation_All!C22</f>
        <v>2.2022726032064456E-3</v>
      </c>
    </row>
    <row r="22" spans="1:39">
      <c r="A22" s="18">
        <f t="shared" si="3"/>
        <v>20</v>
      </c>
      <c r="B22" s="448">
        <f>Calculation_Accepted!DZ23*Calculation_Accepted!C23</f>
        <v>2.6035400536583753E-2</v>
      </c>
      <c r="C22" s="445">
        <f>Calculation_All!DZ23*Calculation_All!C23</f>
        <v>2.6267467956685647E-2</v>
      </c>
      <c r="D22" s="18">
        <f>Calculation_Accepted!C23*Input_Accepted!Q22</f>
        <v>6.8710646938189235E-2</v>
      </c>
      <c r="E22" s="18">
        <f>Calculation_All!C23*Input_All!Q22</f>
        <v>6.8710646938189235E-2</v>
      </c>
      <c r="T22" s="453"/>
      <c r="V22" s="18">
        <f t="shared" si="4"/>
        <v>20</v>
      </c>
      <c r="W22" s="446">
        <v>98869</v>
      </c>
      <c r="X22" s="447">
        <f t="shared" si="0"/>
        <v>4.6526211451514143E-4</v>
      </c>
      <c r="Z22" s="18">
        <f t="shared" si="5"/>
        <v>20</v>
      </c>
      <c r="AA22" s="18">
        <f t="shared" si="1"/>
        <v>2.6035400536583753E-2</v>
      </c>
      <c r="AB22" s="18">
        <f t="shared" si="2"/>
        <v>2.6267467956685647E-2</v>
      </c>
      <c r="AC22" s="18">
        <f>X22*Calculation_Accepted!C23</f>
        <v>2.2441174502236476E-2</v>
      </c>
      <c r="AH22" s="453"/>
      <c r="AJ22" s="18">
        <f t="shared" si="6"/>
        <v>20</v>
      </c>
      <c r="AK22" s="18">
        <v>2.0011805392469199E-4</v>
      </c>
      <c r="AL22" s="18">
        <f>AK22*Calculation_Accepted!C23</f>
        <v>9.6523744983019275E-3</v>
      </c>
      <c r="AM22" s="18">
        <f>AK22*Calculation_All!C23</f>
        <v>9.6523744983019275E-3</v>
      </c>
    </row>
    <row r="23" spans="1:39">
      <c r="A23" s="18">
        <f t="shared" si="3"/>
        <v>21</v>
      </c>
      <c r="B23" s="448">
        <f>Calculation_Accepted!DZ24*Calculation_Accepted!C24</f>
        <v>7.2619217802949124E-2</v>
      </c>
      <c r="C23" s="445">
        <f>Calculation_All!DZ24*Calculation_All!C24</f>
        <v>7.3270974777222345E-2</v>
      </c>
      <c r="D23" s="18">
        <f>Calculation_Accepted!C24*Input_Accepted!Q23</f>
        <v>0.18911144184954215</v>
      </c>
      <c r="E23" s="18">
        <f>Calculation_All!C24*Input_All!Q23</f>
        <v>0.18911144184954215</v>
      </c>
      <c r="L23" s="462"/>
      <c r="M23" s="462"/>
      <c r="O23" s="462"/>
      <c r="P23" s="462"/>
      <c r="Q23" s="463"/>
      <c r="R23" s="463"/>
      <c r="T23" s="453"/>
      <c r="V23" s="18">
        <f t="shared" si="4"/>
        <v>21</v>
      </c>
      <c r="W23" s="446">
        <v>98823</v>
      </c>
      <c r="X23" s="447">
        <f t="shared" si="0"/>
        <v>4.5535958228348772E-4</v>
      </c>
      <c r="Z23" s="18">
        <f t="shared" si="5"/>
        <v>21</v>
      </c>
      <c r="AA23" s="18">
        <f t="shared" si="1"/>
        <v>7.2619217802949124E-2</v>
      </c>
      <c r="AB23" s="18">
        <f t="shared" si="2"/>
        <v>7.3270974777222345E-2</v>
      </c>
      <c r="AC23" s="18">
        <f>X23*Calculation_Accepted!C24</f>
        <v>5.6339605867426479E-2</v>
      </c>
      <c r="AH23" s="453"/>
      <c r="AJ23" s="18">
        <f t="shared" si="6"/>
        <v>21</v>
      </c>
      <c r="AK23" s="18">
        <v>1.9540507902350701E-4</v>
      </c>
      <c r="AL23" s="18">
        <f>AK23*Calculation_Accepted!C24</f>
        <v>2.4176597056486102E-2</v>
      </c>
      <c r="AM23" s="18">
        <f>AK23*Calculation_All!C24</f>
        <v>2.4176597056486102E-2</v>
      </c>
    </row>
    <row r="24" spans="1:39">
      <c r="A24" s="18">
        <f t="shared" si="3"/>
        <v>22</v>
      </c>
      <c r="B24" s="448">
        <f>Calculation_Accepted!DZ25*Calculation_Accepted!C25</f>
        <v>0.15406972547603445</v>
      </c>
      <c r="C24" s="445">
        <f>Calculation_All!DZ25*Calculation_All!C25</f>
        <v>0.1554588362836348</v>
      </c>
      <c r="D24" s="18">
        <f>Calculation_Accepted!C25*Input_Accepted!Q24</f>
        <v>0.39765274426638086</v>
      </c>
      <c r="E24" s="18">
        <f>Calculation_All!C25*Input_All!Q24</f>
        <v>0.39765274426638086</v>
      </c>
      <c r="T24" s="453"/>
      <c r="V24" s="18">
        <f t="shared" si="4"/>
        <v>22</v>
      </c>
      <c r="W24" s="446">
        <v>98778</v>
      </c>
      <c r="X24" s="447">
        <f t="shared" si="0"/>
        <v>4.4544331733786802E-4</v>
      </c>
      <c r="Z24" s="18">
        <f t="shared" si="5"/>
        <v>22</v>
      </c>
      <c r="AA24" s="18">
        <f t="shared" si="1"/>
        <v>0.15406972547603445</v>
      </c>
      <c r="AB24" s="18">
        <f t="shared" si="2"/>
        <v>0.1554588362836348</v>
      </c>
      <c r="AC24" s="18">
        <f>X24*Calculation_Accepted!C25</f>
        <v>0.11055165304137009</v>
      </c>
      <c r="AH24" s="453"/>
      <c r="AJ24" s="18">
        <f t="shared" si="6"/>
        <v>22</v>
      </c>
      <c r="AK24" s="18">
        <v>1.9069665209641001E-4</v>
      </c>
      <c r="AL24" s="18">
        <f>AK24*Calculation_Accepted!C25</f>
        <v>4.7327750351505771E-2</v>
      </c>
      <c r="AM24" s="18">
        <f>AK24*Calculation_All!C25</f>
        <v>4.7327750351505771E-2</v>
      </c>
    </row>
    <row r="25" spans="1:39">
      <c r="A25" s="18">
        <f t="shared" si="3"/>
        <v>23</v>
      </c>
      <c r="B25" s="448">
        <f>Calculation_Accepted!DZ26*Calculation_Accepted!C26</f>
        <v>0.29657651323230994</v>
      </c>
      <c r="C25" s="445">
        <f>Calculation_All!DZ26*Calculation_All!C26</f>
        <v>0.29924422015514607</v>
      </c>
      <c r="D25" s="18">
        <f>Calculation_Accepted!C26*Input_Accepted!Q25</f>
        <v>0.76898086841755697</v>
      </c>
      <c r="E25" s="18">
        <f>Calculation_All!C26*Input_All!Q25</f>
        <v>0.76898086841755697</v>
      </c>
      <c r="T25" s="453"/>
      <c r="V25" s="18">
        <f t="shared" si="4"/>
        <v>23</v>
      </c>
      <c r="W25" s="446">
        <v>98734</v>
      </c>
      <c r="X25" s="447">
        <f t="shared" si="0"/>
        <v>4.5577004881802718E-4</v>
      </c>
      <c r="Z25" s="18">
        <f t="shared" si="5"/>
        <v>23</v>
      </c>
      <c r="AA25" s="18">
        <f t="shared" si="1"/>
        <v>0.29657651323230994</v>
      </c>
      <c r="AB25" s="18">
        <f t="shared" si="2"/>
        <v>0.29924422015514607</v>
      </c>
      <c r="AC25" s="18">
        <f>X25*Calculation_Accepted!C26</f>
        <v>0.22410004288792609</v>
      </c>
      <c r="AH25" s="453"/>
      <c r="AJ25" s="18">
        <f t="shared" si="6"/>
        <v>23</v>
      </c>
      <c r="AK25" s="18">
        <v>1.9560021669776901E-4</v>
      </c>
      <c r="AL25" s="18">
        <f>AK25*Calculation_Accepted!C26</f>
        <v>9.6175729547245972E-2</v>
      </c>
      <c r="AM25" s="18">
        <f>AK25*Calculation_All!C26</f>
        <v>9.6175729547245972E-2</v>
      </c>
    </row>
    <row r="26" spans="1:39">
      <c r="A26" s="18">
        <f t="shared" si="3"/>
        <v>24</v>
      </c>
      <c r="B26" s="448">
        <f>Calculation_Accepted!DZ27*Calculation_Accepted!C27</f>
        <v>0.52166269644905783</v>
      </c>
      <c r="C26" s="445">
        <f>Calculation_All!DZ27*Calculation_All!C27</f>
        <v>0.52635576678910501</v>
      </c>
      <c r="D26" s="18">
        <f>Calculation_Accepted!C27*Input_Accepted!Q26</f>
        <v>1.3521963255711513</v>
      </c>
      <c r="E26" s="18">
        <f>Calculation_All!C27*Input_All!Q26</f>
        <v>1.3521963255711513</v>
      </c>
      <c r="T26" s="453"/>
      <c r="V26" s="18">
        <f t="shared" si="4"/>
        <v>24</v>
      </c>
      <c r="W26" s="446">
        <v>98689</v>
      </c>
      <c r="X26" s="447">
        <f t="shared" si="0"/>
        <v>4.9650923608512976E-4</v>
      </c>
      <c r="Z26" s="18">
        <f t="shared" si="5"/>
        <v>24</v>
      </c>
      <c r="AA26" s="18">
        <f t="shared" si="1"/>
        <v>0.52166269644905783</v>
      </c>
      <c r="AB26" s="18">
        <f t="shared" si="2"/>
        <v>0.52635576678910501</v>
      </c>
      <c r="AC26" s="18">
        <f>X26*Calculation_Accepted!C27</f>
        <v>0.42861559119458398</v>
      </c>
      <c r="AH26" s="453"/>
      <c r="AJ26" s="18">
        <f t="shared" si="6"/>
        <v>24</v>
      </c>
      <c r="AK26" s="18">
        <v>2.1505990362050701E-4</v>
      </c>
      <c r="AL26" s="18">
        <f>AK26*Calculation_Accepted!C27</f>
        <v>0.18565219140606146</v>
      </c>
      <c r="AM26" s="18">
        <f>AK26*Calculation_All!C27</f>
        <v>0.18565219140606146</v>
      </c>
    </row>
    <row r="27" spans="1:39">
      <c r="A27" s="18">
        <f t="shared" si="3"/>
        <v>25</v>
      </c>
      <c r="B27" s="448">
        <f>Calculation_Accepted!DZ28*Calculation_Accepted!C28</f>
        <v>0.83272997308432484</v>
      </c>
      <c r="C27" s="445">
        <f>Calculation_All!DZ28*Calculation_All!C28</f>
        <v>0.84021309911772479</v>
      </c>
      <c r="D27" s="18">
        <f>Calculation_Accepted!C28*Input_Accepted!Q27</f>
        <v>2.1632565090560818</v>
      </c>
      <c r="E27" s="18">
        <f>Calculation_All!C28*Input_All!Q27</f>
        <v>2.1632565090560818</v>
      </c>
      <c r="T27" s="453"/>
      <c r="V27" s="18">
        <f t="shared" si="4"/>
        <v>25</v>
      </c>
      <c r="W27" s="446">
        <v>98640</v>
      </c>
      <c r="X27" s="447">
        <f t="shared" si="0"/>
        <v>5.0689375506896006E-4</v>
      </c>
      <c r="Z27" s="18">
        <f t="shared" si="5"/>
        <v>25</v>
      </c>
      <c r="AA27" s="18">
        <f t="shared" si="1"/>
        <v>0.83272997308432484</v>
      </c>
      <c r="AB27" s="18">
        <f t="shared" si="2"/>
        <v>0.84021309911772479</v>
      </c>
      <c r="AC27" s="18">
        <f>X27*Calculation_Accepted!C28</f>
        <v>0.7082058639523835</v>
      </c>
      <c r="AH27" s="453"/>
      <c r="AJ27" s="18">
        <f t="shared" si="6"/>
        <v>25</v>
      </c>
      <c r="AK27" s="18">
        <v>2.20048476121019E-4</v>
      </c>
      <c r="AL27" s="18">
        <f>AK27*Calculation_Accepted!C28</f>
        <v>0.30744040459028849</v>
      </c>
      <c r="AM27" s="18">
        <f>AK27*Calculation_All!C28</f>
        <v>0.30744040459028849</v>
      </c>
    </row>
    <row r="28" spans="1:39">
      <c r="A28" s="18">
        <f t="shared" si="3"/>
        <v>26</v>
      </c>
      <c r="B28" s="448">
        <f>Calculation_Accepted!DZ29*Calculation_Accepted!C29</f>
        <v>1.2911121756639803</v>
      </c>
      <c r="C28" s="445">
        <f>Calculation_All!DZ29*Calculation_All!C29</f>
        <v>1.3027161877106672</v>
      </c>
      <c r="D28" s="18">
        <f>Calculation_Accepted!C29*Input_Accepted!Q28</f>
        <v>3.3530519435509283</v>
      </c>
      <c r="E28" s="18">
        <f>Calculation_All!C29*Input_All!Q28</f>
        <v>3.3530519435509283</v>
      </c>
      <c r="T28" s="453"/>
      <c r="V28" s="18">
        <f t="shared" si="4"/>
        <v>26</v>
      </c>
      <c r="W28" s="446">
        <v>98590</v>
      </c>
      <c r="X28" s="447">
        <f t="shared" si="0"/>
        <v>5.3757987625524528E-4</v>
      </c>
      <c r="Z28" s="18">
        <f t="shared" si="5"/>
        <v>26</v>
      </c>
      <c r="AA28" s="18">
        <f t="shared" si="1"/>
        <v>1.2911121756639803</v>
      </c>
      <c r="AB28" s="18">
        <f t="shared" si="2"/>
        <v>1.3027161877106672</v>
      </c>
      <c r="AC28" s="18">
        <f>X28*Calculation_Accepted!C29</f>
        <v>1.1623713247967782</v>
      </c>
      <c r="AH28" s="453"/>
      <c r="AJ28" s="18">
        <f t="shared" si="6"/>
        <v>26</v>
      </c>
      <c r="AK28" s="18">
        <v>2.34853527816279E-4</v>
      </c>
      <c r="AL28" s="18">
        <f>AK28*Calculation_Accepted!C29</f>
        <v>0.50780733862773875</v>
      </c>
      <c r="AM28" s="18">
        <f>AK28*Calculation_All!C29</f>
        <v>0.50780733862773875</v>
      </c>
    </row>
    <row r="29" spans="1:39">
      <c r="A29" s="18">
        <f t="shared" si="3"/>
        <v>27</v>
      </c>
      <c r="B29" s="448">
        <f>Calculation_Accepted!DZ30*Calculation_Accepted!C30</f>
        <v>1.6893309562931857</v>
      </c>
      <c r="C29" s="445">
        <f>Calculation_All!DZ30*Calculation_All!C30</f>
        <v>1.7045260187588516</v>
      </c>
      <c r="D29" s="18">
        <f>Calculation_Accepted!C30*Input_Accepted!Q29</f>
        <v>4.3804639919552431</v>
      </c>
      <c r="E29" s="18">
        <f>Calculation_All!C30*Input_All!Q29</f>
        <v>4.3804639919552431</v>
      </c>
      <c r="T29" s="453"/>
      <c r="V29" s="18">
        <f t="shared" si="4"/>
        <v>27</v>
      </c>
      <c r="W29" s="446">
        <v>98537</v>
      </c>
      <c r="X29" s="447">
        <f t="shared" si="0"/>
        <v>5.5816596811353314E-4</v>
      </c>
      <c r="Z29" s="18">
        <f t="shared" si="5"/>
        <v>27</v>
      </c>
      <c r="AA29" s="18">
        <f t="shared" si="1"/>
        <v>1.6893309562931857</v>
      </c>
      <c r="AB29" s="18">
        <f t="shared" si="2"/>
        <v>1.7045260187588516</v>
      </c>
      <c r="AC29" s="18">
        <f>X29*Calculation_Accepted!C30</f>
        <v>1.5638836214892538</v>
      </c>
      <c r="AH29" s="453"/>
      <c r="AJ29" s="18">
        <f t="shared" si="6"/>
        <v>27</v>
      </c>
      <c r="AK29" s="18">
        <v>2.4483732232932499E-4</v>
      </c>
      <c r="AL29" s="18">
        <f>AK29*Calculation_Accepted!C30</f>
        <v>0.6859914437532203</v>
      </c>
      <c r="AM29" s="18">
        <f>AK29*Calculation_All!C30</f>
        <v>0.6859914437532203</v>
      </c>
    </row>
    <row r="30" spans="1:39">
      <c r="A30" s="18">
        <f t="shared" si="3"/>
        <v>28</v>
      </c>
      <c r="B30" s="448">
        <f>Calculation_Accepted!DZ31*Calculation_Accepted!C31</f>
        <v>2.0892998192314289</v>
      </c>
      <c r="C30" s="445">
        <f>Calculation_All!DZ31*Calculation_All!C31</f>
        <v>2.1081191674823132</v>
      </c>
      <c r="D30" s="18">
        <f>Calculation_Accepted!C31*Input_Accepted!Q30</f>
        <v>5.402583880173669</v>
      </c>
      <c r="E30" s="18">
        <f>Calculation_All!C31*Input_All!Q30</f>
        <v>5.402583880173669</v>
      </c>
      <c r="T30" s="453"/>
      <c r="V30" s="18">
        <f t="shared" si="4"/>
        <v>28</v>
      </c>
      <c r="W30" s="446">
        <v>98482</v>
      </c>
      <c r="X30" s="447">
        <f t="shared" si="0"/>
        <v>5.4832355151190892E-4</v>
      </c>
      <c r="Z30" s="18">
        <f t="shared" si="5"/>
        <v>28</v>
      </c>
      <c r="AA30" s="18">
        <f t="shared" si="1"/>
        <v>2.0892998192314289</v>
      </c>
      <c r="AB30" s="18">
        <f t="shared" si="2"/>
        <v>2.1081191674823132</v>
      </c>
      <c r="AC30" s="18">
        <f>X30*Calculation_Accepted!C31</f>
        <v>1.8672511142134089</v>
      </c>
      <c r="AH30" s="453"/>
      <c r="AJ30" s="18">
        <f t="shared" si="6"/>
        <v>28</v>
      </c>
      <c r="AK30" s="18">
        <v>2.4005891024594901E-4</v>
      </c>
      <c r="AL30" s="18">
        <f>AK30*Calculation_Accepted!C31</f>
        <v>0.81749227513140943</v>
      </c>
      <c r="AM30" s="18">
        <f>AK30*Calculation_All!C31</f>
        <v>0.81749227513140943</v>
      </c>
    </row>
    <row r="31" spans="1:39">
      <c r="A31" s="18">
        <f t="shared" si="3"/>
        <v>29</v>
      </c>
      <c r="B31" s="448">
        <f>Calculation_Accepted!DZ32*Calculation_Accepted!C32</f>
        <v>2.5160999128529675</v>
      </c>
      <c r="C31" s="445">
        <f>Calculation_All!DZ32*Calculation_All!C32</f>
        <v>2.5388094846152813</v>
      </c>
      <c r="D31" s="18">
        <f>Calculation_Accepted!C32*Input_Accepted!Q31</f>
        <v>6.4805212323695791</v>
      </c>
      <c r="E31" s="18">
        <f>Calculation_All!C32*Input_All!Q31</f>
        <v>6.4805212323695791</v>
      </c>
      <c r="T31" s="453"/>
      <c r="V31" s="18">
        <f t="shared" si="4"/>
        <v>29</v>
      </c>
      <c r="W31" s="446">
        <v>98428</v>
      </c>
      <c r="X31" s="447">
        <f t="shared" si="0"/>
        <v>5.7910350713208381E-4</v>
      </c>
      <c r="Z31" s="18">
        <f t="shared" si="5"/>
        <v>29</v>
      </c>
      <c r="AA31" s="18">
        <f t="shared" si="1"/>
        <v>2.5160999128529675</v>
      </c>
      <c r="AB31" s="18">
        <f t="shared" si="2"/>
        <v>2.5388094846152813</v>
      </c>
      <c r="AC31" s="18">
        <f>X31*Calculation_Accepted!C32</f>
        <v>2.3166581953732321</v>
      </c>
      <c r="AH31" s="453"/>
      <c r="AJ31" s="18">
        <f t="shared" si="6"/>
        <v>29</v>
      </c>
      <c r="AK31" s="18">
        <v>2.55032490305469E-4</v>
      </c>
      <c r="AL31" s="18">
        <f>AK31*Calculation_Accepted!C32</f>
        <v>1.0202374903211429</v>
      </c>
      <c r="AM31" s="18">
        <f>AK31*Calculation_All!C32</f>
        <v>1.0202374903211429</v>
      </c>
    </row>
    <row r="32" spans="1:39">
      <c r="A32" s="18">
        <f t="shared" si="3"/>
        <v>30</v>
      </c>
      <c r="B32" s="448">
        <f>Calculation_Accepted!DZ33*Calculation_Accepted!C33</f>
        <v>2.9277389248723034</v>
      </c>
      <c r="C32" s="445">
        <f>Calculation_All!DZ33*Calculation_All!C33</f>
        <v>2.9542480086509304</v>
      </c>
      <c r="D32" s="18">
        <f>Calculation_Accepted!C33*Input_Accepted!Q32</f>
        <v>7.493765634140928</v>
      </c>
      <c r="E32" s="18">
        <f>Calculation_All!C33*Input_All!Q32</f>
        <v>7.493765634140928</v>
      </c>
      <c r="T32" s="453"/>
      <c r="V32" s="18">
        <f t="shared" si="4"/>
        <v>30</v>
      </c>
      <c r="W32" s="446">
        <v>98371</v>
      </c>
      <c r="X32" s="447">
        <f t="shared" si="0"/>
        <v>6.2010145266389038E-4</v>
      </c>
      <c r="Z32" s="18">
        <f t="shared" si="5"/>
        <v>30</v>
      </c>
      <c r="AA32" s="18">
        <f t="shared" si="1"/>
        <v>2.9277389248723034</v>
      </c>
      <c r="AB32" s="18">
        <f t="shared" si="2"/>
        <v>2.9542480086509304</v>
      </c>
      <c r="AC32" s="18">
        <f>X32*Calculation_Accepted!C33</f>
        <v>2.775487092679497</v>
      </c>
      <c r="AH32" s="453"/>
      <c r="AJ32" s="18">
        <f t="shared" si="6"/>
        <v>30</v>
      </c>
      <c r="AK32" s="18">
        <v>2.7511029760171401E-4</v>
      </c>
      <c r="AL32" s="18">
        <f>AK32*Calculation_Accepted!C33</f>
        <v>1.2313550900043493</v>
      </c>
      <c r="AM32" s="18">
        <f>AK32*Calculation_All!C33</f>
        <v>1.2313550900043493</v>
      </c>
    </row>
    <row r="33" spans="1:39">
      <c r="A33" s="18">
        <f t="shared" si="3"/>
        <v>31</v>
      </c>
      <c r="B33" s="448">
        <f>Calculation_Accepted!DZ34*Calculation_Accepted!C34</f>
        <v>3.3299058483802959</v>
      </c>
      <c r="C33" s="445">
        <f>Calculation_All!DZ34*Calculation_All!C34</f>
        <v>3.3601667717914436</v>
      </c>
      <c r="D33" s="18">
        <f>Calculation_Accepted!C34*Input_Accepted!Q33</f>
        <v>8.4618882416689356</v>
      </c>
      <c r="E33" s="18">
        <f>Calculation_All!C34*Input_All!Q33</f>
        <v>8.4618882416689356</v>
      </c>
      <c r="T33" s="453"/>
      <c r="V33" s="18">
        <f t="shared" si="4"/>
        <v>31</v>
      </c>
      <c r="W33" s="446">
        <v>98310</v>
      </c>
      <c r="X33" s="447">
        <f t="shared" si="0"/>
        <v>6.4083002746417872E-4</v>
      </c>
      <c r="Z33" s="18">
        <f t="shared" si="5"/>
        <v>31</v>
      </c>
      <c r="AA33" s="18">
        <f t="shared" si="1"/>
        <v>3.3299058483802959</v>
      </c>
      <c r="AB33" s="18">
        <f t="shared" si="2"/>
        <v>3.3601667717914436</v>
      </c>
      <c r="AC33" s="18">
        <f>X33*Calculation_Accepted!C34</f>
        <v>3.1179166100112048</v>
      </c>
      <c r="AH33" s="453"/>
      <c r="AJ33" s="18">
        <f t="shared" si="6"/>
        <v>31</v>
      </c>
      <c r="AK33" s="18">
        <v>2.8531707144122597E-4</v>
      </c>
      <c r="AL33" s="18">
        <f>AK33*Calculation_Accepted!C34</f>
        <v>1.3881915610080846</v>
      </c>
      <c r="AM33" s="18">
        <f>AK33*Calculation_All!C34</f>
        <v>1.3881915610080846</v>
      </c>
    </row>
    <row r="34" spans="1:39">
      <c r="A34" s="18">
        <f t="shared" si="3"/>
        <v>32</v>
      </c>
      <c r="B34" s="448">
        <f>Calculation_Accepted!DZ35*Calculation_Accepted!C35</f>
        <v>3.6694512900710752</v>
      </c>
      <c r="C34" s="445">
        <f>Calculation_All!DZ35*Calculation_All!C35</f>
        <v>3.7029156571963919</v>
      </c>
      <c r="D34" s="18">
        <f>Calculation_Accepted!C35*Input_Accepted!Q34</f>
        <v>9.2598317115700652</v>
      </c>
      <c r="E34" s="18">
        <f>Calculation_All!C35*Input_All!Q34</f>
        <v>9.2598317115700652</v>
      </c>
      <c r="T34" s="453"/>
      <c r="V34" s="18">
        <f t="shared" si="4"/>
        <v>32</v>
      </c>
      <c r="W34" s="446">
        <v>98247</v>
      </c>
      <c r="X34" s="447">
        <f t="shared" si="0"/>
        <v>6.6159780960228787E-4</v>
      </c>
      <c r="Z34" s="18">
        <f t="shared" si="5"/>
        <v>32</v>
      </c>
      <c r="AA34" s="18">
        <f t="shared" si="1"/>
        <v>3.6694512900710752</v>
      </c>
      <c r="AB34" s="18">
        <f t="shared" si="2"/>
        <v>3.7029156571963919</v>
      </c>
      <c r="AC34" s="18">
        <f>X34*Calculation_Accepted!C35</f>
        <v>3.395123426743853</v>
      </c>
      <c r="AH34" s="453"/>
      <c r="AJ34" s="18">
        <f t="shared" si="6"/>
        <v>32</v>
      </c>
      <c r="AK34" s="18">
        <v>2.9557905287137001E-4</v>
      </c>
      <c r="AL34" s="18">
        <f>AK34*Calculation_Accepted!C35</f>
        <v>1.5168238955652038</v>
      </c>
      <c r="AM34" s="18">
        <f>AK34*Calculation_All!C35</f>
        <v>1.5168238955652038</v>
      </c>
    </row>
    <row r="35" spans="1:39">
      <c r="A35" s="18">
        <f t="shared" si="3"/>
        <v>33</v>
      </c>
      <c r="B35" s="448">
        <f>Calculation_Accepted!DZ36*Calculation_Accepted!C36</f>
        <v>4.114458480088544</v>
      </c>
      <c r="C35" s="445">
        <f>Calculation_All!DZ36*Calculation_All!C36</f>
        <v>4.1521879386290061</v>
      </c>
      <c r="D35" s="18">
        <f>Calculation_Accepted!C36*Input_Accepted!Q35</f>
        <v>10.269809797874972</v>
      </c>
      <c r="E35" s="18">
        <f>Calculation_All!C36*Input_All!Q35</f>
        <v>10.269809797874972</v>
      </c>
      <c r="T35" s="453"/>
      <c r="V35" s="18">
        <f t="shared" si="4"/>
        <v>33</v>
      </c>
      <c r="W35" s="446">
        <v>98182</v>
      </c>
      <c r="X35" s="447">
        <f t="shared" si="0"/>
        <v>7.2314680898744044E-4</v>
      </c>
      <c r="Z35" s="18">
        <f t="shared" si="5"/>
        <v>33</v>
      </c>
      <c r="AA35" s="18">
        <f t="shared" si="1"/>
        <v>4.114458480088544</v>
      </c>
      <c r="AB35" s="18">
        <f t="shared" si="2"/>
        <v>4.1521879386290061</v>
      </c>
      <c r="AC35" s="18">
        <f>X35*Calculation_Accepted!C36</f>
        <v>3.8850297588812008</v>
      </c>
      <c r="AH35" s="453"/>
      <c r="AJ35" s="18">
        <f t="shared" si="6"/>
        <v>33</v>
      </c>
      <c r="AK35" s="18">
        <v>3.2619386680512801E-4</v>
      </c>
      <c r="AL35" s="18">
        <f>AK35*Calculation_Accepted!C36</f>
        <v>1.7524420545765873</v>
      </c>
      <c r="AM35" s="18">
        <f>AK35*Calculation_All!C36</f>
        <v>1.7524420545765873</v>
      </c>
    </row>
    <row r="36" spans="1:39">
      <c r="A36" s="18">
        <f t="shared" si="3"/>
        <v>34</v>
      </c>
      <c r="B36" s="448">
        <f>Calculation_Accepted!DZ37*Calculation_Accepted!C37</f>
        <v>4.4645542443544119</v>
      </c>
      <c r="C36" s="445">
        <f>Calculation_All!DZ37*Calculation_All!C37</f>
        <v>4.5056871216395162</v>
      </c>
      <c r="D36" s="18">
        <f>Calculation_Accepted!C37*Input_Accepted!Q36</f>
        <v>11.039127518704067</v>
      </c>
      <c r="E36" s="18">
        <f>Calculation_All!C37*Input_All!Q36</f>
        <v>11.039127518704067</v>
      </c>
      <c r="T36" s="453"/>
      <c r="V36" s="18">
        <f t="shared" si="4"/>
        <v>34</v>
      </c>
      <c r="W36" s="446">
        <v>98111</v>
      </c>
      <c r="X36" s="447">
        <f t="shared" si="0"/>
        <v>8.154029619512615E-4</v>
      </c>
      <c r="Z36" s="18">
        <f t="shared" si="5"/>
        <v>34</v>
      </c>
      <c r="AA36" s="18">
        <f t="shared" si="1"/>
        <v>4.4645542443544119</v>
      </c>
      <c r="AB36" s="18">
        <f t="shared" si="2"/>
        <v>4.5056871216395162</v>
      </c>
      <c r="AC36" s="18">
        <f>X36*Calculation_Accepted!C37</f>
        <v>4.4806604842127751</v>
      </c>
      <c r="AH36" s="453"/>
      <c r="AJ36" s="18">
        <f t="shared" si="6"/>
        <v>34</v>
      </c>
      <c r="AK36" s="18">
        <v>3.72607916179048E-4</v>
      </c>
      <c r="AL36" s="18">
        <f>AK36*Calculation_Accepted!C37</f>
        <v>2.0474901907801972</v>
      </c>
      <c r="AM36" s="18">
        <f>AK36*Calculation_All!C37</f>
        <v>2.0474901907801972</v>
      </c>
    </row>
    <row r="37" spans="1:39">
      <c r="A37" s="18">
        <f t="shared" si="3"/>
        <v>35</v>
      </c>
      <c r="B37" s="448">
        <f>Calculation_Accepted!DZ38*Calculation_Accepted!C38</f>
        <v>4.9144761192404296</v>
      </c>
      <c r="C37" s="445">
        <f>Calculation_All!DZ38*Calculation_All!C38</f>
        <v>4.9599577209390677</v>
      </c>
      <c r="D37" s="18">
        <f>Calculation_Accepted!C38*Input_Accepted!Q37</f>
        <v>12.042340255046073</v>
      </c>
      <c r="E37" s="18">
        <f>Calculation_All!C38*Input_All!Q37</f>
        <v>12.042340255046073</v>
      </c>
      <c r="T37" s="453"/>
      <c r="V37" s="18">
        <f t="shared" si="4"/>
        <v>35</v>
      </c>
      <c r="W37" s="446">
        <v>98031</v>
      </c>
      <c r="X37" s="447">
        <f t="shared" si="0"/>
        <v>9.0787608001552389E-4</v>
      </c>
      <c r="Z37" s="18">
        <f t="shared" si="5"/>
        <v>35</v>
      </c>
      <c r="AA37" s="18">
        <f t="shared" si="1"/>
        <v>4.9144761192404296</v>
      </c>
      <c r="AB37" s="18">
        <f t="shared" si="2"/>
        <v>4.9599577209390677</v>
      </c>
      <c r="AC37" s="18">
        <f>X37*Calculation_Accepted!C38</f>
        <v>5.1892556218388757</v>
      </c>
      <c r="AH37" s="453"/>
      <c r="AJ37" s="18">
        <f t="shared" si="6"/>
        <v>35</v>
      </c>
      <c r="AK37" s="18">
        <v>4.1970704100509099E-4</v>
      </c>
      <c r="AL37" s="18">
        <f>AK37*Calculation_Accepted!C38</f>
        <v>2.3989696060984298</v>
      </c>
      <c r="AM37" s="18">
        <f>AK37*Calculation_All!C38</f>
        <v>2.3989696060984298</v>
      </c>
    </row>
    <row r="38" spans="1:39">
      <c r="A38" s="18">
        <f t="shared" si="3"/>
        <v>36</v>
      </c>
      <c r="B38" s="448">
        <f>Calculation_Accepted!DZ39*Calculation_Accepted!C39</f>
        <v>5.1883240729473306</v>
      </c>
      <c r="C38" s="445">
        <f>Calculation_All!DZ39*Calculation_All!C39</f>
        <v>5.2159824049671677</v>
      </c>
      <c r="D38" s="18">
        <f>Calculation_Accepted!C39*Input_Accepted!Q38</f>
        <v>13.153038343045678</v>
      </c>
      <c r="E38" s="18">
        <f>Calculation_All!C39*Input_All!Q38</f>
        <v>13.153038343045678</v>
      </c>
      <c r="T38" s="453"/>
      <c r="V38" s="18">
        <f t="shared" si="4"/>
        <v>36</v>
      </c>
      <c r="W38" s="446">
        <v>97942</v>
      </c>
      <c r="X38" s="447">
        <f t="shared" si="0"/>
        <v>9.2912131669764531E-4</v>
      </c>
      <c r="Z38" s="18">
        <f t="shared" si="5"/>
        <v>36</v>
      </c>
      <c r="AA38" s="18">
        <f t="shared" si="1"/>
        <v>5.1883240729473306</v>
      </c>
      <c r="AB38" s="18">
        <f t="shared" si="2"/>
        <v>5.2159824049671677</v>
      </c>
      <c r="AC38" s="18">
        <f>X38*Calculation_Accepted!C39</f>
        <v>5.4893625738995739</v>
      </c>
      <c r="AH38" s="453"/>
      <c r="AJ38" s="18">
        <f t="shared" si="6"/>
        <v>36</v>
      </c>
      <c r="AK38" s="18">
        <v>4.3060357919953799E-4</v>
      </c>
      <c r="AL38" s="18">
        <f>AK38*Calculation_Accepted!C39</f>
        <v>2.544058702954453</v>
      </c>
      <c r="AM38" s="18">
        <f>AK38*Calculation_All!C39</f>
        <v>2.544058702954453</v>
      </c>
    </row>
    <row r="39" spans="1:39">
      <c r="A39" s="18">
        <f t="shared" si="3"/>
        <v>37</v>
      </c>
      <c r="B39" s="448">
        <f>Calculation_Accepted!DZ40*Calculation_Accepted!C40</f>
        <v>5.523605918133347</v>
      </c>
      <c r="C39" s="445">
        <f>Calculation_All!DZ40*Calculation_All!C40</f>
        <v>5.5354394932991289</v>
      </c>
      <c r="D39" s="18">
        <f>Calculation_Accepted!C40*Input_Accepted!Q39</f>
        <v>14.535011988081305</v>
      </c>
      <c r="E39" s="18">
        <f>Calculation_All!C40*Input_All!Q39</f>
        <v>14.535011988081305</v>
      </c>
      <c r="T39" s="453"/>
      <c r="V39" s="18">
        <f t="shared" si="4"/>
        <v>37</v>
      </c>
      <c r="W39" s="446">
        <v>97851</v>
      </c>
      <c r="X39" s="447">
        <f t="shared" si="0"/>
        <v>1.0015227233242108E-3</v>
      </c>
      <c r="Z39" s="18">
        <f t="shared" si="5"/>
        <v>37</v>
      </c>
      <c r="AA39" s="18">
        <f t="shared" si="1"/>
        <v>5.523605918133347</v>
      </c>
      <c r="AB39" s="18">
        <f t="shared" si="2"/>
        <v>5.5354394932991289</v>
      </c>
      <c r="AC39" s="18">
        <f>X39*Calculation_Accepted!C40</f>
        <v>6.1489766065210665</v>
      </c>
      <c r="AH39" s="453"/>
      <c r="AJ39" s="18">
        <f t="shared" si="6"/>
        <v>37</v>
      </c>
      <c r="AK39" s="18">
        <v>4.6793793532261399E-4</v>
      </c>
      <c r="AL39" s="18">
        <f>AK39*Calculation_Accepted!C40</f>
        <v>2.872964687263591</v>
      </c>
      <c r="AM39" s="18">
        <f>AK39*Calculation_All!C40</f>
        <v>2.872964687263591</v>
      </c>
    </row>
    <row r="40" spans="1:39">
      <c r="A40" s="18">
        <f t="shared" si="3"/>
        <v>38</v>
      </c>
      <c r="B40" s="448">
        <f>Calculation_Accepted!DZ41*Calculation_Accepted!C41</f>
        <v>5.9012699665889823</v>
      </c>
      <c r="C40" s="445">
        <f>Calculation_All!DZ41*Calculation_All!C41</f>
        <v>5.8993236014835446</v>
      </c>
      <c r="D40" s="18">
        <f>Calculation_Accepted!C41*Input_Accepted!Q40</f>
        <v>16.089463961073726</v>
      </c>
      <c r="E40" s="18">
        <f>Calculation_All!C41*Input_All!Q40</f>
        <v>16.089463961073726</v>
      </c>
      <c r="T40" s="453"/>
      <c r="V40" s="18">
        <f t="shared" si="4"/>
        <v>38</v>
      </c>
      <c r="W40" s="446">
        <v>97753</v>
      </c>
      <c r="X40" s="447">
        <f t="shared" si="0"/>
        <v>1.0741358321483263E-3</v>
      </c>
      <c r="Z40" s="18">
        <f t="shared" si="5"/>
        <v>38</v>
      </c>
      <c r="AA40" s="18">
        <f t="shared" si="1"/>
        <v>5.9012699665889823</v>
      </c>
      <c r="AB40" s="18">
        <f t="shared" si="2"/>
        <v>5.8993236014835446</v>
      </c>
      <c r="AC40" s="18">
        <f>X40*Calculation_Accepted!C41</f>
        <v>6.8579646883119887</v>
      </c>
      <c r="AH40" s="453"/>
      <c r="AJ40" s="18">
        <f t="shared" si="6"/>
        <v>38</v>
      </c>
      <c r="AK40" s="18">
        <v>5.0567719528644397E-4</v>
      </c>
      <c r="AL40" s="18">
        <f>AK40*Calculation_Accepted!C41</f>
        <v>3.2285640653315415</v>
      </c>
      <c r="AM40" s="18">
        <f>AK40*Calculation_All!C41</f>
        <v>3.2285640653315415</v>
      </c>
    </row>
    <row r="41" spans="1:39">
      <c r="A41" s="18">
        <f t="shared" si="3"/>
        <v>39</v>
      </c>
      <c r="B41" s="448">
        <f>Calculation_Accepted!DZ42*Calculation_Accepted!C42</f>
        <v>6.892957335717659</v>
      </c>
      <c r="C41" s="445">
        <f>Calculation_All!DZ42*Calculation_All!C42</f>
        <v>6.9082992815757418</v>
      </c>
      <c r="D41" s="18">
        <f>Calculation_Accepted!C42*Input_Accepted!Q41</f>
        <v>18.069319066432261</v>
      </c>
      <c r="E41" s="18">
        <f>Calculation_All!C42*Input_All!Q41</f>
        <v>18.069319066432261</v>
      </c>
      <c r="T41" s="453"/>
      <c r="V41" s="18">
        <f t="shared" si="4"/>
        <v>39</v>
      </c>
      <c r="W41" s="446">
        <v>97648</v>
      </c>
      <c r="X41" s="447">
        <f t="shared" si="0"/>
        <v>1.1674586269048159E-3</v>
      </c>
      <c r="Z41" s="18">
        <f t="shared" si="5"/>
        <v>39</v>
      </c>
      <c r="AA41" s="18">
        <f t="shared" si="1"/>
        <v>6.892957335717659</v>
      </c>
      <c r="AB41" s="18">
        <f t="shared" si="2"/>
        <v>6.9082992815757418</v>
      </c>
      <c r="AC41" s="18">
        <f>X41*Calculation_Accepted!C42</f>
        <v>7.9839802588084199</v>
      </c>
      <c r="AH41" s="453"/>
      <c r="AJ41" s="18">
        <f t="shared" si="6"/>
        <v>39</v>
      </c>
      <c r="AK41" s="18">
        <v>5.5458654807913896E-4</v>
      </c>
      <c r="AL41" s="18">
        <f>AK41*Calculation_Accepted!C42</f>
        <v>3.7926894792011807</v>
      </c>
      <c r="AM41" s="18">
        <f>AK41*Calculation_All!C42</f>
        <v>3.7926894792011807</v>
      </c>
    </row>
    <row r="42" spans="1:39">
      <c r="A42" s="18">
        <f t="shared" si="3"/>
        <v>40</v>
      </c>
      <c r="B42" s="448">
        <f>Calculation_Accepted!DZ43*Calculation_Accepted!C43</f>
        <v>8.0451796588987303</v>
      </c>
      <c r="C42" s="445">
        <f>Calculation_All!DZ43*Calculation_All!C43</f>
        <v>8.0828044225019369</v>
      </c>
      <c r="D42" s="18">
        <f>Calculation_Accepted!C43*Input_Accepted!Q42</f>
        <v>20.694537618379286</v>
      </c>
      <c r="E42" s="18">
        <f>Calculation_All!C43*Input_All!Q42</f>
        <v>20.694537618379286</v>
      </c>
      <c r="T42" s="453"/>
      <c r="V42" s="18">
        <f t="shared" si="4"/>
        <v>40</v>
      </c>
      <c r="W42" s="446">
        <v>97534</v>
      </c>
      <c r="X42" s="447">
        <f t="shared" si="0"/>
        <v>1.2405930239711704E-3</v>
      </c>
      <c r="Z42" s="18">
        <f t="shared" si="5"/>
        <v>40</v>
      </c>
      <c r="AA42" s="18">
        <f t="shared" si="1"/>
        <v>8.0451796588987303</v>
      </c>
      <c r="AB42" s="18">
        <f t="shared" si="2"/>
        <v>8.0828044225019369</v>
      </c>
      <c r="AC42" s="18">
        <f>X42*Calculation_Accepted!C43</f>
        <v>9.0091160614879584</v>
      </c>
      <c r="AH42" s="453"/>
      <c r="AJ42" s="18">
        <f t="shared" si="6"/>
        <v>40</v>
      </c>
      <c r="AK42" s="18">
        <v>5.9321561559046295E-4</v>
      </c>
      <c r="AL42" s="18">
        <f>AK42*Calculation_Accepted!C43</f>
        <v>4.307898099599262</v>
      </c>
      <c r="AM42" s="18">
        <f>AK42*Calculation_All!C43</f>
        <v>4.307898099599262</v>
      </c>
    </row>
    <row r="43" spans="1:39">
      <c r="A43" s="18">
        <f t="shared" si="3"/>
        <v>41</v>
      </c>
      <c r="B43" s="448">
        <f>Calculation_Accepted!DZ44*Calculation_Accepted!C44</f>
        <v>9.2220960332805095</v>
      </c>
      <c r="C43" s="445">
        <f>Calculation_All!DZ44*Calculation_All!C44</f>
        <v>9.2859998751525499</v>
      </c>
      <c r="D43" s="18">
        <f>Calculation_Accepted!C44*Input_Accepted!Q43</f>
        <v>23.433169472633359</v>
      </c>
      <c r="E43" s="18">
        <f>Calculation_All!C44*Input_All!Q43</f>
        <v>23.433169472633359</v>
      </c>
      <c r="T43" s="453"/>
      <c r="V43" s="18">
        <f t="shared" si="4"/>
        <v>41</v>
      </c>
      <c r="W43" s="446">
        <v>97413</v>
      </c>
      <c r="X43" s="447">
        <f t="shared" si="0"/>
        <v>1.3447897097923489E-3</v>
      </c>
      <c r="Z43" s="18">
        <f t="shared" si="5"/>
        <v>41</v>
      </c>
      <c r="AA43" s="18">
        <f t="shared" si="1"/>
        <v>9.2220960332805095</v>
      </c>
      <c r="AB43" s="18">
        <f t="shared" si="2"/>
        <v>9.2859998751525499</v>
      </c>
      <c r="AC43" s="18">
        <f>X43*Calculation_Accepted!C44</f>
        <v>10.126504913459756</v>
      </c>
      <c r="AH43" s="453"/>
      <c r="AJ43" s="18">
        <f t="shared" si="6"/>
        <v>41</v>
      </c>
      <c r="AK43" s="18">
        <v>6.4867814146367603E-4</v>
      </c>
      <c r="AL43" s="18">
        <f>AK43*Calculation_Accepted!C44</f>
        <v>4.8846614001829058</v>
      </c>
      <c r="AM43" s="18">
        <f>AK43*Calculation_All!C44</f>
        <v>4.8846614001829058</v>
      </c>
    </row>
    <row r="44" spans="1:39">
      <c r="A44" s="18">
        <f t="shared" si="3"/>
        <v>42</v>
      </c>
      <c r="B44" s="448">
        <f>Calculation_Accepted!DZ45*Calculation_Accepted!C45</f>
        <v>10.646229205315581</v>
      </c>
      <c r="C44" s="445">
        <f>Calculation_All!DZ45*Calculation_All!C45</f>
        <v>10.741189824526094</v>
      </c>
      <c r="D44" s="18">
        <f>Calculation_Accepted!C45*Input_Accepted!Q44</f>
        <v>26.116498513203869</v>
      </c>
      <c r="E44" s="18">
        <f>Calculation_All!C45*Input_All!Q44</f>
        <v>26.116498513203869</v>
      </c>
      <c r="T44" s="453"/>
      <c r="V44" s="18">
        <f t="shared" si="4"/>
        <v>42</v>
      </c>
      <c r="W44" s="446">
        <v>97282</v>
      </c>
      <c r="X44" s="447">
        <f t="shared" si="0"/>
        <v>1.4802327254784808E-3</v>
      </c>
      <c r="Z44" s="18">
        <f t="shared" si="5"/>
        <v>42</v>
      </c>
      <c r="AA44" s="18">
        <f t="shared" si="1"/>
        <v>10.646229205315581</v>
      </c>
      <c r="AB44" s="18">
        <f t="shared" si="2"/>
        <v>10.741189824526094</v>
      </c>
      <c r="AC44" s="18">
        <f>X44*Calculation_Accepted!C45</f>
        <v>11.595332640131911</v>
      </c>
      <c r="AH44" s="453"/>
      <c r="AJ44" s="18">
        <f t="shared" si="6"/>
        <v>42</v>
      </c>
      <c r="AK44" s="18">
        <v>7.2147131081301595E-4</v>
      </c>
      <c r="AL44" s="18">
        <f>AK44*Calculation_Accepted!C45</f>
        <v>5.6516111927499315</v>
      </c>
      <c r="AM44" s="18">
        <f>AK44*Calculation_All!C45</f>
        <v>5.6516111927499315</v>
      </c>
    </row>
    <row r="45" spans="1:39">
      <c r="A45" s="18">
        <f t="shared" si="3"/>
        <v>43</v>
      </c>
      <c r="B45" s="448">
        <f>Calculation_Accepted!DZ46*Calculation_Accepted!C46</f>
        <v>12.61842276664931</v>
      </c>
      <c r="C45" s="445">
        <f>Calculation_All!DZ46*Calculation_All!C46</f>
        <v>12.752306247716787</v>
      </c>
      <c r="D45" s="18">
        <f>Calculation_Accepted!C46*Input_Accepted!Q45</f>
        <v>31.39120559935807</v>
      </c>
      <c r="E45" s="18">
        <f>Calculation_All!C46*Input_All!Q45</f>
        <v>31.39120559935807</v>
      </c>
      <c r="T45" s="453"/>
      <c r="V45" s="18">
        <f t="shared" si="4"/>
        <v>43</v>
      </c>
      <c r="W45" s="446">
        <v>97138</v>
      </c>
      <c r="X45" s="447">
        <f t="shared" si="0"/>
        <v>1.6162572834523825E-3</v>
      </c>
      <c r="Z45" s="18">
        <f t="shared" si="5"/>
        <v>43</v>
      </c>
      <c r="AA45" s="18">
        <f t="shared" si="1"/>
        <v>12.61842276664931</v>
      </c>
      <c r="AB45" s="18">
        <f t="shared" si="2"/>
        <v>12.752306247716787</v>
      </c>
      <c r="AC45" s="18">
        <f>X45*Calculation_Accepted!C46</f>
        <v>13.491534542705095</v>
      </c>
      <c r="AH45" s="453"/>
      <c r="AJ45" s="18">
        <f t="shared" si="6"/>
        <v>43</v>
      </c>
      <c r="AK45" s="18">
        <v>7.9531249390526299E-4</v>
      </c>
      <c r="AL45" s="18">
        <f>AK45*Calculation_Accepted!C46</f>
        <v>6.6387858502627521</v>
      </c>
      <c r="AM45" s="18">
        <f>AK45*Calculation_All!C46</f>
        <v>6.6387858502627521</v>
      </c>
    </row>
    <row r="46" spans="1:39">
      <c r="A46" s="18">
        <f t="shared" si="3"/>
        <v>44</v>
      </c>
      <c r="B46" s="448">
        <f>Calculation_Accepted!DZ47*Calculation_Accepted!C47</f>
        <v>14.894398732441505</v>
      </c>
      <c r="C46" s="445">
        <f>Calculation_All!DZ47*Calculation_All!C47</f>
        <v>15.07433724331041</v>
      </c>
      <c r="D46" s="18">
        <f>Calculation_Accepted!C47*Input_Accepted!Q46</f>
        <v>36.143582465970908</v>
      </c>
      <c r="E46" s="18">
        <f>Calculation_All!C47*Input_All!Q46</f>
        <v>36.146895685550156</v>
      </c>
      <c r="T46" s="453"/>
      <c r="V46" s="18">
        <f t="shared" si="4"/>
        <v>44</v>
      </c>
      <c r="W46" s="446">
        <v>96981</v>
      </c>
      <c r="X46" s="447">
        <f t="shared" si="0"/>
        <v>1.763231973273105E-3</v>
      </c>
      <c r="Z46" s="18">
        <f t="shared" si="5"/>
        <v>44</v>
      </c>
      <c r="AA46" s="18">
        <f t="shared" si="1"/>
        <v>14.894398732441505</v>
      </c>
      <c r="AB46" s="18">
        <f t="shared" si="2"/>
        <v>15.07433724331041</v>
      </c>
      <c r="AC46" s="18">
        <f>X46*Calculation_Accepted!C47</f>
        <v>15.601220116635288</v>
      </c>
      <c r="AH46" s="453"/>
      <c r="AJ46" s="18">
        <f t="shared" si="6"/>
        <v>44</v>
      </c>
      <c r="AK46" s="18">
        <v>8.7586335194043204E-4</v>
      </c>
      <c r="AL46" s="18">
        <f>AK46*Calculation_Accepted!C47</f>
        <v>7.7497102779681706</v>
      </c>
      <c r="AM46" s="18">
        <f>AK46*Calculation_All!C47</f>
        <v>7.7504206804815539</v>
      </c>
    </row>
    <row r="47" spans="1:39">
      <c r="A47" s="18">
        <f t="shared" si="3"/>
        <v>45</v>
      </c>
      <c r="B47" s="448">
        <f>Calculation_Accepted!DZ48*Calculation_Accepted!C48</f>
        <v>17.621526944229892</v>
      </c>
      <c r="C47" s="445">
        <f>Calculation_All!DZ48*Calculation_All!C48</f>
        <v>17.851818368461558</v>
      </c>
      <c r="D47" s="18">
        <f>Calculation_Accepted!C48*Input_Accepted!Q47</f>
        <v>40.968781017965789</v>
      </c>
      <c r="E47" s="18">
        <f>Calculation_All!C48*Input_All!Q47</f>
        <v>40.968781017965789</v>
      </c>
      <c r="T47" s="453"/>
      <c r="V47" s="18">
        <f t="shared" si="4"/>
        <v>45</v>
      </c>
      <c r="W47" s="446">
        <v>96810</v>
      </c>
      <c r="X47" s="447">
        <f t="shared" si="0"/>
        <v>1.9419481458526899E-3</v>
      </c>
      <c r="Z47" s="18">
        <f t="shared" si="5"/>
        <v>45</v>
      </c>
      <c r="AA47" s="18">
        <f t="shared" si="1"/>
        <v>17.621526944229892</v>
      </c>
      <c r="AB47" s="18">
        <f t="shared" si="2"/>
        <v>17.851818368461558</v>
      </c>
      <c r="AC47" s="18">
        <f>X47*Calculation_Accepted!C48</f>
        <v>18.250225308490663</v>
      </c>
      <c r="AH47" s="453"/>
      <c r="AJ47" s="18">
        <f t="shared" si="6"/>
        <v>45</v>
      </c>
      <c r="AK47" s="18">
        <v>9.7479966446684595E-4</v>
      </c>
      <c r="AL47" s="18">
        <f>AK47*Calculation_Accepted!C48</f>
        <v>9.16106516291633</v>
      </c>
      <c r="AM47" s="18">
        <f>AK47*Calculation_All!C48</f>
        <v>9.16106516291633</v>
      </c>
    </row>
    <row r="48" spans="1:39">
      <c r="A48" s="18">
        <f t="shared" si="3"/>
        <v>46</v>
      </c>
      <c r="B48" s="448">
        <f>Calculation_Accepted!DZ49*Calculation_Accepted!C49</f>
        <v>20.442857860945647</v>
      </c>
      <c r="C48" s="445">
        <f>Calculation_All!DZ49*Calculation_All!C49</f>
        <v>20.726995012263512</v>
      </c>
      <c r="D48" s="18">
        <f>Calculation_Accepted!C49*Input_Accepted!Q48</f>
        <v>45.61871235845463</v>
      </c>
      <c r="E48" s="18">
        <f>Calculation_All!C49*Input_All!Q48</f>
        <v>45.61871235845463</v>
      </c>
      <c r="T48" s="453"/>
      <c r="V48" s="18">
        <f t="shared" si="4"/>
        <v>46</v>
      </c>
      <c r="W48" s="446">
        <v>96622</v>
      </c>
      <c r="X48" s="447">
        <f t="shared" si="0"/>
        <v>2.0492227443025257E-3</v>
      </c>
      <c r="Z48" s="18">
        <f t="shared" si="5"/>
        <v>46</v>
      </c>
      <c r="AA48" s="18">
        <f t="shared" si="1"/>
        <v>20.442857860945647</v>
      </c>
      <c r="AB48" s="18">
        <f t="shared" si="2"/>
        <v>20.726995012263512</v>
      </c>
      <c r="AC48" s="18">
        <f>X48*Calculation_Accepted!C49</f>
        <v>20.06571560198779</v>
      </c>
      <c r="AH48" s="453"/>
      <c r="AJ48" s="18">
        <f t="shared" si="6"/>
        <v>46</v>
      </c>
      <c r="AK48" s="18">
        <v>1.0346730120434401E-3</v>
      </c>
      <c r="AL48" s="18">
        <f>AK48*Calculation_Accepted!C49</f>
        <v>10.131380035888746</v>
      </c>
      <c r="AM48" s="18">
        <f>AK48*Calculation_All!C49</f>
        <v>10.131380035888746</v>
      </c>
    </row>
    <row r="49" spans="1:39">
      <c r="A49" s="18">
        <f t="shared" si="3"/>
        <v>47</v>
      </c>
      <c r="B49" s="448">
        <f>Calculation_Accepted!DZ50*Calculation_Accepted!C50</f>
        <v>23.768166357653662</v>
      </c>
      <c r="C49" s="445">
        <f>Calculation_All!DZ50*Calculation_All!C50</f>
        <v>24.113246814484032</v>
      </c>
      <c r="D49" s="18">
        <f>Calculation_Accepted!C50*Input_Accepted!Q49</f>
        <v>51.236279170452839</v>
      </c>
      <c r="E49" s="18">
        <f>Calculation_All!C50*Input_All!Q49</f>
        <v>51.236279170452839</v>
      </c>
      <c r="T49" s="453"/>
      <c r="V49" s="18">
        <f t="shared" si="4"/>
        <v>47</v>
      </c>
      <c r="W49" s="446">
        <v>96424</v>
      </c>
      <c r="X49" s="447">
        <f t="shared" si="0"/>
        <v>2.1363975773666111E-3</v>
      </c>
      <c r="Z49" s="18">
        <f t="shared" si="5"/>
        <v>47</v>
      </c>
      <c r="AA49" s="18">
        <f t="shared" si="1"/>
        <v>23.768166357653662</v>
      </c>
      <c r="AB49" s="18">
        <f t="shared" si="2"/>
        <v>24.113246814484032</v>
      </c>
      <c r="AC49" s="18">
        <f>X49*Calculation_Accepted!C50</f>
        <v>21.86733502435856</v>
      </c>
      <c r="AH49" s="453"/>
      <c r="AJ49" s="18">
        <f t="shared" si="6"/>
        <v>47</v>
      </c>
      <c r="AK49" s="18">
        <v>1.0835824588265801E-3</v>
      </c>
      <c r="AL49" s="18">
        <f>AK49*Calculation_Accepted!C50</f>
        <v>11.091128778982373</v>
      </c>
      <c r="AM49" s="18">
        <f>AK49*Calculation_All!C50</f>
        <v>11.091128778982373</v>
      </c>
    </row>
    <row r="50" spans="1:39">
      <c r="A50" s="18">
        <f t="shared" si="3"/>
        <v>48</v>
      </c>
      <c r="B50" s="448">
        <f>Calculation_Accepted!DZ51*Calculation_Accepted!C51</f>
        <v>28.14651384601158</v>
      </c>
      <c r="C50" s="445">
        <f>Calculation_All!DZ51*Calculation_All!C51</f>
        <v>28.568318205238558</v>
      </c>
      <c r="D50" s="18">
        <f>Calculation_Accepted!C51*Input_Accepted!Q50</f>
        <v>59.538923401958748</v>
      </c>
      <c r="E50" s="18">
        <f>Calculation_All!C51*Input_All!Q50</f>
        <v>59.541391657935826</v>
      </c>
      <c r="T50" s="453"/>
      <c r="V50" s="18">
        <f t="shared" si="4"/>
        <v>48</v>
      </c>
      <c r="W50" s="446">
        <v>96218</v>
      </c>
      <c r="X50" s="447">
        <f t="shared" si="0"/>
        <v>2.3176536614770704E-3</v>
      </c>
      <c r="Z50" s="18">
        <f t="shared" si="5"/>
        <v>48</v>
      </c>
      <c r="AA50" s="18">
        <f t="shared" si="1"/>
        <v>28.14651384601158</v>
      </c>
      <c r="AB50" s="18">
        <f t="shared" si="2"/>
        <v>28.568318205238558</v>
      </c>
      <c r="AC50" s="18">
        <f>X50*Calculation_Accepted!C51</f>
        <v>25.293595051643116</v>
      </c>
      <c r="AH50" s="453"/>
      <c r="AJ50" s="18">
        <f t="shared" si="6"/>
        <v>48</v>
      </c>
      <c r="AK50" s="18">
        <v>1.18596960586832E-3</v>
      </c>
      <c r="AL50" s="18">
        <f>AK50*Calculation_Accepted!C51</f>
        <v>12.943018818123294</v>
      </c>
      <c r="AM50" s="18">
        <f>AK50*Calculation_All!C51</f>
        <v>12.943555386165405</v>
      </c>
    </row>
    <row r="51" spans="1:39">
      <c r="A51" s="18">
        <f t="shared" si="3"/>
        <v>49</v>
      </c>
      <c r="B51" s="448">
        <f>Calculation_Accepted!DZ52*Calculation_Accepted!C52</f>
        <v>33.659560454208872</v>
      </c>
      <c r="C51" s="445">
        <f>Calculation_All!DZ52*Calculation_All!C52</f>
        <v>34.170254307278661</v>
      </c>
      <c r="D51" s="18">
        <f>Calculation_Accepted!C52*Input_Accepted!Q51</f>
        <v>71.373249966958113</v>
      </c>
      <c r="E51" s="18">
        <f>Calculation_All!C52*Input_All!Q51</f>
        <v>71.373249966958113</v>
      </c>
      <c r="T51" s="453"/>
      <c r="V51" s="18">
        <f t="shared" si="4"/>
        <v>49</v>
      </c>
      <c r="W51" s="446">
        <v>95995</v>
      </c>
      <c r="X51" s="447">
        <f t="shared" si="0"/>
        <v>2.5313818428043255E-3</v>
      </c>
      <c r="Z51" s="18">
        <f t="shared" si="5"/>
        <v>49</v>
      </c>
      <c r="AA51" s="18">
        <f t="shared" si="1"/>
        <v>33.659560454208872</v>
      </c>
      <c r="AB51" s="18">
        <f t="shared" si="2"/>
        <v>34.170254307278661</v>
      </c>
      <c r="AC51" s="18">
        <f>X51*Calculation_Accepted!C52</f>
        <v>29.785598882043285</v>
      </c>
      <c r="AH51" s="453"/>
      <c r="AJ51" s="18">
        <f t="shared" si="6"/>
        <v>49</v>
      </c>
      <c r="AK51" s="18">
        <v>1.30783026365166E-3</v>
      </c>
      <c r="AL51" s="18">
        <f>AK51*Calculation_Accepted!C52</f>
        <v>15.38863358353338</v>
      </c>
      <c r="AM51" s="18">
        <f>AK51*Calculation_All!C52</f>
        <v>15.38863358353338</v>
      </c>
    </row>
    <row r="52" spans="1:39">
      <c r="A52" s="18">
        <f t="shared" si="3"/>
        <v>50</v>
      </c>
      <c r="B52" s="448">
        <f>Calculation_Accepted!DZ53*Calculation_Accepted!C53</f>
        <v>40.414145917364806</v>
      </c>
      <c r="C52" s="445">
        <f>Calculation_All!DZ53*Calculation_All!C53</f>
        <v>41.028400257484044</v>
      </c>
      <c r="D52" s="18">
        <f>Calculation_Accepted!C53*Input_Accepted!Q52</f>
        <v>85.23737796363703</v>
      </c>
      <c r="E52" s="18">
        <f>Calculation_All!C53*Input_All!Q52</f>
        <v>85.23737796363703</v>
      </c>
      <c r="T52" s="453"/>
      <c r="V52" s="18">
        <f t="shared" si="4"/>
        <v>50</v>
      </c>
      <c r="W52" s="446">
        <v>95752</v>
      </c>
      <c r="X52" s="447">
        <f t="shared" si="0"/>
        <v>2.75712256663041E-3</v>
      </c>
      <c r="Z52" s="18">
        <f t="shared" si="5"/>
        <v>50</v>
      </c>
      <c r="AA52" s="18">
        <f t="shared" si="1"/>
        <v>40.414145917364806</v>
      </c>
      <c r="AB52" s="18">
        <f t="shared" si="2"/>
        <v>41.028400257484044</v>
      </c>
      <c r="AC52" s="18">
        <f>X52*Calculation_Accepted!C53</f>
        <v>35.146175532513865</v>
      </c>
      <c r="AH52" s="453"/>
      <c r="AJ52" s="18">
        <f t="shared" si="6"/>
        <v>50</v>
      </c>
      <c r="AK52" s="18">
        <v>1.4377739993638901E-3</v>
      </c>
      <c r="AL52" s="18">
        <f>AK52*Calculation_Accepted!C53</f>
        <v>18.327896615595606</v>
      </c>
      <c r="AM52" s="18">
        <f>AK52*Calculation_All!C53</f>
        <v>18.327896615595606</v>
      </c>
    </row>
    <row r="53" spans="1:39">
      <c r="A53" s="18">
        <f t="shared" si="3"/>
        <v>51</v>
      </c>
      <c r="B53" s="448">
        <f>Calculation_Accepted!DZ54*Calculation_Accepted!C54</f>
        <v>48.937700602813877</v>
      </c>
      <c r="C53" s="445">
        <f>Calculation_All!DZ54*Calculation_All!C54</f>
        <v>49.673938303473783</v>
      </c>
      <c r="D53" s="18">
        <f>Calculation_Accepted!C54*Input_Accepted!Q53</f>
        <v>101.9170411718531</v>
      </c>
      <c r="E53" s="18">
        <f>Calculation_All!C54*Input_All!Q53</f>
        <v>101.92082863686079</v>
      </c>
      <c r="T53" s="453"/>
      <c r="V53" s="18">
        <f t="shared" si="4"/>
        <v>51</v>
      </c>
      <c r="W53" s="446">
        <v>95488</v>
      </c>
      <c r="X53" s="447">
        <f t="shared" si="0"/>
        <v>2.9951407506701999E-3</v>
      </c>
      <c r="Z53" s="18">
        <f t="shared" si="5"/>
        <v>51</v>
      </c>
      <c r="AA53" s="18">
        <f t="shared" si="1"/>
        <v>48.937700602813877</v>
      </c>
      <c r="AB53" s="18">
        <f t="shared" si="2"/>
        <v>49.673938303473783</v>
      </c>
      <c r="AC53" s="18">
        <f>X53*Calculation_Accepted!C54</f>
        <v>41.704891279040815</v>
      </c>
      <c r="AH53" s="453"/>
      <c r="AJ53" s="18">
        <f t="shared" si="6"/>
        <v>51</v>
      </c>
      <c r="AK53" s="18">
        <v>1.5760597007432201E-3</v>
      </c>
      <c r="AL53" s="18">
        <f>AK53*Calculation_Accepted!C54</f>
        <v>21.945345457994193</v>
      </c>
      <c r="AM53" s="18">
        <f>AK53*Calculation_All!C54</f>
        <v>21.94616099607348</v>
      </c>
    </row>
    <row r="54" spans="1:39">
      <c r="A54" s="18">
        <f t="shared" si="3"/>
        <v>52</v>
      </c>
      <c r="B54" s="448">
        <f>Calculation_Accepted!DZ55*Calculation_Accepted!C55</f>
        <v>58.767624816526165</v>
      </c>
      <c r="C54" s="445">
        <f>Calculation_All!DZ55*Calculation_All!C55</f>
        <v>59.626575857251439</v>
      </c>
      <c r="D54" s="18">
        <f>Calculation_Accepted!C55*Input_Accepted!Q54</f>
        <v>121.13764458348254</v>
      </c>
      <c r="E54" s="18">
        <f>Calculation_All!C55*Input_All!Q54</f>
        <v>121.14183435681605</v>
      </c>
      <c r="T54" s="453"/>
      <c r="V54" s="18">
        <f t="shared" si="4"/>
        <v>52</v>
      </c>
      <c r="W54" s="446">
        <v>95202</v>
      </c>
      <c r="X54" s="447">
        <f t="shared" si="0"/>
        <v>3.2562341127286842E-3</v>
      </c>
      <c r="Z54" s="18">
        <f t="shared" si="5"/>
        <v>52</v>
      </c>
      <c r="AA54" s="18">
        <f t="shared" si="1"/>
        <v>58.767624816526165</v>
      </c>
      <c r="AB54" s="18">
        <f t="shared" si="2"/>
        <v>59.626575857251439</v>
      </c>
      <c r="AC54" s="18">
        <f>X54*Calculation_Accepted!C55</f>
        <v>49.038667318157287</v>
      </c>
      <c r="AH54" s="453"/>
      <c r="AJ54" s="18">
        <f t="shared" si="6"/>
        <v>52</v>
      </c>
      <c r="AK54" s="18">
        <v>1.72915089545617E-3</v>
      </c>
      <c r="AL54" s="18">
        <f>AK54*Calculation_Accepted!C55</f>
        <v>26.04089649871996</v>
      </c>
      <c r="AM54" s="18">
        <f>AK54*Calculation_All!C55</f>
        <v>26.041797172115963</v>
      </c>
    </row>
    <row r="55" spans="1:39">
      <c r="A55" s="18">
        <f t="shared" si="3"/>
        <v>53</v>
      </c>
      <c r="B55" s="448">
        <f>Calculation_Accepted!DZ56*Calculation_Accepted!C56</f>
        <v>70.560941337396159</v>
      </c>
      <c r="C55" s="445">
        <f>Calculation_All!DZ56*Calculation_All!C56</f>
        <v>71.551251058868161</v>
      </c>
      <c r="D55" s="18">
        <f>Calculation_Accepted!C56*Input_Accepted!Q55</f>
        <v>142.73292215619236</v>
      </c>
      <c r="E55" s="18">
        <f>Calculation_All!C56*Input_All!Q55</f>
        <v>142.74552494671923</v>
      </c>
      <c r="T55" s="453"/>
      <c r="V55" s="18">
        <f t="shared" si="4"/>
        <v>53</v>
      </c>
      <c r="W55" s="446">
        <v>94892</v>
      </c>
      <c r="X55" s="447">
        <f t="shared" si="0"/>
        <v>3.4987143278675248E-3</v>
      </c>
      <c r="Z55" s="18">
        <f t="shared" si="5"/>
        <v>53</v>
      </c>
      <c r="AA55" s="18">
        <f t="shared" si="1"/>
        <v>70.560941337396159</v>
      </c>
      <c r="AB55" s="18">
        <f t="shared" si="2"/>
        <v>71.551251058868161</v>
      </c>
      <c r="AC55" s="18">
        <f>X55*Calculation_Accepted!C56</f>
        <v>56.846926004254527</v>
      </c>
      <c r="AH55" s="453"/>
      <c r="AJ55" s="18">
        <f t="shared" si="6"/>
        <v>53</v>
      </c>
      <c r="AK55" s="18">
        <v>1.87255229808979E-3</v>
      </c>
      <c r="AL55" s="18">
        <f>AK55*Calculation_Accepted!C56</f>
        <v>30.425131049063928</v>
      </c>
      <c r="AM55" s="18">
        <f>AK55*Calculation_All!C56</f>
        <v>30.427817475906256</v>
      </c>
    </row>
    <row r="56" spans="1:39">
      <c r="A56" s="18">
        <f t="shared" si="3"/>
        <v>54</v>
      </c>
      <c r="B56" s="448">
        <f>Calculation_Accepted!DZ57*Calculation_Accepted!C57</f>
        <v>82.649342856657782</v>
      </c>
      <c r="C56" s="445">
        <f>Calculation_All!DZ57*Calculation_All!C57</f>
        <v>83.743281868542041</v>
      </c>
      <c r="D56" s="18">
        <f>Calculation_Accepted!C57*Input_Accepted!Q56</f>
        <v>164.00230977288027</v>
      </c>
      <c r="E56" s="18">
        <f>Calculation_All!C57*Input_All!Q56</f>
        <v>164.01379732330957</v>
      </c>
      <c r="T56" s="453"/>
      <c r="V56" s="18">
        <f t="shared" si="4"/>
        <v>54</v>
      </c>
      <c r="W56" s="446">
        <v>94560</v>
      </c>
      <c r="X56" s="447">
        <f t="shared" si="0"/>
        <v>3.6484771573603858E-3</v>
      </c>
      <c r="Z56" s="18">
        <f t="shared" si="5"/>
        <v>54</v>
      </c>
      <c r="AA56" s="18">
        <f t="shared" si="1"/>
        <v>82.649342856657782</v>
      </c>
      <c r="AB56" s="18">
        <f t="shared" si="2"/>
        <v>83.743281868542041</v>
      </c>
      <c r="AC56" s="18">
        <f>X56*Calculation_Accepted!C57</f>
        <v>62.248399373560048</v>
      </c>
      <c r="AH56" s="453"/>
      <c r="AJ56" s="18">
        <f t="shared" si="6"/>
        <v>54</v>
      </c>
      <c r="AK56" s="18">
        <v>1.9616776679024402E-3</v>
      </c>
      <c r="AL56" s="18">
        <f>AK56*Calculation_Accepted!C57</f>
        <v>33.469113179848037</v>
      </c>
      <c r="AM56" s="18">
        <f>AK56*Calculation_All!C57</f>
        <v>33.471457525644205</v>
      </c>
    </row>
    <row r="57" spans="1:39">
      <c r="A57" s="18">
        <f t="shared" si="3"/>
        <v>55</v>
      </c>
      <c r="B57" s="448">
        <f>Calculation_Accepted!DZ58*Calculation_Accepted!C58</f>
        <v>93.72382685360995</v>
      </c>
      <c r="C57" s="445">
        <f>Calculation_All!DZ58*Calculation_All!C58</f>
        <v>94.87995649036489</v>
      </c>
      <c r="D57" s="18">
        <f>Calculation_Accepted!C58*Input_Accepted!Q57</f>
        <v>183.560239442979</v>
      </c>
      <c r="E57" s="18">
        <f>Calculation_All!C58*Input_All!Q57</f>
        <v>183.560239442979</v>
      </c>
      <c r="T57" s="453"/>
      <c r="V57" s="18">
        <f t="shared" si="4"/>
        <v>55</v>
      </c>
      <c r="W57" s="446">
        <v>94215</v>
      </c>
      <c r="X57" s="447">
        <f t="shared" si="0"/>
        <v>3.8953457517379997E-3</v>
      </c>
      <c r="Z57" s="18">
        <f t="shared" si="5"/>
        <v>55</v>
      </c>
      <c r="AA57" s="18">
        <f t="shared" si="1"/>
        <v>93.72382685360995</v>
      </c>
      <c r="AB57" s="18">
        <f t="shared" si="2"/>
        <v>94.87995649036489</v>
      </c>
      <c r="AC57" s="18">
        <f>X57*Calculation_Accepted!C58</f>
        <v>67.451993672415369</v>
      </c>
      <c r="AH57" s="453"/>
      <c r="AJ57" s="18">
        <f t="shared" si="6"/>
        <v>55</v>
      </c>
      <c r="AK57" s="18">
        <v>2.1094726575738498E-3</v>
      </c>
      <c r="AL57" s="18">
        <f>AK57*Calculation_Accepted!C58</f>
        <v>36.527729608422916</v>
      </c>
      <c r="AM57" s="18">
        <f>AK57*Calculation_All!C58</f>
        <v>36.527729608422916</v>
      </c>
    </row>
    <row r="58" spans="1:39">
      <c r="A58" s="18">
        <f t="shared" si="3"/>
        <v>56</v>
      </c>
      <c r="B58" s="448">
        <f>Calculation_Accepted!DZ59*Calculation_Accepted!C59</f>
        <v>100.8164459631342</v>
      </c>
      <c r="C58" s="445">
        <f>Calculation_All!DZ59*Calculation_All!C59</f>
        <v>101.98439988477834</v>
      </c>
      <c r="D58" s="18">
        <f>Calculation_Accepted!C59*Input_Accepted!Q58</f>
        <v>190.28172031735707</v>
      </c>
      <c r="E58" s="18">
        <f>Calculation_All!C59*Input_All!Q58</f>
        <v>190.28863887400996</v>
      </c>
      <c r="T58" s="453"/>
      <c r="V58" s="18">
        <f t="shared" si="4"/>
        <v>56</v>
      </c>
      <c r="W58" s="449">
        <v>93848</v>
      </c>
      <c r="X58" s="447">
        <f t="shared" si="0"/>
        <v>4.2728667632767614E-3</v>
      </c>
      <c r="Z58" s="18">
        <f t="shared" si="5"/>
        <v>56</v>
      </c>
      <c r="AA58" s="18">
        <f t="shared" si="1"/>
        <v>100.8164459631342</v>
      </c>
      <c r="AB58" s="18">
        <f t="shared" si="2"/>
        <v>101.98439988477834</v>
      </c>
      <c r="AC58" s="18">
        <f>X58*Calculation_Accepted!C59</f>
        <v>71.185898859214916</v>
      </c>
      <c r="AH58" s="453"/>
      <c r="AJ58" s="18">
        <f t="shared" si="6"/>
        <v>56</v>
      </c>
      <c r="AK58" s="18">
        <v>2.33748796479553E-3</v>
      </c>
      <c r="AL58" s="18">
        <f>AK58*Calculation_Accepted!C59</f>
        <v>38.942515895103966</v>
      </c>
      <c r="AM58" s="18">
        <f>AK58*Calculation_All!C59</f>
        <v>38.943931827238579</v>
      </c>
    </row>
    <row r="59" spans="1:39">
      <c r="A59" s="18">
        <f t="shared" si="3"/>
        <v>57</v>
      </c>
      <c r="B59" s="448">
        <f>Calculation_Accepted!DZ60*Calculation_Accepted!C60</f>
        <v>102.22446460632918</v>
      </c>
      <c r="C59" s="445">
        <f>Calculation_All!DZ60*Calculation_All!C60</f>
        <v>103.33392064932215</v>
      </c>
      <c r="D59" s="18">
        <f>Calculation_Accepted!C60*Input_Accepted!Q59</f>
        <v>185.2593923831254</v>
      </c>
      <c r="E59" s="18">
        <f>Calculation_All!C60*Input_All!Q59</f>
        <v>185.2593923831254</v>
      </c>
      <c r="T59" s="453"/>
      <c r="V59" s="18">
        <f t="shared" si="4"/>
        <v>57</v>
      </c>
      <c r="W59" s="449">
        <v>93447</v>
      </c>
      <c r="X59" s="447">
        <f t="shared" si="0"/>
        <v>4.6336425995484598E-3</v>
      </c>
      <c r="Z59" s="18">
        <f t="shared" si="5"/>
        <v>57</v>
      </c>
      <c r="AA59" s="18">
        <f t="shared" si="1"/>
        <v>102.22446460632918</v>
      </c>
      <c r="AB59" s="18">
        <f t="shared" si="2"/>
        <v>103.33392064932215</v>
      </c>
      <c r="AC59" s="18">
        <f>X59*Calculation_Accepted!C60</f>
        <v>70.034402939331287</v>
      </c>
      <c r="AH59" s="453"/>
      <c r="AJ59" s="18">
        <f t="shared" si="6"/>
        <v>57</v>
      </c>
      <c r="AK59" s="18">
        <v>2.5575009480837802E-3</v>
      </c>
      <c r="AL59" s="18">
        <f>AK59*Calculation_Accepted!C60</f>
        <v>38.65491307708443</v>
      </c>
      <c r="AM59" s="18">
        <f>AK59*Calculation_All!C60</f>
        <v>38.65491307708443</v>
      </c>
    </row>
    <row r="60" spans="1:39">
      <c r="A60" s="18">
        <f t="shared" si="3"/>
        <v>58</v>
      </c>
      <c r="B60" s="448">
        <f>Calculation_Accepted!DZ61*Calculation_Accepted!C61</f>
        <v>97.947987544498403</v>
      </c>
      <c r="C60" s="445">
        <f>Calculation_All!DZ61*Calculation_All!C61</f>
        <v>98.956912436189327</v>
      </c>
      <c r="D60" s="18">
        <f>Calculation_Accepted!C61*Input_Accepted!Q60</f>
        <v>173.75865088274236</v>
      </c>
      <c r="E60" s="18">
        <f>Calculation_All!C61*Input_All!Q60</f>
        <v>173.76491284957211</v>
      </c>
      <c r="T60" s="453"/>
      <c r="V60" s="18">
        <f t="shared" si="4"/>
        <v>58</v>
      </c>
      <c r="W60" s="449">
        <v>93014</v>
      </c>
      <c r="X60" s="447">
        <f t="shared" si="0"/>
        <v>5.042251704044598E-3</v>
      </c>
      <c r="Z60" s="18">
        <f t="shared" si="5"/>
        <v>58</v>
      </c>
      <c r="AA60" s="18">
        <f t="shared" si="1"/>
        <v>97.947987544498403</v>
      </c>
      <c r="AB60" s="18">
        <f t="shared" si="2"/>
        <v>98.956912436189327</v>
      </c>
      <c r="AC60" s="18">
        <f>X60*Calculation_Accepted!C61</f>
        <v>65.407971762937706</v>
      </c>
      <c r="AH60" s="453"/>
      <c r="AJ60" s="18">
        <f t="shared" si="6"/>
        <v>58</v>
      </c>
      <c r="AK60" s="18">
        <v>2.8089992322144798E-3</v>
      </c>
      <c r="AL60" s="18">
        <f>AK60*Calculation_Accepted!C61</f>
        <v>36.438272670009759</v>
      </c>
      <c r="AM60" s="18">
        <f>AK60*Calculation_All!C61</f>
        <v>36.439585843504339</v>
      </c>
    </row>
    <row r="61" spans="1:39">
      <c r="A61" s="18">
        <f t="shared" si="3"/>
        <v>59</v>
      </c>
      <c r="B61" s="448">
        <f>Calculation_Accepted!DZ62*Calculation_Accepted!C62</f>
        <v>83.35444161546603</v>
      </c>
      <c r="C61" s="445">
        <f>Calculation_All!DZ62*Calculation_All!C62</f>
        <v>84.168802032951149</v>
      </c>
      <c r="D61" s="18">
        <f>Calculation_Accepted!C62*Input_Accepted!Q61</f>
        <v>142.95349378197429</v>
      </c>
      <c r="E61" s="18">
        <f>Calculation_All!C62*Input_All!Q61</f>
        <v>142.95349378197429</v>
      </c>
      <c r="T61" s="453"/>
      <c r="V61" s="18">
        <f t="shared" si="4"/>
        <v>59</v>
      </c>
      <c r="W61" s="449">
        <v>92545</v>
      </c>
      <c r="X61" s="447">
        <f t="shared" si="0"/>
        <v>5.3487492571181461E-3</v>
      </c>
      <c r="Z61" s="18">
        <f t="shared" si="5"/>
        <v>59</v>
      </c>
      <c r="AA61" s="18">
        <f t="shared" si="1"/>
        <v>83.35444161546603</v>
      </c>
      <c r="AB61" s="18">
        <f t="shared" si="2"/>
        <v>84.168802032951149</v>
      </c>
      <c r="AC61" s="18">
        <f>X61*Calculation_Accepted!C62</f>
        <v>52.983421462204333</v>
      </c>
      <c r="AH61" s="453"/>
      <c r="AJ61" s="18">
        <f t="shared" si="6"/>
        <v>59</v>
      </c>
      <c r="AK61" s="18">
        <v>2.99916221186209E-3</v>
      </c>
      <c r="AL61" s="18">
        <f>AK61*Calculation_Accepted!C62</f>
        <v>29.708978279947079</v>
      </c>
      <c r="AM61" s="18">
        <f>AK61*Calculation_All!C62</f>
        <v>29.708978279947079</v>
      </c>
    </row>
    <row r="62" spans="1:39">
      <c r="A62" s="18">
        <f t="shared" si="3"/>
        <v>60</v>
      </c>
      <c r="B62" s="448">
        <f>Calculation_Accepted!DZ63*Calculation_Accepted!C63</f>
        <v>50.076164517169602</v>
      </c>
      <c r="C62" s="445">
        <f>Calculation_All!DZ63*Calculation_All!C63</f>
        <v>50.560835187486461</v>
      </c>
      <c r="D62" s="18">
        <f>Calculation_Accepted!C63*Input_Accepted!Q62</f>
        <v>83.816287500545926</v>
      </c>
      <c r="E62" s="18">
        <f>Calculation_All!C63*Input_All!Q62</f>
        <v>83.843024293292956</v>
      </c>
      <c r="T62" s="453"/>
      <c r="V62" s="18">
        <f t="shared" si="4"/>
        <v>60</v>
      </c>
      <c r="W62" s="449">
        <v>92050</v>
      </c>
      <c r="X62" s="447">
        <f t="shared" si="0"/>
        <v>5.7251493753395222E-3</v>
      </c>
      <c r="Z62" s="18">
        <f t="shared" si="5"/>
        <v>60</v>
      </c>
      <c r="AA62" s="18">
        <f t="shared" si="1"/>
        <v>50.076164517169602</v>
      </c>
      <c r="AB62" s="18">
        <f t="shared" si="2"/>
        <v>50.560835187486461</v>
      </c>
      <c r="AC62" s="18">
        <f>X62*Calculation_Accepted!C63</f>
        <v>30.649702781089939</v>
      </c>
      <c r="AH62" s="453"/>
      <c r="AJ62" s="18">
        <f t="shared" si="6"/>
        <v>60</v>
      </c>
      <c r="AK62" s="18">
        <v>3.2343678055405801E-3</v>
      </c>
      <c r="AL62" s="18">
        <f>AK62*Calculation_Accepted!C63</f>
        <v>17.31525335418274</v>
      </c>
      <c r="AM62" s="18">
        <f>AK62*Calculation_All!C63</f>
        <v>17.320776795438597</v>
      </c>
    </row>
    <row r="63" spans="1:39">
      <c r="A63" s="18">
        <f t="shared" si="3"/>
        <v>61</v>
      </c>
      <c r="B63" s="448">
        <f>Calculation_Accepted!DZ64*Calculation_Accepted!C64</f>
        <v>55.061697794723024</v>
      </c>
      <c r="C63" s="445">
        <f>Calculation_All!DZ64*Calculation_All!C64</f>
        <v>55.567679988385613</v>
      </c>
      <c r="D63" s="18">
        <f>Calculation_Accepted!C64*Input_Accepted!Q63</f>
        <v>89.578509320036261</v>
      </c>
      <c r="E63" s="18">
        <f>Calculation_All!C64*Input_All!Q63</f>
        <v>89.593581171296009</v>
      </c>
      <c r="T63" s="453"/>
      <c r="V63" s="18">
        <f t="shared" si="4"/>
        <v>61</v>
      </c>
      <c r="W63" s="449">
        <v>91523</v>
      </c>
      <c r="X63" s="447">
        <f t="shared" si="0"/>
        <v>6.2170164876588219E-3</v>
      </c>
      <c r="Z63" s="18">
        <f t="shared" si="5"/>
        <v>61</v>
      </c>
      <c r="AA63" s="18">
        <f t="shared" si="1"/>
        <v>55.061697794723024</v>
      </c>
      <c r="AB63" s="18">
        <f t="shared" si="2"/>
        <v>55.567679988385613</v>
      </c>
      <c r="AC63" s="18">
        <f>X63*Calculation_Accepted!C64</f>
        <v>33.030276684601539</v>
      </c>
      <c r="AH63" s="453"/>
      <c r="AJ63" s="18">
        <f t="shared" si="6"/>
        <v>61</v>
      </c>
      <c r="AK63" s="18">
        <v>3.5443442099804298E-3</v>
      </c>
      <c r="AL63" s="18">
        <f>AK63*Calculation_Accepted!C64</f>
        <v>18.830683520545886</v>
      </c>
      <c r="AM63" s="18">
        <f>AK63*Calculation_All!C64</f>
        <v>18.833851839189446</v>
      </c>
    </row>
    <row r="64" spans="1:39">
      <c r="A64" s="18">
        <f t="shared" si="3"/>
        <v>62</v>
      </c>
      <c r="B64" s="448">
        <f>Calculation_Accepted!DZ65*Calculation_Accepted!C65</f>
        <v>58.884193284235643</v>
      </c>
      <c r="C64" s="445">
        <f>Calculation_All!DZ65*Calculation_All!C65</f>
        <v>59.400880243665334</v>
      </c>
      <c r="D64" s="18">
        <f>Calculation_Accepted!C65*Input_Accepted!Q64</f>
        <v>93.296755352451044</v>
      </c>
      <c r="E64" s="18">
        <f>Calculation_All!C65*Input_All!Q64</f>
        <v>93.296755352451044</v>
      </c>
      <c r="T64" s="453"/>
      <c r="V64" s="18">
        <f t="shared" si="4"/>
        <v>62</v>
      </c>
      <c r="W64" s="449">
        <v>90954</v>
      </c>
      <c r="X64" s="447">
        <f t="shared" si="0"/>
        <v>6.7176814653561179E-3</v>
      </c>
      <c r="Z64" s="18">
        <f t="shared" si="5"/>
        <v>62</v>
      </c>
      <c r="AA64" s="18">
        <f t="shared" si="1"/>
        <v>58.884193284235643</v>
      </c>
      <c r="AB64" s="18">
        <f t="shared" si="2"/>
        <v>59.400880243665334</v>
      </c>
      <c r="AC64" s="18">
        <f>X64*Calculation_Accepted!C65</f>
        <v>34.585369191069397</v>
      </c>
      <c r="AH64" s="453"/>
      <c r="AJ64" s="18">
        <f t="shared" si="6"/>
        <v>62</v>
      </c>
      <c r="AK64" s="18">
        <v>3.8627202454201599E-3</v>
      </c>
      <c r="AL64" s="18">
        <f>AK64*Calculation_Accepted!C65</f>
        <v>19.886862224508935</v>
      </c>
      <c r="AM64" s="18">
        <f>AK64*Calculation_All!C65</f>
        <v>19.886862224508935</v>
      </c>
    </row>
    <row r="65" spans="1:39">
      <c r="A65" s="18">
        <f t="shared" si="3"/>
        <v>63</v>
      </c>
      <c r="B65" s="448">
        <f>Calculation_Accepted!DZ66*Calculation_Accepted!C66</f>
        <v>63.228905308565786</v>
      </c>
      <c r="C65" s="445">
        <f>Calculation_All!DZ66*Calculation_All!C66</f>
        <v>63.775301088848956</v>
      </c>
      <c r="D65" s="18">
        <f>Calculation_Accepted!C66*Input_Accepted!Q65</f>
        <v>97.788466375588598</v>
      </c>
      <c r="E65" s="18">
        <f>Calculation_All!C66*Input_All!Q65</f>
        <v>97.788466375588598</v>
      </c>
      <c r="T65" s="453"/>
      <c r="V65" s="18">
        <f t="shared" si="4"/>
        <v>63</v>
      </c>
      <c r="W65" s="449">
        <v>90343</v>
      </c>
      <c r="X65" s="447">
        <f t="shared" si="0"/>
        <v>7.261215589475678E-3</v>
      </c>
      <c r="Z65" s="18">
        <f t="shared" si="5"/>
        <v>63</v>
      </c>
      <c r="AA65" s="18">
        <f t="shared" si="1"/>
        <v>63.228905308565786</v>
      </c>
      <c r="AB65" s="18">
        <f t="shared" si="2"/>
        <v>63.775301088848956</v>
      </c>
      <c r="AC65" s="18">
        <f>X65*Calculation_Accepted!C66</f>
        <v>36.539604803574591</v>
      </c>
      <c r="AH65" s="453"/>
      <c r="AJ65" s="18">
        <f t="shared" si="6"/>
        <v>63</v>
      </c>
      <c r="AK65" s="18">
        <v>4.2114067061647196E-3</v>
      </c>
      <c r="AL65" s="18">
        <f>AK65*Calculation_Accepted!C66</f>
        <v>21.19247594485682</v>
      </c>
      <c r="AM65" s="18">
        <f>AK65*Calculation_All!C66</f>
        <v>21.19247594485682</v>
      </c>
    </row>
    <row r="66" spans="1:39">
      <c r="A66" s="18">
        <f t="shared" si="3"/>
        <v>64</v>
      </c>
      <c r="B66" s="448">
        <f>Calculation_Accepted!DZ67*Calculation_Accepted!C67</f>
        <v>66.505761338080831</v>
      </c>
      <c r="C66" s="445">
        <f>Calculation_All!DZ67*Calculation_All!C67</f>
        <v>67.079680228300091</v>
      </c>
      <c r="D66" s="18">
        <f>Calculation_Accepted!C67*Input_Accepted!Q66</f>
        <v>99.949337469804732</v>
      </c>
      <c r="E66" s="18">
        <f>Calculation_All!C67*Input_All!Q66</f>
        <v>99.949337469804732</v>
      </c>
      <c r="T66" s="453"/>
      <c r="V66" s="18">
        <f t="shared" si="4"/>
        <v>64</v>
      </c>
      <c r="W66" s="449">
        <v>89687</v>
      </c>
      <c r="X66" s="447">
        <f t="shared" si="0"/>
        <v>7.9052705520309408E-3</v>
      </c>
      <c r="Z66" s="18">
        <f t="shared" si="5"/>
        <v>64</v>
      </c>
      <c r="AA66" s="18">
        <f t="shared" si="1"/>
        <v>66.505761338080831</v>
      </c>
      <c r="AB66" s="18">
        <f t="shared" si="2"/>
        <v>67.079680228300091</v>
      </c>
      <c r="AC66" s="18">
        <f>X66*Calculation_Accepted!C67</f>
        <v>38.274733620515107</v>
      </c>
      <c r="AH66" s="453"/>
      <c r="AJ66" s="18">
        <f t="shared" si="6"/>
        <v>64</v>
      </c>
      <c r="AK66" s="18">
        <v>4.6284200839503296E-3</v>
      </c>
      <c r="AL66" s="18">
        <f>AK66*Calculation_Accepted!C67</f>
        <v>22.409295751620935</v>
      </c>
      <c r="AM66" s="18">
        <f>AK66*Calculation_All!C67</f>
        <v>22.409295751620935</v>
      </c>
    </row>
    <row r="67" spans="1:39">
      <c r="A67" s="18">
        <f t="shared" si="3"/>
        <v>65</v>
      </c>
      <c r="B67" s="448">
        <f>Calculation_Accepted!DZ68*Calculation_Accepted!C68</f>
        <v>70.075867732903092</v>
      </c>
      <c r="C67" s="445">
        <f>Calculation_All!DZ68*Calculation_All!C68</f>
        <v>70.687955391551284</v>
      </c>
      <c r="D67" s="18">
        <f>Calculation_Accepted!C68*Input_Accepted!Q67</f>
        <v>103.26126409231063</v>
      </c>
      <c r="E67" s="18">
        <f>Calculation_All!C68*Input_All!Q67</f>
        <v>103.26126409231063</v>
      </c>
      <c r="T67" s="453"/>
      <c r="V67" s="18">
        <f t="shared" si="4"/>
        <v>65</v>
      </c>
      <c r="W67" s="449">
        <v>88978</v>
      </c>
      <c r="X67" s="447">
        <f t="shared" ref="X67:X112" si="16">1-W68/W67</f>
        <v>8.4515273438378058E-3</v>
      </c>
      <c r="Z67" s="18">
        <f t="shared" si="5"/>
        <v>65</v>
      </c>
      <c r="AA67" s="18">
        <f t="shared" ref="AA67:AA112" si="17">B67</f>
        <v>70.075867732903092</v>
      </c>
      <c r="AB67" s="18">
        <f t="shared" ref="AB67:AB112" si="18">C67</f>
        <v>70.687955391551284</v>
      </c>
      <c r="AC67" s="18">
        <f>X67*Calculation_Accepted!C68</f>
        <v>39.640908490265346</v>
      </c>
      <c r="AH67" s="453"/>
      <c r="AJ67" s="18">
        <f t="shared" si="6"/>
        <v>65</v>
      </c>
      <c r="AK67" s="18">
        <v>4.9851731982637499E-3</v>
      </c>
      <c r="AL67" s="18">
        <f>AK67*Calculation_Accepted!C68</f>
        <v>23.382376524473234</v>
      </c>
      <c r="AM67" s="18">
        <f>AK67*Calculation_All!C68</f>
        <v>23.382376524473234</v>
      </c>
    </row>
    <row r="68" spans="1:39">
      <c r="A68" s="18">
        <f t="shared" ref="A68:A102" si="19">A67+1</f>
        <v>66</v>
      </c>
      <c r="B68" s="448">
        <f>Calculation_Accepted!DZ69*Calculation_Accepted!C69</f>
        <v>68.912780867990392</v>
      </c>
      <c r="C68" s="445">
        <f>Calculation_All!DZ69*Calculation_All!C69</f>
        <v>69.53377182265524</v>
      </c>
      <c r="D68" s="18">
        <f>Calculation_Accepted!C69*Input_Accepted!Q68</f>
        <v>99.67782219565251</v>
      </c>
      <c r="E68" s="18">
        <f>Calculation_All!C69*Input_All!Q68</f>
        <v>99.684721420404188</v>
      </c>
      <c r="T68" s="453"/>
      <c r="V68" s="18">
        <f t="shared" ref="V68:V112" si="20">V67+1</f>
        <v>66</v>
      </c>
      <c r="W68" s="449">
        <v>88226</v>
      </c>
      <c r="X68" s="447">
        <f t="shared" si="16"/>
        <v>9.2603087525219285E-3</v>
      </c>
      <c r="Z68" s="18">
        <f t="shared" ref="Z68:Z112" si="21">Z67+1</f>
        <v>66</v>
      </c>
      <c r="AA68" s="18">
        <f t="shared" si="17"/>
        <v>68.912780867990392</v>
      </c>
      <c r="AB68" s="18">
        <f t="shared" si="18"/>
        <v>69.53377182265524</v>
      </c>
      <c r="AC68" s="18">
        <f>X68*Calculation_Accepted!C69</f>
        <v>39.468513420351826</v>
      </c>
      <c r="AH68" s="453"/>
      <c r="AJ68" s="18">
        <f t="shared" ref="AJ68:AJ112" si="22">AJ67+1</f>
        <v>66</v>
      </c>
      <c r="AK68" s="18">
        <v>5.5181997985884797E-3</v>
      </c>
      <c r="AL68" s="18">
        <f>AK68*Calculation_Accepted!C69</f>
        <v>23.519209631909778</v>
      </c>
      <c r="AM68" s="18">
        <f>AK68*Calculation_All!C69</f>
        <v>23.520837519735355</v>
      </c>
    </row>
    <row r="69" spans="1:39">
      <c r="A69" s="18">
        <f t="shared" si="19"/>
        <v>67</v>
      </c>
      <c r="B69" s="448">
        <f>Calculation_Accepted!DZ70*Calculation_Accepted!C70</f>
        <v>69.945087368046813</v>
      </c>
      <c r="C69" s="445">
        <f>Calculation_All!DZ70*Calculation_All!C70</f>
        <v>70.591208349234122</v>
      </c>
      <c r="D69" s="18">
        <f>Calculation_Accepted!C70*Input_Accepted!Q69</f>
        <v>101.69832291773461</v>
      </c>
      <c r="E69" s="18">
        <f>Calculation_All!C70*Input_All!Q69</f>
        <v>101.69915479224734</v>
      </c>
      <c r="T69" s="453"/>
      <c r="V69" s="18">
        <f t="shared" si="20"/>
        <v>67</v>
      </c>
      <c r="W69" s="449">
        <v>87409</v>
      </c>
      <c r="X69" s="447">
        <f t="shared" si="16"/>
        <v>1.0250660687114554E-2</v>
      </c>
      <c r="Z69" s="18">
        <f t="shared" si="21"/>
        <v>67</v>
      </c>
      <c r="AA69" s="18">
        <f t="shared" si="17"/>
        <v>69.945087368046813</v>
      </c>
      <c r="AB69" s="18">
        <f t="shared" si="18"/>
        <v>70.591208349234122</v>
      </c>
      <c r="AC69" s="18">
        <f>X69*Calculation_Accepted!C70</f>
        <v>41.171704979749769</v>
      </c>
      <c r="AH69" s="453"/>
      <c r="AJ69" s="18">
        <f t="shared" si="22"/>
        <v>67</v>
      </c>
      <c r="AK69" s="18">
        <v>6.1781805611780096E-3</v>
      </c>
      <c r="AL69" s="18">
        <f>AK69*Calculation_Accepted!C70</f>
        <v>24.81461782226323</v>
      </c>
      <c r="AM69" s="18">
        <f>AK69*Calculation_All!C70</f>
        <v>24.814820801501405</v>
      </c>
    </row>
    <row r="70" spans="1:39">
      <c r="A70" s="18">
        <f t="shared" si="19"/>
        <v>68</v>
      </c>
      <c r="B70" s="448">
        <f>Calculation_Accepted!DZ71*Calculation_Accepted!C71</f>
        <v>71.075580896891495</v>
      </c>
      <c r="C70" s="445">
        <f>Calculation_All!DZ71*Calculation_All!C71</f>
        <v>71.75643230667022</v>
      </c>
      <c r="D70" s="18">
        <f>Calculation_Accepted!C71*Input_Accepted!Q70</f>
        <v>104.18665050461333</v>
      </c>
      <c r="E70" s="18">
        <f>Calculation_All!C71*Input_All!Q70</f>
        <v>104.18665050461333</v>
      </c>
      <c r="T70" s="453"/>
      <c r="V70" s="18">
        <f t="shared" si="20"/>
        <v>68</v>
      </c>
      <c r="W70" s="449">
        <v>86513</v>
      </c>
      <c r="X70" s="447">
        <f t="shared" si="16"/>
        <v>1.1454925849294306E-2</v>
      </c>
      <c r="Z70" s="18">
        <f t="shared" si="21"/>
        <v>68</v>
      </c>
      <c r="AA70" s="18">
        <f t="shared" si="17"/>
        <v>71.075580896891495</v>
      </c>
      <c r="AB70" s="18">
        <f t="shared" si="18"/>
        <v>71.75643230667022</v>
      </c>
      <c r="AC70" s="18">
        <f>X70*Calculation_Accepted!C71</f>
        <v>43.600427160800812</v>
      </c>
      <c r="AH70" s="453"/>
      <c r="AJ70" s="18">
        <f t="shared" si="22"/>
        <v>68</v>
      </c>
      <c r="AK70" s="18">
        <v>6.9906535722563798E-3</v>
      </c>
      <c r="AL70" s="18">
        <f>AK70*Calculation_Accepted!C71</f>
        <v>26.608245735814478</v>
      </c>
      <c r="AM70" s="18">
        <f>AK70*Calculation_All!C71</f>
        <v>26.608245735814478</v>
      </c>
    </row>
    <row r="71" spans="1:39">
      <c r="A71" s="18">
        <f t="shared" si="19"/>
        <v>69</v>
      </c>
      <c r="B71" s="448">
        <f>Calculation_Accepted!DZ72*Calculation_Accepted!C72</f>
        <v>71.163537276185167</v>
      </c>
      <c r="C71" s="445">
        <f>Calculation_All!DZ72*Calculation_All!C72</f>
        <v>71.884000872397877</v>
      </c>
      <c r="D71" s="18">
        <f>Calculation_Accepted!C72*Input_Accepted!Q71</f>
        <v>105.80242312238552</v>
      </c>
      <c r="E71" s="18">
        <f>Calculation_All!C72*Input_All!Q71</f>
        <v>105.81792820815423</v>
      </c>
      <c r="T71" s="453"/>
      <c r="V71" s="18">
        <f t="shared" si="20"/>
        <v>69</v>
      </c>
      <c r="W71" s="449">
        <v>85522</v>
      </c>
      <c r="X71" s="447">
        <f t="shared" si="16"/>
        <v>1.2651715348097614E-2</v>
      </c>
      <c r="Z71" s="18">
        <f t="shared" si="21"/>
        <v>69</v>
      </c>
      <c r="AA71" s="18">
        <f t="shared" si="17"/>
        <v>71.163537276185167</v>
      </c>
      <c r="AB71" s="18">
        <f t="shared" si="18"/>
        <v>71.884000872397877</v>
      </c>
      <c r="AC71" s="18">
        <f>X71*Calculation_Accepted!C72</f>
        <v>45.145451004189781</v>
      </c>
      <c r="AH71" s="453"/>
      <c r="AJ71" s="18">
        <f t="shared" si="22"/>
        <v>69</v>
      </c>
      <c r="AK71" s="18">
        <v>7.80800009949885E-3</v>
      </c>
      <c r="AL71" s="18">
        <f>AK71*Calculation_Accepted!C72</f>
        <v>27.861493578863797</v>
      </c>
      <c r="AM71" s="18">
        <f>AK71*Calculation_All!C72</f>
        <v>27.865576612454483</v>
      </c>
    </row>
    <row r="72" spans="1:39">
      <c r="A72" s="18">
        <f t="shared" si="19"/>
        <v>70</v>
      </c>
      <c r="B72" s="448">
        <f>Calculation_Accepted!DZ73*Calculation_Accepted!C73</f>
        <v>66.719247027591564</v>
      </c>
      <c r="C72" s="445">
        <f>Calculation_All!DZ73*Calculation_All!C73</f>
        <v>67.41360403810755</v>
      </c>
      <c r="D72" s="18">
        <f>Calculation_Accepted!C73*Input_Accepted!Q72</f>
        <v>100.84752146026545</v>
      </c>
      <c r="E72" s="18">
        <f>Calculation_All!C73*Input_All!Q72</f>
        <v>100.84752146026545</v>
      </c>
      <c r="T72" s="453"/>
      <c r="V72" s="18">
        <f t="shared" si="20"/>
        <v>70</v>
      </c>
      <c r="W72" s="449">
        <v>84440</v>
      </c>
      <c r="X72" s="447">
        <f t="shared" si="16"/>
        <v>1.4081004263382324E-2</v>
      </c>
      <c r="Z72" s="18">
        <f t="shared" si="21"/>
        <v>70</v>
      </c>
      <c r="AA72" s="18">
        <f t="shared" si="17"/>
        <v>66.719247027591564</v>
      </c>
      <c r="AB72" s="18">
        <f t="shared" si="18"/>
        <v>67.41360403810755</v>
      </c>
      <c r="AC72" s="18">
        <f>X72*Calculation_Accepted!C73</f>
        <v>44.265829529231837</v>
      </c>
      <c r="AH72" s="453"/>
      <c r="AJ72" s="18">
        <f t="shared" si="22"/>
        <v>70</v>
      </c>
      <c r="AK72" s="18">
        <v>8.7960093138207303E-3</v>
      </c>
      <c r="AL72" s="18">
        <f>AK72*Calculation_Accepted!C73</f>
        <v>27.651624950903692</v>
      </c>
      <c r="AM72" s="18">
        <f>AK72*Calculation_All!C73</f>
        <v>27.651624950903692</v>
      </c>
    </row>
    <row r="73" spans="1:39">
      <c r="A73" s="18">
        <f t="shared" si="19"/>
        <v>71</v>
      </c>
      <c r="B73" s="448">
        <f>Calculation_Accepted!DZ74*Calculation_Accepted!C74</f>
        <v>66.416094461885478</v>
      </c>
      <c r="C73" s="445">
        <f>Calculation_All!DZ74*Calculation_All!C74</f>
        <v>67.136178788952591</v>
      </c>
      <c r="D73" s="18">
        <f>Calculation_Accepted!C74*Input_Accepted!Q73</f>
        <v>98.834730862833283</v>
      </c>
      <c r="E73" s="18">
        <f>Calculation_All!C74*Input_All!Q73</f>
        <v>98.834730862833283</v>
      </c>
      <c r="T73" s="453"/>
      <c r="V73" s="18">
        <f t="shared" si="20"/>
        <v>71</v>
      </c>
      <c r="W73" s="449">
        <v>83251</v>
      </c>
      <c r="X73" s="447">
        <f t="shared" si="16"/>
        <v>1.5795606058786049E-2</v>
      </c>
      <c r="Z73" s="18">
        <f t="shared" si="21"/>
        <v>71</v>
      </c>
      <c r="AA73" s="18">
        <f t="shared" si="17"/>
        <v>66.416094461885478</v>
      </c>
      <c r="AB73" s="18">
        <f t="shared" si="18"/>
        <v>67.136178788952591</v>
      </c>
      <c r="AC73" s="18">
        <f>X73*Calculation_Accepted!C74</f>
        <v>43.932878086013218</v>
      </c>
      <c r="AH73" s="453"/>
      <c r="AJ73" s="18">
        <f t="shared" si="22"/>
        <v>71</v>
      </c>
      <c r="AK73" s="18">
        <v>9.9968723097863203E-3</v>
      </c>
      <c r="AL73" s="18">
        <f>AK73*Calculation_Accepted!C74</f>
        <v>27.804654711744391</v>
      </c>
      <c r="AM73" s="18">
        <f>AK73*Calculation_All!C74</f>
        <v>27.804654711744391</v>
      </c>
    </row>
    <row r="74" spans="1:39">
      <c r="A74" s="18">
        <f t="shared" si="19"/>
        <v>72</v>
      </c>
      <c r="B74" s="448">
        <f>Calculation_Accepted!DZ75*Calculation_Accepted!C75</f>
        <v>46.431899552458674</v>
      </c>
      <c r="C74" s="445">
        <f>Calculation_All!DZ75*Calculation_All!C75</f>
        <v>46.942674427730026</v>
      </c>
      <c r="D74" s="18">
        <f>Calculation_Accepted!C75*Input_Accepted!Q74</f>
        <v>66.265726411375496</v>
      </c>
      <c r="E74" s="18">
        <f>Calculation_All!C75*Input_All!Q74</f>
        <v>66.269146725694682</v>
      </c>
      <c r="T74" s="453"/>
      <c r="V74" s="18">
        <f t="shared" si="20"/>
        <v>72</v>
      </c>
      <c r="W74" s="449">
        <v>81936</v>
      </c>
      <c r="X74" s="447">
        <f t="shared" si="16"/>
        <v>1.7721148213239557E-2</v>
      </c>
      <c r="Z74" s="18">
        <f t="shared" si="21"/>
        <v>72</v>
      </c>
      <c r="AA74" s="18">
        <f t="shared" si="17"/>
        <v>46.431899552458674</v>
      </c>
      <c r="AB74" s="18">
        <f t="shared" si="18"/>
        <v>46.942674427730026</v>
      </c>
      <c r="AC74" s="18">
        <f>X74*Calculation_Accepted!C75</f>
        <v>30.31477134254521</v>
      </c>
      <c r="AH74" s="453"/>
      <c r="AJ74" s="18">
        <f t="shared" si="22"/>
        <v>72</v>
      </c>
      <c r="AK74" s="18">
        <v>1.1364026884016E-2</v>
      </c>
      <c r="AL74" s="18">
        <f>AK74*Calculation_Accepted!C75</f>
        <v>19.439929759297737</v>
      </c>
      <c r="AM74" s="18">
        <f>AK74*Calculation_All!C75</f>
        <v>19.440933153868663</v>
      </c>
    </row>
    <row r="75" spans="1:39">
      <c r="A75" s="18">
        <f t="shared" si="19"/>
        <v>73</v>
      </c>
      <c r="B75" s="448">
        <f>Calculation_Accepted!DZ76*Calculation_Accepted!C76</f>
        <v>1.494175178527247</v>
      </c>
      <c r="C75" s="445">
        <f>Calculation_All!DZ76*Calculation_All!C76</f>
        <v>1.5395729682042363</v>
      </c>
      <c r="D75" s="18">
        <f>Calculation_Accepted!C76*Input_Accepted!Q75</f>
        <v>2.0404050723459934</v>
      </c>
      <c r="E75" s="18">
        <f>Calculation_All!C76*Input_All!Q75</f>
        <v>2.0798872453116735</v>
      </c>
      <c r="T75" s="453"/>
      <c r="V75" s="18">
        <f t="shared" si="20"/>
        <v>73</v>
      </c>
      <c r="W75" s="449">
        <v>80484</v>
      </c>
      <c r="X75" s="447">
        <f t="shared" si="16"/>
        <v>1.9929426966850516E-2</v>
      </c>
      <c r="Z75" s="18">
        <f t="shared" si="21"/>
        <v>73</v>
      </c>
      <c r="AA75" s="18">
        <f t="shared" si="17"/>
        <v>1.494175178527247</v>
      </c>
      <c r="AB75" s="18">
        <f t="shared" si="18"/>
        <v>1.5395729682042363</v>
      </c>
      <c r="AC75" s="18">
        <f>X75*Calculation_Accepted!C76</f>
        <v>0.96014550028453804</v>
      </c>
      <c r="AH75" s="453"/>
      <c r="AJ75" s="18">
        <f t="shared" si="22"/>
        <v>73</v>
      </c>
      <c r="AK75" s="18">
        <v>1.29539467193849E-2</v>
      </c>
      <c r="AL75" s="18">
        <f>AK75*Calculation_Accepted!C76</f>
        <v>0.62408586429660962</v>
      </c>
      <c r="AM75" s="18">
        <f>AK75*Calculation_All!C76</f>
        <v>0.63616202817874701</v>
      </c>
    </row>
    <row r="76" spans="1:39">
      <c r="A76" s="18">
        <f t="shared" si="19"/>
        <v>74</v>
      </c>
      <c r="B76" s="448">
        <f>Calculation_Accepted!DZ77*Calculation_Accepted!C77</f>
        <v>0.53549964391185545</v>
      </c>
      <c r="C76" s="445">
        <f>Calculation_All!DZ77*Calculation_All!C77</f>
        <v>0.54111910941996877</v>
      </c>
      <c r="D76" s="18">
        <f>Calculation_Accepted!C77*Input_Accepted!Q76</f>
        <v>0.7152840704604454</v>
      </c>
      <c r="E76" s="18">
        <f>Calculation_All!C77*Input_All!Q76</f>
        <v>0.7152840704604454</v>
      </c>
      <c r="T76" s="453"/>
      <c r="V76" s="18">
        <f t="shared" si="20"/>
        <v>74</v>
      </c>
      <c r="W76" s="449">
        <v>78880</v>
      </c>
      <c r="X76" s="447">
        <f t="shared" si="16"/>
        <v>2.2515212981744415E-2</v>
      </c>
      <c r="Z76" s="18">
        <f t="shared" si="21"/>
        <v>74</v>
      </c>
      <c r="AA76" s="18">
        <f t="shared" si="17"/>
        <v>0.53549964391185545</v>
      </c>
      <c r="AB76" s="18">
        <f t="shared" si="18"/>
        <v>0.54111910941996877</v>
      </c>
      <c r="AC76" s="18">
        <f>X76*Calculation_Accepted!C77</f>
        <v>0.34971781532835466</v>
      </c>
      <c r="AH76" s="453"/>
      <c r="AJ76" s="18">
        <f t="shared" si="22"/>
        <v>74</v>
      </c>
      <c r="AK76" s="18">
        <v>1.48428802321088E-2</v>
      </c>
      <c r="AL76" s="18">
        <f>AK76*Calculation_Accepted!C77</f>
        <v>0.23054721499469208</v>
      </c>
      <c r="AM76" s="18">
        <f>AK76*Calculation_All!C77</f>
        <v>0.23054721499469208</v>
      </c>
    </row>
    <row r="77" spans="1:39">
      <c r="A77" s="18">
        <f t="shared" si="19"/>
        <v>75</v>
      </c>
      <c r="B77" s="448">
        <f>Calculation_Accepted!DZ78*Calculation_Accepted!C78</f>
        <v>0.32173109478463063</v>
      </c>
      <c r="C77" s="445">
        <f>Calculation_All!DZ78*Calculation_All!C78</f>
        <v>0.35711716045691561</v>
      </c>
      <c r="D77" s="18">
        <f>Calculation_Accepted!C78*Input_Accepted!Q77</f>
        <v>0.42615783482388242</v>
      </c>
      <c r="E77" s="18">
        <f>Calculation_All!C78*Input_All!Q77</f>
        <v>0.46826980349950847</v>
      </c>
      <c r="T77" s="453"/>
      <c r="V77" s="18">
        <f t="shared" si="20"/>
        <v>75</v>
      </c>
      <c r="W77" s="449">
        <v>77104</v>
      </c>
      <c r="X77" s="447">
        <f t="shared" si="16"/>
        <v>2.5523967628138577E-2</v>
      </c>
      <c r="Z77" s="18">
        <f t="shared" si="21"/>
        <v>75</v>
      </c>
      <c r="AA77" s="18">
        <f t="shared" si="17"/>
        <v>0.32173109478463063</v>
      </c>
      <c r="AB77" s="18">
        <f t="shared" si="18"/>
        <v>0.35711716045691561</v>
      </c>
      <c r="AC77" s="18">
        <f>X77*Calculation_Accepted!C78</f>
        <v>0.21427204856887053</v>
      </c>
      <c r="AH77" s="453"/>
      <c r="AJ77" s="18">
        <f t="shared" si="22"/>
        <v>75</v>
      </c>
      <c r="AK77" s="18">
        <v>1.7074366164986799E-2</v>
      </c>
      <c r="AL77" s="18">
        <f>AK77*Calculation_Accepted!C78</f>
        <v>0.1433381937122267</v>
      </c>
      <c r="AM77" s="18">
        <f>AK77*Calculation_All!C78</f>
        <v>0.15750255496613796</v>
      </c>
    </row>
    <row r="78" spans="1:39">
      <c r="A78" s="18">
        <f t="shared" si="19"/>
        <v>76</v>
      </c>
      <c r="B78" s="448">
        <f>Calculation_Accepted!DZ79*Calculation_Accepted!C79</f>
        <v>0.14877300989405437</v>
      </c>
      <c r="C78" s="445">
        <f>Calculation_All!DZ79*Calculation_All!C79</f>
        <v>0.1502361615156719</v>
      </c>
      <c r="D78" s="18">
        <f>Calculation_Accepted!C79*Input_Accepted!Q78</f>
        <v>0.19379447999311247</v>
      </c>
      <c r="E78" s="18">
        <f>Calculation_All!C79*Input_All!Q78</f>
        <v>0.19379447999311247</v>
      </c>
      <c r="T78" s="453"/>
      <c r="V78" s="18">
        <f t="shared" si="20"/>
        <v>76</v>
      </c>
      <c r="W78" s="449">
        <v>75136</v>
      </c>
      <c r="X78" s="447">
        <f t="shared" si="16"/>
        <v>2.8681324531516172E-2</v>
      </c>
      <c r="Z78" s="18">
        <f t="shared" si="21"/>
        <v>76</v>
      </c>
      <c r="AA78" s="18">
        <f t="shared" si="17"/>
        <v>0.14877300989405437</v>
      </c>
      <c r="AB78" s="18">
        <f t="shared" si="18"/>
        <v>0.1502361615156719</v>
      </c>
      <c r="AC78" s="18">
        <f>X78*Calculation_Accepted!C79</f>
        <v>0.10015887594784101</v>
      </c>
      <c r="AH78" s="453"/>
      <c r="AJ78" s="18">
        <f t="shared" si="22"/>
        <v>76</v>
      </c>
      <c r="AK78" s="18">
        <v>1.9451386129150601E-2</v>
      </c>
      <c r="AL78" s="18">
        <f>AK78*Calculation_Accepted!C79</f>
        <v>6.7926743347656748E-2</v>
      </c>
      <c r="AM78" s="18">
        <f>AK78*Calculation_All!C79</f>
        <v>6.7926743347656748E-2</v>
      </c>
    </row>
    <row r="79" spans="1:39">
      <c r="A79" s="18">
        <f t="shared" si="19"/>
        <v>77</v>
      </c>
      <c r="B79" s="448">
        <f>Calculation_Accepted!DZ80*Calculation_Accepted!C80</f>
        <v>0.11824879828831429</v>
      </c>
      <c r="C79" s="445">
        <f>Calculation_All!DZ80*Calculation_All!C80</f>
        <v>0.11937280190869508</v>
      </c>
      <c r="D79" s="18">
        <f>Calculation_Accepted!C80*Input_Accepted!Q79</f>
        <v>0.15353798670087537</v>
      </c>
      <c r="E79" s="18">
        <f>Calculation_All!C80*Input_All!Q79</f>
        <v>0.15353798670087537</v>
      </c>
      <c r="T79" s="453"/>
      <c r="V79" s="18">
        <f t="shared" si="20"/>
        <v>77</v>
      </c>
      <c r="W79" s="449">
        <v>72981</v>
      </c>
      <c r="X79" s="447">
        <f t="shared" si="16"/>
        <v>3.266603636562937E-2</v>
      </c>
      <c r="Z79" s="18">
        <f t="shared" si="21"/>
        <v>77</v>
      </c>
      <c r="AA79" s="18">
        <f t="shared" si="17"/>
        <v>0.11824879828831429</v>
      </c>
      <c r="AB79" s="18">
        <f t="shared" si="18"/>
        <v>0.11937280190869508</v>
      </c>
      <c r="AC79" s="18">
        <f>X79*Calculation_Accepted!C80</f>
        <v>8.1564476839025721E-2</v>
      </c>
      <c r="AH79" s="453"/>
      <c r="AJ79" s="18">
        <f t="shared" si="22"/>
        <v>77</v>
      </c>
      <c r="AK79" s="18">
        <v>2.24981875452923E-2</v>
      </c>
      <c r="AL79" s="18">
        <f>AK79*Calculation_Accepted!C80</f>
        <v>5.6176172597691136E-2</v>
      </c>
      <c r="AM79" s="18">
        <f>AK79*Calculation_All!C80</f>
        <v>5.6176172597691136E-2</v>
      </c>
    </row>
    <row r="80" spans="1:39">
      <c r="A80" s="18">
        <f t="shared" si="19"/>
        <v>78</v>
      </c>
      <c r="B80" s="448">
        <f>Calculation_Accepted!DZ81*Calculation_Accepted!C81</f>
        <v>5.8265320152284167E-2</v>
      </c>
      <c r="C80" s="445">
        <f>Calculation_All!DZ81*Calculation_All!C81</f>
        <v>5.8799970921730026E-2</v>
      </c>
      <c r="D80" s="18">
        <f>Calculation_Accepted!C81*Input_Accepted!Q80</f>
        <v>7.5302036320356022E-2</v>
      </c>
      <c r="E80" s="18">
        <f>Calculation_All!C81*Input_All!Q80</f>
        <v>7.5302036320356022E-2</v>
      </c>
      <c r="T80" s="453"/>
      <c r="V80" s="18">
        <f t="shared" si="20"/>
        <v>78</v>
      </c>
      <c r="W80" s="449">
        <v>70597</v>
      </c>
      <c r="X80" s="447">
        <f t="shared" si="16"/>
        <v>3.7324532203917959E-2</v>
      </c>
      <c r="Z80" s="18">
        <f t="shared" si="21"/>
        <v>78</v>
      </c>
      <c r="AA80" s="18">
        <f t="shared" si="17"/>
        <v>5.8265320152284167E-2</v>
      </c>
      <c r="AB80" s="18">
        <f t="shared" si="18"/>
        <v>5.8799970921730026E-2</v>
      </c>
      <c r="AC80" s="18">
        <f>X80*Calculation_Accepted!C81</f>
        <v>4.1309903198997425E-2</v>
      </c>
      <c r="AH80" s="453"/>
      <c r="AJ80" s="18">
        <f t="shared" si="22"/>
        <v>78</v>
      </c>
      <c r="AK80" s="18">
        <v>2.6120395132127699E-2</v>
      </c>
      <c r="AL80" s="18">
        <f>AK80*Calculation_Accepted!C81</f>
        <v>2.8909431162662844E-2</v>
      </c>
      <c r="AM80" s="18">
        <f>AK80*Calculation_All!C81</f>
        <v>2.8909431162662844E-2</v>
      </c>
    </row>
    <row r="81" spans="1:39">
      <c r="A81" s="18">
        <f t="shared" si="19"/>
        <v>79</v>
      </c>
      <c r="B81" s="448">
        <f>Calculation_Accepted!DZ82*Calculation_Accepted!C82</f>
        <v>1.4459908010573072E-2</v>
      </c>
      <c r="C81" s="445">
        <f>Calculation_All!DZ82*Calculation_All!C82</f>
        <v>1.4587834469115999E-2</v>
      </c>
      <c r="D81" s="18">
        <f>Calculation_Accepted!C82*Input_Accepted!Q81</f>
        <v>1.8512945715926876E-2</v>
      </c>
      <c r="E81" s="18">
        <f>Calculation_All!C82*Input_All!Q81</f>
        <v>1.8512945715926876E-2</v>
      </c>
      <c r="T81" s="453"/>
      <c r="V81" s="18">
        <f t="shared" si="20"/>
        <v>79</v>
      </c>
      <c r="W81" s="449">
        <v>67962</v>
      </c>
      <c r="X81" s="447">
        <f t="shared" si="16"/>
        <v>4.2950472322768607E-2</v>
      </c>
      <c r="Z81" s="18">
        <f t="shared" si="21"/>
        <v>79</v>
      </c>
      <c r="AA81" s="18">
        <f t="shared" si="17"/>
        <v>1.4459908010573072E-2</v>
      </c>
      <c r="AB81" s="18">
        <f t="shared" si="18"/>
        <v>1.4587834469115999E-2</v>
      </c>
      <c r="AC81" s="18">
        <f>X81*Calculation_Accepted!C82</f>
        <v>1.0612676597206763E-2</v>
      </c>
      <c r="AH81" s="453"/>
      <c r="AJ81" s="18">
        <f t="shared" si="22"/>
        <v>79</v>
      </c>
      <c r="AK81" s="18">
        <v>3.0488988989414101E-2</v>
      </c>
      <c r="AL81" s="18">
        <f>AK81*Calculation_Accepted!C82</f>
        <v>7.5335558009433376E-3</v>
      </c>
      <c r="AM81" s="18">
        <f>AK81*Calculation_All!C82</f>
        <v>7.5335558009433376E-3</v>
      </c>
    </row>
    <row r="82" spans="1:39">
      <c r="A82" s="18">
        <f t="shared" si="19"/>
        <v>80</v>
      </c>
      <c r="B82" s="448">
        <f>Calculation_Accepted!DZ83*Calculation_Accepted!C83</f>
        <v>6.4874808811971982E-2</v>
      </c>
      <c r="C82" s="445">
        <f>Calculation_All!DZ83*Calculation_All!C83</f>
        <v>6.5427407158407738E-2</v>
      </c>
      <c r="D82" s="18">
        <f>Calculation_Accepted!C83*Input_Accepted!Q82</f>
        <v>8.2174952844901755E-2</v>
      </c>
      <c r="E82" s="18">
        <f>Calculation_All!C83*Input_All!Q82</f>
        <v>8.2174952844901755E-2</v>
      </c>
      <c r="T82" s="453"/>
      <c r="V82" s="18">
        <f t="shared" si="20"/>
        <v>80</v>
      </c>
      <c r="W82" s="449">
        <v>65043</v>
      </c>
      <c r="X82" s="447">
        <f t="shared" si="16"/>
        <v>4.9059852712820762E-2</v>
      </c>
      <c r="Z82" s="18">
        <f t="shared" si="21"/>
        <v>80</v>
      </c>
      <c r="AA82" s="18">
        <f t="shared" si="17"/>
        <v>6.4874808811971982E-2</v>
      </c>
      <c r="AB82" s="18">
        <f t="shared" si="18"/>
        <v>6.5427407158407738E-2</v>
      </c>
      <c r="AC82" s="18">
        <f>X82*Calculation_Accepted!C83</f>
        <v>4.8925534156454585E-2</v>
      </c>
      <c r="AH82" s="453"/>
      <c r="AJ82" s="18">
        <f t="shared" si="22"/>
        <v>80</v>
      </c>
      <c r="AK82" s="18">
        <v>3.5500517272969302E-2</v>
      </c>
      <c r="AL82" s="18">
        <f>AK82*Calculation_Accepted!C83</f>
        <v>3.5403322153810056E-2</v>
      </c>
      <c r="AM82" s="18">
        <f>AK82*Calculation_All!C83</f>
        <v>3.5403322153810056E-2</v>
      </c>
    </row>
    <row r="83" spans="1:39">
      <c r="A83" s="18">
        <f t="shared" si="19"/>
        <v>81</v>
      </c>
      <c r="B83" s="448">
        <f>Calculation_Accepted!DZ84*Calculation_Accepted!C84</f>
        <v>0.12725557769782658</v>
      </c>
      <c r="C83" s="445">
        <f>Calculation_All!DZ84*Calculation_All!C84</f>
        <v>0.12829766964662942</v>
      </c>
      <c r="D83" s="18">
        <f>Calculation_Accepted!C84*Input_Accepted!Q83</f>
        <v>0.16239798402961239</v>
      </c>
      <c r="E83" s="18">
        <f>Calculation_All!C84*Input_All!Q83</f>
        <v>0.16239798402961239</v>
      </c>
      <c r="T83" s="453"/>
      <c r="V83" s="18">
        <f t="shared" si="20"/>
        <v>81</v>
      </c>
      <c r="W83" s="449">
        <v>61852</v>
      </c>
      <c r="X83" s="447">
        <f t="shared" si="16"/>
        <v>5.6150164909784639E-2</v>
      </c>
      <c r="Z83" s="18">
        <f t="shared" si="21"/>
        <v>81</v>
      </c>
      <c r="AA83" s="18">
        <f t="shared" si="17"/>
        <v>0.12725557769782658</v>
      </c>
      <c r="AB83" s="18">
        <f t="shared" si="18"/>
        <v>0.12829766964662942</v>
      </c>
      <c r="AC83" s="18">
        <f>X83*Calculation_Accepted!C84</f>
        <v>9.8810454471634002E-2</v>
      </c>
      <c r="AH83" s="453"/>
      <c r="AJ83" s="18">
        <f t="shared" si="22"/>
        <v>81</v>
      </c>
      <c r="AK83" s="18">
        <v>4.1285722066329099E-2</v>
      </c>
      <c r="AL83" s="18">
        <f>AK83*Calculation_Accepted!C84</f>
        <v>7.2652697763540608E-2</v>
      </c>
      <c r="AM83" s="18">
        <f>AK83*Calculation_All!C84</f>
        <v>7.2652697763540608E-2</v>
      </c>
    </row>
    <row r="84" spans="1:39">
      <c r="A84" s="18">
        <f t="shared" si="19"/>
        <v>82</v>
      </c>
      <c r="B84" s="448">
        <f>Calculation_Accepted!DZ85*Calculation_Accepted!C85</f>
        <v>0.16000271918385883</v>
      </c>
      <c r="C84" s="445">
        <f>Calculation_All!DZ85*Calculation_All!C85</f>
        <v>0.16126036073320912</v>
      </c>
      <c r="D84" s="18">
        <f>Calculation_Accepted!C85*Input_Accepted!Q84</f>
        <v>0.20186964107153149</v>
      </c>
      <c r="E84" s="18">
        <f>Calculation_All!C85*Input_All!Q84</f>
        <v>0.20186964107153149</v>
      </c>
      <c r="T84" s="453"/>
      <c r="V84" s="18">
        <f t="shared" si="20"/>
        <v>82</v>
      </c>
      <c r="W84" s="449">
        <v>58379</v>
      </c>
      <c r="X84" s="447">
        <f t="shared" si="16"/>
        <v>6.4492368831257862E-2</v>
      </c>
      <c r="Z84" s="18">
        <f t="shared" si="21"/>
        <v>82</v>
      </c>
      <c r="AA84" s="18">
        <f t="shared" si="17"/>
        <v>0.16000271918385883</v>
      </c>
      <c r="AB84" s="18">
        <f t="shared" si="18"/>
        <v>0.16126036073320912</v>
      </c>
      <c r="AC84" s="18">
        <f>X84*Calculation_Accepted!C85</f>
        <v>0.12836674097282422</v>
      </c>
      <c r="AH84" s="453"/>
      <c r="AJ84" s="18">
        <f t="shared" si="22"/>
        <v>82</v>
      </c>
      <c r="AK84" s="18">
        <v>4.7825251743626597E-2</v>
      </c>
      <c r="AL84" s="18">
        <f>AK84*Calculation_Accepted!C85</f>
        <v>9.5192219076293577E-2</v>
      </c>
      <c r="AM84" s="18">
        <f>AK84*Calculation_All!C85</f>
        <v>9.5192219076293577E-2</v>
      </c>
    </row>
    <row r="85" spans="1:39">
      <c r="A85" s="18">
        <f t="shared" si="19"/>
        <v>83</v>
      </c>
      <c r="B85" s="448">
        <f>Calculation_Accepted!DZ86*Calculation_Accepted!C86</f>
        <v>0</v>
      </c>
      <c r="C85" s="445">
        <f>Calculation_All!DZ86*Calculation_All!C86</f>
        <v>0</v>
      </c>
      <c r="D85" s="18">
        <f>Calculation_Accepted!C86*Input_Accepted!Q85</f>
        <v>0</v>
      </c>
      <c r="E85" s="18">
        <f>Calculation_All!C86*Input_All!Q85</f>
        <v>0</v>
      </c>
      <c r="T85" s="453"/>
      <c r="V85" s="18">
        <f t="shared" si="20"/>
        <v>83</v>
      </c>
      <c r="W85" s="449">
        <v>54614</v>
      </c>
      <c r="X85" s="447">
        <f t="shared" si="16"/>
        <v>7.3039879884278736E-2</v>
      </c>
      <c r="Z85" s="18">
        <f t="shared" si="21"/>
        <v>83</v>
      </c>
      <c r="AA85" s="18">
        <f t="shared" si="17"/>
        <v>0</v>
      </c>
      <c r="AB85" s="18">
        <f t="shared" si="18"/>
        <v>0</v>
      </c>
      <c r="AC85" s="18">
        <f>X85*Calculation_Accepted!C86</f>
        <v>0</v>
      </c>
      <c r="AH85" s="453"/>
      <c r="AJ85" s="18">
        <f t="shared" si="22"/>
        <v>83</v>
      </c>
      <c r="AK85" s="18">
        <v>5.8147326425984101E-2</v>
      </c>
      <c r="AL85" s="18">
        <f>AK85*Calculation_Accepted!C86</f>
        <v>0</v>
      </c>
      <c r="AM85" s="18">
        <f>AK85*Calculation_All!C86</f>
        <v>0</v>
      </c>
    </row>
    <row r="86" spans="1:39">
      <c r="A86" s="18">
        <f t="shared" si="19"/>
        <v>84</v>
      </c>
      <c r="B86" s="448">
        <f>Calculation_Accepted!DZ87*Calculation_Accepted!C87</f>
        <v>0</v>
      </c>
      <c r="C86" s="445">
        <f>Calculation_All!DZ87*Calculation_All!C87</f>
        <v>0</v>
      </c>
      <c r="D86" s="18">
        <f>Calculation_Accepted!C87*Input_Accepted!Q86</f>
        <v>0</v>
      </c>
      <c r="E86" s="18">
        <f>Calculation_All!C87*Input_All!Q86</f>
        <v>0</v>
      </c>
      <c r="T86" s="453"/>
      <c r="V86" s="18">
        <f t="shared" si="20"/>
        <v>84</v>
      </c>
      <c r="W86" s="449">
        <v>50625</v>
      </c>
      <c r="X86" s="447">
        <f t="shared" si="16"/>
        <v>8.2370370370370316E-2</v>
      </c>
      <c r="Z86" s="18">
        <f t="shared" si="21"/>
        <v>84</v>
      </c>
      <c r="AA86" s="18">
        <f t="shared" si="17"/>
        <v>0</v>
      </c>
      <c r="AB86" s="18">
        <f t="shared" si="18"/>
        <v>0</v>
      </c>
      <c r="AC86" s="18">
        <f>X86*Calculation_Accepted!C87</f>
        <v>0</v>
      </c>
      <c r="AH86" s="453"/>
      <c r="AJ86" s="18">
        <f t="shared" si="22"/>
        <v>84</v>
      </c>
      <c r="AK86" s="18">
        <v>7.1216297533941403E-2</v>
      </c>
      <c r="AL86" s="18">
        <f>AK86*Calculation_Accepted!C87</f>
        <v>0</v>
      </c>
      <c r="AM86" s="18">
        <f>AK86*Calculation_All!C87</f>
        <v>0</v>
      </c>
    </row>
    <row r="87" spans="1:39">
      <c r="A87" s="18">
        <f t="shared" si="19"/>
        <v>85</v>
      </c>
      <c r="B87" s="448">
        <f>Calculation_Accepted!DZ88*Calculation_Accepted!C88</f>
        <v>0</v>
      </c>
      <c r="C87" s="445">
        <f>Calculation_All!DZ88*Calculation_All!C88</f>
        <v>0</v>
      </c>
      <c r="D87" s="18">
        <f>Calculation_Accepted!C88*Input_Accepted!Q87</f>
        <v>0</v>
      </c>
      <c r="E87" s="18">
        <f>Calculation_All!C88*Input_All!Q87</f>
        <v>0</v>
      </c>
      <c r="T87" s="453"/>
      <c r="V87" s="18">
        <f t="shared" si="20"/>
        <v>85</v>
      </c>
      <c r="W87" s="449">
        <v>46455</v>
      </c>
      <c r="X87" s="447">
        <f t="shared" si="16"/>
        <v>9.3100850285222303E-2</v>
      </c>
      <c r="Z87" s="18">
        <f t="shared" si="21"/>
        <v>85</v>
      </c>
      <c r="AA87" s="18">
        <f t="shared" si="17"/>
        <v>0</v>
      </c>
      <c r="AB87" s="18">
        <f t="shared" si="18"/>
        <v>0</v>
      </c>
      <c r="AC87" s="18">
        <f>X87*Calculation_Accepted!C88</f>
        <v>0</v>
      </c>
      <c r="AH87" s="453"/>
      <c r="AJ87" s="18">
        <f t="shared" si="22"/>
        <v>85</v>
      </c>
      <c r="AK87" s="18">
        <v>8.8073840622590799E-2</v>
      </c>
      <c r="AL87" s="18">
        <f>AK87*Calculation_Accepted!C88</f>
        <v>0</v>
      </c>
      <c r="AM87" s="18">
        <f>AK87*Calculation_All!C88</f>
        <v>0</v>
      </c>
    </row>
    <row r="88" spans="1:39">
      <c r="A88" s="18">
        <f t="shared" si="19"/>
        <v>86</v>
      </c>
      <c r="B88" s="448">
        <f>Calculation_Accepted!DZ89*Calculation_Accepted!C89</f>
        <v>0</v>
      </c>
      <c r="C88" s="445">
        <f>Calculation_All!DZ89*Calculation_All!C89</f>
        <v>0</v>
      </c>
      <c r="D88" s="18">
        <f>Calculation_Accepted!C89*Input_Accepted!Q88</f>
        <v>0</v>
      </c>
      <c r="E88" s="18">
        <f>Calculation_All!C89*Input_All!Q88</f>
        <v>0</v>
      </c>
      <c r="T88" s="453"/>
      <c r="V88" s="18">
        <f t="shared" si="20"/>
        <v>86</v>
      </c>
      <c r="W88" s="449">
        <v>42130</v>
      </c>
      <c r="X88" s="447">
        <f t="shared" si="16"/>
        <v>0.10424875385710897</v>
      </c>
      <c r="Z88" s="18">
        <f t="shared" si="21"/>
        <v>86</v>
      </c>
      <c r="AA88" s="18">
        <f t="shared" si="17"/>
        <v>0</v>
      </c>
      <c r="AB88" s="18">
        <f t="shared" si="18"/>
        <v>0</v>
      </c>
      <c r="AC88" s="18">
        <f>X88*Calculation_Accepted!C89</f>
        <v>0</v>
      </c>
      <c r="AH88" s="453"/>
      <c r="AJ88" s="18">
        <f t="shared" si="22"/>
        <v>86</v>
      </c>
      <c r="AK88" s="18">
        <v>0.103377104585229</v>
      </c>
      <c r="AL88" s="18">
        <f>AK88*Calculation_Accepted!C89</f>
        <v>0</v>
      </c>
      <c r="AM88" s="18">
        <f>AK88*Calculation_All!C89</f>
        <v>0</v>
      </c>
    </row>
    <row r="89" spans="1:39">
      <c r="A89" s="18">
        <f t="shared" si="19"/>
        <v>87</v>
      </c>
      <c r="B89" s="448">
        <f>Calculation_Accepted!DZ90*Calculation_Accepted!C90</f>
        <v>0</v>
      </c>
      <c r="C89" s="445">
        <f>Calculation_All!DZ90*Calculation_All!C90</f>
        <v>0</v>
      </c>
      <c r="D89" s="18">
        <f>Calculation_Accepted!C90*Input_Accepted!Q89</f>
        <v>0</v>
      </c>
      <c r="E89" s="18">
        <f>Calculation_All!C90*Input_All!Q89</f>
        <v>0</v>
      </c>
      <c r="T89" s="453"/>
      <c r="V89" s="18">
        <f t="shared" si="20"/>
        <v>87</v>
      </c>
      <c r="W89" s="449">
        <v>37738</v>
      </c>
      <c r="X89" s="447">
        <f t="shared" si="16"/>
        <v>0.11654035719963962</v>
      </c>
      <c r="Z89" s="18">
        <f t="shared" si="21"/>
        <v>87</v>
      </c>
      <c r="AA89" s="18">
        <f t="shared" si="17"/>
        <v>0</v>
      </c>
      <c r="AB89" s="18">
        <f t="shared" si="18"/>
        <v>0</v>
      </c>
      <c r="AC89" s="18">
        <f>X89*Calculation_Accepted!C90</f>
        <v>0</v>
      </c>
      <c r="AH89" s="453"/>
      <c r="AJ89" s="18">
        <f t="shared" si="22"/>
        <v>87</v>
      </c>
      <c r="AK89" s="18">
        <v>0.120034733731472</v>
      </c>
      <c r="AL89" s="18">
        <f>AK89*Calculation_Accepted!C90</f>
        <v>0</v>
      </c>
      <c r="AM89" s="18">
        <f>AK89*Calculation_All!C90</f>
        <v>0</v>
      </c>
    </row>
    <row r="90" spans="1:39">
      <c r="A90" s="18">
        <f t="shared" si="19"/>
        <v>88</v>
      </c>
      <c r="B90" s="448">
        <f>Calculation_Accepted!DZ91*Calculation_Accepted!C91</f>
        <v>0</v>
      </c>
      <c r="C90" s="445">
        <f>Calculation_All!DZ91*Calculation_All!C91</f>
        <v>0</v>
      </c>
      <c r="D90" s="18">
        <f>Calculation_Accepted!C91*Input_Accepted!Q90</f>
        <v>0</v>
      </c>
      <c r="E90" s="18">
        <f>Calculation_All!C91*Input_All!Q90</f>
        <v>0</v>
      </c>
      <c r="T90" s="453"/>
      <c r="V90" s="18">
        <f t="shared" si="20"/>
        <v>88</v>
      </c>
      <c r="W90" s="449">
        <v>33340</v>
      </c>
      <c r="X90" s="447">
        <f t="shared" si="16"/>
        <v>0.13077384523095381</v>
      </c>
      <c r="Z90" s="18">
        <f t="shared" si="21"/>
        <v>88</v>
      </c>
      <c r="AA90" s="18">
        <f t="shared" si="17"/>
        <v>0</v>
      </c>
      <c r="AB90" s="18">
        <f t="shared" si="18"/>
        <v>0</v>
      </c>
      <c r="AC90" s="18">
        <f>X90*Calculation_Accepted!C91</f>
        <v>0</v>
      </c>
      <c r="AH90" s="453"/>
      <c r="AJ90" s="18">
        <f t="shared" si="22"/>
        <v>88</v>
      </c>
      <c r="AK90" s="18">
        <v>0.13731313736793599</v>
      </c>
      <c r="AL90" s="18">
        <f>AK90*Calculation_Accepted!C91</f>
        <v>0</v>
      </c>
      <c r="AM90" s="18">
        <f>AK90*Calculation_All!C91</f>
        <v>0</v>
      </c>
    </row>
    <row r="91" spans="1:39">
      <c r="A91" s="18">
        <f t="shared" si="19"/>
        <v>89</v>
      </c>
      <c r="B91" s="448">
        <f>Calculation_Accepted!DZ92*Calculation_Accepted!C92</f>
        <v>0</v>
      </c>
      <c r="C91" s="445">
        <f>Calculation_All!DZ92*Calculation_All!C92</f>
        <v>0</v>
      </c>
      <c r="D91" s="18">
        <f>Calculation_Accepted!C92*Input_Accepted!Q91</f>
        <v>0</v>
      </c>
      <c r="E91" s="18">
        <f>Calculation_All!C92*Input_All!Q91</f>
        <v>0</v>
      </c>
      <c r="T91" s="453"/>
      <c r="V91" s="18">
        <f t="shared" si="20"/>
        <v>89</v>
      </c>
      <c r="W91" s="449">
        <v>28980</v>
      </c>
      <c r="X91" s="447">
        <f t="shared" si="16"/>
        <v>0.1463423050379572</v>
      </c>
      <c r="Z91" s="18">
        <f t="shared" si="21"/>
        <v>89</v>
      </c>
      <c r="AA91" s="18">
        <f t="shared" si="17"/>
        <v>0</v>
      </c>
      <c r="AB91" s="18">
        <f t="shared" si="18"/>
        <v>0</v>
      </c>
      <c r="AC91" s="18">
        <f>X91*Calculation_Accepted!C92</f>
        <v>0</v>
      </c>
      <c r="AH91" s="453"/>
      <c r="AJ91" s="18">
        <f t="shared" si="22"/>
        <v>89</v>
      </c>
      <c r="AK91" s="18">
        <v>0.15591301672031099</v>
      </c>
      <c r="AL91" s="18">
        <f>AK91*Calculation_Accepted!C92</f>
        <v>0</v>
      </c>
      <c r="AM91" s="18">
        <f>AK91*Calculation_All!C92</f>
        <v>0</v>
      </c>
    </row>
    <row r="92" spans="1:39">
      <c r="A92" s="18">
        <f t="shared" si="19"/>
        <v>90</v>
      </c>
      <c r="B92" s="448">
        <f>Calculation_Accepted!DZ93*Calculation_Accepted!C93</f>
        <v>0</v>
      </c>
      <c r="C92" s="445">
        <f>Calculation_All!DZ93*Calculation_All!C93</f>
        <v>0</v>
      </c>
      <c r="D92" s="18">
        <f>Calculation_Accepted!C93*Input_Accepted!Q92</f>
        <v>0</v>
      </c>
      <c r="E92" s="18">
        <f>Calculation_All!C93*Input_All!Q92</f>
        <v>0</v>
      </c>
      <c r="T92" s="453"/>
      <c r="V92" s="18">
        <f t="shared" si="20"/>
        <v>90</v>
      </c>
      <c r="W92" s="449">
        <v>24739</v>
      </c>
      <c r="X92" s="447">
        <f t="shared" si="16"/>
        <v>0.16310279316059662</v>
      </c>
      <c r="Z92" s="18">
        <f t="shared" si="21"/>
        <v>90</v>
      </c>
      <c r="AA92" s="18">
        <f t="shared" si="17"/>
        <v>0</v>
      </c>
      <c r="AB92" s="18">
        <f t="shared" si="18"/>
        <v>0</v>
      </c>
      <c r="AC92" s="18">
        <f>X92*Calculation_Accepted!C93</f>
        <v>0</v>
      </c>
      <c r="AH92" s="453"/>
      <c r="AJ92" s="18">
        <f t="shared" si="22"/>
        <v>90</v>
      </c>
      <c r="AK92" s="18">
        <v>0.17583680527238299</v>
      </c>
      <c r="AL92" s="18">
        <f>AK92*Calculation_Accepted!C93</f>
        <v>0</v>
      </c>
      <c r="AM92" s="18">
        <f>AK92*Calculation_All!C93</f>
        <v>0</v>
      </c>
    </row>
    <row r="93" spans="1:39">
      <c r="A93" s="18">
        <f t="shared" si="19"/>
        <v>91</v>
      </c>
      <c r="B93" s="448">
        <f>Calculation_Accepted!DZ94*Calculation_Accepted!C94</f>
        <v>0</v>
      </c>
      <c r="C93" s="445">
        <f>Calculation_All!DZ94*Calculation_All!C94</f>
        <v>0</v>
      </c>
      <c r="D93" s="18">
        <f>Calculation_Accepted!C94*Input_Accepted!Q93</f>
        <v>0</v>
      </c>
      <c r="E93" s="18">
        <f>Calculation_All!C94*Input_All!Q93</f>
        <v>0</v>
      </c>
      <c r="T93" s="453"/>
      <c r="V93" s="18">
        <f t="shared" si="20"/>
        <v>91</v>
      </c>
      <c r="W93" s="449">
        <v>20704</v>
      </c>
      <c r="X93" s="447">
        <f t="shared" si="16"/>
        <v>0.18088292117465221</v>
      </c>
      <c r="Z93" s="18">
        <f t="shared" si="21"/>
        <v>91</v>
      </c>
      <c r="AA93" s="18">
        <f t="shared" si="17"/>
        <v>0</v>
      </c>
      <c r="AB93" s="18">
        <f t="shared" si="18"/>
        <v>0</v>
      </c>
      <c r="AC93" s="18">
        <f>X93*Calculation_Accepted!C94</f>
        <v>0</v>
      </c>
      <c r="AH93" s="453"/>
      <c r="AJ93" s="18">
        <f t="shared" si="22"/>
        <v>91</v>
      </c>
      <c r="AK93" s="18">
        <v>0.19728825314616899</v>
      </c>
      <c r="AL93" s="18">
        <f>AK93*Calculation_Accepted!C94</f>
        <v>0</v>
      </c>
      <c r="AM93" s="18">
        <f>AK93*Calculation_All!C94</f>
        <v>0</v>
      </c>
    </row>
    <row r="94" spans="1:39">
      <c r="A94" s="18">
        <f t="shared" si="19"/>
        <v>92</v>
      </c>
      <c r="B94" s="448">
        <f>Calculation_Accepted!DZ95*Calculation_Accepted!C95</f>
        <v>0</v>
      </c>
      <c r="C94" s="445">
        <f>Calculation_All!DZ95*Calculation_All!C95</f>
        <v>0</v>
      </c>
      <c r="D94" s="18">
        <f>Calculation_Accepted!C95*Input_Accepted!Q94</f>
        <v>0</v>
      </c>
      <c r="E94" s="18">
        <f>Calculation_All!C95*Input_All!Q94</f>
        <v>0</v>
      </c>
      <c r="T94" s="453"/>
      <c r="V94" s="18">
        <f t="shared" si="20"/>
        <v>92</v>
      </c>
      <c r="W94" s="449">
        <v>16959</v>
      </c>
      <c r="X94" s="447">
        <f t="shared" si="16"/>
        <v>0.19924523851642195</v>
      </c>
      <c r="Z94" s="18">
        <f t="shared" si="21"/>
        <v>92</v>
      </c>
      <c r="AA94" s="18">
        <f t="shared" si="17"/>
        <v>0</v>
      </c>
      <c r="AB94" s="18">
        <f t="shared" si="18"/>
        <v>0</v>
      </c>
      <c r="AC94" s="18">
        <f>X94*Calculation_Accepted!C95</f>
        <v>0</v>
      </c>
      <c r="AH94" s="453"/>
      <c r="AJ94" s="18">
        <f t="shared" si="22"/>
        <v>92</v>
      </c>
      <c r="AK94" s="18">
        <v>0.222020859842018</v>
      </c>
      <c r="AL94" s="18">
        <f>AK94*Calculation_Accepted!C95</f>
        <v>0</v>
      </c>
      <c r="AM94" s="18">
        <f>AK94*Calculation_All!C95</f>
        <v>0</v>
      </c>
    </row>
    <row r="95" spans="1:39">
      <c r="A95" s="18">
        <f t="shared" si="19"/>
        <v>93</v>
      </c>
      <c r="B95" s="448">
        <f>Calculation_Accepted!DZ96*Calculation_Accepted!C96</f>
        <v>0</v>
      </c>
      <c r="C95" s="445">
        <f>Calculation_All!DZ96*Calculation_All!C96</f>
        <v>0</v>
      </c>
      <c r="D95" s="18">
        <f>Calculation_Accepted!C96*Input_Accepted!Q95</f>
        <v>0</v>
      </c>
      <c r="E95" s="18">
        <f>Calculation_All!C96*Input_All!Q95</f>
        <v>0</v>
      </c>
      <c r="T95" s="453"/>
      <c r="V95" s="18">
        <f t="shared" si="20"/>
        <v>93</v>
      </c>
      <c r="W95" s="449">
        <v>13580</v>
      </c>
      <c r="X95" s="447">
        <f t="shared" si="16"/>
        <v>0.21678939617083948</v>
      </c>
      <c r="Z95" s="18">
        <f t="shared" si="21"/>
        <v>93</v>
      </c>
      <c r="AA95" s="18">
        <f t="shared" si="17"/>
        <v>0</v>
      </c>
      <c r="AB95" s="18">
        <f t="shared" si="18"/>
        <v>0</v>
      </c>
      <c r="AC95" s="18">
        <f>X95*Calculation_Accepted!C96</f>
        <v>0</v>
      </c>
      <c r="AH95" s="453"/>
      <c r="AJ95" s="18">
        <f t="shared" si="22"/>
        <v>93</v>
      </c>
      <c r="AK95" s="18">
        <v>0.246743804866352</v>
      </c>
      <c r="AL95" s="18">
        <f>AK95*Calculation_Accepted!C96</f>
        <v>0</v>
      </c>
      <c r="AM95" s="18">
        <f>AK95*Calculation_All!C96</f>
        <v>0</v>
      </c>
    </row>
    <row r="96" spans="1:39">
      <c r="A96" s="18">
        <f t="shared" si="19"/>
        <v>94</v>
      </c>
      <c r="B96" s="448">
        <f>Calculation_Accepted!DZ97*Calculation_Accepted!C97</f>
        <v>0</v>
      </c>
      <c r="C96" s="445">
        <f>Calculation_All!DZ97*Calculation_All!C97</f>
        <v>0</v>
      </c>
      <c r="D96" s="18">
        <f>Calculation_Accepted!C97*Input_Accepted!Q96</f>
        <v>0</v>
      </c>
      <c r="E96" s="18">
        <f>Calculation_All!C97*Input_All!Q96</f>
        <v>0</v>
      </c>
      <c r="T96" s="453"/>
      <c r="V96" s="18">
        <f t="shared" si="20"/>
        <v>94</v>
      </c>
      <c r="W96" s="449">
        <v>10636</v>
      </c>
      <c r="X96" s="447">
        <f t="shared" si="16"/>
        <v>0.2367431365174878</v>
      </c>
      <c r="Z96" s="18">
        <f t="shared" si="21"/>
        <v>94</v>
      </c>
      <c r="AA96" s="18">
        <f t="shared" si="17"/>
        <v>0</v>
      </c>
      <c r="AB96" s="18">
        <f t="shared" si="18"/>
        <v>0</v>
      </c>
      <c r="AC96" s="18">
        <f>X96*Calculation_Accepted!C97</f>
        <v>0</v>
      </c>
      <c r="AH96" s="453"/>
      <c r="AJ96" s="18">
        <f t="shared" si="22"/>
        <v>94</v>
      </c>
      <c r="AK96" s="18">
        <v>0.273168974164686</v>
      </c>
      <c r="AL96" s="18">
        <f>AK96*Calculation_Accepted!C97</f>
        <v>0</v>
      </c>
      <c r="AM96" s="18">
        <f>AK96*Calculation_All!C97</f>
        <v>0</v>
      </c>
    </row>
    <row r="97" spans="1:39">
      <c r="A97" s="18">
        <f t="shared" si="19"/>
        <v>95</v>
      </c>
      <c r="B97" s="448">
        <f>Calculation_Accepted!DZ98*Calculation_Accepted!C98</f>
        <v>0</v>
      </c>
      <c r="C97" s="445">
        <f>Calculation_All!DZ98*Calculation_All!C98</f>
        <v>0</v>
      </c>
      <c r="D97" s="18">
        <f>Calculation_Accepted!C98*Input_Accepted!Q97</f>
        <v>0</v>
      </c>
      <c r="E97" s="18">
        <f>Calculation_All!C98*Input_All!Q97</f>
        <v>0</v>
      </c>
      <c r="T97" s="453"/>
      <c r="V97" s="18">
        <f t="shared" si="20"/>
        <v>95</v>
      </c>
      <c r="W97" s="449">
        <v>8118</v>
      </c>
      <c r="X97" s="447">
        <f t="shared" si="16"/>
        <v>0.25388026607538805</v>
      </c>
      <c r="Z97" s="18">
        <f t="shared" si="21"/>
        <v>95</v>
      </c>
      <c r="AA97" s="18">
        <f t="shared" si="17"/>
        <v>0</v>
      </c>
      <c r="AB97" s="18">
        <f t="shared" si="18"/>
        <v>0</v>
      </c>
      <c r="AC97" s="18">
        <f>X97*Calculation_Accepted!C98</f>
        <v>0</v>
      </c>
      <c r="AH97" s="453"/>
      <c r="AJ97" s="18">
        <f t="shared" si="22"/>
        <v>95</v>
      </c>
      <c r="AK97" s="18">
        <v>0.30126530773719101</v>
      </c>
      <c r="AL97" s="18">
        <f>AK97*Calculation_Accepted!C98</f>
        <v>0</v>
      </c>
      <c r="AM97" s="18">
        <f>AK97*Calculation_All!C98</f>
        <v>0</v>
      </c>
    </row>
    <row r="98" spans="1:39">
      <c r="A98" s="18">
        <f t="shared" si="19"/>
        <v>96</v>
      </c>
      <c r="B98" s="448">
        <f>Calculation_Accepted!DZ99*Calculation_Accepted!C99</f>
        <v>0</v>
      </c>
      <c r="C98" s="445">
        <f>Calculation_All!DZ99*Calculation_All!C99</f>
        <v>0</v>
      </c>
      <c r="D98" s="18">
        <f>Calculation_Accepted!C99*Input_Accepted!Q98</f>
        <v>0</v>
      </c>
      <c r="E98" s="18">
        <f>Calculation_All!C99*Input_All!Q98</f>
        <v>0</v>
      </c>
      <c r="T98" s="453"/>
      <c r="V98" s="18">
        <f t="shared" si="20"/>
        <v>96</v>
      </c>
      <c r="W98" s="449">
        <v>6057</v>
      </c>
      <c r="X98" s="447">
        <f t="shared" si="16"/>
        <v>0.27719993396070663</v>
      </c>
      <c r="Z98" s="18">
        <f t="shared" si="21"/>
        <v>96</v>
      </c>
      <c r="AA98" s="18">
        <f t="shared" si="17"/>
        <v>0</v>
      </c>
      <c r="AB98" s="18">
        <f t="shared" si="18"/>
        <v>0</v>
      </c>
      <c r="AC98" s="18">
        <f>X98*Calculation_Accepted!C99</f>
        <v>0</v>
      </c>
      <c r="AH98" s="453"/>
      <c r="AJ98" s="18">
        <f t="shared" si="22"/>
        <v>96</v>
      </c>
      <c r="AK98" s="18">
        <v>0.33097829318371003</v>
      </c>
      <c r="AL98" s="18">
        <f>AK98*Calculation_Accepted!C99</f>
        <v>0</v>
      </c>
      <c r="AM98" s="18">
        <f>AK98*Calculation_All!C99</f>
        <v>0</v>
      </c>
    </row>
    <row r="99" spans="1:39">
      <c r="A99" s="18">
        <f t="shared" si="19"/>
        <v>97</v>
      </c>
      <c r="B99" s="448">
        <f>Calculation_Accepted!DZ100*Calculation_Accepted!C100</f>
        <v>0</v>
      </c>
      <c r="C99" s="445">
        <f>Calculation_All!DZ100*Calculation_All!C100</f>
        <v>0</v>
      </c>
      <c r="D99" s="18">
        <f>Calculation_Accepted!C100*Input_Accepted!Q99</f>
        <v>0</v>
      </c>
      <c r="E99" s="18">
        <f>Calculation_All!C100*Input_All!Q99</f>
        <v>0</v>
      </c>
      <c r="T99" s="453"/>
      <c r="V99" s="18">
        <f t="shared" si="20"/>
        <v>97</v>
      </c>
      <c r="W99" s="449">
        <v>4378</v>
      </c>
      <c r="X99" s="447">
        <f t="shared" si="16"/>
        <v>0.2928277752398355</v>
      </c>
      <c r="Z99" s="18">
        <f t="shared" si="21"/>
        <v>97</v>
      </c>
      <c r="AA99" s="18">
        <f t="shared" si="17"/>
        <v>0</v>
      </c>
      <c r="AB99" s="18">
        <f t="shared" si="18"/>
        <v>0</v>
      </c>
      <c r="AC99" s="18">
        <f>X99*Calculation_Accepted!C100</f>
        <v>0</v>
      </c>
      <c r="AH99" s="453"/>
      <c r="AJ99" s="18">
        <f t="shared" si="22"/>
        <v>97</v>
      </c>
      <c r="AK99" s="18">
        <v>0.36222843369771301</v>
      </c>
      <c r="AL99" s="18">
        <f>AK99*Calculation_Accepted!C100</f>
        <v>0</v>
      </c>
      <c r="AM99" s="18">
        <f>AK99*Calculation_All!C100</f>
        <v>0</v>
      </c>
    </row>
    <row r="100" spans="1:39">
      <c r="A100" s="18">
        <f t="shared" si="19"/>
        <v>98</v>
      </c>
      <c r="B100" s="448">
        <f>Calculation_Accepted!DZ101*Calculation_Accepted!C101</f>
        <v>0</v>
      </c>
      <c r="C100" s="445">
        <f>Calculation_All!DZ101*Calculation_All!C101</f>
        <v>0</v>
      </c>
      <c r="D100" s="18">
        <f>Calculation_Accepted!C101*Input_Accepted!Q100</f>
        <v>0</v>
      </c>
      <c r="E100" s="18">
        <f>Calculation_All!C101*Input_All!Q100</f>
        <v>0</v>
      </c>
      <c r="T100" s="453"/>
      <c r="V100" s="18">
        <f t="shared" si="20"/>
        <v>98</v>
      </c>
      <c r="W100" s="449">
        <v>3096</v>
      </c>
      <c r="X100" s="447">
        <f t="shared" si="16"/>
        <v>0.29457364341085268</v>
      </c>
      <c r="Z100" s="18">
        <f t="shared" si="21"/>
        <v>98</v>
      </c>
      <c r="AA100" s="18">
        <f t="shared" si="17"/>
        <v>0</v>
      </c>
      <c r="AB100" s="18">
        <f t="shared" si="18"/>
        <v>0</v>
      </c>
      <c r="AC100" s="18">
        <f>X100*Calculation_Accepted!C101</f>
        <v>0</v>
      </c>
      <c r="AH100" s="453"/>
      <c r="AJ100" s="18">
        <f t="shared" si="22"/>
        <v>98</v>
      </c>
      <c r="AK100" s="18">
        <v>0.39491006355887398</v>
      </c>
      <c r="AL100" s="18">
        <f>AK100*Calculation_Accepted!C101</f>
        <v>0</v>
      </c>
      <c r="AM100" s="18">
        <f>AK100*Calculation_All!C101</f>
        <v>0</v>
      </c>
    </row>
    <row r="101" spans="1:39">
      <c r="A101" s="18">
        <f t="shared" si="19"/>
        <v>99</v>
      </c>
      <c r="B101" s="448">
        <f>Calculation_Accepted!DZ102*Calculation_Accepted!C102</f>
        <v>0</v>
      </c>
      <c r="C101" s="445">
        <f>Calculation_All!DZ102*Calculation_All!C102</f>
        <v>0</v>
      </c>
      <c r="D101" s="18">
        <f>Calculation_Accepted!C102*Input_Accepted!Q101</f>
        <v>0</v>
      </c>
      <c r="E101" s="18">
        <f>Calculation_All!C102*Input_All!Q101</f>
        <v>0</v>
      </c>
      <c r="T101" s="453"/>
      <c r="V101" s="18">
        <f t="shared" si="20"/>
        <v>99</v>
      </c>
      <c r="W101" s="449">
        <v>2184</v>
      </c>
      <c r="X101" s="447">
        <f t="shared" si="16"/>
        <v>0.32280219780219777</v>
      </c>
      <c r="Z101" s="18">
        <f t="shared" si="21"/>
        <v>99</v>
      </c>
      <c r="AA101" s="18">
        <f t="shared" si="17"/>
        <v>0</v>
      </c>
      <c r="AB101" s="18">
        <f t="shared" si="18"/>
        <v>0</v>
      </c>
      <c r="AC101" s="18">
        <f>X101*Calculation_Accepted!C102</f>
        <v>0</v>
      </c>
      <c r="AH101" s="453"/>
      <c r="AJ101" s="18">
        <f t="shared" si="22"/>
        <v>99</v>
      </c>
      <c r="AK101" s="18">
        <v>0.42889057381719398</v>
      </c>
      <c r="AL101" s="18">
        <f>AK101*Calculation_Accepted!C102</f>
        <v>0</v>
      </c>
      <c r="AM101" s="18">
        <f>AK101*Calculation_All!C102</f>
        <v>0</v>
      </c>
    </row>
    <row r="102" spans="1:39">
      <c r="A102" s="18">
        <f t="shared" si="19"/>
        <v>100</v>
      </c>
      <c r="B102" s="448">
        <f>Calculation_Accepted!DZ103*Calculation_Accepted!C103</f>
        <v>0</v>
      </c>
      <c r="C102" s="445">
        <f>Calculation_All!DZ103*Calculation_All!C103</f>
        <v>0</v>
      </c>
      <c r="D102" s="18">
        <f>Calculation_Accepted!C103*Input_Accepted!Q102</f>
        <v>0</v>
      </c>
      <c r="E102" s="18">
        <f>Calculation_All!C103*Input_All!Q102</f>
        <v>0</v>
      </c>
      <c r="T102" s="453"/>
      <c r="V102" s="18">
        <f t="shared" si="20"/>
        <v>100</v>
      </c>
      <c r="W102" s="449">
        <v>1479</v>
      </c>
      <c r="X102" s="447">
        <f t="shared" si="16"/>
        <v>0.35023664638269103</v>
      </c>
      <c r="Z102" s="18">
        <f t="shared" si="21"/>
        <v>100</v>
      </c>
      <c r="AA102" s="18">
        <f t="shared" si="17"/>
        <v>0</v>
      </c>
      <c r="AB102" s="18">
        <f t="shared" si="18"/>
        <v>0</v>
      </c>
      <c r="AC102" s="18">
        <f>X102*Calculation_Accepted!C103</f>
        <v>0</v>
      </c>
      <c r="AH102" s="453"/>
      <c r="AJ102" s="18">
        <f t="shared" si="22"/>
        <v>100</v>
      </c>
      <c r="AK102" s="18">
        <v>0.46401010540736498</v>
      </c>
      <c r="AL102" s="18">
        <f>AK102*Calculation_Accepted!C103</f>
        <v>0</v>
      </c>
      <c r="AM102" s="18">
        <f>AK102*Calculation_All!C103</f>
        <v>0</v>
      </c>
    </row>
    <row r="103" spans="1:39">
      <c r="T103" s="453"/>
      <c r="V103" s="18">
        <f t="shared" si="20"/>
        <v>101</v>
      </c>
      <c r="W103" s="449">
        <v>961</v>
      </c>
      <c r="X103" s="447">
        <f t="shared" si="16"/>
        <v>0.37669094693028093</v>
      </c>
      <c r="Z103" s="18">
        <f t="shared" si="21"/>
        <v>101</v>
      </c>
      <c r="AA103" s="18">
        <f t="shared" si="17"/>
        <v>0</v>
      </c>
      <c r="AB103" s="18">
        <f t="shared" si="18"/>
        <v>0</v>
      </c>
      <c r="AC103" s="18">
        <f>X103*Calculation_Accepted!C104</f>
        <v>0</v>
      </c>
      <c r="AH103" s="453"/>
      <c r="AJ103" s="18">
        <f t="shared" si="22"/>
        <v>101</v>
      </c>
      <c r="AK103" s="18">
        <v>0.50008175913464303</v>
      </c>
      <c r="AL103" s="18">
        <f>AK103*Calculation_Accepted!C104</f>
        <v>0</v>
      </c>
      <c r="AM103" s="18">
        <f>AK103*Calculation_All!C104</f>
        <v>0</v>
      </c>
    </row>
    <row r="104" spans="1:39">
      <c r="T104" s="453"/>
      <c r="V104" s="18">
        <f t="shared" si="20"/>
        <v>102</v>
      </c>
      <c r="W104" s="449">
        <v>599</v>
      </c>
      <c r="X104" s="447">
        <f t="shared" si="16"/>
        <v>0.40233722871452415</v>
      </c>
      <c r="Z104" s="18">
        <f t="shared" si="21"/>
        <v>102</v>
      </c>
      <c r="AA104" s="18">
        <f t="shared" si="17"/>
        <v>0</v>
      </c>
      <c r="AB104" s="18">
        <f t="shared" si="18"/>
        <v>0</v>
      </c>
      <c r="AC104" s="18">
        <f>X104*Calculation_Accepted!C105</f>
        <v>0</v>
      </c>
      <c r="AH104" s="453"/>
      <c r="AJ104" s="18">
        <f t="shared" si="22"/>
        <v>102</v>
      </c>
      <c r="AK104" s="18">
        <v>0.53689236189713796</v>
      </c>
      <c r="AL104" s="18">
        <f>AK104*Calculation_Accepted!C105</f>
        <v>0</v>
      </c>
      <c r="AM104" s="18">
        <f>AK104*Calculation_All!C105</f>
        <v>0</v>
      </c>
    </row>
    <row r="105" spans="1:39">
      <c r="T105" s="453"/>
      <c r="V105" s="18">
        <f t="shared" si="20"/>
        <v>103</v>
      </c>
      <c r="W105" s="449">
        <v>358</v>
      </c>
      <c r="X105" s="447">
        <f t="shared" si="16"/>
        <v>0.42737430167597767</v>
      </c>
      <c r="Z105" s="18">
        <f t="shared" si="21"/>
        <v>103</v>
      </c>
      <c r="AA105" s="18">
        <f t="shared" si="17"/>
        <v>0</v>
      </c>
      <c r="AB105" s="18">
        <f t="shared" si="18"/>
        <v>0</v>
      </c>
      <c r="AC105" s="18">
        <f>X105*Calculation_Accepted!C106</f>
        <v>0</v>
      </c>
      <c r="AH105" s="453"/>
      <c r="AJ105" s="18">
        <f t="shared" si="22"/>
        <v>103</v>
      </c>
      <c r="AK105" s="18">
        <v>0.57420381631496897</v>
      </c>
      <c r="AL105" s="18">
        <f>AK105*Calculation_Accepted!C106</f>
        <v>0</v>
      </c>
      <c r="AM105" s="18">
        <f>AK105*Calculation_All!C106</f>
        <v>0</v>
      </c>
    </row>
    <row r="106" spans="1:39">
      <c r="T106" s="453"/>
      <c r="V106" s="18">
        <f t="shared" si="20"/>
        <v>104</v>
      </c>
      <c r="W106" s="449">
        <v>205</v>
      </c>
      <c r="X106" s="447">
        <f t="shared" si="16"/>
        <v>0.448780487804878</v>
      </c>
      <c r="Z106" s="18">
        <f t="shared" si="21"/>
        <v>104</v>
      </c>
      <c r="AA106" s="18">
        <f t="shared" si="17"/>
        <v>0</v>
      </c>
      <c r="AB106" s="18">
        <f t="shared" si="18"/>
        <v>0</v>
      </c>
      <c r="AC106" s="18">
        <f>X106*Calculation_Accepted!C107</f>
        <v>0</v>
      </c>
      <c r="AH106" s="453"/>
      <c r="AJ106" s="18">
        <f t="shared" si="22"/>
        <v>104</v>
      </c>
      <c r="AK106" s="18">
        <v>0.61175504688290705</v>
      </c>
      <c r="AL106" s="18">
        <f>AK106*Calculation_Accepted!C107</f>
        <v>0</v>
      </c>
      <c r="AM106" s="18">
        <f>AK106*Calculation_All!C107</f>
        <v>0</v>
      </c>
    </row>
    <row r="107" spans="1:39">
      <c r="T107" s="453"/>
      <c r="V107" s="18">
        <f t="shared" si="20"/>
        <v>105</v>
      </c>
      <c r="W107" s="449">
        <v>113</v>
      </c>
      <c r="X107" s="447">
        <f t="shared" si="16"/>
        <v>0.47787610619469023</v>
      </c>
      <c r="Z107" s="18">
        <f t="shared" si="21"/>
        <v>105</v>
      </c>
      <c r="AA107" s="18">
        <f t="shared" si="17"/>
        <v>0</v>
      </c>
      <c r="AB107" s="18">
        <f t="shared" si="18"/>
        <v>0</v>
      </c>
      <c r="AC107" s="18">
        <f>X107*Calculation_Accepted!C108</f>
        <v>0</v>
      </c>
      <c r="AH107" s="453"/>
      <c r="AJ107" s="18">
        <f t="shared" si="22"/>
        <v>105</v>
      </c>
      <c r="AK107" s="18">
        <v>0.64926454020371704</v>
      </c>
      <c r="AL107" s="18">
        <f>AK107*Calculation_Accepted!C108</f>
        <v>0</v>
      </c>
      <c r="AM107" s="18">
        <f>AK107*Calculation_All!C108</f>
        <v>0</v>
      </c>
    </row>
    <row r="108" spans="1:39">
      <c r="T108" s="453"/>
      <c r="V108" s="18">
        <f t="shared" si="20"/>
        <v>106</v>
      </c>
      <c r="W108" s="449">
        <v>59</v>
      </c>
      <c r="X108" s="447">
        <f t="shared" si="16"/>
        <v>0.49152542372881358</v>
      </c>
      <c r="Z108" s="18">
        <f t="shared" si="21"/>
        <v>106</v>
      </c>
      <c r="AA108" s="18">
        <f t="shared" si="17"/>
        <v>0</v>
      </c>
      <c r="AB108" s="18">
        <f t="shared" si="18"/>
        <v>0</v>
      </c>
      <c r="AC108" s="18">
        <f>X108*Calculation_Accepted!C109</f>
        <v>0</v>
      </c>
      <c r="AH108" s="453"/>
      <c r="AJ108" s="18">
        <f t="shared" si="22"/>
        <v>106</v>
      </c>
      <c r="AK108" s="18">
        <v>0.68643346023495899</v>
      </c>
      <c r="AL108" s="18">
        <f>AK108*Calculation_Accepted!C109</f>
        <v>0</v>
      </c>
      <c r="AM108" s="18">
        <f>AK108*Calculation_All!C109</f>
        <v>0</v>
      </c>
    </row>
    <row r="109" spans="1:39">
      <c r="T109" s="453"/>
      <c r="V109" s="18">
        <f t="shared" si="20"/>
        <v>107</v>
      </c>
      <c r="W109" s="449">
        <v>30</v>
      </c>
      <c r="X109" s="447">
        <f t="shared" si="16"/>
        <v>0.53333333333333333</v>
      </c>
      <c r="Z109" s="18">
        <f t="shared" si="21"/>
        <v>107</v>
      </c>
      <c r="AA109" s="18">
        <f t="shared" si="17"/>
        <v>0</v>
      </c>
      <c r="AB109" s="18">
        <f t="shared" si="18"/>
        <v>0</v>
      </c>
      <c r="AC109" s="18">
        <f>X109*Calculation_Accepted!C110</f>
        <v>0</v>
      </c>
      <c r="AH109" s="453"/>
      <c r="AJ109" s="18">
        <f t="shared" si="22"/>
        <v>107</v>
      </c>
      <c r="AK109" s="18">
        <v>0.72294930230779397</v>
      </c>
      <c r="AL109" s="18">
        <f>AK109*Calculation_Accepted!C110</f>
        <v>0</v>
      </c>
      <c r="AM109" s="18">
        <f>AK109*Calculation_All!C110</f>
        <v>0</v>
      </c>
    </row>
    <row r="110" spans="1:39">
      <c r="T110" s="453"/>
      <c r="V110" s="18">
        <f t="shared" si="20"/>
        <v>108</v>
      </c>
      <c r="W110" s="449">
        <v>14</v>
      </c>
      <c r="X110" s="447">
        <f t="shared" si="16"/>
        <v>0.5714285714285714</v>
      </c>
      <c r="Z110" s="18">
        <f t="shared" si="21"/>
        <v>108</v>
      </c>
      <c r="AA110" s="18">
        <f t="shared" si="17"/>
        <v>0</v>
      </c>
      <c r="AB110" s="18">
        <f t="shared" si="18"/>
        <v>0</v>
      </c>
      <c r="AC110" s="18">
        <f>X110*Calculation_Accepted!C111</f>
        <v>0</v>
      </c>
      <c r="AH110" s="453"/>
      <c r="AJ110" s="18">
        <f t="shared" si="22"/>
        <v>108</v>
      </c>
      <c r="AK110" s="18">
        <v>0.75849003252470004</v>
      </c>
      <c r="AL110" s="18">
        <f>AK110*Calculation_Accepted!C111</f>
        <v>0</v>
      </c>
      <c r="AM110" s="18">
        <f>AK110*Calculation_All!C111</f>
        <v>0</v>
      </c>
    </row>
    <row r="111" spans="1:39">
      <c r="T111" s="453"/>
      <c r="V111" s="18">
        <f t="shared" si="20"/>
        <v>109</v>
      </c>
      <c r="W111" s="449">
        <v>6</v>
      </c>
      <c r="X111" s="447">
        <f t="shared" si="16"/>
        <v>0.66666666666666674</v>
      </c>
      <c r="Z111" s="18">
        <f t="shared" si="21"/>
        <v>109</v>
      </c>
      <c r="AA111" s="18">
        <f t="shared" si="17"/>
        <v>0</v>
      </c>
      <c r="AB111" s="18">
        <f t="shared" si="18"/>
        <v>0</v>
      </c>
      <c r="AC111" s="18">
        <f>X111*Calculation_Accepted!C112</f>
        <v>0</v>
      </c>
      <c r="AH111" s="453"/>
      <c r="AJ111" s="18">
        <f t="shared" si="22"/>
        <v>109</v>
      </c>
      <c r="AK111" s="18">
        <v>0.79272864262292198</v>
      </c>
      <c r="AL111" s="18">
        <f>AK111*Calculation_Accepted!C112</f>
        <v>0</v>
      </c>
      <c r="AM111" s="18">
        <f>AK111*Calculation_All!C112</f>
        <v>0</v>
      </c>
    </row>
    <row r="112" spans="1:39">
      <c r="T112" s="453"/>
      <c r="V112" s="18">
        <f t="shared" si="20"/>
        <v>110</v>
      </c>
      <c r="W112" s="449">
        <v>2</v>
      </c>
      <c r="X112" s="447">
        <f t="shared" si="16"/>
        <v>1</v>
      </c>
      <c r="Z112" s="18">
        <f t="shared" si="21"/>
        <v>110</v>
      </c>
      <c r="AA112" s="18">
        <f t="shared" si="17"/>
        <v>0</v>
      </c>
      <c r="AB112" s="18">
        <f t="shared" si="18"/>
        <v>0</v>
      </c>
      <c r="AC112" s="18">
        <f>X112*Calculation_Accepted!C113</f>
        <v>0</v>
      </c>
      <c r="AH112" s="453"/>
      <c r="AJ112" s="18">
        <f t="shared" si="22"/>
        <v>110</v>
      </c>
      <c r="AK112" s="18">
        <v>0.825338035123236</v>
      </c>
      <c r="AL112" s="18">
        <f>AK112*Calculation_Accepted!C113</f>
        <v>0</v>
      </c>
      <c r="AM112" s="18">
        <f>AK112*Calculation_All!C113</f>
        <v>0</v>
      </c>
    </row>
    <row r="113" spans="20:39">
      <c r="T113" s="453"/>
      <c r="AH113" s="453"/>
      <c r="AK113" s="18">
        <v>0.85599614017679804</v>
      </c>
      <c r="AL113" s="18">
        <f>AK113*Calculation_Accepted!C114</f>
        <v>0</v>
      </c>
      <c r="AM113" s="18">
        <f>AK113*Calculation_All!C114</f>
        <v>0</v>
      </c>
    </row>
    <row r="114" spans="20:39">
      <c r="T114" s="453"/>
      <c r="AH114" s="453"/>
      <c r="AK114" s="18">
        <v>0.88439115454357498</v>
      </c>
      <c r="AL114" s="18">
        <f>AK114*Calculation_Accepted!C115</f>
        <v>0</v>
      </c>
      <c r="AM114" s="18">
        <f>AK114*Calculation_All!C115</f>
        <v>0</v>
      </c>
    </row>
    <row r="115" spans="20:39">
      <c r="T115" s="453"/>
      <c r="AH115" s="453"/>
      <c r="AK115" s="18">
        <v>0.91022678508397903</v>
      </c>
      <c r="AL115" s="18">
        <f>AK115*Calculation_Accepted!C116</f>
        <v>0</v>
      </c>
      <c r="AM115" s="18">
        <f>AK115*Calculation_All!C116</f>
        <v>0</v>
      </c>
    </row>
    <row r="116" spans="20:39">
      <c r="AK116" s="18">
        <v>0.933227374429343</v>
      </c>
      <c r="AL116" s="18">
        <f>AK116*Calculation_Accepted!C117</f>
        <v>0</v>
      </c>
      <c r="AM116" s="18">
        <f>AK116*Calculation_All!C117</f>
        <v>0</v>
      </c>
    </row>
    <row r="117" spans="20:39">
      <c r="AK117" s="18">
        <v>0.95314278541195097</v>
      </c>
      <c r="AL117" s="18">
        <f>AK117*Calculation_Accepted!C118</f>
        <v>0</v>
      </c>
      <c r="AM117" s="18">
        <f>AK117*Calculation_All!C118</f>
        <v>0</v>
      </c>
    </row>
    <row r="118" spans="20:39">
      <c r="AK118" s="18">
        <v>0.96975292354672404</v>
      </c>
      <c r="AL118" s="18">
        <f>AK118*Calculation_Accepted!C119</f>
        <v>0</v>
      </c>
      <c r="AM118" s="18">
        <f>AK118*Calculation_All!C119</f>
        <v>0</v>
      </c>
    </row>
    <row r="119" spans="20:39">
      <c r="AK119" s="18">
        <v>0.98287178338785097</v>
      </c>
      <c r="AL119" s="18">
        <f>AK119*Calculation_Accepted!C120</f>
        <v>0</v>
      </c>
      <c r="AM119" s="18">
        <f>AK119*Calculation_All!C120</f>
        <v>0</v>
      </c>
    </row>
    <row r="120" spans="20:39">
      <c r="AK120" s="18">
        <v>0.99235091481106097</v>
      </c>
      <c r="AL120" s="18">
        <f>AK120*Calculation_Accepted!C121</f>
        <v>0</v>
      </c>
      <c r="AM120" s="18">
        <f>AK120*Calculation_All!C121</f>
        <v>0</v>
      </c>
    </row>
    <row r="121" spans="20:39">
      <c r="AK121" s="18">
        <v>0.99808221892639104</v>
      </c>
      <c r="AL121" s="18">
        <f>AK121*Calculation_Accepted!C122</f>
        <v>0</v>
      </c>
      <c r="AM121" s="18">
        <f>AK121*Calculation_All!C122</f>
        <v>0</v>
      </c>
    </row>
    <row r="122" spans="20:39">
      <c r="AK122" s="18">
        <v>1</v>
      </c>
      <c r="AL122" s="18">
        <f>AK122*Calculation_Accepted!C123</f>
        <v>0</v>
      </c>
      <c r="AM122" s="18">
        <f>AK122*Calculation_All!C123</f>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Feuil1"/>
  <dimension ref="A1:V122"/>
  <sheetViews>
    <sheetView topLeftCell="M20" zoomScale="80" zoomScaleNormal="80" workbookViewId="0">
      <selection activeCell="Q3" sqref="Q3"/>
    </sheetView>
  </sheetViews>
  <sheetFormatPr baseColWidth="10" defaultColWidth="11.42578125" defaultRowHeight="15"/>
  <cols>
    <col min="1" max="1" width="4.42578125" bestFit="1" customWidth="1"/>
    <col min="2" max="2" width="13.7109375" bestFit="1" customWidth="1"/>
    <col min="3" max="3" width="22" style="118" bestFit="1" customWidth="1"/>
    <col min="4" max="4" width="18.85546875" bestFit="1" customWidth="1"/>
    <col min="5" max="5" width="15.7109375" bestFit="1" customWidth="1"/>
    <col min="6" max="6" width="18.42578125" bestFit="1" customWidth="1"/>
    <col min="7" max="7" width="15.28515625" bestFit="1" customWidth="1"/>
    <col min="8" max="8" width="13.28515625" bestFit="1" customWidth="1"/>
    <col min="9" max="9" width="27" bestFit="1" customWidth="1"/>
    <col min="10" max="10" width="36.5703125" bestFit="1" customWidth="1"/>
    <col min="11" max="11" width="43.5703125" bestFit="1" customWidth="1"/>
    <col min="12" max="12" width="27.85546875" bestFit="1" customWidth="1"/>
    <col min="13" max="13" width="30" bestFit="1" customWidth="1"/>
    <col min="14" max="14" width="21.5703125" bestFit="1" customWidth="1"/>
    <col min="17" max="17" width="14.140625" bestFit="1" customWidth="1"/>
    <col min="22" max="22" width="13" bestFit="1" customWidth="1"/>
  </cols>
  <sheetData>
    <row r="1" spans="1:22">
      <c r="A1" t="s">
        <v>0</v>
      </c>
      <c r="B1" t="s">
        <v>1</v>
      </c>
      <c r="C1" s="118" t="s">
        <v>5</v>
      </c>
      <c r="D1" t="s">
        <v>19</v>
      </c>
      <c r="E1" t="s">
        <v>20</v>
      </c>
      <c r="F1" t="s">
        <v>54</v>
      </c>
      <c r="G1" t="s">
        <v>55</v>
      </c>
      <c r="H1" t="s">
        <v>18</v>
      </c>
      <c r="I1" t="s">
        <v>23</v>
      </c>
      <c r="J1" t="s">
        <v>24</v>
      </c>
      <c r="K1" t="s">
        <v>25</v>
      </c>
      <c r="L1" t="s">
        <v>26</v>
      </c>
      <c r="M1" t="s">
        <v>27</v>
      </c>
      <c r="N1" t="s">
        <v>28</v>
      </c>
      <c r="O1" t="s">
        <v>29</v>
      </c>
      <c r="P1" t="s">
        <v>30</v>
      </c>
      <c r="Q1" t="s">
        <v>51</v>
      </c>
      <c r="R1" t="s">
        <v>60</v>
      </c>
      <c r="S1" t="s">
        <v>69</v>
      </c>
      <c r="T1" t="s">
        <v>70</v>
      </c>
    </row>
    <row r="2" spans="1:22">
      <c r="A2">
        <v>0</v>
      </c>
      <c r="B2">
        <v>0</v>
      </c>
      <c r="C2">
        <v>7.3921971252566804E-2</v>
      </c>
      <c r="D2">
        <v>0</v>
      </c>
      <c r="E2">
        <v>0</v>
      </c>
      <c r="F2">
        <v>37</v>
      </c>
      <c r="G2">
        <v>26</v>
      </c>
      <c r="H2">
        <v>37</v>
      </c>
      <c r="I2">
        <v>0</v>
      </c>
      <c r="J2">
        <v>9.2497995022074106E-3</v>
      </c>
      <c r="K2" s="3">
        <v>3.4819410647979298E-5</v>
      </c>
      <c r="L2">
        <v>4.5761092536219204E-3</v>
      </c>
      <c r="M2">
        <v>0</v>
      </c>
      <c r="N2">
        <v>9.1418453981512906E-3</v>
      </c>
      <c r="O2" s="3">
        <v>3.5509647984821597E-5</v>
      </c>
      <c r="P2">
        <v>4.59372689576745E-3</v>
      </c>
      <c r="Q2">
        <v>8.7100000000000007E-3</v>
      </c>
      <c r="S2" s="3"/>
      <c r="T2" s="439">
        <f>A2</f>
        <v>0</v>
      </c>
      <c r="U2">
        <f>SUM($C$2:C2)</f>
        <v>7.3921971252566804E-2</v>
      </c>
      <c r="V2">
        <f>U2/SUM($C$2:$C$122)</f>
        <v>2.027636551014558E-7</v>
      </c>
    </row>
    <row r="3" spans="1:22">
      <c r="A3">
        <v>1</v>
      </c>
      <c r="B3">
        <v>0</v>
      </c>
      <c r="C3">
        <v>0</v>
      </c>
      <c r="D3">
        <v>0</v>
      </c>
      <c r="E3">
        <v>0</v>
      </c>
      <c r="F3">
        <v>72</v>
      </c>
      <c r="G3">
        <v>71</v>
      </c>
      <c r="H3">
        <v>71</v>
      </c>
      <c r="I3">
        <v>0</v>
      </c>
      <c r="J3">
        <v>8.7442801250445703E-3</v>
      </c>
      <c r="K3" s="3">
        <v>3.8186615092472598E-5</v>
      </c>
      <c r="L3">
        <v>2.3777137408073699E-4</v>
      </c>
      <c r="M3">
        <v>0</v>
      </c>
      <c r="N3">
        <v>8.6406563985926502E-3</v>
      </c>
      <c r="O3" s="3">
        <v>3.8931637808103902E-5</v>
      </c>
      <c r="P3">
        <v>2.41365647561695E-4</v>
      </c>
      <c r="Q3">
        <v>7.2632630209121403E-4</v>
      </c>
      <c r="S3" s="3"/>
      <c r="T3" s="439">
        <f t="shared" ref="T3:T66" si="0">A3</f>
        <v>1</v>
      </c>
      <c r="U3">
        <f>SUM($C$2:C3)</f>
        <v>7.3921971252566804E-2</v>
      </c>
      <c r="V3">
        <f t="shared" ref="V3:V66" si="1">U3/SUM($C$2:$C$122)</f>
        <v>2.027636551014558E-7</v>
      </c>
    </row>
    <row r="4" spans="1:22">
      <c r="A4">
        <v>2</v>
      </c>
      <c r="B4">
        <v>0</v>
      </c>
      <c r="C4">
        <v>0.191649555099247</v>
      </c>
      <c r="D4">
        <v>0</v>
      </c>
      <c r="E4">
        <v>0</v>
      </c>
      <c r="F4">
        <v>0</v>
      </c>
      <c r="G4">
        <v>0</v>
      </c>
      <c r="H4">
        <v>0</v>
      </c>
      <c r="I4">
        <v>0</v>
      </c>
      <c r="J4">
        <v>8.2542187601719105E-3</v>
      </c>
      <c r="K4" s="3">
        <v>4.1879444046433199E-5</v>
      </c>
      <c r="L4">
        <v>1.4332550654767501E-4</v>
      </c>
      <c r="M4">
        <v>0</v>
      </c>
      <c r="N4">
        <v>8.1548466302739202E-3</v>
      </c>
      <c r="O4" s="3">
        <v>4.2683395442111298E-5</v>
      </c>
      <c r="P4">
        <v>1.4576975707216499E-4</v>
      </c>
      <c r="Q4">
        <v>4.7447429257902E-4</v>
      </c>
      <c r="S4" s="3"/>
      <c r="T4" s="439">
        <f t="shared" si="0"/>
        <v>2</v>
      </c>
      <c r="U4">
        <f>SUM($C$2:C4)</f>
        <v>0.2655715263518138</v>
      </c>
      <c r="V4">
        <f t="shared" si="1"/>
        <v>7.2844720536448867E-7</v>
      </c>
    </row>
    <row r="5" spans="1:22">
      <c r="A5">
        <v>3</v>
      </c>
      <c r="B5">
        <v>0</v>
      </c>
      <c r="C5">
        <v>0</v>
      </c>
      <c r="D5">
        <v>0</v>
      </c>
      <c r="E5">
        <v>0</v>
      </c>
      <c r="F5">
        <v>0</v>
      </c>
      <c r="G5">
        <v>0</v>
      </c>
      <c r="H5">
        <v>0</v>
      </c>
      <c r="I5">
        <v>0</v>
      </c>
      <c r="J5">
        <v>7.7796154075893704E-3</v>
      </c>
      <c r="K5" s="3">
        <v>4.59293855489262E-5</v>
      </c>
      <c r="L5" s="3">
        <v>9.4190412936408799E-5</v>
      </c>
      <c r="M5">
        <v>0</v>
      </c>
      <c r="N5">
        <v>7.6844160931950796E-3</v>
      </c>
      <c r="O5" s="3">
        <v>4.6796698287776598E-5</v>
      </c>
      <c r="P5" s="3">
        <v>9.5948283883897994E-5</v>
      </c>
      <c r="Q5">
        <v>3.3329966670033302E-4</v>
      </c>
      <c r="S5" s="3"/>
      <c r="T5" s="439">
        <f t="shared" si="0"/>
        <v>3</v>
      </c>
      <c r="U5">
        <f>SUM($C$2:C5)</f>
        <v>0.2655715263518138</v>
      </c>
      <c r="V5">
        <f t="shared" si="1"/>
        <v>7.2844720536448867E-7</v>
      </c>
    </row>
    <row r="6" spans="1:22">
      <c r="A6">
        <v>4</v>
      </c>
      <c r="B6">
        <v>0</v>
      </c>
      <c r="C6">
        <v>5.7494866529774299E-2</v>
      </c>
      <c r="D6">
        <v>0</v>
      </c>
      <c r="E6">
        <v>0</v>
      </c>
      <c r="F6">
        <v>0</v>
      </c>
      <c r="G6">
        <v>0</v>
      </c>
      <c r="H6">
        <v>0</v>
      </c>
      <c r="I6">
        <v>0</v>
      </c>
      <c r="J6">
        <v>7.3204700672967003E-3</v>
      </c>
      <c r="K6" s="3">
        <v>5.0370972266566797E-5</v>
      </c>
      <c r="L6" s="3">
        <v>8.0812554504699303E-5</v>
      </c>
      <c r="M6">
        <v>0</v>
      </c>
      <c r="N6">
        <v>7.2293647873560001E-3</v>
      </c>
      <c r="O6" s="3">
        <v>5.1306385623672798E-5</v>
      </c>
      <c r="P6" s="3">
        <v>8.2368251494062996E-5</v>
      </c>
      <c r="Q6">
        <v>2.9299736302373301E-4</v>
      </c>
      <c r="S6" s="3"/>
      <c r="T6" s="439">
        <f t="shared" si="0"/>
        <v>4</v>
      </c>
      <c r="U6">
        <f>SUM($C$2:C6)</f>
        <v>0.32306639288158812</v>
      </c>
      <c r="V6">
        <f t="shared" si="1"/>
        <v>8.8615227044339904E-7</v>
      </c>
    </row>
    <row r="7" spans="1:22">
      <c r="A7">
        <v>5</v>
      </c>
      <c r="B7">
        <v>0</v>
      </c>
      <c r="C7">
        <v>4.3805612594114002E-2</v>
      </c>
      <c r="D7">
        <v>0</v>
      </c>
      <c r="E7">
        <v>0</v>
      </c>
      <c r="F7">
        <v>0</v>
      </c>
      <c r="G7">
        <v>0</v>
      </c>
      <c r="H7">
        <v>0</v>
      </c>
      <c r="I7">
        <v>0</v>
      </c>
      <c r="J7">
        <v>6.8767827392935098E-3</v>
      </c>
      <c r="K7" s="3">
        <v>5.5242075826411601E-5</v>
      </c>
      <c r="L7" s="3">
        <v>7.4258001057099103E-5</v>
      </c>
      <c r="M7">
        <v>0</v>
      </c>
      <c r="N7">
        <v>6.78969271275636E-3</v>
      </c>
      <c r="O7" s="3">
        <v>5.6250653570511003E-5</v>
      </c>
      <c r="P7" s="3">
        <v>7.5711627727330098E-5</v>
      </c>
      <c r="Q7">
        <v>2.7287059869830597E-4</v>
      </c>
      <c r="S7" s="3"/>
      <c r="T7" s="439">
        <f t="shared" si="0"/>
        <v>5</v>
      </c>
      <c r="U7">
        <f>SUM($C$2:C7)</f>
        <v>0.36687200547570209</v>
      </c>
      <c r="V7">
        <f t="shared" si="1"/>
        <v>1.0063085105035219E-6</v>
      </c>
    </row>
    <row r="8" spans="1:22">
      <c r="A8">
        <v>6</v>
      </c>
      <c r="B8">
        <v>0</v>
      </c>
      <c r="C8">
        <v>9.3086926762491196E-2</v>
      </c>
      <c r="D8">
        <v>0</v>
      </c>
      <c r="E8">
        <v>0</v>
      </c>
      <c r="F8">
        <v>0</v>
      </c>
      <c r="G8">
        <v>0</v>
      </c>
      <c r="H8">
        <v>0</v>
      </c>
      <c r="I8">
        <v>0</v>
      </c>
      <c r="J8">
        <v>6.4485534235791103E-3</v>
      </c>
      <c r="K8" s="3">
        <v>6.0584229591209598E-5</v>
      </c>
      <c r="L8" s="3">
        <v>6.4578211521298406E-5</v>
      </c>
      <c r="M8">
        <v>0</v>
      </c>
      <c r="N8">
        <v>6.3653998693955398E-3</v>
      </c>
      <c r="O8" s="3">
        <v>6.1671378461913799E-5</v>
      </c>
      <c r="P8" s="3">
        <v>6.5876986031820298E-5</v>
      </c>
      <c r="Q8">
        <v>2.4261784656443001E-4</v>
      </c>
      <c r="S8" s="3"/>
      <c r="T8" s="439">
        <f t="shared" si="0"/>
        <v>6</v>
      </c>
      <c r="U8">
        <f>SUM($C$2:C8)</f>
        <v>0.45995893223819329</v>
      </c>
      <c r="V8">
        <f t="shared" si="1"/>
        <v>1.26164052063128E-6</v>
      </c>
    </row>
    <row r="9" spans="1:22">
      <c r="A9">
        <v>7</v>
      </c>
      <c r="B9">
        <v>0</v>
      </c>
      <c r="C9">
        <v>8.2135523613962001E-3</v>
      </c>
      <c r="D9">
        <v>0</v>
      </c>
      <c r="E9">
        <v>0</v>
      </c>
      <c r="F9">
        <v>0</v>
      </c>
      <c r="G9">
        <v>0</v>
      </c>
      <c r="H9">
        <v>0</v>
      </c>
      <c r="I9">
        <v>0</v>
      </c>
      <c r="J9">
        <v>6.0357821201525502E-3</v>
      </c>
      <c r="K9" s="3">
        <v>6.6442982623482499E-5</v>
      </c>
      <c r="L9" s="3">
        <v>5.51169878634082E-5</v>
      </c>
      <c r="M9">
        <v>0</v>
      </c>
      <c r="N9">
        <v>5.9564862572726897E-3</v>
      </c>
      <c r="O9" s="3">
        <v>6.7614471349952701E-5</v>
      </c>
      <c r="P9" s="3">
        <v>5.6259026428791702E-5</v>
      </c>
      <c r="Q9">
        <v>2.12342133735098E-4</v>
      </c>
      <c r="S9" s="3"/>
      <c r="T9" s="439">
        <f t="shared" si="0"/>
        <v>7</v>
      </c>
      <c r="U9">
        <f>SUM($C$2:C9)</f>
        <v>0.46817248459958949</v>
      </c>
      <c r="V9">
        <f t="shared" si="1"/>
        <v>1.2841698156425526E-6</v>
      </c>
    </row>
    <row r="10" spans="1:22">
      <c r="A10">
        <v>8</v>
      </c>
      <c r="B10">
        <v>0</v>
      </c>
      <c r="C10">
        <v>2.7378507871320699E-2</v>
      </c>
      <c r="D10">
        <v>0</v>
      </c>
      <c r="E10">
        <v>0</v>
      </c>
      <c r="F10">
        <v>0</v>
      </c>
      <c r="G10">
        <v>0</v>
      </c>
      <c r="H10">
        <v>0</v>
      </c>
      <c r="I10">
        <v>0</v>
      </c>
      <c r="J10">
        <v>5.6384688290124401E-3</v>
      </c>
      <c r="K10" s="3">
        <v>7.2868287849359197E-5</v>
      </c>
      <c r="L10" s="3">
        <v>5.5130901228920697E-5</v>
      </c>
      <c r="M10">
        <v>0</v>
      </c>
      <c r="N10">
        <v>5.5629518763865796E-3</v>
      </c>
      <c r="O10" s="3">
        <v>7.4130266643268605E-5</v>
      </c>
      <c r="P10" s="3">
        <v>5.6273174609136802E-5</v>
      </c>
      <c r="Q10">
        <v>2.12387232493224E-4</v>
      </c>
      <c r="S10" s="3"/>
      <c r="T10" s="439">
        <f t="shared" si="0"/>
        <v>8</v>
      </c>
      <c r="U10">
        <f>SUM($C$2:C10)</f>
        <v>0.49555099247091017</v>
      </c>
      <c r="V10">
        <f t="shared" si="1"/>
        <v>1.3592674656801279E-6</v>
      </c>
    </row>
    <row r="11" spans="1:22">
      <c r="A11">
        <v>9</v>
      </c>
      <c r="B11">
        <v>0</v>
      </c>
      <c r="C11">
        <v>0</v>
      </c>
      <c r="D11">
        <v>0</v>
      </c>
      <c r="E11">
        <v>0</v>
      </c>
      <c r="F11">
        <v>0</v>
      </c>
      <c r="G11">
        <v>0</v>
      </c>
      <c r="H11">
        <v>0</v>
      </c>
      <c r="I11">
        <v>0</v>
      </c>
      <c r="J11">
        <v>5.2566135501570096E-3</v>
      </c>
      <c r="K11" s="3">
        <v>7.9914927721747006E-5</v>
      </c>
      <c r="L11" s="3">
        <v>5.2038016284367699E-5</v>
      </c>
      <c r="M11">
        <v>0</v>
      </c>
      <c r="N11">
        <v>5.1847967267356103E-3</v>
      </c>
      <c r="O11" s="3">
        <v>8.1273948159932301E-5</v>
      </c>
      <c r="P11" s="3">
        <v>5.3127754136312101E-5</v>
      </c>
      <c r="Q11">
        <v>2.02316524202114E-4</v>
      </c>
      <c r="T11" s="439">
        <f t="shared" si="0"/>
        <v>9</v>
      </c>
      <c r="U11">
        <f>SUM($C$2:C11)</f>
        <v>0.49555099247091017</v>
      </c>
      <c r="V11">
        <f t="shared" si="1"/>
        <v>1.3592674656801279E-6</v>
      </c>
    </row>
    <row r="12" spans="1:22">
      <c r="A12">
        <v>10</v>
      </c>
      <c r="B12">
        <v>0</v>
      </c>
      <c r="C12">
        <v>0</v>
      </c>
      <c r="D12">
        <v>0</v>
      </c>
      <c r="E12">
        <v>0</v>
      </c>
      <c r="F12">
        <v>0</v>
      </c>
      <c r="G12">
        <v>0</v>
      </c>
      <c r="H12">
        <v>0</v>
      </c>
      <c r="I12">
        <v>0</v>
      </c>
      <c r="J12">
        <v>4.8902162835838996E-3</v>
      </c>
      <c r="K12" s="3">
        <v>8.7642981004609806E-5</v>
      </c>
      <c r="L12" s="3">
        <v>5.51580840672044E-5</v>
      </c>
      <c r="M12">
        <v>0</v>
      </c>
      <c r="N12">
        <v>4.8220208083177198E-3</v>
      </c>
      <c r="O12" s="3">
        <v>8.9106016191831103E-5</v>
      </c>
      <c r="P12" s="3">
        <v>5.6300816171362502E-5</v>
      </c>
      <c r="Q12">
        <v>2.1247533768401901E-4</v>
      </c>
      <c r="T12" s="439">
        <f t="shared" si="0"/>
        <v>10</v>
      </c>
      <c r="U12">
        <f>SUM($C$2:C12)</f>
        <v>0.49555099247091017</v>
      </c>
      <c r="V12">
        <f t="shared" si="1"/>
        <v>1.3592674656801279E-6</v>
      </c>
    </row>
    <row r="13" spans="1:22">
      <c r="A13">
        <v>11</v>
      </c>
      <c r="B13">
        <v>0</v>
      </c>
      <c r="C13">
        <v>0</v>
      </c>
      <c r="D13">
        <v>0</v>
      </c>
      <c r="E13">
        <v>0</v>
      </c>
      <c r="F13">
        <v>0</v>
      </c>
      <c r="G13">
        <v>0</v>
      </c>
      <c r="H13">
        <v>0</v>
      </c>
      <c r="I13">
        <v>0</v>
      </c>
      <c r="J13">
        <v>4.5392770292902599E-3</v>
      </c>
      <c r="K13" s="3">
        <v>9.6118334641515104E-5</v>
      </c>
      <c r="L13" s="3">
        <v>5.5172016544559498E-5</v>
      </c>
      <c r="M13">
        <v>0</v>
      </c>
      <c r="N13">
        <v>4.4746241211302802E-3</v>
      </c>
      <c r="O13" s="3">
        <v>9.7692799525539401E-5</v>
      </c>
      <c r="P13" s="3">
        <v>5.6314983746329802E-5</v>
      </c>
      <c r="Q13">
        <v>2.1252049304754399E-4</v>
      </c>
      <c r="T13" s="439">
        <f t="shared" si="0"/>
        <v>11</v>
      </c>
      <c r="U13">
        <f>SUM($C$2:C13)</f>
        <v>0.49555099247091017</v>
      </c>
      <c r="V13">
        <f t="shared" si="1"/>
        <v>1.3592674656801279E-6</v>
      </c>
    </row>
    <row r="14" spans="1:22">
      <c r="A14">
        <v>12</v>
      </c>
      <c r="B14">
        <v>0</v>
      </c>
      <c r="C14">
        <v>0</v>
      </c>
      <c r="D14">
        <v>0</v>
      </c>
      <c r="E14">
        <v>0</v>
      </c>
      <c r="F14">
        <v>0</v>
      </c>
      <c r="G14">
        <v>0</v>
      </c>
      <c r="H14">
        <v>0</v>
      </c>
      <c r="I14">
        <v>0</v>
      </c>
      <c r="J14">
        <v>4.2037957872725898E-3</v>
      </c>
      <c r="K14">
        <v>1.05413245061525E-4</v>
      </c>
      <c r="L14" s="3">
        <v>5.8323147626411601E-5</v>
      </c>
      <c r="M14">
        <v>0</v>
      </c>
      <c r="N14">
        <v>4.1426066651700502E-3</v>
      </c>
      <c r="O14">
        <v>1.07107016738661E-4</v>
      </c>
      <c r="P14" s="3">
        <v>5.9518947521706097E-5</v>
      </c>
      <c r="Q14">
        <v>2.2268784225603001E-4</v>
      </c>
      <c r="T14" s="439">
        <f t="shared" si="0"/>
        <v>12</v>
      </c>
      <c r="U14">
        <f>SUM($C$2:C14)</f>
        <v>0.49555099247091017</v>
      </c>
      <c r="V14">
        <f t="shared" si="1"/>
        <v>1.3592674656801279E-6</v>
      </c>
    </row>
    <row r="15" spans="1:22">
      <c r="A15">
        <v>13</v>
      </c>
      <c r="B15">
        <v>0</v>
      </c>
      <c r="C15">
        <v>7.66598220396979E-2</v>
      </c>
      <c r="D15">
        <v>0</v>
      </c>
      <c r="E15">
        <v>0</v>
      </c>
      <c r="F15">
        <v>0</v>
      </c>
      <c r="G15">
        <v>0</v>
      </c>
      <c r="H15">
        <v>0</v>
      </c>
      <c r="I15">
        <v>0</v>
      </c>
      <c r="J15">
        <v>3.8837725575266799E-3</v>
      </c>
      <c r="K15">
        <v>1.1560695368728599E-4</v>
      </c>
      <c r="L15" s="3">
        <v>7.1151856034049795E-5</v>
      </c>
      <c r="M15">
        <v>0</v>
      </c>
      <c r="N15">
        <v>3.8259684404331499E-3</v>
      </c>
      <c r="O15">
        <v>1.17428391508301E-4</v>
      </c>
      <c r="P15" s="3">
        <v>7.2556350801432405E-5</v>
      </c>
      <c r="Q15">
        <v>2.6323516011784803E-4</v>
      </c>
      <c r="T15" s="439">
        <f t="shared" si="0"/>
        <v>13</v>
      </c>
      <c r="U15">
        <f>SUM($C$2:C15)</f>
        <v>0.57221081451060807</v>
      </c>
      <c r="V15">
        <f t="shared" si="1"/>
        <v>1.5695408857853386E-6</v>
      </c>
    </row>
    <row r="16" spans="1:22">
      <c r="A16">
        <v>14</v>
      </c>
      <c r="B16">
        <v>0</v>
      </c>
      <c r="C16">
        <v>0</v>
      </c>
      <c r="D16">
        <v>0</v>
      </c>
      <c r="E16">
        <v>0</v>
      </c>
      <c r="F16">
        <v>0</v>
      </c>
      <c r="G16">
        <v>0</v>
      </c>
      <c r="H16">
        <v>0</v>
      </c>
      <c r="I16">
        <v>0</v>
      </c>
      <c r="J16">
        <v>3.5792073400476199E-3</v>
      </c>
      <c r="K16">
        <v>1.2678636187035699E-4</v>
      </c>
      <c r="L16" s="3">
        <v>9.4490946240297595E-5</v>
      </c>
      <c r="M16">
        <v>0</v>
      </c>
      <c r="N16">
        <v>3.5247094469149898E-3</v>
      </c>
      <c r="O16">
        <v>1.28744327120289E-4</v>
      </c>
      <c r="P16" s="3">
        <v>9.6253271428671695E-5</v>
      </c>
      <c r="Q16">
        <v>3.3419413641197E-4</v>
      </c>
      <c r="T16" s="439">
        <f t="shared" si="0"/>
        <v>14</v>
      </c>
      <c r="U16">
        <f>SUM($C$2:C16)</f>
        <v>0.57221081451060807</v>
      </c>
      <c r="V16">
        <f t="shared" si="1"/>
        <v>1.5695408857853386E-6</v>
      </c>
    </row>
    <row r="17" spans="1:22">
      <c r="A17">
        <v>15</v>
      </c>
      <c r="B17">
        <v>0</v>
      </c>
      <c r="C17">
        <v>0</v>
      </c>
      <c r="D17">
        <v>0</v>
      </c>
      <c r="E17">
        <v>0</v>
      </c>
      <c r="F17">
        <v>0</v>
      </c>
      <c r="G17">
        <v>0</v>
      </c>
      <c r="H17">
        <v>0</v>
      </c>
      <c r="I17">
        <v>0</v>
      </c>
      <c r="J17">
        <v>3.2901001348296598E-3</v>
      </c>
      <c r="K17">
        <v>1.39046770985196E-4</v>
      </c>
      <c r="L17">
        <v>1.3667060862318099E-4</v>
      </c>
      <c r="M17">
        <v>0</v>
      </c>
      <c r="N17">
        <v>3.2388296846102599E-3</v>
      </c>
      <c r="O17">
        <v>1.4115064586217601E-4</v>
      </c>
      <c r="P17">
        <v>1.39026259068308E-4</v>
      </c>
      <c r="Q17">
        <v>4.5587162654996398E-4</v>
      </c>
      <c r="T17" s="439">
        <f t="shared" si="0"/>
        <v>15</v>
      </c>
      <c r="U17">
        <f>SUM($C$2:C17)</f>
        <v>0.57221081451060807</v>
      </c>
      <c r="V17">
        <f t="shared" si="1"/>
        <v>1.5695408857853386E-6</v>
      </c>
    </row>
    <row r="18" spans="1:22">
      <c r="A18">
        <v>16</v>
      </c>
      <c r="B18">
        <v>0</v>
      </c>
      <c r="C18">
        <v>0</v>
      </c>
      <c r="D18">
        <v>0</v>
      </c>
      <c r="E18">
        <v>0</v>
      </c>
      <c r="F18">
        <v>0</v>
      </c>
      <c r="G18">
        <v>0</v>
      </c>
      <c r="H18">
        <v>0</v>
      </c>
      <c r="I18">
        <v>0</v>
      </c>
      <c r="J18">
        <v>3.0164509418661501E-3</v>
      </c>
      <c r="K18">
        <v>1.5249269395389801E-4</v>
      </c>
      <c r="L18">
        <v>1.9632196894661701E-4</v>
      </c>
      <c r="M18">
        <v>0</v>
      </c>
      <c r="N18">
        <v>2.9683291535128101E-3</v>
      </c>
      <c r="O18">
        <v>1.5475239953488499E-4</v>
      </c>
      <c r="P18">
        <v>1.99433529592499E-4</v>
      </c>
      <c r="Q18">
        <v>6.1824115459069404E-4</v>
      </c>
      <c r="T18" s="439">
        <f t="shared" si="0"/>
        <v>16</v>
      </c>
      <c r="U18">
        <f>SUM($C$2:C18)</f>
        <v>0.57221081451060807</v>
      </c>
      <c r="V18">
        <f t="shared" si="1"/>
        <v>1.5695408857853386E-6</v>
      </c>
    </row>
    <row r="19" spans="1:22">
      <c r="A19">
        <v>17</v>
      </c>
      <c r="B19">
        <v>0</v>
      </c>
      <c r="C19">
        <v>7.2553045858999396E-2</v>
      </c>
      <c r="D19">
        <v>0</v>
      </c>
      <c r="E19">
        <v>0</v>
      </c>
      <c r="F19">
        <v>0</v>
      </c>
      <c r="G19">
        <v>0</v>
      </c>
      <c r="H19">
        <v>0</v>
      </c>
      <c r="I19">
        <v>0</v>
      </c>
      <c r="J19">
        <v>2.7582597611495599E-3</v>
      </c>
      <c r="K19">
        <v>1.67238745087284E-4</v>
      </c>
      <c r="L19">
        <v>2.9555572943963502E-4</v>
      </c>
      <c r="M19">
        <v>0</v>
      </c>
      <c r="N19">
        <v>2.7132078536156899E-3</v>
      </c>
      <c r="O19">
        <v>1.6966475790103401E-4</v>
      </c>
      <c r="P19">
        <v>2.99777692518153E-4</v>
      </c>
      <c r="Q19">
        <v>8.7215788085917697E-4</v>
      </c>
      <c r="T19" s="439">
        <f t="shared" si="0"/>
        <v>17</v>
      </c>
      <c r="U19">
        <f>SUM($C$2:C19)</f>
        <v>0.64476386036960742</v>
      </c>
      <c r="V19">
        <f t="shared" si="1"/>
        <v>1.7685496583849117E-6</v>
      </c>
    </row>
    <row r="20" spans="1:22">
      <c r="A20">
        <v>18</v>
      </c>
      <c r="B20">
        <v>0</v>
      </c>
      <c r="C20">
        <v>2.8720054757015698</v>
      </c>
      <c r="D20">
        <v>0</v>
      </c>
      <c r="E20">
        <v>0</v>
      </c>
      <c r="F20">
        <v>0</v>
      </c>
      <c r="G20">
        <v>0</v>
      </c>
      <c r="H20">
        <v>0</v>
      </c>
      <c r="I20">
        <v>0</v>
      </c>
      <c r="J20">
        <v>2.5155265926713201E-3</v>
      </c>
      <c r="K20">
        <v>1.83410615777646E-4</v>
      </c>
      <c r="L20">
        <v>4.1366256678254502E-4</v>
      </c>
      <c r="M20">
        <v>0</v>
      </c>
      <c r="N20">
        <v>2.4734657849109901E-3</v>
      </c>
      <c r="O20">
        <v>1.8601398255258E-4</v>
      </c>
      <c r="P20">
        <v>4.1904043243585099E-4</v>
      </c>
      <c r="Q20">
        <v>1.1571254567600501E-3</v>
      </c>
      <c r="T20" s="439">
        <f t="shared" si="0"/>
        <v>18</v>
      </c>
      <c r="U20">
        <f>SUM($C$2:C20)</f>
        <v>3.5167693360711771</v>
      </c>
      <c r="V20">
        <f t="shared" si="1"/>
        <v>9.646293147326638E-6</v>
      </c>
    </row>
    <row r="21" spans="1:22">
      <c r="A21">
        <v>19</v>
      </c>
      <c r="B21">
        <v>0</v>
      </c>
      <c r="C21">
        <v>11.5660506502396</v>
      </c>
      <c r="D21">
        <v>0</v>
      </c>
      <c r="E21">
        <v>0</v>
      </c>
      <c r="F21">
        <v>0</v>
      </c>
      <c r="G21">
        <v>0</v>
      </c>
      <c r="H21">
        <v>0</v>
      </c>
      <c r="I21">
        <v>0</v>
      </c>
      <c r="J21">
        <v>2.2882514364218399E-3</v>
      </c>
      <c r="K21">
        <v>2.0114614430655201E-4</v>
      </c>
      <c r="L21">
        <v>4.7983332886095598E-4</v>
      </c>
      <c r="M21">
        <v>0</v>
      </c>
      <c r="N21">
        <v>2.2491029473898699E-3</v>
      </c>
      <c r="O21">
        <v>2.03938494385825E-4</v>
      </c>
      <c r="P21">
        <v>4.8579965722201702E-4</v>
      </c>
      <c r="Q21">
        <v>1.3108956770928599E-3</v>
      </c>
      <c r="T21" s="439">
        <f t="shared" si="0"/>
        <v>19</v>
      </c>
      <c r="U21">
        <f>SUM($C$2:C21)</f>
        <v>15.082819986310778</v>
      </c>
      <c r="V21">
        <f t="shared" si="1"/>
        <v>4.137129540570079E-5</v>
      </c>
    </row>
    <row r="22" spans="1:22">
      <c r="A22">
        <v>20</v>
      </c>
      <c r="B22">
        <v>0</v>
      </c>
      <c r="C22">
        <v>48.233401779603</v>
      </c>
      <c r="D22">
        <v>0</v>
      </c>
      <c r="E22">
        <v>0</v>
      </c>
      <c r="F22">
        <v>0</v>
      </c>
      <c r="G22">
        <v>0</v>
      </c>
      <c r="H22">
        <v>0</v>
      </c>
      <c r="I22">
        <v>0</v>
      </c>
      <c r="J22">
        <v>2.07643429239038E-3</v>
      </c>
      <c r="K22">
        <v>2.2059648882188901E-4</v>
      </c>
      <c r="L22">
        <v>5.2970750934031204E-4</v>
      </c>
      <c r="M22">
        <v>0</v>
      </c>
      <c r="N22">
        <v>2.0401193410424599E-3</v>
      </c>
      <c r="O22">
        <v>2.2359004365513099E-4</v>
      </c>
      <c r="P22">
        <v>5.3609409527765695E-4</v>
      </c>
      <c r="Q22">
        <v>1.4245449087782499E-3</v>
      </c>
      <c r="T22" s="439">
        <f t="shared" si="0"/>
        <v>20</v>
      </c>
      <c r="U22">
        <f>SUM($C$2:C22)</f>
        <v>63.316221765913781</v>
      </c>
      <c r="V22">
        <f t="shared" si="1"/>
        <v>1.7367270291814962E-4</v>
      </c>
    </row>
    <row r="23" spans="1:22">
      <c r="A23">
        <v>21</v>
      </c>
      <c r="B23">
        <v>0</v>
      </c>
      <c r="C23">
        <v>123.72553045859</v>
      </c>
      <c r="D23">
        <v>0</v>
      </c>
      <c r="E23">
        <v>0</v>
      </c>
      <c r="F23">
        <v>0</v>
      </c>
      <c r="G23">
        <v>0</v>
      </c>
      <c r="H23">
        <v>0</v>
      </c>
      <c r="I23">
        <v>0</v>
      </c>
      <c r="J23">
        <v>1.8800751605650399E-3</v>
      </c>
      <c r="K23">
        <v>2.4192741339867899E-4</v>
      </c>
      <c r="L23">
        <v>5.7598609779829205E-4</v>
      </c>
      <c r="M23">
        <v>0</v>
      </c>
      <c r="N23">
        <v>1.84651496585783E-3</v>
      </c>
      <c r="O23">
        <v>2.4513499243239401E-4</v>
      </c>
      <c r="P23">
        <v>5.8274660067481401E-4</v>
      </c>
      <c r="Q23">
        <v>1.52847549853776E-3</v>
      </c>
      <c r="T23" s="439">
        <f t="shared" si="0"/>
        <v>21</v>
      </c>
      <c r="U23">
        <f>SUM($C$2:C23)</f>
        <v>187.0417522245038</v>
      </c>
      <c r="V23">
        <f t="shared" si="1"/>
        <v>5.1304461576170913E-4</v>
      </c>
    </row>
    <row r="24" spans="1:22">
      <c r="A24">
        <v>22</v>
      </c>
      <c r="B24">
        <v>1</v>
      </c>
      <c r="C24">
        <v>248.18343600273801</v>
      </c>
      <c r="D24">
        <v>4.0292777636818898E-3</v>
      </c>
      <c r="E24">
        <v>3.6363636363636602E-3</v>
      </c>
      <c r="F24">
        <v>0</v>
      </c>
      <c r="G24">
        <v>0</v>
      </c>
      <c r="H24">
        <v>0</v>
      </c>
      <c r="I24">
        <v>3.6363636363636602E-3</v>
      </c>
      <c r="J24">
        <v>1.6991740409326799E-3</v>
      </c>
      <c r="K24">
        <v>2.6532069805185199E-4</v>
      </c>
      <c r="L24">
        <v>6.0920614426469095E-4</v>
      </c>
      <c r="M24">
        <v>4.0292777636818898E-3</v>
      </c>
      <c r="N24">
        <v>1.6682898218239399E-3</v>
      </c>
      <c r="O24">
        <v>2.6875572023399302E-4</v>
      </c>
      <c r="P24">
        <v>6.1622625829296101E-4</v>
      </c>
      <c r="Q24">
        <v>1.6022533601396101E-3</v>
      </c>
      <c r="T24" s="439">
        <f t="shared" si="0"/>
        <v>22</v>
      </c>
      <c r="U24">
        <f>SUM($C$2:C24)</f>
        <v>435.2251882272418</v>
      </c>
      <c r="V24">
        <f t="shared" si="1"/>
        <v>1.1937973035873336E-3</v>
      </c>
    </row>
    <row r="25" spans="1:22">
      <c r="A25">
        <v>23</v>
      </c>
      <c r="B25">
        <v>1</v>
      </c>
      <c r="C25">
        <v>491.69541409993201</v>
      </c>
      <c r="D25">
        <v>2.03377939131391E-3</v>
      </c>
      <c r="E25">
        <v>1.9417475728154799E-3</v>
      </c>
      <c r="F25">
        <v>0</v>
      </c>
      <c r="G25">
        <v>0</v>
      </c>
      <c r="H25">
        <v>0</v>
      </c>
      <c r="I25">
        <v>1.9417475728154799E-3</v>
      </c>
      <c r="J25">
        <v>1.53373093347886E-3</v>
      </c>
      <c r="K25">
        <v>2.9097568460112499E-4</v>
      </c>
      <c r="L25">
        <v>5.9191637719995601E-4</v>
      </c>
      <c r="M25">
        <v>2.03377939131391E-3</v>
      </c>
      <c r="N25">
        <v>1.5054439089275699E-3</v>
      </c>
      <c r="O25">
        <v>2.9465216459723098E-4</v>
      </c>
      <c r="P25">
        <v>5.9880225817241699E-4</v>
      </c>
      <c r="Q25">
        <v>1.5639374425023E-3</v>
      </c>
      <c r="T25" s="439">
        <f t="shared" si="0"/>
        <v>23</v>
      </c>
      <c r="U25">
        <f>SUM($C$2:C25)</f>
        <v>926.92060232717381</v>
      </c>
      <c r="V25">
        <f t="shared" si="1"/>
        <v>2.5424891427009216E-3</v>
      </c>
    </row>
    <row r="26" spans="1:22">
      <c r="A26">
        <v>24</v>
      </c>
      <c r="B26">
        <v>0</v>
      </c>
      <c r="C26">
        <v>863.25804243668699</v>
      </c>
      <c r="D26">
        <v>0</v>
      </c>
      <c r="E26">
        <v>0</v>
      </c>
      <c r="F26">
        <v>0</v>
      </c>
      <c r="G26">
        <v>0</v>
      </c>
      <c r="H26">
        <v>0</v>
      </c>
      <c r="I26">
        <v>0</v>
      </c>
      <c r="J26">
        <v>1.38374583818781E-3</v>
      </c>
      <c r="K26">
        <v>3.1911097142323103E-4</v>
      </c>
      <c r="L26">
        <v>5.9301940919833697E-4</v>
      </c>
      <c r="M26">
        <v>0</v>
      </c>
      <c r="N26">
        <v>1.35797722715429E-3</v>
      </c>
      <c r="O26">
        <v>3.2304350950984601E-4</v>
      </c>
      <c r="P26">
        <v>5.9991391060737801E-4</v>
      </c>
      <c r="Q26">
        <v>1.5663871740532599E-3</v>
      </c>
      <c r="T26" s="439">
        <f t="shared" si="0"/>
        <v>24</v>
      </c>
      <c r="U26">
        <f>SUM($C$2:C26)</f>
        <v>1790.1786447638608</v>
      </c>
      <c r="V26">
        <f t="shared" si="1"/>
        <v>4.9103555972107157E-3</v>
      </c>
    </row>
    <row r="27" spans="1:22">
      <c r="A27">
        <v>25</v>
      </c>
      <c r="B27">
        <v>0</v>
      </c>
      <c r="C27">
        <v>1397.1485284052001</v>
      </c>
      <c r="D27">
        <v>0</v>
      </c>
      <c r="E27">
        <v>0</v>
      </c>
      <c r="F27">
        <v>0</v>
      </c>
      <c r="G27">
        <v>0</v>
      </c>
      <c r="H27">
        <v>0</v>
      </c>
      <c r="I27">
        <v>0</v>
      </c>
      <c r="J27">
        <v>1.2492187550423701E-3</v>
      </c>
      <c r="K27">
        <v>3.4996627136729702E-4</v>
      </c>
      <c r="L27">
        <v>5.8489967250682903E-4</v>
      </c>
      <c r="M27">
        <v>0</v>
      </c>
      <c r="N27">
        <v>1.22588977648841E-3</v>
      </c>
      <c r="O27">
        <v>3.5417003581705901E-4</v>
      </c>
      <c r="P27">
        <v>5.9173053267271404E-4</v>
      </c>
      <c r="Q27">
        <v>1.5483368196546499E-3</v>
      </c>
      <c r="T27" s="439">
        <f t="shared" si="0"/>
        <v>25</v>
      </c>
      <c r="U27">
        <f>SUM($C$2:C27)</f>
        <v>3187.3271731690611</v>
      </c>
      <c r="V27">
        <f t="shared" si="1"/>
        <v>8.7426525116307552E-3</v>
      </c>
    </row>
    <row r="28" spans="1:22">
      <c r="A28">
        <v>26</v>
      </c>
      <c r="B28">
        <v>1</v>
      </c>
      <c r="C28">
        <v>2162.2299794661199</v>
      </c>
      <c r="D28">
        <v>4.6248549390981599E-4</v>
      </c>
      <c r="E28">
        <v>4.33463372345066E-4</v>
      </c>
      <c r="F28">
        <v>0</v>
      </c>
      <c r="G28">
        <v>0</v>
      </c>
      <c r="H28">
        <v>0</v>
      </c>
      <c r="I28">
        <v>4.33463372345066E-4</v>
      </c>
      <c r="J28">
        <v>1.1301496840239701E-3</v>
      </c>
      <c r="K28">
        <v>3.8380444846219898E-4</v>
      </c>
      <c r="L28">
        <v>5.8597872860324904E-4</v>
      </c>
      <c r="M28">
        <v>4.6248549390981599E-4</v>
      </c>
      <c r="N28">
        <v>1.10918155691292E-3</v>
      </c>
      <c r="O28">
        <v>3.8829514906735301E-4</v>
      </c>
      <c r="P28">
        <v>5.9281807082586303E-4</v>
      </c>
      <c r="Q28">
        <v>1.55073788421842E-3</v>
      </c>
      <c r="T28" s="439">
        <f t="shared" si="0"/>
        <v>26</v>
      </c>
      <c r="U28">
        <f>SUM($C$2:C28)</f>
        <v>5349.5571526351814</v>
      </c>
      <c r="V28">
        <f t="shared" si="1"/>
        <v>1.4673523217290851E-2</v>
      </c>
    </row>
    <row r="29" spans="1:22">
      <c r="A29">
        <v>27</v>
      </c>
      <c r="B29">
        <v>2</v>
      </c>
      <c r="C29">
        <v>2801.8254620123198</v>
      </c>
      <c r="D29">
        <v>7.1382033860294895E-4</v>
      </c>
      <c r="E29">
        <v>7.5542962365962401E-4</v>
      </c>
      <c r="F29">
        <v>0</v>
      </c>
      <c r="G29">
        <v>0</v>
      </c>
      <c r="H29">
        <v>0</v>
      </c>
      <c r="I29">
        <v>7.5542962365962401E-4</v>
      </c>
      <c r="J29">
        <v>1.0265386251125199E-3</v>
      </c>
      <c r="K29">
        <v>4.2091375052888402E-4</v>
      </c>
      <c r="L29">
        <v>5.9168889956509802E-4</v>
      </c>
      <c r="M29">
        <v>7.1382033860294895E-4</v>
      </c>
      <c r="N29">
        <v>1.0078525684094799E-3</v>
      </c>
      <c r="O29">
        <v>4.2570760171512E-4</v>
      </c>
      <c r="P29">
        <v>5.9857300177779203E-4</v>
      </c>
      <c r="Q29">
        <v>1.5634321449877601E-3</v>
      </c>
      <c r="T29" s="439">
        <f t="shared" si="0"/>
        <v>27</v>
      </c>
      <c r="U29">
        <f>SUM($C$2:C29)</f>
        <v>8151.3826146475012</v>
      </c>
      <c r="V29">
        <f t="shared" si="1"/>
        <v>2.2358767022450019E-2</v>
      </c>
    </row>
    <row r="30" spans="1:22">
      <c r="A30">
        <v>28</v>
      </c>
      <c r="B30">
        <v>1</v>
      </c>
      <c r="C30">
        <v>3405.3819301847998</v>
      </c>
      <c r="D30">
        <v>2.9365281795153299E-4</v>
      </c>
      <c r="E30">
        <v>3.0021014710310398E-4</v>
      </c>
      <c r="F30">
        <v>0</v>
      </c>
      <c r="G30">
        <v>0</v>
      </c>
      <c r="H30">
        <v>0</v>
      </c>
      <c r="I30">
        <v>3.0021014710310398E-4</v>
      </c>
      <c r="J30">
        <v>9.3838557828643601E-4</v>
      </c>
      <c r="K30">
        <v>4.6161025642843501E-4</v>
      </c>
      <c r="L30">
        <v>6.0208068971244705E-4</v>
      </c>
      <c r="M30">
        <v>2.9365281795153299E-4</v>
      </c>
      <c r="N30">
        <v>9.2190281095831899E-4</v>
      </c>
      <c r="O30">
        <v>4.6672392819979702E-4</v>
      </c>
      <c r="P30">
        <v>6.0904571287227001E-4</v>
      </c>
      <c r="Q30">
        <v>1.5864839806325299E-3</v>
      </c>
      <c r="T30" s="439">
        <f t="shared" si="0"/>
        <v>28</v>
      </c>
      <c r="U30">
        <f>SUM($C$2:C30)</f>
        <v>11556.764544832302</v>
      </c>
      <c r="V30">
        <f t="shared" si="1"/>
        <v>3.1699531012922541E-2</v>
      </c>
    </row>
    <row r="31" spans="1:22">
      <c r="A31">
        <v>29</v>
      </c>
      <c r="B31">
        <v>3</v>
      </c>
      <c r="C31">
        <v>4000.4216290212198</v>
      </c>
      <c r="D31">
        <v>7.4992095289065999E-4</v>
      </c>
      <c r="E31">
        <v>7.7353332711858197E-4</v>
      </c>
      <c r="F31">
        <v>0</v>
      </c>
      <c r="G31">
        <v>0</v>
      </c>
      <c r="H31">
        <v>0</v>
      </c>
      <c r="I31">
        <v>7.7353332711858197E-4</v>
      </c>
      <c r="J31">
        <v>8.6569054352249905E-4</v>
      </c>
      <c r="K31">
        <v>5.0624055844217296E-4</v>
      </c>
      <c r="L31">
        <v>6.1722267866945099E-4</v>
      </c>
      <c r="M31">
        <v>7.4992095289065999E-4</v>
      </c>
      <c r="N31">
        <v>8.5133228453823705E-4</v>
      </c>
      <c r="O31">
        <v>5.11691113154078E-4</v>
      </c>
      <c r="P31">
        <v>6.2430439414638296E-4</v>
      </c>
      <c r="Q31">
        <v>1.61995955260225E-3</v>
      </c>
      <c r="T31" s="439">
        <f t="shared" si="0"/>
        <v>29</v>
      </c>
      <c r="U31">
        <f>SUM($C$2:C31)</f>
        <v>15557.186173853523</v>
      </c>
      <c r="V31">
        <f t="shared" si="1"/>
        <v>4.2672454187223E-2</v>
      </c>
    </row>
    <row r="32" spans="1:22">
      <c r="A32">
        <v>30</v>
      </c>
      <c r="B32">
        <v>1</v>
      </c>
      <c r="C32">
        <v>4475.8596851471602</v>
      </c>
      <c r="D32">
        <v>2.2342076614207399E-4</v>
      </c>
      <c r="E32">
        <v>2.2461814914646899E-4</v>
      </c>
      <c r="F32">
        <v>0</v>
      </c>
      <c r="G32">
        <v>0</v>
      </c>
      <c r="H32">
        <v>0</v>
      </c>
      <c r="I32">
        <v>2.2461814914646899E-4</v>
      </c>
      <c r="J32">
        <v>8.0845352079586899E-4</v>
      </c>
      <c r="K32">
        <v>5.5518470221460603E-4</v>
      </c>
      <c r="L32">
        <v>6.41912218778755E-4</v>
      </c>
      <c r="M32">
        <v>2.2342076614207399E-4</v>
      </c>
      <c r="N32">
        <v>7.9614098912651797E-4</v>
      </c>
      <c r="O32">
        <v>5.6098951489869098E-4</v>
      </c>
      <c r="P32">
        <v>6.4918118939275395E-4</v>
      </c>
      <c r="Q32">
        <v>1.6742628592689101E-3</v>
      </c>
      <c r="T32" s="439">
        <f t="shared" si="0"/>
        <v>30</v>
      </c>
      <c r="U32">
        <f>SUM($C$2:C32)</f>
        <v>20033.045859000682</v>
      </c>
      <c r="V32">
        <f t="shared" si="1"/>
        <v>5.4949476216044728E-2</v>
      </c>
    </row>
    <row r="33" spans="1:22">
      <c r="A33">
        <v>31</v>
      </c>
      <c r="B33">
        <v>3</v>
      </c>
      <c r="C33">
        <v>4865.4346338124597</v>
      </c>
      <c r="D33">
        <v>6.1659445163468596E-4</v>
      </c>
      <c r="E33">
        <v>6.1585158915035095E-4</v>
      </c>
      <c r="F33">
        <v>0</v>
      </c>
      <c r="G33">
        <v>0</v>
      </c>
      <c r="H33">
        <v>0</v>
      </c>
      <c r="I33">
        <v>6.1585158915035095E-4</v>
      </c>
      <c r="J33">
        <v>7.6667451007998298E-4</v>
      </c>
      <c r="K33">
        <v>6.0885940879162903E-4</v>
      </c>
      <c r="L33">
        <v>6.7162997559018999E-4</v>
      </c>
      <c r="M33">
        <v>6.1659445163468596E-4</v>
      </c>
      <c r="N33">
        <v>7.56328924698888E-4</v>
      </c>
      <c r="O33">
        <v>6.1503606845181302E-4</v>
      </c>
      <c r="P33">
        <v>6.7911955739688402E-4</v>
      </c>
      <c r="Q33">
        <v>1.73918444672195E-3</v>
      </c>
      <c r="T33" s="439">
        <f t="shared" si="0"/>
        <v>31</v>
      </c>
      <c r="U33">
        <f>SUM($C$2:C33)</f>
        <v>24898.480492813142</v>
      </c>
      <c r="V33">
        <f t="shared" si="1"/>
        <v>6.8295079604222389E-2</v>
      </c>
    </row>
    <row r="34" spans="1:22">
      <c r="A34">
        <v>32</v>
      </c>
      <c r="B34">
        <v>2</v>
      </c>
      <c r="C34">
        <v>5131.7029431895999</v>
      </c>
      <c r="D34">
        <v>3.8973417248444701E-4</v>
      </c>
      <c r="E34">
        <v>3.86550378244724E-4</v>
      </c>
      <c r="F34">
        <v>0</v>
      </c>
      <c r="G34">
        <v>0</v>
      </c>
      <c r="H34">
        <v>0</v>
      </c>
      <c r="I34">
        <v>3.86550378244724E-4</v>
      </c>
      <c r="J34">
        <v>7.4035351134652504E-4</v>
      </c>
      <c r="K34">
        <v>6.6772160558514803E-4</v>
      </c>
      <c r="L34">
        <v>7.0171276585628004E-4</v>
      </c>
      <c r="M34">
        <v>3.8973417248444701E-4</v>
      </c>
      <c r="N34">
        <v>7.3189609122947601E-4</v>
      </c>
      <c r="O34">
        <v>6.74287794541928E-4</v>
      </c>
      <c r="P34">
        <v>7.0942057364828501E-4</v>
      </c>
      <c r="Q34">
        <v>1.8044364247270001E-3</v>
      </c>
      <c r="T34" s="439">
        <f t="shared" si="0"/>
        <v>32</v>
      </c>
      <c r="U34">
        <f>SUM($C$2:C34)</f>
        <v>30030.183436002742</v>
      </c>
      <c r="V34">
        <f t="shared" si="1"/>
        <v>8.2371041432958009E-2</v>
      </c>
    </row>
    <row r="35" spans="1:22">
      <c r="A35">
        <v>33</v>
      </c>
      <c r="B35">
        <v>2</v>
      </c>
      <c r="C35">
        <v>5372.39425051335</v>
      </c>
      <c r="D35">
        <v>3.7227349794905602E-4</v>
      </c>
      <c r="E35">
        <v>3.7067958496525501E-4</v>
      </c>
      <c r="F35">
        <v>0</v>
      </c>
      <c r="G35">
        <v>0</v>
      </c>
      <c r="H35">
        <v>0</v>
      </c>
      <c r="I35">
        <v>3.7067958496525501E-4</v>
      </c>
      <c r="J35">
        <v>7.2949052456535704E-4</v>
      </c>
      <c r="K35">
        <v>7.3227229560057804E-4</v>
      </c>
      <c r="L35">
        <v>7.5156157432488397E-4</v>
      </c>
      <c r="M35">
        <v>3.7227349794905602E-4</v>
      </c>
      <c r="N35">
        <v>7.2284248869076105E-4</v>
      </c>
      <c r="O35">
        <v>7.3924564357374901E-4</v>
      </c>
      <c r="P35">
        <v>7.5962029056218902E-4</v>
      </c>
      <c r="Q35">
        <v>1.9115890083632001E-3</v>
      </c>
      <c r="T35" s="439">
        <f t="shared" si="0"/>
        <v>33</v>
      </c>
      <c r="U35">
        <f>SUM($C$2:C35)</f>
        <v>35402.577686516095</v>
      </c>
      <c r="V35">
        <f t="shared" si="1"/>
        <v>9.7107205477586472E-2</v>
      </c>
    </row>
    <row r="36" spans="1:22">
      <c r="A36">
        <v>34</v>
      </c>
      <c r="B36">
        <v>7</v>
      </c>
      <c r="C36">
        <v>5495.0260095824797</v>
      </c>
      <c r="D36">
        <v>1.27387932064254E-3</v>
      </c>
      <c r="E36">
        <v>1.2730942687052299E-3</v>
      </c>
      <c r="F36">
        <v>0</v>
      </c>
      <c r="G36">
        <v>0</v>
      </c>
      <c r="H36">
        <v>0</v>
      </c>
      <c r="I36">
        <v>1.2730942687052299E-3</v>
      </c>
      <c r="J36">
        <v>7.3408554970447399E-4</v>
      </c>
      <c r="K36">
        <v>8.0306079698777599E-4</v>
      </c>
      <c r="L36">
        <v>7.9731165136332004E-4</v>
      </c>
      <c r="M36">
        <v>1.27387932064254E-3</v>
      </c>
      <c r="N36">
        <v>7.2916811705351595E-4</v>
      </c>
      <c r="O36">
        <v>8.1045870617868498E-4</v>
      </c>
      <c r="P36">
        <v>8.0568132969763002E-4</v>
      </c>
      <c r="Q36">
        <v>2.0089308948590102E-3</v>
      </c>
      <c r="T36" s="439">
        <f t="shared" si="0"/>
        <v>34</v>
      </c>
      <c r="U36">
        <f>SUM($C$2:C36)</f>
        <v>40897.603696098573</v>
      </c>
      <c r="V36">
        <f t="shared" si="1"/>
        <v>0.11217974128393947</v>
      </c>
    </row>
    <row r="37" spans="1:22">
      <c r="A37">
        <v>35</v>
      </c>
      <c r="B37">
        <v>3</v>
      </c>
      <c r="C37">
        <v>5715.8193018480497</v>
      </c>
      <c r="D37">
        <v>5.2485913944655903E-4</v>
      </c>
      <c r="E37">
        <v>5.2665782982271004E-4</v>
      </c>
      <c r="F37">
        <v>0</v>
      </c>
      <c r="G37">
        <v>0</v>
      </c>
      <c r="H37">
        <v>0</v>
      </c>
      <c r="I37">
        <v>5.2665782982271004E-4</v>
      </c>
      <c r="J37">
        <v>7.5413858672995196E-4</v>
      </c>
      <c r="K37">
        <v>8.8068938794871898E-4</v>
      </c>
      <c r="L37">
        <v>8.4375915367505198E-4</v>
      </c>
      <c r="M37">
        <v>5.2485913944655903E-4</v>
      </c>
      <c r="N37">
        <v>7.50872976286772E-4</v>
      </c>
      <c r="O37">
        <v>8.8852882489998098E-4</v>
      </c>
      <c r="P37">
        <v>8.5243431977734697E-4</v>
      </c>
      <c r="Q37">
        <v>2.10684411439538E-3</v>
      </c>
      <c r="T37" s="439">
        <f t="shared" si="0"/>
        <v>35</v>
      </c>
      <c r="U37">
        <f>SUM($C$2:C37)</f>
        <v>46613.422997946625</v>
      </c>
      <c r="V37">
        <f t="shared" si="1"/>
        <v>0.12785790021157928</v>
      </c>
    </row>
    <row r="38" spans="1:22">
      <c r="A38">
        <v>36</v>
      </c>
      <c r="B38">
        <v>3</v>
      </c>
      <c r="C38">
        <v>5908.1225188227199</v>
      </c>
      <c r="D38">
        <v>5.07775522671082E-4</v>
      </c>
      <c r="E38">
        <v>5.0848336694737201E-4</v>
      </c>
      <c r="F38">
        <v>0</v>
      </c>
      <c r="G38">
        <v>0</v>
      </c>
      <c r="H38">
        <v>0</v>
      </c>
      <c r="I38">
        <v>5.0848336694737201E-4</v>
      </c>
      <c r="J38">
        <v>7.8964963560588803E-4</v>
      </c>
      <c r="K38">
        <v>9.6581839526133095E-4</v>
      </c>
      <c r="L38">
        <v>9.0096780805927403E-4</v>
      </c>
      <c r="M38">
        <v>5.07775522671082E-4</v>
      </c>
      <c r="N38">
        <v>7.8795706635775397E-4</v>
      </c>
      <c r="O38">
        <v>9.7411564473248702E-4</v>
      </c>
      <c r="P38">
        <v>9.1000592554061602E-4</v>
      </c>
      <c r="Q38">
        <v>2.2262636397842699E-3</v>
      </c>
      <c r="T38" s="439">
        <f t="shared" si="0"/>
        <v>36</v>
      </c>
      <c r="U38">
        <f>SUM($C$2:C38)</f>
        <v>52521.545516769344</v>
      </c>
      <c r="V38">
        <f t="shared" si="1"/>
        <v>0.14406353564587671</v>
      </c>
    </row>
    <row r="39" spans="1:22">
      <c r="A39">
        <v>37</v>
      </c>
      <c r="B39">
        <v>7</v>
      </c>
      <c r="C39">
        <v>6139.6276522929502</v>
      </c>
      <c r="D39">
        <v>1.1401342876853E-3</v>
      </c>
      <c r="E39">
        <v>1.13825977358264E-3</v>
      </c>
      <c r="F39">
        <v>0</v>
      </c>
      <c r="G39">
        <v>0</v>
      </c>
      <c r="H39">
        <v>0</v>
      </c>
      <c r="I39">
        <v>1.13825977358264E-3</v>
      </c>
      <c r="J39">
        <v>8.4061869629434901E-4</v>
      </c>
      <c r="K39">
        <v>1.05917176819315E-3</v>
      </c>
      <c r="L39">
        <v>9.6934292222699203E-4</v>
      </c>
      <c r="M39">
        <v>1.1401342876853E-3</v>
      </c>
      <c r="N39">
        <v>8.4042038723183897E-4</v>
      </c>
      <c r="O39">
        <v>1.0679421436881099E-3</v>
      </c>
      <c r="P39">
        <v>9.7879677804260505E-4</v>
      </c>
      <c r="Q39">
        <v>2.36740936278977E-3</v>
      </c>
      <c r="T39" s="439">
        <f t="shared" si="0"/>
        <v>37</v>
      </c>
      <c r="U39">
        <f>SUM($C$2:C39)</f>
        <v>58661.173169062291</v>
      </c>
      <c r="V39">
        <f t="shared" si="1"/>
        <v>0.16090417615703817</v>
      </c>
    </row>
    <row r="40" spans="1:22">
      <c r="A40">
        <v>38</v>
      </c>
      <c r="B40">
        <v>5</v>
      </c>
      <c r="C40">
        <v>6384.6344969199199</v>
      </c>
      <c r="D40">
        <v>7.8313018582537499E-4</v>
      </c>
      <c r="E40">
        <v>7.8552810277400704E-4</v>
      </c>
      <c r="F40">
        <v>0</v>
      </c>
      <c r="G40">
        <v>0</v>
      </c>
      <c r="H40">
        <v>0</v>
      </c>
      <c r="I40">
        <v>7.8552810277400704E-4</v>
      </c>
      <c r="J40">
        <v>9.0704576875531395E-4</v>
      </c>
      <c r="K40">
        <v>1.1615431833869E-3</v>
      </c>
      <c r="L40">
        <v>1.0441578805164299E-3</v>
      </c>
      <c r="M40">
        <v>7.8313018582537499E-4</v>
      </c>
      <c r="N40">
        <v>9.0826293887250498E-4</v>
      </c>
      <c r="O40">
        <v>1.17080068829434E-3</v>
      </c>
      <c r="P40">
        <v>1.05404565247278E-3</v>
      </c>
      <c r="Q40">
        <v>2.52002898033327E-3</v>
      </c>
      <c r="T40" s="439">
        <f t="shared" si="0"/>
        <v>38</v>
      </c>
      <c r="U40">
        <f>SUM($C$2:C40)</f>
        <v>65045.807665982211</v>
      </c>
      <c r="V40">
        <f t="shared" si="1"/>
        <v>0.17841685615117964</v>
      </c>
    </row>
    <row r="41" spans="1:22">
      <c r="A41">
        <v>39</v>
      </c>
      <c r="B41">
        <v>9</v>
      </c>
      <c r="C41">
        <v>6838.7693360711801</v>
      </c>
      <c r="D41">
        <v>1.31602625526926E-3</v>
      </c>
      <c r="E41">
        <v>1.30946891170985E-3</v>
      </c>
      <c r="F41">
        <v>0</v>
      </c>
      <c r="G41">
        <v>0</v>
      </c>
      <c r="H41">
        <v>0</v>
      </c>
      <c r="I41">
        <v>1.30946891170985E-3</v>
      </c>
      <c r="J41">
        <v>9.891163794790909E-4</v>
      </c>
      <c r="K41">
        <v>1.2738027304328701E-3</v>
      </c>
      <c r="L41">
        <v>1.1046720077083801E-3</v>
      </c>
      <c r="M41">
        <v>1.31602625526926E-3</v>
      </c>
      <c r="N41">
        <v>9.916695980065871E-4</v>
      </c>
      <c r="O41">
        <v>1.2835596629942E-3</v>
      </c>
      <c r="P41">
        <v>1.1148957686740301E-3</v>
      </c>
      <c r="Q41">
        <v>2.6421887006958101E-3</v>
      </c>
      <c r="T41" s="439">
        <f t="shared" si="0"/>
        <v>39</v>
      </c>
      <c r="U41">
        <f>SUM($C$2:C41)</f>
        <v>71884.577002053396</v>
      </c>
      <c r="V41">
        <f t="shared" si="1"/>
        <v>0.19717520151834814</v>
      </c>
    </row>
    <row r="42" spans="1:22">
      <c r="A42">
        <v>40</v>
      </c>
      <c r="B42">
        <v>7</v>
      </c>
      <c r="C42">
        <v>7261.9431895961698</v>
      </c>
      <c r="D42">
        <v>9.6392932542195596E-4</v>
      </c>
      <c r="E42">
        <v>9.5940624450890802E-4</v>
      </c>
      <c r="F42">
        <v>0</v>
      </c>
      <c r="G42">
        <v>0</v>
      </c>
      <c r="H42">
        <v>0</v>
      </c>
      <c r="I42">
        <v>9.5940624450890802E-4</v>
      </c>
      <c r="J42">
        <v>1.0871830149674999E-3</v>
      </c>
      <c r="K42">
        <v>1.3969042323262999E-3</v>
      </c>
      <c r="L42">
        <v>1.2087028027528699E-3</v>
      </c>
      <c r="M42">
        <v>9.6392932542195596E-4</v>
      </c>
      <c r="N42">
        <v>1.0909894804995201E-3</v>
      </c>
      <c r="O42">
        <v>1.40717072680241E-3</v>
      </c>
      <c r="P42">
        <v>1.2194750772989401E-3</v>
      </c>
      <c r="Q42">
        <v>2.8497245266290898E-3</v>
      </c>
      <c r="T42" s="439">
        <f t="shared" si="0"/>
        <v>40</v>
      </c>
      <c r="U42">
        <f>SUM($C$2:C42)</f>
        <v>79146.520191649572</v>
      </c>
      <c r="V42">
        <f t="shared" si="1"/>
        <v>0.2170942880809987</v>
      </c>
    </row>
    <row r="43" spans="1:22">
      <c r="A43">
        <v>41</v>
      </c>
      <c r="B43">
        <v>6</v>
      </c>
      <c r="C43">
        <v>7530.1772758384705</v>
      </c>
      <c r="D43">
        <v>7.9679399039538697E-4</v>
      </c>
      <c r="E43">
        <v>7.9966753309681398E-4</v>
      </c>
      <c r="F43">
        <v>0</v>
      </c>
      <c r="G43">
        <v>0</v>
      </c>
      <c r="H43">
        <v>0</v>
      </c>
      <c r="I43">
        <v>7.9966753309681398E-4</v>
      </c>
      <c r="J43">
        <v>1.20183320525691E-3</v>
      </c>
      <c r="K43">
        <v>1.53189325984748E-3</v>
      </c>
      <c r="L43">
        <v>1.34220580824585E-3</v>
      </c>
      <c r="M43">
        <v>7.9679399039538697E-4</v>
      </c>
      <c r="N43">
        <v>1.2068045315659099E-3</v>
      </c>
      <c r="O43">
        <v>1.5426767553299301E-3</v>
      </c>
      <c r="P43">
        <v>1.35363246800755E-3</v>
      </c>
      <c r="Q43">
        <v>3.1119014352851502E-3</v>
      </c>
      <c r="T43" s="439">
        <f t="shared" si="0"/>
        <v>41</v>
      </c>
      <c r="U43">
        <f>SUM($C$2:C43)</f>
        <v>86676.697467488048</v>
      </c>
      <c r="V43">
        <f t="shared" si="1"/>
        <v>0.23774912509547991</v>
      </c>
    </row>
    <row r="44" spans="1:22">
      <c r="A44">
        <v>42</v>
      </c>
      <c r="B44">
        <v>15</v>
      </c>
      <c r="C44">
        <v>7833.4524298425804</v>
      </c>
      <c r="D44">
        <v>1.9148645037857801E-3</v>
      </c>
      <c r="E44">
        <v>1.90502144828254E-3</v>
      </c>
      <c r="F44">
        <v>0</v>
      </c>
      <c r="G44">
        <v>0</v>
      </c>
      <c r="H44">
        <v>0</v>
      </c>
      <c r="I44">
        <v>1.90502144828254E-3</v>
      </c>
      <c r="J44">
        <v>1.3337129268990199E-3</v>
      </c>
      <c r="K44">
        <v>1.6799159041384099E-3</v>
      </c>
      <c r="L44">
        <v>1.45699564702968E-3</v>
      </c>
      <c r="M44">
        <v>1.9148645037857801E-3</v>
      </c>
      <c r="N44">
        <v>1.33975037714617E-3</v>
      </c>
      <c r="O44">
        <v>1.6912205314115699E-3</v>
      </c>
      <c r="P44">
        <v>1.46894438083161E-3</v>
      </c>
      <c r="Q44">
        <v>3.3339703977405401E-3</v>
      </c>
      <c r="T44" s="439">
        <f t="shared" si="0"/>
        <v>42</v>
      </c>
      <c r="U44">
        <f>SUM($C$2:C44)</f>
        <v>94510.14989733063</v>
      </c>
      <c r="V44">
        <f t="shared" si="1"/>
        <v>0.2592358281666336</v>
      </c>
    </row>
    <row r="45" spans="1:22">
      <c r="A45">
        <v>43</v>
      </c>
      <c r="B45">
        <v>10</v>
      </c>
      <c r="C45">
        <v>8347.3928815879499</v>
      </c>
      <c r="D45">
        <v>1.19797883505127E-3</v>
      </c>
      <c r="E45">
        <v>1.1910697902560801E-3</v>
      </c>
      <c r="F45">
        <v>0</v>
      </c>
      <c r="G45">
        <v>0</v>
      </c>
      <c r="H45">
        <v>0</v>
      </c>
      <c r="I45">
        <v>1.1910697902560801E-3</v>
      </c>
      <c r="J45">
        <v>1.4834536389419901E-3</v>
      </c>
      <c r="K45">
        <v>1.84222837739467E-3</v>
      </c>
      <c r="L45">
        <v>1.6816140117499199E-3</v>
      </c>
      <c r="M45">
        <v>1.19797883505127E-3</v>
      </c>
      <c r="N45">
        <v>1.49044022707453E-3</v>
      </c>
      <c r="O45">
        <v>1.85405425310647E-3</v>
      </c>
      <c r="P45">
        <v>1.6944871721793701E-3</v>
      </c>
      <c r="Q45">
        <v>3.7605999914773901E-3</v>
      </c>
      <c r="T45" s="439">
        <f t="shared" si="0"/>
        <v>43</v>
      </c>
      <c r="U45">
        <f>SUM($C$2:C45)</f>
        <v>102857.54277891858</v>
      </c>
      <c r="V45">
        <f t="shared" si="1"/>
        <v>0.28213223991755637</v>
      </c>
    </row>
    <row r="46" spans="1:22">
      <c r="A46">
        <v>44</v>
      </c>
      <c r="B46">
        <v>18</v>
      </c>
      <c r="C46">
        <v>8848.0814510609107</v>
      </c>
      <c r="D46">
        <v>2.03433931972244E-3</v>
      </c>
      <c r="E46">
        <v>2.0213655651443898E-3</v>
      </c>
      <c r="F46">
        <v>0</v>
      </c>
      <c r="G46">
        <v>0</v>
      </c>
      <c r="H46">
        <v>0</v>
      </c>
      <c r="I46">
        <v>2.0213655651443898E-3</v>
      </c>
      <c r="J46">
        <v>1.65193754220583E-3</v>
      </c>
      <c r="K46">
        <v>2.0202075176649599E-3</v>
      </c>
      <c r="L46">
        <v>1.8557083120656901E-3</v>
      </c>
      <c r="M46">
        <v>2.03433931972244E-3</v>
      </c>
      <c r="N46">
        <v>1.6597335991145499E-3</v>
      </c>
      <c r="O46">
        <v>2.0325499337843201E-3</v>
      </c>
      <c r="P46">
        <v>1.8692185985435101E-3</v>
      </c>
      <c r="Q46">
        <v>4.0849061647863999E-3</v>
      </c>
      <c r="T46" s="439">
        <f t="shared" si="0"/>
        <v>44</v>
      </c>
      <c r="U46">
        <f>SUM($C$2:C46)</f>
        <v>111705.62422997948</v>
      </c>
      <c r="V46">
        <f t="shared" si="1"/>
        <v>0.30640201120818883</v>
      </c>
    </row>
    <row r="47" spans="1:22">
      <c r="A47">
        <v>45</v>
      </c>
      <c r="B47">
        <v>10</v>
      </c>
      <c r="C47">
        <v>9397.8952772074008</v>
      </c>
      <c r="D47">
        <v>1.06406803917606E-3</v>
      </c>
      <c r="E47">
        <v>1.0591363009319699E-3</v>
      </c>
      <c r="F47">
        <v>0</v>
      </c>
      <c r="G47">
        <v>0</v>
      </c>
      <c r="H47">
        <v>0</v>
      </c>
      <c r="I47">
        <v>1.0591363009319699E-3</v>
      </c>
      <c r="J47">
        <v>1.84006301441545E-3</v>
      </c>
      <c r="K47">
        <v>2.2153622802744098E-3</v>
      </c>
      <c r="L47">
        <v>2.00514655718198E-3</v>
      </c>
      <c r="M47">
        <v>1.06406803917606E-3</v>
      </c>
      <c r="N47">
        <v>1.84850188941926E-3</v>
      </c>
      <c r="O47">
        <v>2.2282107754029198E-3</v>
      </c>
      <c r="P47">
        <v>2.0191539914511899E-3</v>
      </c>
      <c r="Q47">
        <v>4.3593570485220097E-3</v>
      </c>
      <c r="T47" s="439">
        <f t="shared" si="0"/>
        <v>45</v>
      </c>
      <c r="U47">
        <f>SUM($C$2:C47)</f>
        <v>121103.51950718688</v>
      </c>
      <c r="V47">
        <f t="shared" si="1"/>
        <v>0.33217988975199342</v>
      </c>
    </row>
    <row r="48" spans="1:22">
      <c r="A48">
        <v>46</v>
      </c>
      <c r="B48">
        <v>17</v>
      </c>
      <c r="C48">
        <v>9791.86652977413</v>
      </c>
      <c r="D48">
        <v>1.7361347755617501E-3</v>
      </c>
      <c r="E48">
        <v>1.73331521241934E-3</v>
      </c>
      <c r="F48">
        <v>0</v>
      </c>
      <c r="G48">
        <v>0</v>
      </c>
      <c r="H48">
        <v>0</v>
      </c>
      <c r="I48">
        <v>1.73331521241934E-3</v>
      </c>
      <c r="J48">
        <v>2.0487826275700201E-3</v>
      </c>
      <c r="K48">
        <v>2.4293463053827202E-3</v>
      </c>
      <c r="L48">
        <v>2.1702972446097399E-3</v>
      </c>
      <c r="M48">
        <v>1.7361347755617501E-3</v>
      </c>
      <c r="N48">
        <v>2.0576665975194398E-3</v>
      </c>
      <c r="O48">
        <v>2.4426836029169999E-3</v>
      </c>
      <c r="P48">
        <v>2.1848049963333499E-3</v>
      </c>
      <c r="Q48">
        <v>4.6588372318742098E-3</v>
      </c>
      <c r="T48" s="439">
        <f t="shared" si="0"/>
        <v>46</v>
      </c>
      <c r="U48">
        <f>SUM($C$2:C48)</f>
        <v>130895.386036961</v>
      </c>
      <c r="V48">
        <f t="shared" si="1"/>
        <v>0.35903840846030866</v>
      </c>
    </row>
    <row r="49" spans="1:22">
      <c r="A49">
        <v>47</v>
      </c>
      <c r="B49">
        <v>26</v>
      </c>
      <c r="C49">
        <v>10235.6112251882</v>
      </c>
      <c r="D49">
        <v>2.5401511866744299E-3</v>
      </c>
      <c r="E49">
        <v>2.5374037299755198E-3</v>
      </c>
      <c r="F49">
        <v>0</v>
      </c>
      <c r="G49">
        <v>0</v>
      </c>
      <c r="H49">
        <v>0</v>
      </c>
      <c r="I49">
        <v>2.5374037299755198E-3</v>
      </c>
      <c r="J49">
        <v>2.2787760985746698E-3</v>
      </c>
      <c r="K49">
        <v>2.6639716586470698E-3</v>
      </c>
      <c r="L49">
        <v>2.3641479500491301E-3</v>
      </c>
      <c r="M49">
        <v>2.5401511866744299E-3</v>
      </c>
      <c r="N49">
        <v>2.28786736800192E-3</v>
      </c>
      <c r="O49">
        <v>2.6777724550642902E-3</v>
      </c>
      <c r="P49">
        <v>2.37918231225197E-3</v>
      </c>
      <c r="Q49">
        <v>5.0056882821387901E-3</v>
      </c>
      <c r="T49" s="439">
        <f t="shared" si="0"/>
        <v>47</v>
      </c>
      <c r="U49">
        <f>SUM($C$2:C49)</f>
        <v>141130.99726214921</v>
      </c>
      <c r="V49">
        <f t="shared" si="1"/>
        <v>0.38711409298346167</v>
      </c>
    </row>
    <row r="50" spans="1:22">
      <c r="A50">
        <v>48</v>
      </c>
      <c r="B50">
        <v>24</v>
      </c>
      <c r="C50">
        <v>10913.4490075291</v>
      </c>
      <c r="D50">
        <v>2.1991214677818702E-3</v>
      </c>
      <c r="E50">
        <v>2.1923383446778399E-3</v>
      </c>
      <c r="F50">
        <v>0</v>
      </c>
      <c r="G50">
        <v>0</v>
      </c>
      <c r="H50">
        <v>0</v>
      </c>
      <c r="I50">
        <v>2.1923383446778399E-3</v>
      </c>
      <c r="J50">
        <v>2.5309429007328698E-3</v>
      </c>
      <c r="K50">
        <v>2.9212238499221098E-3</v>
      </c>
      <c r="L50">
        <v>2.61945738957306E-3</v>
      </c>
      <c r="M50">
        <v>2.1991214677818702E-3</v>
      </c>
      <c r="N50">
        <v>2.5399533741401002E-3</v>
      </c>
      <c r="O50">
        <v>2.9354534345481498E-3</v>
      </c>
      <c r="P50">
        <v>2.6350939493630498E-3</v>
      </c>
      <c r="Q50">
        <v>5.4555551925778304E-3</v>
      </c>
      <c r="T50" s="439">
        <f t="shared" si="0"/>
        <v>48</v>
      </c>
      <c r="U50">
        <f>SUM($C$2:C50)</f>
        <v>152044.4462696783</v>
      </c>
      <c r="V50">
        <f t="shared" si="1"/>
        <v>0.41704904700368628</v>
      </c>
    </row>
    <row r="51" spans="1:22">
      <c r="A51">
        <v>49</v>
      </c>
      <c r="B51">
        <v>40</v>
      </c>
      <c r="C51">
        <v>11766.537303216999</v>
      </c>
      <c r="D51">
        <v>3.3994708017509902E-3</v>
      </c>
      <c r="E51">
        <v>3.38672580023157E-3</v>
      </c>
      <c r="F51">
        <v>0</v>
      </c>
      <c r="G51">
        <v>0</v>
      </c>
      <c r="H51">
        <v>0</v>
      </c>
      <c r="I51">
        <v>3.38672580023157E-3</v>
      </c>
      <c r="J51">
        <v>2.8072398706430399E-3</v>
      </c>
      <c r="K51">
        <v>3.2032782433548701E-3</v>
      </c>
      <c r="L51">
        <v>2.9723160782869598E-3</v>
      </c>
      <c r="M51">
        <v>3.3994708017509902E-3</v>
      </c>
      <c r="N51">
        <v>2.81582632896852E-3</v>
      </c>
      <c r="O51">
        <v>3.2178909288770301E-3</v>
      </c>
      <c r="P51">
        <v>2.9886311165271198E-3</v>
      </c>
      <c r="Q51">
        <v>6.0657819822187197E-3</v>
      </c>
      <c r="T51" s="439">
        <f t="shared" si="0"/>
        <v>49</v>
      </c>
      <c r="U51">
        <f>SUM($C$2:C51)</f>
        <v>163810.98357289529</v>
      </c>
      <c r="V51">
        <f t="shared" si="1"/>
        <v>0.44932397245631428</v>
      </c>
    </row>
    <row r="52" spans="1:22">
      <c r="A52">
        <v>50</v>
      </c>
      <c r="B52">
        <v>63</v>
      </c>
      <c r="C52">
        <v>12747.4113620808</v>
      </c>
      <c r="D52">
        <v>4.9421798834705898E-3</v>
      </c>
      <c r="E52">
        <v>4.9333513131403599E-3</v>
      </c>
      <c r="F52">
        <v>0</v>
      </c>
      <c r="G52">
        <v>0</v>
      </c>
      <c r="H52">
        <v>0</v>
      </c>
      <c r="I52">
        <v>4.9333513131403599E-3</v>
      </c>
      <c r="J52">
        <v>3.1112231622778298E-3</v>
      </c>
      <c r="K52">
        <v>3.5125179811494899E-3</v>
      </c>
      <c r="L52">
        <v>3.33849000923135E-3</v>
      </c>
      <c r="M52">
        <v>4.9421798834705898E-3</v>
      </c>
      <c r="N52">
        <v>3.1189950955345502E-3</v>
      </c>
      <c r="O52">
        <v>3.5274553218232999E-3</v>
      </c>
      <c r="P52">
        <v>3.3553410421331802E-3</v>
      </c>
      <c r="Q52">
        <v>6.6866421379629401E-3</v>
      </c>
      <c r="T52" s="439">
        <f t="shared" si="0"/>
        <v>50</v>
      </c>
      <c r="U52">
        <f>SUM($C$2:C52)</f>
        <v>176558.3949349761</v>
      </c>
      <c r="V52">
        <f t="shared" si="1"/>
        <v>0.48428937823568985</v>
      </c>
    </row>
    <row r="53" spans="1:22">
      <c r="A53">
        <v>51</v>
      </c>
      <c r="B53">
        <v>41</v>
      </c>
      <c r="C53">
        <v>13924.184120465399</v>
      </c>
      <c r="D53">
        <v>2.9445172259492899E-3</v>
      </c>
      <c r="E53">
        <v>2.9375013835786301E-3</v>
      </c>
      <c r="F53">
        <v>0</v>
      </c>
      <c r="G53">
        <v>0</v>
      </c>
      <c r="H53">
        <v>0</v>
      </c>
      <c r="I53">
        <v>2.9375013835786301E-3</v>
      </c>
      <c r="J53">
        <v>3.44900291405351E-3</v>
      </c>
      <c r="K53">
        <v>3.8515535526328902E-3</v>
      </c>
      <c r="L53">
        <v>3.71858959172987E-3</v>
      </c>
      <c r="M53">
        <v>2.9445172259492899E-3</v>
      </c>
      <c r="N53">
        <v>3.45554572497764E-3</v>
      </c>
      <c r="O53">
        <v>3.8667423246031602E-3</v>
      </c>
      <c r="P53">
        <v>3.7358359015692501E-3</v>
      </c>
      <c r="Q53">
        <v>7.3194264231293896E-3</v>
      </c>
      <c r="T53" s="439">
        <f t="shared" si="0"/>
        <v>51</v>
      </c>
      <c r="U53">
        <f>SUM($C$2:C53)</f>
        <v>190482.57905544149</v>
      </c>
      <c r="V53">
        <f t="shared" si="1"/>
        <v>0.52248260304736149</v>
      </c>
    </row>
    <row r="54" spans="1:22">
      <c r="A54">
        <v>52</v>
      </c>
      <c r="B54">
        <v>51</v>
      </c>
      <c r="C54">
        <v>15059.9329226557</v>
      </c>
      <c r="D54">
        <v>3.3864692666244998E-3</v>
      </c>
      <c r="E54">
        <v>3.3797773685278702E-3</v>
      </c>
      <c r="F54">
        <v>0</v>
      </c>
      <c r="G54">
        <v>0</v>
      </c>
      <c r="H54">
        <v>0</v>
      </c>
      <c r="I54">
        <v>3.3797773685278702E-3</v>
      </c>
      <c r="J54">
        <v>3.8294363896307598E-3</v>
      </c>
      <c r="K54">
        <v>4.2232441500298402E-3</v>
      </c>
      <c r="L54">
        <v>4.16158607228249E-3</v>
      </c>
      <c r="M54">
        <v>3.3864692666244998E-3</v>
      </c>
      <c r="N54">
        <v>3.8343445034277001E-3</v>
      </c>
      <c r="O54">
        <v>4.2385940654169297E-3</v>
      </c>
      <c r="P54">
        <v>4.1791080545714298E-3</v>
      </c>
      <c r="Q54">
        <v>8.0437041257499092E-3</v>
      </c>
      <c r="T54" s="439">
        <f t="shared" si="0"/>
        <v>52</v>
      </c>
      <c r="U54">
        <f>SUM($C$2:C54)</f>
        <v>205542.51197809717</v>
      </c>
      <c r="V54">
        <f t="shared" si="1"/>
        <v>0.56379112057251313</v>
      </c>
    </row>
    <row r="55" spans="1:22">
      <c r="A55">
        <v>53</v>
      </c>
      <c r="B55">
        <v>63</v>
      </c>
      <c r="C55">
        <v>16247.9472963724</v>
      </c>
      <c r="D55">
        <v>3.8774128725827298E-3</v>
      </c>
      <c r="E55">
        <v>3.8712625517491402E-3</v>
      </c>
      <c r="F55">
        <v>0</v>
      </c>
      <c r="G55">
        <v>0</v>
      </c>
      <c r="H55">
        <v>0</v>
      </c>
      <c r="I55">
        <v>3.8712625517491402E-3</v>
      </c>
      <c r="J55">
        <v>4.2617269737840304E-3</v>
      </c>
      <c r="K55">
        <v>4.6307209624919504E-3</v>
      </c>
      <c r="L55">
        <v>4.62296491351056E-3</v>
      </c>
      <c r="M55">
        <v>3.8774128725827298E-3</v>
      </c>
      <c r="N55">
        <v>4.2646453496486903E-3</v>
      </c>
      <c r="O55">
        <v>4.6461220858695597E-3</v>
      </c>
      <c r="P55">
        <v>4.6405841826129002E-3</v>
      </c>
      <c r="Q55">
        <v>8.7846741223772708E-3</v>
      </c>
      <c r="T55" s="439">
        <f t="shared" si="0"/>
        <v>53</v>
      </c>
      <c r="U55">
        <f>SUM($C$2:C55)</f>
        <v>221790.45927446958</v>
      </c>
      <c r="V55">
        <f t="shared" si="1"/>
        <v>0.60835829222506688</v>
      </c>
    </row>
    <row r="56" spans="1:22">
      <c r="A56">
        <v>54</v>
      </c>
      <c r="B56">
        <v>69</v>
      </c>
      <c r="C56">
        <v>17061.474332648901</v>
      </c>
      <c r="D56">
        <v>4.04419915036073E-3</v>
      </c>
      <c r="E56">
        <v>4.0467017941686403E-3</v>
      </c>
      <c r="F56">
        <v>0</v>
      </c>
      <c r="G56">
        <v>0</v>
      </c>
      <c r="H56">
        <v>0</v>
      </c>
      <c r="I56">
        <v>4.0467017941686403E-3</v>
      </c>
      <c r="J56">
        <v>4.7538186130068301E-3</v>
      </c>
      <c r="K56">
        <v>5.07741257033401E-3</v>
      </c>
      <c r="L56">
        <v>5.1474983148191503E-3</v>
      </c>
      <c r="M56">
        <v>4.04419915036073E-3</v>
      </c>
      <c r="N56">
        <v>4.7544919217989302E-3</v>
      </c>
      <c r="O56">
        <v>5.0927324029439404E-3</v>
      </c>
      <c r="P56">
        <v>5.16501724523768E-3</v>
      </c>
      <c r="Q56">
        <v>9.6124348092851992E-3</v>
      </c>
      <c r="T56" s="439">
        <f t="shared" si="0"/>
        <v>54</v>
      </c>
      <c r="U56">
        <f>SUM($C$2:C56)</f>
        <v>238851.9336071185</v>
      </c>
      <c r="V56">
        <f t="shared" si="1"/>
        <v>0.65515692108316081</v>
      </c>
    </row>
    <row r="57" spans="1:22">
      <c r="A57">
        <v>55</v>
      </c>
      <c r="B57">
        <v>97</v>
      </c>
      <c r="C57">
        <v>17316.0479123888</v>
      </c>
      <c r="D57">
        <v>5.6017401020588197E-3</v>
      </c>
      <c r="E57">
        <v>5.5988324433219397E-3</v>
      </c>
      <c r="F57">
        <v>0</v>
      </c>
      <c r="G57">
        <v>0</v>
      </c>
      <c r="H57">
        <v>0</v>
      </c>
      <c r="I57">
        <v>5.5988324433219397E-3</v>
      </c>
      <c r="J57">
        <v>5.3115465658084404E-3</v>
      </c>
      <c r="K57">
        <v>5.5670726120103896E-3</v>
      </c>
      <c r="L57">
        <v>5.7853962977973397E-3</v>
      </c>
      <c r="M57">
        <v>5.6017401020588197E-3</v>
      </c>
      <c r="N57">
        <v>5.3098730336242402E-3</v>
      </c>
      <c r="O57">
        <v>5.5821528054989002E-3</v>
      </c>
      <c r="P57">
        <v>5.8025225300632303E-3</v>
      </c>
      <c r="Q57">
        <v>1.0600585097229401E-2</v>
      </c>
      <c r="T57" s="439">
        <f t="shared" si="0"/>
        <v>55</v>
      </c>
      <c r="U57">
        <f>SUM($C$2:C57)</f>
        <v>256167.9815195073</v>
      </c>
      <c r="V57">
        <f t="shared" si="1"/>
        <v>0.70265383042059915</v>
      </c>
    </row>
    <row r="58" spans="1:22">
      <c r="A58">
        <v>56</v>
      </c>
      <c r="B58">
        <v>109</v>
      </c>
      <c r="C58">
        <v>16659.9856262834</v>
      </c>
      <c r="D58">
        <v>6.5426226915849097E-3</v>
      </c>
      <c r="E58">
        <v>6.5160094969023401E-3</v>
      </c>
      <c r="F58">
        <v>0</v>
      </c>
      <c r="G58">
        <v>0</v>
      </c>
      <c r="H58">
        <v>0</v>
      </c>
      <c r="I58">
        <v>6.5160094969023401E-3</v>
      </c>
      <c r="J58">
        <v>5.9384967075543204E-3</v>
      </c>
      <c r="K58">
        <v>6.1038099069641296E-3</v>
      </c>
      <c r="L58">
        <v>6.3244019165070303E-3</v>
      </c>
      <c r="M58">
        <v>6.5426226915849097E-3</v>
      </c>
      <c r="N58">
        <v>5.9345807603599799E-3</v>
      </c>
      <c r="O58">
        <v>6.1184625645810398E-3</v>
      </c>
      <c r="P58">
        <v>6.34098791033512E-3</v>
      </c>
      <c r="Q58">
        <v>1.14214816618546E-2</v>
      </c>
      <c r="T58" s="439">
        <f t="shared" si="0"/>
        <v>56</v>
      </c>
      <c r="U58">
        <f>SUM($C$2:C58)</f>
        <v>272827.9671457907</v>
      </c>
      <c r="V58">
        <f t="shared" si="1"/>
        <v>0.74835119917692328</v>
      </c>
    </row>
    <row r="59" spans="1:22">
      <c r="A59">
        <v>57</v>
      </c>
      <c r="B59">
        <v>115</v>
      </c>
      <c r="C59">
        <v>15114.3299110199</v>
      </c>
      <c r="D59">
        <v>7.6086734031227798E-3</v>
      </c>
      <c r="E59">
        <v>7.6037302451847297E-3</v>
      </c>
      <c r="F59">
        <v>0</v>
      </c>
      <c r="G59">
        <v>0</v>
      </c>
      <c r="H59">
        <v>0</v>
      </c>
      <c r="I59">
        <v>7.6037302451847297E-3</v>
      </c>
      <c r="J59">
        <v>6.6372122492631899E-3</v>
      </c>
      <c r="K59">
        <v>6.6921212279004204E-3</v>
      </c>
      <c r="L59">
        <v>6.8810970040086503E-3</v>
      </c>
      <c r="M59">
        <v>7.6086734031227798E-3</v>
      </c>
      <c r="N59">
        <v>6.6314220103804696E-3</v>
      </c>
      <c r="O59">
        <v>6.7061247469808504E-3</v>
      </c>
      <c r="P59">
        <v>6.8969432358605802E-3</v>
      </c>
      <c r="Q59">
        <v>1.22572018391667E-2</v>
      </c>
      <c r="T59" s="439">
        <f t="shared" si="0"/>
        <v>57</v>
      </c>
      <c r="U59">
        <f>SUM($C$2:C59)</f>
        <v>287942.29705681058</v>
      </c>
      <c r="V59">
        <f t="shared" si="1"/>
        <v>0.7898089244680524</v>
      </c>
    </row>
    <row r="60" spans="1:22">
      <c r="A60">
        <v>58</v>
      </c>
      <c r="B60">
        <v>76</v>
      </c>
      <c r="C60">
        <v>12971.976728268301</v>
      </c>
      <c r="D60">
        <v>5.8587832519296796E-3</v>
      </c>
      <c r="E60">
        <v>5.8783079159930402E-3</v>
      </c>
      <c r="F60">
        <v>0</v>
      </c>
      <c r="G60">
        <v>0</v>
      </c>
      <c r="H60">
        <v>0</v>
      </c>
      <c r="I60">
        <v>5.8783079159930402E-3</v>
      </c>
      <c r="J60">
        <v>7.4098448639056003E-3</v>
      </c>
      <c r="K60">
        <v>7.3369269260423796E-3</v>
      </c>
      <c r="L60">
        <v>7.6511183728450102E-3</v>
      </c>
      <c r="M60">
        <v>5.8587832519296796E-3</v>
      </c>
      <c r="N60">
        <v>7.4028656446196101E-3</v>
      </c>
      <c r="O60">
        <v>7.35002133117968E-3</v>
      </c>
      <c r="P60">
        <v>7.6656644444973001E-3</v>
      </c>
      <c r="Q60">
        <v>1.3394924653548799E-2</v>
      </c>
      <c r="T60" s="439">
        <f t="shared" si="0"/>
        <v>58</v>
      </c>
      <c r="U60">
        <f>SUM($C$2:C60)</f>
        <v>300914.2737850789</v>
      </c>
      <c r="V60">
        <f t="shared" si="1"/>
        <v>0.8253902999474485</v>
      </c>
    </row>
    <row r="61" spans="1:22">
      <c r="A61">
        <v>59</v>
      </c>
      <c r="B61">
        <v>83</v>
      </c>
      <c r="C61">
        <v>9905.7590691307305</v>
      </c>
      <c r="D61">
        <v>8.3789641380086193E-3</v>
      </c>
      <c r="E61">
        <v>8.5027052984630608E-3</v>
      </c>
      <c r="F61">
        <v>0</v>
      </c>
      <c r="G61">
        <v>0</v>
      </c>
      <c r="H61">
        <v>0</v>
      </c>
      <c r="I61">
        <v>8.5027052984630608E-3</v>
      </c>
      <c r="J61">
        <v>8.2577312554836507E-3</v>
      </c>
      <c r="K61">
        <v>8.0436096221829807E-3</v>
      </c>
      <c r="L61">
        <v>8.3640759610233394E-3</v>
      </c>
      <c r="M61">
        <v>8.3789641380086193E-3</v>
      </c>
      <c r="N61">
        <v>8.2505582342996802E-3</v>
      </c>
      <c r="O61">
        <v>8.0554913338286606E-3</v>
      </c>
      <c r="P61">
        <v>8.3771575718751302E-3</v>
      </c>
      <c r="Q61">
        <v>1.4431351780749399E-2</v>
      </c>
      <c r="T61" s="439">
        <f t="shared" si="0"/>
        <v>59</v>
      </c>
      <c r="U61">
        <f>SUM($C$2:C61)</f>
        <v>310820.03285420965</v>
      </c>
      <c r="V61">
        <f t="shared" si="1"/>
        <v>0.85256121924759642</v>
      </c>
    </row>
    <row r="62" spans="1:22">
      <c r="A62">
        <v>60</v>
      </c>
      <c r="B62">
        <v>44</v>
      </c>
      <c r="C62">
        <v>5353.5201916495498</v>
      </c>
      <c r="D62">
        <v>8.2188912014624395E-3</v>
      </c>
      <c r="E62">
        <v>8.1941323205877506E-3</v>
      </c>
      <c r="F62">
        <v>0</v>
      </c>
      <c r="G62">
        <v>0</v>
      </c>
      <c r="H62">
        <v>0</v>
      </c>
      <c r="I62">
        <v>8.1941323205877506E-3</v>
      </c>
      <c r="J62">
        <v>9.1793382090211099E-3</v>
      </c>
      <c r="K62">
        <v>8.8180561844757293E-3</v>
      </c>
      <c r="L62">
        <v>9.2199941795004601E-3</v>
      </c>
      <c r="M62">
        <v>8.2188912014624395E-3</v>
      </c>
      <c r="N62">
        <v>9.1731901811888204E-3</v>
      </c>
      <c r="O62">
        <v>8.8283721627746593E-3</v>
      </c>
      <c r="P62">
        <v>9.2310179616177206E-3</v>
      </c>
      <c r="Q62">
        <v>1.5656294269942798E-2</v>
      </c>
      <c r="T62" s="439">
        <f t="shared" si="0"/>
        <v>60</v>
      </c>
      <c r="U62">
        <f>SUM($C$2:C62)</f>
        <v>316173.55304585921</v>
      </c>
      <c r="V62">
        <f t="shared" si="1"/>
        <v>0.86724561284973023</v>
      </c>
    </row>
    <row r="63" spans="1:22">
      <c r="A63">
        <v>61</v>
      </c>
      <c r="B63">
        <v>46</v>
      </c>
      <c r="C63">
        <v>5312.88227241616</v>
      </c>
      <c r="D63">
        <v>8.6582005098864E-3</v>
      </c>
      <c r="E63">
        <v>8.6146682291379194E-3</v>
      </c>
      <c r="F63">
        <v>0</v>
      </c>
      <c r="G63">
        <v>0</v>
      </c>
      <c r="H63">
        <v>0</v>
      </c>
      <c r="I63">
        <v>8.6146682291379194E-3</v>
      </c>
      <c r="J63">
        <v>1.01704264855102E-2</v>
      </c>
      <c r="K63">
        <v>9.6667032203939796E-3</v>
      </c>
      <c r="L63">
        <v>1.0074743745240399E-2</v>
      </c>
      <c r="M63">
        <v>8.6582005098864E-3</v>
      </c>
      <c r="N63">
        <v>1.0166598858280701E-2</v>
      </c>
      <c r="O63">
        <v>9.6750444189286407E-3</v>
      </c>
      <c r="P63">
        <v>1.0083415406323499E-2</v>
      </c>
      <c r="Q63">
        <v>1.6860623805860901E-2</v>
      </c>
      <c r="T63" s="439">
        <f t="shared" si="0"/>
        <v>61</v>
      </c>
      <c r="U63">
        <f>SUM($C$2:C63)</f>
        <v>321486.43531827535</v>
      </c>
      <c r="V63">
        <f t="shared" si="1"/>
        <v>0.88181853900991325</v>
      </c>
    </row>
    <row r="64" spans="1:22">
      <c r="A64">
        <v>62</v>
      </c>
      <c r="B64">
        <v>62</v>
      </c>
      <c r="C64">
        <v>5148.40862422999</v>
      </c>
      <c r="D64">
        <v>1.20425561615698E-2</v>
      </c>
      <c r="E64">
        <v>1.2021615269119299E-2</v>
      </c>
      <c r="F64">
        <v>0</v>
      </c>
      <c r="G64">
        <v>0</v>
      </c>
      <c r="H64">
        <v>0</v>
      </c>
      <c r="I64">
        <v>1.2021615269119299E-2</v>
      </c>
      <c r="J64">
        <v>1.12239436969791E-2</v>
      </c>
      <c r="K64">
        <v>1.05965863145293E-2</v>
      </c>
      <c r="L64">
        <v>1.0982885121505401E-2</v>
      </c>
      <c r="M64">
        <v>1.20425561615698E-2</v>
      </c>
      <c r="N64">
        <v>1.1223729692352099E-2</v>
      </c>
      <c r="O64">
        <v>1.0602480373349699E-2</v>
      </c>
      <c r="P64">
        <v>1.09887613722145E-2</v>
      </c>
      <c r="Q64">
        <v>1.8121474452002101E-2</v>
      </c>
      <c r="T64" s="439">
        <f t="shared" si="0"/>
        <v>62</v>
      </c>
      <c r="U64">
        <f>SUM($C$2:C64)</f>
        <v>326634.84394250537</v>
      </c>
      <c r="V64">
        <f t="shared" si="1"/>
        <v>0.89594032354726061</v>
      </c>
    </row>
    <row r="65" spans="1:22">
      <c r="A65">
        <v>63</v>
      </c>
      <c r="B65">
        <v>57</v>
      </c>
      <c r="C65">
        <v>5032.1608487337398</v>
      </c>
      <c r="D65">
        <v>1.1327141900550199E-2</v>
      </c>
      <c r="E65">
        <v>1.1330042965970399E-2</v>
      </c>
      <c r="F65">
        <v>0</v>
      </c>
      <c r="G65">
        <v>0</v>
      </c>
      <c r="H65">
        <v>0</v>
      </c>
      <c r="I65">
        <v>1.1330042965970399E-2</v>
      </c>
      <c r="J65">
        <v>1.2330506241868501E-2</v>
      </c>
      <c r="K65">
        <v>1.1615393245136199E-2</v>
      </c>
      <c r="L65">
        <v>1.1940953055039401E-2</v>
      </c>
      <c r="M65">
        <v>1.1327141900550199E-2</v>
      </c>
      <c r="N65">
        <v>1.2335167827409999E-2</v>
      </c>
      <c r="O65">
        <v>1.1618296347070199E-2</v>
      </c>
      <c r="P65">
        <v>1.1943577380660399E-2</v>
      </c>
      <c r="Q65">
        <v>1.9432698857429299E-2</v>
      </c>
      <c r="T65" s="439">
        <f t="shared" si="0"/>
        <v>63</v>
      </c>
      <c r="U65">
        <f>SUM($C$2:C65)</f>
        <v>331667.0047912391</v>
      </c>
      <c r="V65">
        <f t="shared" si="1"/>
        <v>0.90974324721743083</v>
      </c>
    </row>
    <row r="66" spans="1:22">
      <c r="A66">
        <v>64</v>
      </c>
      <c r="B66">
        <v>73</v>
      </c>
      <c r="C66">
        <v>4841.6728268309498</v>
      </c>
      <c r="D66">
        <v>1.50774334844474E-2</v>
      </c>
      <c r="E66">
        <v>1.5045123848633799E-2</v>
      </c>
      <c r="F66">
        <v>0</v>
      </c>
      <c r="G66">
        <v>0</v>
      </c>
      <c r="H66">
        <v>0</v>
      </c>
      <c r="I66">
        <v>1.5045123848633799E-2</v>
      </c>
      <c r="J66">
        <v>1.34798043762741E-2</v>
      </c>
      <c r="K66">
        <v>1.2731521409625499E-2</v>
      </c>
      <c r="L66">
        <v>1.28374287510698E-2</v>
      </c>
      <c r="M66">
        <v>1.50774334844474E-2</v>
      </c>
      <c r="N66">
        <v>1.34905648221892E-2</v>
      </c>
      <c r="O66">
        <v>1.27308092185062E-2</v>
      </c>
      <c r="P66">
        <v>1.28367511843255E-2</v>
      </c>
      <c r="Q66">
        <v>2.0643554623500902E-2</v>
      </c>
      <c r="T66" s="439">
        <f t="shared" si="0"/>
        <v>64</v>
      </c>
      <c r="U66">
        <f>SUM($C$2:C66)</f>
        <v>336508.67761807004</v>
      </c>
      <c r="V66">
        <f t="shared" si="1"/>
        <v>0.92302367335514091</v>
      </c>
    </row>
    <row r="67" spans="1:22">
      <c r="A67">
        <v>65</v>
      </c>
      <c r="B67">
        <v>74</v>
      </c>
      <c r="C67">
        <v>4690.3839835729104</v>
      </c>
      <c r="D67">
        <v>1.5776959894790998E-2</v>
      </c>
      <c r="E67">
        <v>1.5743759577246001E-2</v>
      </c>
      <c r="F67">
        <v>0</v>
      </c>
      <c r="G67">
        <v>0</v>
      </c>
      <c r="H67">
        <v>0</v>
      </c>
      <c r="I67">
        <v>1.5743759577246001E-2</v>
      </c>
      <c r="J67">
        <v>1.46615486256378E-2</v>
      </c>
      <c r="K67">
        <v>1.39541396814574E-2</v>
      </c>
      <c r="L67">
        <v>1.38661661598409E-2</v>
      </c>
      <c r="M67">
        <v>1.5776959894790998E-2</v>
      </c>
      <c r="N67">
        <v>1.46795945240774E-2</v>
      </c>
      <c r="O67">
        <v>1.3949097275690501E-2</v>
      </c>
      <c r="P67">
        <v>1.38614149454211E-2</v>
      </c>
      <c r="Q67">
        <v>2.20155246252677E-2</v>
      </c>
      <c r="T67" s="439">
        <f t="shared" ref="T67:T122" si="2">A67</f>
        <v>65</v>
      </c>
      <c r="U67">
        <f>SUM($C$2:C67)</f>
        <v>341199.06160164293</v>
      </c>
      <c r="V67">
        <f t="shared" ref="V67:V122" si="3">U67/SUM($C$2:$C$122)</f>
        <v>0.93588912302083205</v>
      </c>
    </row>
    <row r="68" spans="1:22">
      <c r="A68">
        <v>66</v>
      </c>
      <c r="B68">
        <v>70</v>
      </c>
      <c r="C68">
        <v>4262.1163586584598</v>
      </c>
      <c r="D68">
        <v>1.6423765591897899E-2</v>
      </c>
      <c r="E68">
        <v>1.63519316509937E-2</v>
      </c>
      <c r="F68">
        <v>0</v>
      </c>
      <c r="G68">
        <v>0</v>
      </c>
      <c r="H68">
        <v>0</v>
      </c>
      <c r="I68">
        <v>1.63519316509937E-2</v>
      </c>
      <c r="J68">
        <v>1.5866978471710001E-2</v>
      </c>
      <c r="K68">
        <v>1.52932549066954E-2</v>
      </c>
      <c r="L68">
        <v>1.49076359635569E-2</v>
      </c>
      <c r="M68">
        <v>1.6423765591897899E-2</v>
      </c>
      <c r="N68">
        <v>1.58934754686317E-2</v>
      </c>
      <c r="O68">
        <v>1.52830656167237E-2</v>
      </c>
      <c r="P68">
        <v>1.48984739287583E-2</v>
      </c>
      <c r="Q68">
        <v>2.33869312350325E-2</v>
      </c>
      <c r="T68" s="439">
        <f t="shared" si="2"/>
        <v>66</v>
      </c>
      <c r="U68">
        <f>SUM($C$2:C68)</f>
        <v>345461.1779603014</v>
      </c>
      <c r="V68">
        <f t="shared" si="3"/>
        <v>0.94757985957325164</v>
      </c>
    </row>
    <row r="69" spans="1:22">
      <c r="A69">
        <v>67</v>
      </c>
      <c r="B69">
        <v>70</v>
      </c>
      <c r="C69">
        <v>4016.4928131417</v>
      </c>
      <c r="D69">
        <v>1.7428140234924502E-2</v>
      </c>
      <c r="E69">
        <v>1.7561745441567699E-2</v>
      </c>
      <c r="F69">
        <v>0</v>
      </c>
      <c r="G69">
        <v>0</v>
      </c>
      <c r="H69">
        <v>0</v>
      </c>
      <c r="I69">
        <v>1.7561745441567699E-2</v>
      </c>
      <c r="J69">
        <v>1.7089524608154799E-2</v>
      </c>
      <c r="K69">
        <v>1.6759783226240402E-2</v>
      </c>
      <c r="L69">
        <v>1.6397001583634999E-2</v>
      </c>
      <c r="M69">
        <v>1.7428140234924502E-2</v>
      </c>
      <c r="N69">
        <v>1.7125635195223501E-2</v>
      </c>
      <c r="O69">
        <v>1.6743516280153602E-2</v>
      </c>
      <c r="P69">
        <v>1.6381071855188799E-2</v>
      </c>
      <c r="Q69">
        <v>2.5320180478098801E-2</v>
      </c>
      <c r="T69" s="439">
        <f t="shared" si="2"/>
        <v>67</v>
      </c>
      <c r="U69">
        <f>SUM($C$2:C69)</f>
        <v>349477.67077344313</v>
      </c>
      <c r="V69">
        <f t="shared" si="3"/>
        <v>0.95859686506812425</v>
      </c>
    </row>
    <row r="70" spans="1:22">
      <c r="A70">
        <v>68</v>
      </c>
      <c r="B70">
        <v>81</v>
      </c>
      <c r="C70">
        <v>3806.2600958247899</v>
      </c>
      <c r="D70">
        <v>2.1280731731615401E-2</v>
      </c>
      <c r="E70">
        <v>2.0979458353937299E-2</v>
      </c>
      <c r="F70">
        <v>0</v>
      </c>
      <c r="G70">
        <v>0</v>
      </c>
      <c r="H70">
        <v>0</v>
      </c>
      <c r="I70">
        <v>2.0979458353937299E-2</v>
      </c>
      <c r="J70">
        <v>1.8324904286778899E-2</v>
      </c>
      <c r="K70">
        <v>1.8365626377478701E-2</v>
      </c>
      <c r="L70">
        <v>1.80037845146362E-2</v>
      </c>
      <c r="M70">
        <v>2.1280731731615401E-2</v>
      </c>
      <c r="N70">
        <v>1.8371799714759999E-2</v>
      </c>
      <c r="O70">
        <v>1.8342223255574101E-2</v>
      </c>
      <c r="P70">
        <v>1.7980000175520299E-2</v>
      </c>
      <c r="Q70">
        <v>2.73724464123981E-2</v>
      </c>
      <c r="T70" s="439">
        <f t="shared" si="2"/>
        <v>68</v>
      </c>
      <c r="U70">
        <f>SUM($C$2:C70)</f>
        <v>353283.9308692679</v>
      </c>
      <c r="V70">
        <f t="shared" si="3"/>
        <v>0.9690372144827708</v>
      </c>
    </row>
    <row r="71" spans="1:22">
      <c r="A71">
        <v>69</v>
      </c>
      <c r="B71">
        <v>59</v>
      </c>
      <c r="C71">
        <v>3568.3264887063801</v>
      </c>
      <c r="D71">
        <v>1.6534361467969001E-2</v>
      </c>
      <c r="E71">
        <v>1.6690818083140501E-2</v>
      </c>
      <c r="F71">
        <v>0</v>
      </c>
      <c r="G71">
        <v>0</v>
      </c>
      <c r="H71">
        <v>0</v>
      </c>
      <c r="I71">
        <v>1.6690818083140501E-2</v>
      </c>
      <c r="J71">
        <v>1.9570985819845201E-2</v>
      </c>
      <c r="K71">
        <v>2.0123753084414199E-2</v>
      </c>
      <c r="L71">
        <v>1.98165326378138E-2</v>
      </c>
      <c r="M71">
        <v>1.6534361467969001E-2</v>
      </c>
      <c r="N71">
        <v>1.9629830552524999E-2</v>
      </c>
      <c r="O71">
        <v>2.0092012481306099E-2</v>
      </c>
      <c r="P71">
        <v>1.97832638440372E-2</v>
      </c>
      <c r="Q71">
        <v>2.96504323405513E-2</v>
      </c>
      <c r="T71" s="439">
        <f t="shared" si="2"/>
        <v>69</v>
      </c>
      <c r="U71">
        <f>SUM($C$2:C71)</f>
        <v>356852.2573579743</v>
      </c>
      <c r="V71">
        <f t="shared" si="3"/>
        <v>0.9788249258923245</v>
      </c>
    </row>
    <row r="72" spans="1:22">
      <c r="A72">
        <v>70</v>
      </c>
      <c r="B72">
        <v>63</v>
      </c>
      <c r="C72">
        <v>3143.6557152635201</v>
      </c>
      <c r="D72">
        <v>2.0040362465302199E-2</v>
      </c>
      <c r="E72">
        <v>1.98933589439678E-2</v>
      </c>
      <c r="F72">
        <v>0</v>
      </c>
      <c r="G72">
        <v>0</v>
      </c>
      <c r="H72">
        <v>0</v>
      </c>
      <c r="I72">
        <v>1.98933589439678E-2</v>
      </c>
      <c r="J72">
        <v>2.08274412533682E-2</v>
      </c>
      <c r="K72">
        <v>2.2048285585520199E-2</v>
      </c>
      <c r="L72">
        <v>2.1781617231392301E-2</v>
      </c>
      <c r="M72">
        <v>2.0040362465302199E-2</v>
      </c>
      <c r="N72">
        <v>2.0899426093184199E-2</v>
      </c>
      <c r="O72">
        <v>2.2006846877893099E-2</v>
      </c>
      <c r="P72">
        <v>2.1737393327809499E-2</v>
      </c>
      <c r="Q72">
        <v>3.2079696568112201E-2</v>
      </c>
      <c r="T72" s="439">
        <f t="shared" si="2"/>
        <v>70</v>
      </c>
      <c r="U72">
        <f>SUM($C$2:C72)</f>
        <v>359995.91307323781</v>
      </c>
      <c r="V72">
        <f t="shared" si="3"/>
        <v>0.98744779014238038</v>
      </c>
    </row>
    <row r="73" spans="1:22">
      <c r="A73">
        <v>71</v>
      </c>
      <c r="B73">
        <v>67</v>
      </c>
      <c r="C73">
        <v>2781.33538672144</v>
      </c>
      <c r="D73">
        <v>2.40891480832802E-2</v>
      </c>
      <c r="E73">
        <v>2.4412440105046899E-2</v>
      </c>
      <c r="F73">
        <v>0</v>
      </c>
      <c r="G73">
        <v>0</v>
      </c>
      <c r="H73">
        <v>0</v>
      </c>
      <c r="I73">
        <v>2.4412440105046899E-2</v>
      </c>
      <c r="J73">
        <v>2.20942705877234E-2</v>
      </c>
      <c r="K73">
        <v>2.4154591270255901E-2</v>
      </c>
      <c r="L73">
        <v>2.4629898108861199E-2</v>
      </c>
      <c r="M73">
        <v>2.40891480832802E-2</v>
      </c>
      <c r="N73">
        <v>2.2180586336868899E-2</v>
      </c>
      <c r="O73">
        <v>2.4101916390129801E-2</v>
      </c>
      <c r="P73">
        <v>2.4568686194267501E-2</v>
      </c>
      <c r="Q73">
        <v>3.5534992052625801E-2</v>
      </c>
      <c r="T73" s="439">
        <f t="shared" si="2"/>
        <v>71</v>
      </c>
      <c r="U73">
        <f>SUM($C$2:C73)</f>
        <v>362777.24845995923</v>
      </c>
      <c r="V73">
        <f t="shared" si="3"/>
        <v>0.99507683086625132</v>
      </c>
    </row>
    <row r="74" spans="1:22">
      <c r="A74">
        <v>72</v>
      </c>
      <c r="B74">
        <v>49</v>
      </c>
      <c r="C74">
        <v>1710.65503080082</v>
      </c>
      <c r="D74">
        <v>2.86439984203368E-2</v>
      </c>
      <c r="E74">
        <v>2.88852366717165E-2</v>
      </c>
      <c r="F74">
        <v>0</v>
      </c>
      <c r="G74">
        <v>0</v>
      </c>
      <c r="H74">
        <v>0</v>
      </c>
      <c r="I74">
        <v>2.88852366717165E-2</v>
      </c>
      <c r="J74">
        <v>2.3371473823263898E-2</v>
      </c>
      <c r="K74">
        <v>2.6459379294572798E-2</v>
      </c>
      <c r="L74">
        <v>2.7321607760502201E-2</v>
      </c>
      <c r="M74">
        <v>2.86439984203368E-2</v>
      </c>
      <c r="N74">
        <v>2.3473311283698201E-2</v>
      </c>
      <c r="O74">
        <v>2.63937329127178E-2</v>
      </c>
      <c r="P74">
        <v>2.7243270539206801E-2</v>
      </c>
      <c r="Q74">
        <v>3.87370482173452E-2</v>
      </c>
      <c r="T74" s="439">
        <f t="shared" si="2"/>
        <v>72</v>
      </c>
      <c r="U74">
        <f>SUM($C$2:C74)</f>
        <v>364487.90349076007</v>
      </c>
      <c r="V74">
        <f t="shared" si="3"/>
        <v>0.99976905782916303</v>
      </c>
    </row>
    <row r="75" spans="1:22">
      <c r="A75">
        <v>73</v>
      </c>
      <c r="B75">
        <v>0</v>
      </c>
      <c r="C75">
        <v>48.177275838466898</v>
      </c>
      <c r="D75">
        <v>0</v>
      </c>
      <c r="E75">
        <v>0</v>
      </c>
      <c r="F75">
        <v>0</v>
      </c>
      <c r="G75">
        <v>0</v>
      </c>
      <c r="H75">
        <v>0</v>
      </c>
      <c r="I75">
        <v>0</v>
      </c>
      <c r="J75">
        <v>2.4659050960321401E-2</v>
      </c>
      <c r="K75">
        <v>2.89808019182832E-2</v>
      </c>
      <c r="L75">
        <v>3.0416695503951902E-2</v>
      </c>
      <c r="M75">
        <v>0</v>
      </c>
      <c r="N75">
        <v>2.4777600933780099E-2</v>
      </c>
      <c r="O75">
        <v>2.8900229851057401E-2</v>
      </c>
      <c r="P75">
        <v>3.0317531710163499E-2</v>
      </c>
      <c r="Q75">
        <v>4.2352022542479301E-2</v>
      </c>
      <c r="T75" s="439">
        <f t="shared" si="2"/>
        <v>73</v>
      </c>
      <c r="U75">
        <f>SUM($C$2:C75)</f>
        <v>364536.08076659852</v>
      </c>
      <c r="V75">
        <f t="shared" si="3"/>
        <v>0.99990120528649284</v>
      </c>
    </row>
    <row r="76" spans="1:22">
      <c r="A76">
        <v>74</v>
      </c>
      <c r="B76">
        <v>0</v>
      </c>
      <c r="C76">
        <v>15.532511978097199</v>
      </c>
      <c r="D76">
        <v>0</v>
      </c>
      <c r="E76">
        <v>0</v>
      </c>
      <c r="F76">
        <v>0</v>
      </c>
      <c r="G76">
        <v>0</v>
      </c>
      <c r="H76">
        <v>0</v>
      </c>
      <c r="I76">
        <v>0</v>
      </c>
      <c r="J76">
        <v>2.59570019992077E-2</v>
      </c>
      <c r="K76">
        <v>3.1738560147646602E-2</v>
      </c>
      <c r="L76">
        <v>3.3641372602779003E-2</v>
      </c>
      <c r="M76">
        <v>0</v>
      </c>
      <c r="N76">
        <v>2.6093455287211902E-2</v>
      </c>
      <c r="O76">
        <v>3.1640865914070303E-2</v>
      </c>
      <c r="P76">
        <v>3.3519364747585802E-2</v>
      </c>
      <c r="Q76">
        <v>4.60507657402155E-2</v>
      </c>
      <c r="T76" s="439">
        <f t="shared" si="2"/>
        <v>74</v>
      </c>
      <c r="U76">
        <f>SUM($C$2:C76)</f>
        <v>364551.61327857664</v>
      </c>
      <c r="V76">
        <f t="shared" si="3"/>
        <v>0.99994381006080046</v>
      </c>
    </row>
    <row r="77" spans="1:22">
      <c r="A77">
        <v>75</v>
      </c>
      <c r="B77">
        <v>0</v>
      </c>
      <c r="C77">
        <v>8.3949349760438103</v>
      </c>
      <c r="D77">
        <v>0</v>
      </c>
      <c r="E77">
        <v>0</v>
      </c>
      <c r="F77">
        <v>0</v>
      </c>
      <c r="G77">
        <v>0</v>
      </c>
      <c r="H77">
        <v>0</v>
      </c>
      <c r="I77">
        <v>0</v>
      </c>
      <c r="J77">
        <v>2.7265326940215301E-2</v>
      </c>
      <c r="K77">
        <v>3.4754013068901503E-2</v>
      </c>
      <c r="L77">
        <v>3.78294199947194E-2</v>
      </c>
      <c r="M77">
        <v>0</v>
      </c>
      <c r="N77">
        <v>2.7420874344081799E-2</v>
      </c>
      <c r="O77">
        <v>3.46367325445271E-2</v>
      </c>
      <c r="P77">
        <v>3.76762086248029E-2</v>
      </c>
      <c r="Q77">
        <v>5.0763685012449399E-2</v>
      </c>
      <c r="T77" s="439">
        <f t="shared" si="2"/>
        <v>75</v>
      </c>
      <c r="U77">
        <f>SUM($C$2:C77)</f>
        <v>364560.0082135527</v>
      </c>
      <c r="V77">
        <f t="shared" si="3"/>
        <v>0.99996683687774324</v>
      </c>
    </row>
    <row r="78" spans="1:22">
      <c r="A78">
        <v>76</v>
      </c>
      <c r="B78">
        <v>0</v>
      </c>
      <c r="C78">
        <v>3.4921286789870001</v>
      </c>
      <c r="D78">
        <v>0</v>
      </c>
      <c r="E78">
        <v>0</v>
      </c>
      <c r="F78">
        <v>0</v>
      </c>
      <c r="G78">
        <v>0</v>
      </c>
      <c r="H78">
        <v>0</v>
      </c>
      <c r="I78">
        <v>0</v>
      </c>
      <c r="J78">
        <v>2.85840257836193E-2</v>
      </c>
      <c r="K78">
        <v>3.8050290015884301E-2</v>
      </c>
      <c r="L78">
        <v>4.2116789321672801E-2</v>
      </c>
      <c r="M78">
        <v>0</v>
      </c>
      <c r="N78">
        <v>2.8759858104469498E-2</v>
      </c>
      <c r="O78">
        <v>3.7910664157445803E-2</v>
      </c>
      <c r="P78">
        <v>4.1930060133161202E-2</v>
      </c>
      <c r="Q78">
        <v>5.5494656070156197E-2</v>
      </c>
      <c r="T78" s="439">
        <f t="shared" si="2"/>
        <v>76</v>
      </c>
      <c r="U78">
        <f>SUM($C$2:C78)</f>
        <v>364563.50034223171</v>
      </c>
      <c r="V78">
        <f t="shared" si="3"/>
        <v>0.99997641558300565</v>
      </c>
    </row>
    <row r="79" spans="1:22">
      <c r="A79">
        <v>77</v>
      </c>
      <c r="B79">
        <v>0</v>
      </c>
      <c r="C79">
        <v>2.4969199178644899</v>
      </c>
      <c r="D79">
        <v>0</v>
      </c>
      <c r="E79">
        <v>0</v>
      </c>
      <c r="F79">
        <v>0</v>
      </c>
      <c r="G79">
        <v>0</v>
      </c>
      <c r="H79">
        <v>0</v>
      </c>
      <c r="I79">
        <v>0</v>
      </c>
      <c r="J79">
        <v>2.9913098529677901E-2</v>
      </c>
      <c r="K79">
        <v>4.1652404419501701E-2</v>
      </c>
      <c r="L79">
        <v>4.76621073789028E-2</v>
      </c>
      <c r="M79">
        <v>0</v>
      </c>
      <c r="N79">
        <v>3.0110406568447001E-2</v>
      </c>
      <c r="O79">
        <v>4.1487350071266998E-2</v>
      </c>
      <c r="P79">
        <v>4.7429985237879002E-2</v>
      </c>
      <c r="Q79">
        <v>6.1490953555366698E-2</v>
      </c>
      <c r="T79" s="439">
        <f t="shared" si="2"/>
        <v>77</v>
      </c>
      <c r="U79">
        <f>SUM($C$2:C79)</f>
        <v>364565.99726214958</v>
      </c>
      <c r="V79">
        <f t="shared" si="3"/>
        <v>0.99998326448868902</v>
      </c>
    </row>
    <row r="80" spans="1:22">
      <c r="A80">
        <v>78</v>
      </c>
      <c r="B80">
        <v>0</v>
      </c>
      <c r="C80">
        <v>1.10677618069815</v>
      </c>
      <c r="D80">
        <v>0</v>
      </c>
      <c r="E80">
        <v>0</v>
      </c>
      <c r="F80">
        <v>0</v>
      </c>
      <c r="G80">
        <v>0</v>
      </c>
      <c r="H80">
        <v>0</v>
      </c>
      <c r="I80">
        <v>0</v>
      </c>
      <c r="J80">
        <v>3.1252545178633802E-2</v>
      </c>
      <c r="K80">
        <v>4.55873678299736E-2</v>
      </c>
      <c r="L80">
        <v>5.3847599269154903E-2</v>
      </c>
      <c r="M80">
        <v>0</v>
      </c>
      <c r="N80">
        <v>3.1472519736080201E-2</v>
      </c>
      <c r="O80">
        <v>4.5393446671259302E-2</v>
      </c>
      <c r="P80">
        <v>5.3562518151761003E-2</v>
      </c>
      <c r="Q80">
        <v>6.8037275859023097E-2</v>
      </c>
      <c r="T80" s="439">
        <f t="shared" si="2"/>
        <v>78</v>
      </c>
      <c r="U80">
        <f>SUM($C$2:C80)</f>
        <v>364567.10403833026</v>
      </c>
      <c r="V80">
        <f t="shared" si="3"/>
        <v>0.99998630031119173</v>
      </c>
    </row>
    <row r="81" spans="1:22">
      <c r="A81">
        <v>79</v>
      </c>
      <c r="B81">
        <v>0</v>
      </c>
      <c r="C81">
        <v>0.24709103353866599</v>
      </c>
      <c r="D81">
        <v>0</v>
      </c>
      <c r="E81">
        <v>0</v>
      </c>
      <c r="F81">
        <v>0</v>
      </c>
      <c r="G81">
        <v>0</v>
      </c>
      <c r="H81">
        <v>0</v>
      </c>
      <c r="I81">
        <v>0</v>
      </c>
      <c r="J81">
        <v>3.2602365730715503E-2</v>
      </c>
      <c r="K81">
        <v>4.9884302174821003E-2</v>
      </c>
      <c r="L81">
        <v>6.0491104112333799E-2</v>
      </c>
      <c r="M81">
        <v>0</v>
      </c>
      <c r="N81">
        <v>3.2846197607429302E-2</v>
      </c>
      <c r="O81">
        <v>4.9657687930722699E-2</v>
      </c>
      <c r="P81">
        <v>6.0146831021243498E-2</v>
      </c>
      <c r="Q81">
        <v>7.49235836314954E-2</v>
      </c>
      <c r="T81" s="439">
        <f t="shared" si="2"/>
        <v>79</v>
      </c>
      <c r="U81">
        <f>SUM($C$2:C81)</f>
        <v>364567.35112936381</v>
      </c>
      <c r="V81">
        <f t="shared" si="3"/>
        <v>0.99998697806748338</v>
      </c>
    </row>
    <row r="82" spans="1:22">
      <c r="A82">
        <v>80</v>
      </c>
      <c r="B82">
        <v>0</v>
      </c>
      <c r="C82">
        <v>0.99726214921287204</v>
      </c>
      <c r="D82">
        <v>0</v>
      </c>
      <c r="E82">
        <v>0</v>
      </c>
      <c r="F82">
        <v>0</v>
      </c>
      <c r="G82">
        <v>0</v>
      </c>
      <c r="H82">
        <v>0</v>
      </c>
      <c r="I82">
        <v>0</v>
      </c>
      <c r="J82">
        <v>3.3962560186138503E-2</v>
      </c>
      <c r="K82">
        <v>5.4574547806076602E-2</v>
      </c>
      <c r="L82">
        <v>6.7851036223313496E-2</v>
      </c>
      <c r="M82">
        <v>0</v>
      </c>
      <c r="N82">
        <v>3.4231440182550303E-2</v>
      </c>
      <c r="O82">
        <v>5.4310991922950497E-2</v>
      </c>
      <c r="P82">
        <v>6.7438838352818595E-2</v>
      </c>
      <c r="Q82">
        <v>8.2400553264516799E-2</v>
      </c>
      <c r="T82" s="439">
        <f t="shared" si="2"/>
        <v>80</v>
      </c>
      <c r="U82">
        <f>SUM($C$2:C82)</f>
        <v>364568.34839151305</v>
      </c>
      <c r="V82">
        <f t="shared" si="3"/>
        <v>0.99998971349938603</v>
      </c>
    </row>
    <row r="83" spans="1:22">
      <c r="A83">
        <v>81</v>
      </c>
      <c r="B83">
        <v>0</v>
      </c>
      <c r="C83">
        <v>1.7597535934291699</v>
      </c>
      <c r="D83">
        <v>0</v>
      </c>
      <c r="E83">
        <v>0</v>
      </c>
      <c r="F83">
        <v>0</v>
      </c>
      <c r="G83">
        <v>0</v>
      </c>
      <c r="H83">
        <v>0</v>
      </c>
      <c r="I83">
        <v>0</v>
      </c>
      <c r="J83">
        <v>3.5333128545106202E-2</v>
      </c>
      <c r="K83">
        <v>5.9691764288097603E-2</v>
      </c>
      <c r="L83">
        <v>7.7795163177025298E-2</v>
      </c>
      <c r="M83">
        <v>0</v>
      </c>
      <c r="N83">
        <v>3.5628247461495399E-2</v>
      </c>
      <c r="O83">
        <v>5.9386560374892101E-2</v>
      </c>
      <c r="P83">
        <v>7.7287969156351194E-2</v>
      </c>
      <c r="Q83">
        <v>9.2284502009825797E-2</v>
      </c>
      <c r="T83" s="439">
        <f t="shared" si="2"/>
        <v>81</v>
      </c>
      <c r="U83">
        <f>SUM($C$2:C83)</f>
        <v>364570.10814510647</v>
      </c>
      <c r="V83">
        <f t="shared" si="3"/>
        <v>0.99999454040084224</v>
      </c>
    </row>
    <row r="84" spans="1:22">
      <c r="A84">
        <v>82</v>
      </c>
      <c r="B84">
        <v>0</v>
      </c>
      <c r="C84">
        <v>1.99041752224502</v>
      </c>
      <c r="D84">
        <v>0</v>
      </c>
      <c r="E84">
        <v>0</v>
      </c>
      <c r="F84">
        <v>0</v>
      </c>
      <c r="G84">
        <v>0</v>
      </c>
      <c r="H84">
        <v>0</v>
      </c>
      <c r="I84">
        <v>0</v>
      </c>
      <c r="J84">
        <v>3.6714070807811E-2</v>
      </c>
      <c r="K84">
        <v>6.5272020171189202E-2</v>
      </c>
      <c r="L84">
        <v>8.7186229322211803E-2</v>
      </c>
      <c r="M84">
        <v>0</v>
      </c>
      <c r="N84">
        <v>3.7036619444314398E-2</v>
      </c>
      <c r="O84">
        <v>6.4919967630966302E-2</v>
      </c>
      <c r="P84">
        <v>8.6586581794875495E-2</v>
      </c>
      <c r="Q84">
        <v>0.10142075158373801</v>
      </c>
      <c r="T84" s="439">
        <f t="shared" si="2"/>
        <v>82</v>
      </c>
      <c r="U84">
        <f>SUM($C$2:C84)</f>
        <v>364572.09856262873</v>
      </c>
      <c r="V84">
        <f t="shared" si="3"/>
        <v>1</v>
      </c>
    </row>
    <row r="85" spans="1:22">
      <c r="A85">
        <v>83</v>
      </c>
      <c r="B85">
        <v>0</v>
      </c>
      <c r="C85">
        <v>0</v>
      </c>
      <c r="D85">
        <v>0</v>
      </c>
      <c r="E85">
        <v>0</v>
      </c>
      <c r="F85">
        <v>0</v>
      </c>
      <c r="G85">
        <v>0</v>
      </c>
      <c r="H85">
        <v>0</v>
      </c>
      <c r="I85">
        <v>0</v>
      </c>
      <c r="J85">
        <v>3.8105386974435898E-2</v>
      </c>
      <c r="K85">
        <v>7.1353867174695301E-2</v>
      </c>
      <c r="L85">
        <v>9.7747979668903501E-2</v>
      </c>
      <c r="M85">
        <v>0</v>
      </c>
      <c r="N85">
        <v>3.8456556131055697E-2</v>
      </c>
      <c r="O85">
        <v>7.0949234601542205E-2</v>
      </c>
      <c r="P85">
        <v>9.7041859873303493E-2</v>
      </c>
      <c r="Q85">
        <v>0.111498973305955</v>
      </c>
      <c r="T85" s="439">
        <f t="shared" si="2"/>
        <v>83</v>
      </c>
      <c r="U85">
        <f>SUM($C$2:C85)</f>
        <v>364572.09856262873</v>
      </c>
      <c r="V85">
        <f t="shared" si="3"/>
        <v>1</v>
      </c>
    </row>
    <row r="86" spans="1:22">
      <c r="A86">
        <v>84</v>
      </c>
      <c r="B86">
        <v>0</v>
      </c>
      <c r="C86">
        <v>0</v>
      </c>
      <c r="D86">
        <v>0</v>
      </c>
      <c r="E86">
        <v>0</v>
      </c>
      <c r="F86">
        <v>0</v>
      </c>
      <c r="G86">
        <v>0</v>
      </c>
      <c r="H86">
        <v>0</v>
      </c>
      <c r="I86">
        <v>0</v>
      </c>
      <c r="J86">
        <v>3.9507077045154999E-2</v>
      </c>
      <c r="K86">
        <v>7.7978393255733205E-2</v>
      </c>
      <c r="L86">
        <v>0.109566803314642</v>
      </c>
      <c r="M86">
        <v>0</v>
      </c>
      <c r="N86">
        <v>3.9888057521767002E-2</v>
      </c>
      <c r="O86">
        <v>7.7514882354959597E-2</v>
      </c>
      <c r="P86">
        <v>0.10873914711752899</v>
      </c>
      <c r="Q86">
        <v>0.122563747014868</v>
      </c>
      <c r="T86" s="439">
        <f t="shared" si="2"/>
        <v>84</v>
      </c>
      <c r="U86">
        <f>SUM($C$2:C86)</f>
        <v>364572.09856262873</v>
      </c>
      <c r="V86">
        <f t="shared" si="3"/>
        <v>1</v>
      </c>
    </row>
    <row r="87" spans="1:22">
      <c r="A87">
        <v>85</v>
      </c>
      <c r="B87">
        <v>0</v>
      </c>
      <c r="C87">
        <v>0</v>
      </c>
      <c r="D87">
        <v>0</v>
      </c>
      <c r="E87">
        <v>0</v>
      </c>
      <c r="F87">
        <v>0</v>
      </c>
      <c r="G87">
        <v>0</v>
      </c>
      <c r="H87">
        <v>0</v>
      </c>
      <c r="I87">
        <v>0</v>
      </c>
      <c r="J87">
        <v>4.0919141020135101E-2</v>
      </c>
      <c r="K87">
        <v>8.5189247957555697E-2</v>
      </c>
      <c r="L87">
        <v>0.12212504912552399</v>
      </c>
      <c r="M87">
        <v>0</v>
      </c>
      <c r="N87">
        <v>4.13311236164964E-2</v>
      </c>
      <c r="O87">
        <v>8.4659958966003895E-2</v>
      </c>
      <c r="P87">
        <v>0.121166252979911</v>
      </c>
      <c r="Q87">
        <v>0.134108867427568</v>
      </c>
      <c r="T87" s="439">
        <f t="shared" si="2"/>
        <v>85</v>
      </c>
      <c r="U87">
        <f>SUM($C$2:C87)</f>
        <v>364572.09856262873</v>
      </c>
      <c r="V87">
        <f t="shared" si="3"/>
        <v>1</v>
      </c>
    </row>
    <row r="88" spans="1:22">
      <c r="A88">
        <v>86</v>
      </c>
      <c r="B88">
        <v>0</v>
      </c>
      <c r="C88">
        <v>0</v>
      </c>
      <c r="D88">
        <v>0</v>
      </c>
      <c r="E88">
        <v>0</v>
      </c>
      <c r="F88">
        <v>0</v>
      </c>
      <c r="G88">
        <v>0</v>
      </c>
      <c r="H88">
        <v>0</v>
      </c>
      <c r="I88">
        <v>0</v>
      </c>
      <c r="J88">
        <v>4.23415788995362E-2</v>
      </c>
      <c r="K88">
        <v>9.3032632208943894E-2</v>
      </c>
      <c r="L88">
        <v>0.13540012787261399</v>
      </c>
      <c r="M88">
        <v>0</v>
      </c>
      <c r="N88">
        <v>4.2785754415293198E-2</v>
      </c>
      <c r="O88">
        <v>9.2430032051754596E-2</v>
      </c>
      <c r="P88">
        <v>0.134301230387465</v>
      </c>
      <c r="Q88">
        <v>0.14610899873257299</v>
      </c>
      <c r="T88" s="439">
        <f t="shared" si="2"/>
        <v>86</v>
      </c>
      <c r="U88">
        <f>SUM($C$2:C88)</f>
        <v>364572.09856262873</v>
      </c>
      <c r="V88">
        <f t="shared" si="3"/>
        <v>1</v>
      </c>
    </row>
    <row r="89" spans="1:22">
      <c r="A89">
        <v>87</v>
      </c>
      <c r="B89">
        <v>0</v>
      </c>
      <c r="C89">
        <v>0</v>
      </c>
      <c r="D89">
        <v>0</v>
      </c>
      <c r="E89">
        <v>0</v>
      </c>
      <c r="F89">
        <v>0</v>
      </c>
      <c r="G89">
        <v>0</v>
      </c>
      <c r="H89">
        <v>0</v>
      </c>
      <c r="I89">
        <v>0</v>
      </c>
      <c r="J89">
        <v>4.3774390683511598E-2</v>
      </c>
      <c r="K89">
        <v>0.101557243382272</v>
      </c>
      <c r="L89">
        <v>0.152039189957588</v>
      </c>
      <c r="M89">
        <v>0</v>
      </c>
      <c r="N89">
        <v>4.4251949918207703E-2</v>
      </c>
      <c r="O89">
        <v>0.100873138106579</v>
      </c>
      <c r="P89">
        <v>0.15076358109292501</v>
      </c>
      <c r="Q89">
        <v>0.16089770230956499</v>
      </c>
      <c r="T89" s="439">
        <f t="shared" si="2"/>
        <v>87</v>
      </c>
      <c r="U89">
        <f>SUM($C$2:C89)</f>
        <v>364572.09856262873</v>
      </c>
      <c r="V89">
        <f t="shared" si="3"/>
        <v>1</v>
      </c>
    </row>
    <row r="90" spans="1:22">
      <c r="A90">
        <v>88</v>
      </c>
      <c r="B90">
        <v>0</v>
      </c>
      <c r="C90">
        <v>0</v>
      </c>
      <c r="D90">
        <v>0</v>
      </c>
      <c r="E90">
        <v>0</v>
      </c>
      <c r="F90">
        <v>0</v>
      </c>
      <c r="G90">
        <v>0</v>
      </c>
      <c r="H90">
        <v>0</v>
      </c>
      <c r="I90">
        <v>0</v>
      </c>
      <c r="J90">
        <v>4.5217576372207101E-2</v>
      </c>
      <c r="K90">
        <v>0.110814164919443</v>
      </c>
      <c r="L90">
        <v>0.171075408833371</v>
      </c>
      <c r="M90">
        <v>0</v>
      </c>
      <c r="N90">
        <v>4.5729710125289702E-2</v>
      </c>
      <c r="O90">
        <v>0.110039678297497</v>
      </c>
      <c r="P90">
        <v>0.16959746676090801</v>
      </c>
      <c r="Q90">
        <v>0.177527771881412</v>
      </c>
      <c r="T90" s="439">
        <f t="shared" si="2"/>
        <v>88</v>
      </c>
      <c r="U90">
        <f>SUM($C$2:C90)</f>
        <v>364572.09856262873</v>
      </c>
      <c r="V90">
        <f t="shared" si="3"/>
        <v>1</v>
      </c>
    </row>
    <row r="91" spans="1:22">
      <c r="A91">
        <v>89</v>
      </c>
      <c r="B91">
        <v>0</v>
      </c>
      <c r="C91">
        <v>0</v>
      </c>
      <c r="D91">
        <v>0</v>
      </c>
      <c r="E91">
        <v>0</v>
      </c>
      <c r="F91">
        <v>0</v>
      </c>
      <c r="G91">
        <v>0</v>
      </c>
      <c r="H91">
        <v>0</v>
      </c>
      <c r="I91">
        <v>0</v>
      </c>
      <c r="J91">
        <v>4.66711359657613E-2</v>
      </c>
      <c r="K91">
        <v>0.120856688218588</v>
      </c>
      <c r="L91">
        <v>0.18820777893572899</v>
      </c>
      <c r="M91">
        <v>0</v>
      </c>
      <c r="N91">
        <v>4.7219035036588503E-2</v>
      </c>
      <c r="O91">
        <v>0.11998224881467701</v>
      </c>
      <c r="P91">
        <v>0.18654870160376599</v>
      </c>
      <c r="Q91">
        <v>0.19227460426703399</v>
      </c>
      <c r="T91" s="439">
        <f t="shared" si="2"/>
        <v>89</v>
      </c>
      <c r="U91">
        <f>SUM($C$2:C91)</f>
        <v>364572.09856262873</v>
      </c>
      <c r="V91">
        <f t="shared" si="3"/>
        <v>1</v>
      </c>
    </row>
    <row r="92" spans="1:22">
      <c r="A92">
        <v>90</v>
      </c>
      <c r="B92">
        <v>0</v>
      </c>
      <c r="C92">
        <v>0</v>
      </c>
      <c r="D92">
        <v>0</v>
      </c>
      <c r="E92">
        <v>0</v>
      </c>
      <c r="F92">
        <v>0</v>
      </c>
      <c r="G92">
        <v>0</v>
      </c>
      <c r="H92">
        <v>0</v>
      </c>
      <c r="I92">
        <v>0</v>
      </c>
      <c r="J92">
        <v>4.8135069464305298E-2</v>
      </c>
      <c r="K92">
        <v>0.13174005277138101</v>
      </c>
      <c r="L92">
        <v>0.20646217146517101</v>
      </c>
      <c r="M92">
        <v>0</v>
      </c>
      <c r="N92">
        <v>4.8719924652152101E-2</v>
      </c>
      <c r="O92">
        <v>0.130755392218352</v>
      </c>
      <c r="P92">
        <v>0.204612109669431</v>
      </c>
      <c r="Q92">
        <v>0.20779635743955699</v>
      </c>
      <c r="T92" s="439">
        <f t="shared" si="2"/>
        <v>90</v>
      </c>
      <c r="U92">
        <f>SUM($C$2:C92)</f>
        <v>364572.09856262873</v>
      </c>
      <c r="V92">
        <f t="shared" si="3"/>
        <v>1</v>
      </c>
    </row>
    <row r="93" spans="1:22">
      <c r="A93">
        <v>91</v>
      </c>
      <c r="B93">
        <v>0</v>
      </c>
      <c r="C93">
        <v>0</v>
      </c>
      <c r="D93">
        <v>0</v>
      </c>
      <c r="E93">
        <v>0</v>
      </c>
      <c r="F93">
        <v>0</v>
      </c>
      <c r="G93">
        <v>0</v>
      </c>
      <c r="H93">
        <v>0</v>
      </c>
      <c r="I93">
        <v>0</v>
      </c>
      <c r="J93">
        <v>4.9609376867962199E-2</v>
      </c>
      <c r="K93">
        <v>0.14352108880101599</v>
      </c>
      <c r="L93">
        <v>0.22715561335634801</v>
      </c>
      <c r="M93">
        <v>0</v>
      </c>
      <c r="N93">
        <v>5.0232378972026301E-2</v>
      </c>
      <c r="O93">
        <v>0.14241525452991999</v>
      </c>
      <c r="P93">
        <v>0.22509267591217999</v>
      </c>
      <c r="Q93">
        <v>0.22519494487765501</v>
      </c>
      <c r="T93" s="439">
        <f t="shared" si="2"/>
        <v>91</v>
      </c>
      <c r="U93">
        <f>SUM($C$2:C93)</f>
        <v>364572.09856262873</v>
      </c>
      <c r="V93">
        <f t="shared" si="3"/>
        <v>1</v>
      </c>
    </row>
    <row r="94" spans="1:22">
      <c r="A94">
        <v>92</v>
      </c>
      <c r="B94">
        <v>0</v>
      </c>
      <c r="C94">
        <v>0</v>
      </c>
      <c r="D94">
        <v>0</v>
      </c>
      <c r="E94">
        <v>0</v>
      </c>
      <c r="F94">
        <v>0</v>
      </c>
      <c r="G94">
        <v>0</v>
      </c>
      <c r="H94">
        <v>0</v>
      </c>
      <c r="I94">
        <v>0</v>
      </c>
      <c r="J94">
        <v>5.10940581768475E-2</v>
      </c>
      <c r="K94">
        <v>0.15625774494943701</v>
      </c>
      <c r="L94">
        <v>0.25118212573470899</v>
      </c>
      <c r="M94">
        <v>0</v>
      </c>
      <c r="N94">
        <v>5.1756397996254998E-2</v>
      </c>
      <c r="O94">
        <v>0.15501913115167401</v>
      </c>
      <c r="P94">
        <v>0.248878309726415</v>
      </c>
      <c r="Q94">
        <v>0.24518479958354999</v>
      </c>
      <c r="T94" s="439">
        <f t="shared" si="2"/>
        <v>92</v>
      </c>
      <c r="U94">
        <f>SUM($C$2:C94)</f>
        <v>364572.09856262873</v>
      </c>
      <c r="V94">
        <f t="shared" si="3"/>
        <v>1</v>
      </c>
    </row>
    <row r="95" spans="1:22">
      <c r="A95">
        <v>93</v>
      </c>
      <c r="B95">
        <v>0</v>
      </c>
      <c r="C95">
        <v>0</v>
      </c>
      <c r="D95">
        <v>0</v>
      </c>
      <c r="E95">
        <v>0</v>
      </c>
      <c r="F95">
        <v>0</v>
      </c>
      <c r="G95">
        <v>0</v>
      </c>
      <c r="H95">
        <v>0</v>
      </c>
      <c r="I95">
        <v>0</v>
      </c>
      <c r="J95">
        <v>5.25891133910679E-2</v>
      </c>
      <c r="K95">
        <v>0.170008482005856</v>
      </c>
      <c r="L95">
        <v>0.27136483472706902</v>
      </c>
      <c r="M95">
        <v>0</v>
      </c>
      <c r="N95">
        <v>5.3291981724878798E-2</v>
      </c>
      <c r="O95">
        <v>0.168624883167107</v>
      </c>
      <c r="P95">
        <v>0.268864987291561</v>
      </c>
      <c r="Q95">
        <v>0.26183908045977</v>
      </c>
      <c r="T95" s="439">
        <f t="shared" si="2"/>
        <v>93</v>
      </c>
      <c r="U95">
        <f>SUM($C$2:C95)</f>
        <v>364572.09856262873</v>
      </c>
      <c r="V95">
        <f t="shared" si="3"/>
        <v>1</v>
      </c>
    </row>
    <row r="96" spans="1:22">
      <c r="A96">
        <v>94</v>
      </c>
      <c r="B96">
        <v>0</v>
      </c>
      <c r="C96">
        <v>0</v>
      </c>
      <c r="D96">
        <v>0</v>
      </c>
      <c r="E96">
        <v>0</v>
      </c>
      <c r="F96">
        <v>0</v>
      </c>
      <c r="G96">
        <v>0</v>
      </c>
      <c r="H96">
        <v>0</v>
      </c>
      <c r="I96">
        <v>0</v>
      </c>
      <c r="J96">
        <v>5.4094542510721502E-2</v>
      </c>
      <c r="K96">
        <v>0.184831512403133</v>
      </c>
      <c r="L96">
        <v>0.29233362545642499</v>
      </c>
      <c r="M96">
        <v>0</v>
      </c>
      <c r="N96">
        <v>5.4839130157934499E-2</v>
      </c>
      <c r="O96">
        <v>0.18329020430964599</v>
      </c>
      <c r="P96">
        <v>0.28963716090076302</v>
      </c>
      <c r="Q96">
        <v>0.27904079725942099</v>
      </c>
      <c r="T96" s="439">
        <f t="shared" si="2"/>
        <v>94</v>
      </c>
      <c r="U96">
        <f>SUM($C$2:C96)</f>
        <v>364572.09856262873</v>
      </c>
      <c r="V96">
        <f t="shared" si="3"/>
        <v>1</v>
      </c>
    </row>
    <row r="97" spans="1:22">
      <c r="A97">
        <v>95</v>
      </c>
      <c r="B97">
        <v>0</v>
      </c>
      <c r="C97">
        <v>0</v>
      </c>
      <c r="D97">
        <v>0</v>
      </c>
      <c r="E97">
        <v>0</v>
      </c>
      <c r="F97">
        <v>0</v>
      </c>
      <c r="G97">
        <v>0</v>
      </c>
      <c r="H97">
        <v>0</v>
      </c>
      <c r="I97">
        <v>0</v>
      </c>
      <c r="J97">
        <v>5.5610345535897499E-2</v>
      </c>
      <c r="K97">
        <v>0.20078386442846599</v>
      </c>
      <c r="L97">
        <v>0.31032241930216897</v>
      </c>
      <c r="M97">
        <v>0</v>
      </c>
      <c r="N97">
        <v>5.63978432954549E-2</v>
      </c>
      <c r="O97">
        <v>0.19907171807562801</v>
      </c>
      <c r="P97">
        <v>0.30746363870077698</v>
      </c>
      <c r="Q97">
        <v>0.293736501079914</v>
      </c>
      <c r="T97" s="439">
        <f t="shared" si="2"/>
        <v>95</v>
      </c>
      <c r="U97">
        <f>SUM($C$2:C97)</f>
        <v>364572.09856262873</v>
      </c>
      <c r="V97">
        <f t="shared" si="3"/>
        <v>1</v>
      </c>
    </row>
    <row r="98" spans="1:22">
      <c r="A98">
        <v>96</v>
      </c>
      <c r="B98">
        <v>0</v>
      </c>
      <c r="C98">
        <v>0</v>
      </c>
      <c r="D98">
        <v>0</v>
      </c>
      <c r="E98">
        <v>0</v>
      </c>
      <c r="F98">
        <v>0</v>
      </c>
      <c r="G98">
        <v>0</v>
      </c>
      <c r="H98">
        <v>0</v>
      </c>
      <c r="I98">
        <v>0</v>
      </c>
      <c r="J98">
        <v>5.7136522466675797E-2</v>
      </c>
      <c r="K98">
        <v>0.21792025005101401</v>
      </c>
      <c r="L98">
        <v>0.34017414546829799</v>
      </c>
      <c r="M98">
        <v>0</v>
      </c>
      <c r="N98">
        <v>5.7968121137468402E-2</v>
      </c>
      <c r="O98">
        <v>0.216023884334543</v>
      </c>
      <c r="P98">
        <v>0.33706034234825799</v>
      </c>
      <c r="Q98">
        <v>0.31804281345565699</v>
      </c>
      <c r="T98" s="439">
        <f t="shared" si="2"/>
        <v>96</v>
      </c>
      <c r="U98">
        <f>SUM($C$2:C98)</f>
        <v>364572.09856262873</v>
      </c>
      <c r="V98">
        <f t="shared" si="3"/>
        <v>1</v>
      </c>
    </row>
    <row r="99" spans="1:22">
      <c r="A99">
        <v>97</v>
      </c>
      <c r="B99">
        <v>0</v>
      </c>
      <c r="C99">
        <v>0</v>
      </c>
      <c r="D99">
        <v>0</v>
      </c>
      <c r="E99">
        <v>0</v>
      </c>
      <c r="F99">
        <v>0</v>
      </c>
      <c r="G99">
        <v>0</v>
      </c>
      <c r="H99">
        <v>0</v>
      </c>
      <c r="I99">
        <v>0</v>
      </c>
      <c r="J99">
        <v>5.86730733031273E-2</v>
      </c>
      <c r="K99">
        <v>0.23629171627725101</v>
      </c>
      <c r="L99">
        <v>0.362664390538885</v>
      </c>
      <c r="M99">
        <v>0</v>
      </c>
      <c r="N99">
        <v>5.9549963683998598E-2</v>
      </c>
      <c r="O99">
        <v>0.23419769565540499</v>
      </c>
      <c r="P99">
        <v>0.35937134500088103</v>
      </c>
      <c r="Q99">
        <v>0.33632286995515698</v>
      </c>
      <c r="T99" s="439">
        <f t="shared" si="2"/>
        <v>97</v>
      </c>
      <c r="U99">
        <f>SUM($C$2:C99)</f>
        <v>364572.09856262873</v>
      </c>
      <c r="V99">
        <f t="shared" si="3"/>
        <v>1</v>
      </c>
    </row>
    <row r="100" spans="1:22">
      <c r="A100">
        <v>98</v>
      </c>
      <c r="B100">
        <v>0</v>
      </c>
      <c r="C100">
        <v>0</v>
      </c>
      <c r="D100">
        <v>0</v>
      </c>
      <c r="E100">
        <v>0</v>
      </c>
      <c r="F100">
        <v>0</v>
      </c>
      <c r="G100">
        <v>0</v>
      </c>
      <c r="H100">
        <v>0</v>
      </c>
      <c r="I100">
        <v>0</v>
      </c>
      <c r="J100">
        <v>6.0219998045313E-2</v>
      </c>
      <c r="K100">
        <v>0.25594406239182299</v>
      </c>
      <c r="L100">
        <v>0.42593768732130199</v>
      </c>
      <c r="M100">
        <v>0</v>
      </c>
      <c r="N100">
        <v>6.11433709350638E-2</v>
      </c>
      <c r="O100">
        <v>0.25363914578957802</v>
      </c>
      <c r="P100">
        <v>0.422207260623162</v>
      </c>
      <c r="Q100">
        <v>0.38783783783783798</v>
      </c>
      <c r="T100" s="439">
        <f t="shared" si="2"/>
        <v>98</v>
      </c>
      <c r="U100">
        <f>SUM($C$2:C100)</f>
        <v>364572.09856262873</v>
      </c>
      <c r="V100">
        <f t="shared" si="3"/>
        <v>1</v>
      </c>
    </row>
    <row r="101" spans="1:22">
      <c r="A101">
        <v>99</v>
      </c>
      <c r="B101">
        <v>0</v>
      </c>
      <c r="C101">
        <v>0</v>
      </c>
      <c r="D101">
        <v>0</v>
      </c>
      <c r="E101">
        <v>0</v>
      </c>
      <c r="F101">
        <v>0</v>
      </c>
      <c r="G101">
        <v>0</v>
      </c>
      <c r="H101">
        <v>0</v>
      </c>
      <c r="I101">
        <v>0</v>
      </c>
      <c r="J101">
        <v>6.1777296693285903E-2</v>
      </c>
      <c r="K101">
        <v>0.27691600978703101</v>
      </c>
      <c r="L101">
        <v>0.46445022181203499</v>
      </c>
      <c r="M101">
        <v>0</v>
      </c>
      <c r="N101">
        <v>6.2748342890677294E-2</v>
      </c>
      <c r="O101">
        <v>0.274387456765122</v>
      </c>
      <c r="P101">
        <v>0.46050728255255402</v>
      </c>
      <c r="Q101">
        <v>0.419426048565121</v>
      </c>
      <c r="T101" s="439">
        <f t="shared" si="2"/>
        <v>99</v>
      </c>
      <c r="U101">
        <f>SUM($C$2:C101)</f>
        <v>364572.09856262873</v>
      </c>
      <c r="V101">
        <f t="shared" si="3"/>
        <v>1</v>
      </c>
    </row>
    <row r="102" spans="1:22">
      <c r="A102">
        <v>100</v>
      </c>
      <c r="B102">
        <v>0</v>
      </c>
      <c r="C102">
        <v>0</v>
      </c>
      <c r="D102">
        <v>0</v>
      </c>
      <c r="E102">
        <v>0</v>
      </c>
      <c r="F102">
        <v>0</v>
      </c>
      <c r="G102">
        <v>0</v>
      </c>
      <c r="H102">
        <v>0</v>
      </c>
      <c r="I102">
        <v>0</v>
      </c>
      <c r="J102">
        <v>6.3344969247090696E-2</v>
      </c>
      <c r="K102">
        <v>0.29923711785564</v>
      </c>
      <c r="L102">
        <v>0.49976731761835702</v>
      </c>
      <c r="M102">
        <v>0</v>
      </c>
      <c r="N102">
        <v>6.4364879550848395E-2</v>
      </c>
      <c r="O102">
        <v>0.29647305735988</v>
      </c>
      <c r="P102">
        <v>0.495668986184641</v>
      </c>
      <c r="Q102">
        <v>0.448669201520913</v>
      </c>
      <c r="T102" s="439">
        <f t="shared" si="2"/>
        <v>100</v>
      </c>
      <c r="U102">
        <f>SUM($C$2:C102)</f>
        <v>364572.09856262873</v>
      </c>
      <c r="V102">
        <f t="shared" si="3"/>
        <v>1</v>
      </c>
    </row>
    <row r="103" spans="1:22">
      <c r="A103">
        <v>101</v>
      </c>
      <c r="B103">
        <v>0</v>
      </c>
      <c r="C103">
        <v>0</v>
      </c>
      <c r="D103">
        <v>0</v>
      </c>
      <c r="E103">
        <v>0</v>
      </c>
      <c r="F103">
        <v>0</v>
      </c>
      <c r="G103">
        <v>0</v>
      </c>
      <c r="H103">
        <v>0</v>
      </c>
      <c r="I103">
        <v>0</v>
      </c>
      <c r="J103">
        <v>6.4923015706765896E-2</v>
      </c>
      <c r="K103">
        <v>0.32292544920025801</v>
      </c>
      <c r="L103">
        <v>0.532230329095707</v>
      </c>
      <c r="M103">
        <v>0</v>
      </c>
      <c r="N103">
        <v>6.5992980915582797E-2</v>
      </c>
      <c r="O103">
        <v>0.31991531488739999</v>
      </c>
      <c r="P103">
        <v>0.528024889209874</v>
      </c>
      <c r="Q103">
        <v>0.47586206896551703</v>
      </c>
      <c r="T103" s="439">
        <f t="shared" si="2"/>
        <v>101</v>
      </c>
      <c r="U103">
        <f>SUM($C$2:C103)</f>
        <v>364572.09856262873</v>
      </c>
      <c r="V103">
        <f t="shared" si="3"/>
        <v>1</v>
      </c>
    </row>
    <row r="104" spans="1:22">
      <c r="A104">
        <v>102</v>
      </c>
      <c r="B104">
        <v>0</v>
      </c>
      <c r="C104">
        <v>0</v>
      </c>
      <c r="D104">
        <v>0</v>
      </c>
      <c r="E104">
        <v>0</v>
      </c>
      <c r="F104">
        <v>0</v>
      </c>
      <c r="G104">
        <v>0</v>
      </c>
      <c r="H104">
        <v>0</v>
      </c>
      <c r="I104">
        <v>0</v>
      </c>
      <c r="J104">
        <v>6.6511436072343805E-2</v>
      </c>
      <c r="K104">
        <v>0.34798500080078099</v>
      </c>
      <c r="L104">
        <v>0.57602700028945397</v>
      </c>
      <c r="M104">
        <v>0</v>
      </c>
      <c r="N104">
        <v>6.7632646984882902E-2</v>
      </c>
      <c r="O104">
        <v>0.34472003483428199</v>
      </c>
      <c r="P104">
        <v>0.57173513365586603</v>
      </c>
      <c r="Q104">
        <v>0.51315789473684204</v>
      </c>
      <c r="T104" s="439">
        <f t="shared" si="2"/>
        <v>102</v>
      </c>
      <c r="U104">
        <f>SUM($C$2:C104)</f>
        <v>364572.09856262873</v>
      </c>
      <c r="V104">
        <f t="shared" si="3"/>
        <v>1</v>
      </c>
    </row>
    <row r="105" spans="1:22">
      <c r="A105">
        <v>103</v>
      </c>
      <c r="B105">
        <v>0</v>
      </c>
      <c r="C105">
        <v>0</v>
      </c>
      <c r="D105">
        <v>0</v>
      </c>
      <c r="E105">
        <v>0</v>
      </c>
      <c r="F105">
        <v>0</v>
      </c>
      <c r="G105">
        <v>0</v>
      </c>
      <c r="H105">
        <v>0</v>
      </c>
      <c r="I105">
        <v>0</v>
      </c>
      <c r="J105">
        <v>6.8110230343851705E-2</v>
      </c>
      <c r="K105">
        <v>0.374402935352183</v>
      </c>
      <c r="L105">
        <v>0.60755684262425702</v>
      </c>
      <c r="M105">
        <v>0</v>
      </c>
      <c r="N105">
        <v>6.9283877758748905E-2</v>
      </c>
      <c r="O105">
        <v>0.370876759490395</v>
      </c>
      <c r="P105">
        <v>0.60324676479398898</v>
      </c>
      <c r="Q105">
        <v>0.54054054054054101</v>
      </c>
      <c r="T105" s="439">
        <f t="shared" si="2"/>
        <v>103</v>
      </c>
      <c r="U105">
        <f>SUM($C$2:C105)</f>
        <v>364572.09856262873</v>
      </c>
      <c r="V105">
        <f t="shared" si="3"/>
        <v>1</v>
      </c>
    </row>
    <row r="106" spans="1:22">
      <c r="A106">
        <v>104</v>
      </c>
      <c r="B106">
        <v>0</v>
      </c>
      <c r="C106">
        <v>0</v>
      </c>
      <c r="D106">
        <v>0</v>
      </c>
      <c r="E106">
        <v>0</v>
      </c>
      <c r="F106">
        <v>0</v>
      </c>
      <c r="G106">
        <v>0</v>
      </c>
      <c r="H106">
        <v>0</v>
      </c>
      <c r="I106">
        <v>0</v>
      </c>
      <c r="J106">
        <v>6.9719398521312995E-2</v>
      </c>
      <c r="K106">
        <v>0.40214666920140701</v>
      </c>
      <c r="L106">
        <v>0.66100537370490098</v>
      </c>
      <c r="M106">
        <v>0</v>
      </c>
      <c r="N106">
        <v>7.0946673237179195E-2</v>
      </c>
      <c r="O106">
        <v>0.39835591778035601</v>
      </c>
      <c r="P106">
        <v>0.65675512777821998</v>
      </c>
      <c r="Q106">
        <v>0.58823529411764697</v>
      </c>
      <c r="T106" s="439">
        <f t="shared" si="2"/>
        <v>104</v>
      </c>
      <c r="U106">
        <f>SUM($C$2:C106)</f>
        <v>364572.09856262873</v>
      </c>
      <c r="V106">
        <f t="shared" si="3"/>
        <v>1</v>
      </c>
    </row>
    <row r="107" spans="1:22">
      <c r="A107">
        <v>105</v>
      </c>
      <c r="B107">
        <v>0</v>
      </c>
      <c r="C107">
        <v>0</v>
      </c>
      <c r="D107">
        <v>0</v>
      </c>
      <c r="E107">
        <v>0</v>
      </c>
      <c r="F107">
        <v>0</v>
      </c>
      <c r="G107">
        <v>0</v>
      </c>
      <c r="H107">
        <v>0</v>
      </c>
      <c r="I107">
        <v>0</v>
      </c>
      <c r="J107">
        <v>7.1338940604747006E-2</v>
      </c>
      <c r="K107">
        <v>0.43116090041366401</v>
      </c>
      <c r="L107">
        <v>0.791302166249086</v>
      </c>
      <c r="M107">
        <v>0</v>
      </c>
      <c r="N107">
        <v>7.2621033420170802E-2</v>
      </c>
      <c r="O107">
        <v>0.42710590430086998</v>
      </c>
      <c r="P107">
        <v>0.78774381438774599</v>
      </c>
      <c r="Q107">
        <v>0.71428571428571397</v>
      </c>
      <c r="T107" s="439">
        <f t="shared" si="2"/>
        <v>105</v>
      </c>
      <c r="U107">
        <f>SUM($C$2:C107)</f>
        <v>364572.09856262873</v>
      </c>
      <c r="V107">
        <f t="shared" si="3"/>
        <v>1</v>
      </c>
    </row>
    <row r="108" spans="1:22">
      <c r="A108">
        <v>106</v>
      </c>
      <c r="B108">
        <v>0</v>
      </c>
      <c r="C108">
        <v>0</v>
      </c>
      <c r="D108">
        <v>0</v>
      </c>
      <c r="E108">
        <v>0</v>
      </c>
      <c r="F108">
        <v>0</v>
      </c>
      <c r="G108">
        <v>0</v>
      </c>
      <c r="H108">
        <v>0</v>
      </c>
      <c r="I108">
        <v>0</v>
      </c>
      <c r="J108">
        <v>7.2968856594169906E-2</v>
      </c>
      <c r="K108">
        <v>0.46136469234767102</v>
      </c>
      <c r="L108">
        <v>0</v>
      </c>
      <c r="M108">
        <v>0</v>
      </c>
      <c r="N108">
        <v>7.43069583077198E-2</v>
      </c>
      <c r="O108">
        <v>0.45705019601603503</v>
      </c>
      <c r="P108">
        <v>0</v>
      </c>
      <c r="Q108">
        <v>1</v>
      </c>
      <c r="T108" s="439">
        <f t="shared" si="2"/>
        <v>106</v>
      </c>
      <c r="U108">
        <f>SUM($C$2:C108)</f>
        <v>364572.09856262873</v>
      </c>
      <c r="V108">
        <f t="shared" si="3"/>
        <v>1</v>
      </c>
    </row>
    <row r="109" spans="1:22">
      <c r="A109">
        <v>107</v>
      </c>
      <c r="B109">
        <v>0</v>
      </c>
      <c r="C109">
        <v>0</v>
      </c>
      <c r="D109">
        <v>0</v>
      </c>
      <c r="E109">
        <v>0</v>
      </c>
      <c r="F109">
        <v>0</v>
      </c>
      <c r="G109">
        <v>0</v>
      </c>
      <c r="H109">
        <v>0</v>
      </c>
      <c r="I109">
        <v>0</v>
      </c>
      <c r="J109">
        <v>7.4609146489595393E-2</v>
      </c>
      <c r="K109">
        <v>0.492648764006896</v>
      </c>
      <c r="L109">
        <v>0</v>
      </c>
      <c r="M109">
        <v>0</v>
      </c>
      <c r="N109">
        <v>7.6004447899822497E-2</v>
      </c>
      <c r="O109">
        <v>0.48808464955840503</v>
      </c>
      <c r="P109">
        <v>0</v>
      </c>
      <c r="Q109">
        <v>1</v>
      </c>
      <c r="T109" s="439">
        <f t="shared" si="2"/>
        <v>107</v>
      </c>
      <c r="U109">
        <f>SUM($C$2:C109)</f>
        <v>364572.09856262873</v>
      </c>
      <c r="V109">
        <f t="shared" si="3"/>
        <v>1</v>
      </c>
    </row>
    <row r="110" spans="1:22">
      <c r="A110">
        <v>108</v>
      </c>
      <c r="B110">
        <v>0</v>
      </c>
      <c r="C110">
        <v>0</v>
      </c>
      <c r="D110">
        <v>0</v>
      </c>
      <c r="E110">
        <v>0</v>
      </c>
      <c r="F110">
        <v>0</v>
      </c>
      <c r="G110">
        <v>0</v>
      </c>
      <c r="H110">
        <v>0</v>
      </c>
      <c r="I110">
        <v>0</v>
      </c>
      <c r="J110">
        <v>7.6259810291034694E-2</v>
      </c>
      <c r="K110">
        <v>0.524873176848209</v>
      </c>
      <c r="L110">
        <v>0</v>
      </c>
      <c r="M110">
        <v>0</v>
      </c>
      <c r="N110">
        <v>7.7713502196474604E-2</v>
      </c>
      <c r="O110">
        <v>0.52007515928105996</v>
      </c>
      <c r="P110">
        <v>0</v>
      </c>
      <c r="Q110">
        <v>1</v>
      </c>
      <c r="T110" s="439">
        <f t="shared" si="2"/>
        <v>108</v>
      </c>
      <c r="U110">
        <f>SUM($C$2:C110)</f>
        <v>364572.09856262873</v>
      </c>
      <c r="V110">
        <f t="shared" si="3"/>
        <v>1</v>
      </c>
    </row>
    <row r="111" spans="1:22">
      <c r="A111">
        <v>109</v>
      </c>
      <c r="B111">
        <v>0</v>
      </c>
      <c r="C111">
        <v>0</v>
      </c>
      <c r="D111">
        <v>0</v>
      </c>
      <c r="E111">
        <v>0</v>
      </c>
      <c r="F111">
        <v>0</v>
      </c>
      <c r="G111">
        <v>0</v>
      </c>
      <c r="H111">
        <v>0</v>
      </c>
      <c r="I111">
        <v>0</v>
      </c>
      <c r="J111">
        <v>7.7920847998496801E-2</v>
      </c>
      <c r="K111">
        <v>0.557865646103892</v>
      </c>
      <c r="L111">
        <v>0</v>
      </c>
      <c r="M111">
        <v>0</v>
      </c>
      <c r="N111">
        <v>7.9434121197672902E-2</v>
      </c>
      <c r="O111">
        <v>0.55285589377450095</v>
      </c>
      <c r="P111">
        <v>0</v>
      </c>
      <c r="Q111">
        <v>1</v>
      </c>
      <c r="T111" s="439">
        <f t="shared" si="2"/>
        <v>109</v>
      </c>
      <c r="U111">
        <f>SUM($C$2:C111)</f>
        <v>364572.09856262873</v>
      </c>
      <c r="V111">
        <f t="shared" si="3"/>
        <v>1</v>
      </c>
    </row>
    <row r="112" spans="1:22">
      <c r="A112">
        <v>110</v>
      </c>
      <c r="B112">
        <v>0</v>
      </c>
      <c r="C112">
        <v>0</v>
      </c>
      <c r="D112">
        <v>0</v>
      </c>
      <c r="E112">
        <v>0</v>
      </c>
      <c r="F112">
        <v>0</v>
      </c>
      <c r="G112">
        <v>0</v>
      </c>
      <c r="H112">
        <v>0</v>
      </c>
      <c r="I112">
        <v>0</v>
      </c>
      <c r="J112">
        <v>7.9592259611989596E-2</v>
      </c>
      <c r="K112">
        <v>0.59142073914482696</v>
      </c>
      <c r="L112">
        <v>0</v>
      </c>
      <c r="M112">
        <v>0</v>
      </c>
      <c r="N112">
        <v>8.1166304903413797E-2</v>
      </c>
      <c r="O112">
        <v>0.58622836295064995</v>
      </c>
      <c r="P112">
        <v>0</v>
      </c>
      <c r="Q112">
        <v>1</v>
      </c>
      <c r="T112" s="439">
        <f t="shared" si="2"/>
        <v>110</v>
      </c>
      <c r="U112">
        <f>SUM($C$2:C112)</f>
        <v>364572.09856262873</v>
      </c>
      <c r="V112">
        <f t="shared" si="3"/>
        <v>1</v>
      </c>
    </row>
    <row r="113" spans="1:22">
      <c r="A113">
        <v>111</v>
      </c>
      <c r="B113">
        <v>0</v>
      </c>
      <c r="C113">
        <v>0</v>
      </c>
      <c r="D113">
        <v>0</v>
      </c>
      <c r="E113">
        <v>0</v>
      </c>
      <c r="F113">
        <v>0</v>
      </c>
      <c r="G113">
        <v>0</v>
      </c>
      <c r="H113">
        <v>0</v>
      </c>
      <c r="I113">
        <v>0</v>
      </c>
      <c r="J113">
        <v>8.1274045131519104E-2</v>
      </c>
      <c r="K113">
        <v>0.62530024864318301</v>
      </c>
      <c r="L113">
        <v>0</v>
      </c>
      <c r="M113">
        <v>0</v>
      </c>
      <c r="N113">
        <v>8.2910053313694998E-2</v>
      </c>
      <c r="O113">
        <v>0.61996159404840601</v>
      </c>
      <c r="P113">
        <v>0</v>
      </c>
      <c r="Q113">
        <v>1</v>
      </c>
      <c r="T113" s="439">
        <f t="shared" si="2"/>
        <v>111</v>
      </c>
      <c r="U113">
        <f>SUM($C$2:C113)</f>
        <v>364572.09856262873</v>
      </c>
      <c r="V113">
        <f t="shared" si="3"/>
        <v>1</v>
      </c>
    </row>
    <row r="114" spans="1:22">
      <c r="A114">
        <v>112</v>
      </c>
      <c r="B114">
        <v>0</v>
      </c>
      <c r="C114">
        <v>0</v>
      </c>
      <c r="D114">
        <v>0</v>
      </c>
      <c r="E114">
        <v>0</v>
      </c>
      <c r="F114">
        <v>0</v>
      </c>
      <c r="G114">
        <v>0</v>
      </c>
      <c r="H114">
        <v>0</v>
      </c>
      <c r="I114">
        <v>0</v>
      </c>
      <c r="J114">
        <v>8.2966204557090306E-2</v>
      </c>
      <c r="K114">
        <v>0.65923503742954204</v>
      </c>
      <c r="L114">
        <v>0</v>
      </c>
      <c r="M114">
        <v>0</v>
      </c>
      <c r="N114">
        <v>8.4665366428513397E-2</v>
      </c>
      <c r="O114">
        <v>0.65379370660835501</v>
      </c>
      <c r="P114">
        <v>0</v>
      </c>
      <c r="Q114">
        <v>1</v>
      </c>
      <c r="T114" s="439">
        <f t="shared" si="2"/>
        <v>112</v>
      </c>
      <c r="U114">
        <f>SUM($C$2:C114)</f>
        <v>364572.09856262873</v>
      </c>
      <c r="V114">
        <f t="shared" si="3"/>
        <v>1</v>
      </c>
    </row>
    <row r="115" spans="1:22">
      <c r="A115">
        <v>113</v>
      </c>
      <c r="B115">
        <v>0</v>
      </c>
      <c r="C115">
        <v>0</v>
      </c>
      <c r="D115">
        <v>0</v>
      </c>
      <c r="E115">
        <v>0</v>
      </c>
      <c r="F115">
        <v>0</v>
      </c>
      <c r="G115">
        <v>0</v>
      </c>
      <c r="H115">
        <v>0</v>
      </c>
      <c r="I115">
        <v>0</v>
      </c>
      <c r="J115">
        <v>8.46687378887062E-2</v>
      </c>
      <c r="K115">
        <v>0.69292863682448402</v>
      </c>
      <c r="L115">
        <v>0</v>
      </c>
      <c r="M115">
        <v>0</v>
      </c>
      <c r="N115">
        <v>8.6432244247866802E-2</v>
      </c>
      <c r="O115">
        <v>0.68743516586782705</v>
      </c>
      <c r="P115">
        <v>0</v>
      </c>
      <c r="Q115">
        <v>1</v>
      </c>
      <c r="T115" s="439">
        <f t="shared" si="2"/>
        <v>113</v>
      </c>
      <c r="U115">
        <f>SUM($C$2:C115)</f>
        <v>364572.09856262873</v>
      </c>
      <c r="V115">
        <f t="shared" si="3"/>
        <v>1</v>
      </c>
    </row>
    <row r="116" spans="1:22">
      <c r="A116">
        <v>114</v>
      </c>
      <c r="B116">
        <v>0</v>
      </c>
      <c r="C116">
        <v>0</v>
      </c>
      <c r="D116">
        <v>0</v>
      </c>
      <c r="E116">
        <v>0</v>
      </c>
      <c r="F116">
        <v>0</v>
      </c>
      <c r="G116">
        <v>0</v>
      </c>
      <c r="H116">
        <v>0</v>
      </c>
      <c r="I116">
        <v>0</v>
      </c>
      <c r="J116">
        <v>8.6381645126369797E-2</v>
      </c>
      <c r="K116">
        <v>0.72606283197658605</v>
      </c>
      <c r="L116">
        <v>0</v>
      </c>
      <c r="M116">
        <v>0</v>
      </c>
      <c r="N116">
        <v>8.8210686771753893E-2</v>
      </c>
      <c r="O116">
        <v>0.72057395260050705</v>
      </c>
      <c r="P116">
        <v>0</v>
      </c>
      <c r="Q116">
        <v>1</v>
      </c>
      <c r="T116" s="439">
        <f t="shared" si="2"/>
        <v>114</v>
      </c>
      <c r="U116">
        <f>SUM($C$2:C116)</f>
        <v>364572.09856262873</v>
      </c>
      <c r="V116">
        <f t="shared" si="3"/>
        <v>1</v>
      </c>
    </row>
    <row r="117" spans="1:22">
      <c r="A117">
        <v>115</v>
      </c>
      <c r="B117">
        <v>0</v>
      </c>
      <c r="C117">
        <v>0</v>
      </c>
      <c r="D117">
        <v>0</v>
      </c>
      <c r="E117">
        <v>0</v>
      </c>
      <c r="F117">
        <v>0</v>
      </c>
      <c r="G117">
        <v>0</v>
      </c>
      <c r="H117">
        <v>0</v>
      </c>
      <c r="I117">
        <v>0</v>
      </c>
      <c r="J117">
        <v>8.8104926270082803E-2</v>
      </c>
      <c r="K117">
        <v>0.75830537783721996</v>
      </c>
      <c r="L117">
        <v>0</v>
      </c>
      <c r="M117">
        <v>0</v>
      </c>
      <c r="N117">
        <v>9.0000694000173603E-2</v>
      </c>
      <c r="O117">
        <v>0.75288280677765296</v>
      </c>
      <c r="P117">
        <v>0</v>
      </c>
      <c r="Q117">
        <v>1</v>
      </c>
      <c r="T117" s="439">
        <f t="shared" si="2"/>
        <v>115</v>
      </c>
      <c r="U117">
        <f>SUM($C$2:C117)</f>
        <v>364572.09856262873</v>
      </c>
      <c r="V117">
        <f t="shared" si="3"/>
        <v>1</v>
      </c>
    </row>
    <row r="118" spans="1:22">
      <c r="A118">
        <v>116</v>
      </c>
      <c r="B118">
        <v>0</v>
      </c>
      <c r="C118">
        <v>0</v>
      </c>
      <c r="D118">
        <v>0</v>
      </c>
      <c r="E118">
        <v>0</v>
      </c>
      <c r="F118">
        <v>0</v>
      </c>
      <c r="G118">
        <v>0</v>
      </c>
      <c r="H118">
        <v>0</v>
      </c>
      <c r="I118">
        <v>0</v>
      </c>
      <c r="J118">
        <v>8.9838581319845803E-2</v>
      </c>
      <c r="K118">
        <v>0.78931985137691996</v>
      </c>
      <c r="L118">
        <v>0</v>
      </c>
      <c r="M118">
        <v>0</v>
      </c>
      <c r="N118">
        <v>9.1802265933125696E-2</v>
      </c>
      <c r="O118">
        <v>0.78402857585151897</v>
      </c>
      <c r="P118">
        <v>0</v>
      </c>
      <c r="Q118">
        <v>1</v>
      </c>
      <c r="T118" s="439">
        <f t="shared" si="2"/>
        <v>116</v>
      </c>
      <c r="U118">
        <f>SUM($C$2:C118)</f>
        <v>364572.09856262873</v>
      </c>
      <c r="V118">
        <f t="shared" si="3"/>
        <v>1</v>
      </c>
    </row>
    <row r="119" spans="1:22">
      <c r="A119">
        <v>117</v>
      </c>
      <c r="B119">
        <v>0</v>
      </c>
      <c r="C119">
        <v>0</v>
      </c>
      <c r="D119">
        <v>0</v>
      </c>
      <c r="E119">
        <v>0</v>
      </c>
      <c r="F119">
        <v>0</v>
      </c>
      <c r="G119">
        <v>0</v>
      </c>
      <c r="H119">
        <v>0</v>
      </c>
      <c r="I119">
        <v>0</v>
      </c>
      <c r="J119">
        <v>9.1582610275659199E-2</v>
      </c>
      <c r="K119">
        <v>0.81877745738413898</v>
      </c>
      <c r="L119">
        <v>0</v>
      </c>
      <c r="M119">
        <v>0</v>
      </c>
      <c r="N119">
        <v>9.3615402570608602E-2</v>
      </c>
      <c r="O119">
        <v>0.81368352305471403</v>
      </c>
      <c r="P119">
        <v>0</v>
      </c>
      <c r="Q119">
        <v>1</v>
      </c>
      <c r="T119" s="439">
        <f t="shared" si="2"/>
        <v>117</v>
      </c>
      <c r="U119">
        <f>SUM($C$2:C119)</f>
        <v>364572.09856262873</v>
      </c>
      <c r="V119">
        <f t="shared" si="3"/>
        <v>1</v>
      </c>
    </row>
    <row r="120" spans="1:22">
      <c r="A120">
        <v>118</v>
      </c>
      <c r="B120">
        <v>0</v>
      </c>
      <c r="C120">
        <v>0</v>
      </c>
      <c r="D120">
        <v>0</v>
      </c>
      <c r="E120">
        <v>0</v>
      </c>
      <c r="F120">
        <v>0</v>
      </c>
      <c r="G120">
        <v>0</v>
      </c>
      <c r="H120">
        <v>0</v>
      </c>
      <c r="I120">
        <v>0</v>
      </c>
      <c r="J120">
        <v>9.3337013137523406E-2</v>
      </c>
      <c r="K120">
        <v>0.846370371707866</v>
      </c>
      <c r="L120">
        <v>0</v>
      </c>
      <c r="M120">
        <v>0</v>
      </c>
      <c r="N120">
        <v>9.5440103912621893E-2</v>
      </c>
      <c r="O120">
        <v>0.84153823039607201</v>
      </c>
      <c r="P120">
        <v>0</v>
      </c>
      <c r="Q120">
        <v>1</v>
      </c>
      <c r="T120" s="439">
        <f t="shared" si="2"/>
        <v>118</v>
      </c>
      <c r="U120">
        <f>SUM($C$2:C120)</f>
        <v>364572.09856262873</v>
      </c>
      <c r="V120">
        <f t="shared" si="3"/>
        <v>1</v>
      </c>
    </row>
    <row r="121" spans="1:22">
      <c r="A121">
        <v>119</v>
      </c>
      <c r="B121">
        <v>0</v>
      </c>
      <c r="C121">
        <v>0</v>
      </c>
      <c r="D121">
        <v>0</v>
      </c>
      <c r="E121">
        <v>0</v>
      </c>
      <c r="F121">
        <v>0</v>
      </c>
      <c r="G121">
        <v>0</v>
      </c>
      <c r="H121">
        <v>0</v>
      </c>
      <c r="I121">
        <v>0</v>
      </c>
      <c r="J121">
        <v>9.5101789905438106E-2</v>
      </c>
      <c r="K121">
        <v>0.87182594213392595</v>
      </c>
      <c r="L121">
        <v>0</v>
      </c>
      <c r="M121">
        <v>0</v>
      </c>
      <c r="N121">
        <v>9.7276369959163903E-2</v>
      </c>
      <c r="O121">
        <v>0.86731547774167606</v>
      </c>
      <c r="P121">
        <v>0</v>
      </c>
      <c r="Q121">
        <v>1</v>
      </c>
      <c r="T121" s="439">
        <f t="shared" si="2"/>
        <v>119</v>
      </c>
      <c r="U121">
        <f>SUM($C$2:C121)</f>
        <v>364572.09856262873</v>
      </c>
      <c r="V121">
        <f t="shared" si="3"/>
        <v>1</v>
      </c>
    </row>
    <row r="122" spans="1:22">
      <c r="A122">
        <v>120</v>
      </c>
      <c r="B122">
        <v>0</v>
      </c>
      <c r="C122">
        <v>0</v>
      </c>
      <c r="D122">
        <v>0</v>
      </c>
      <c r="E122">
        <v>0</v>
      </c>
      <c r="F122">
        <v>0</v>
      </c>
      <c r="G122">
        <v>0</v>
      </c>
      <c r="H122">
        <v>0</v>
      </c>
      <c r="I122">
        <v>0</v>
      </c>
      <c r="J122">
        <v>0</v>
      </c>
      <c r="K122">
        <v>0.89492080048915101</v>
      </c>
      <c r="L122">
        <v>0</v>
      </c>
      <c r="M122">
        <v>0</v>
      </c>
      <c r="N122">
        <v>9.9124200710234894E-2</v>
      </c>
      <c r="O122">
        <v>0.89078421774924699</v>
      </c>
      <c r="P122">
        <v>0</v>
      </c>
      <c r="Q122">
        <v>1</v>
      </c>
      <c r="T122" s="439">
        <f t="shared" si="2"/>
        <v>120</v>
      </c>
      <c r="U122">
        <f>SUM($C$2:C122)</f>
        <v>364572.09856262873</v>
      </c>
      <c r="V122">
        <f t="shared" si="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Feuil7">
    <tabColor rgb="FFFF0000"/>
  </sheetPr>
  <dimension ref="A1:EH124"/>
  <sheetViews>
    <sheetView topLeftCell="BZ1" zoomScale="80" zoomScaleNormal="80" workbookViewId="0">
      <pane ySplit="1" topLeftCell="A2" activePane="bottomLeft" state="frozen"/>
      <selection activeCell="DT2" sqref="DT2"/>
      <selection pane="bottomLeft" activeCell="CT22" sqref="CT22"/>
    </sheetView>
  </sheetViews>
  <sheetFormatPr baseColWidth="10" defaultColWidth="11.42578125" defaultRowHeight="15"/>
  <cols>
    <col min="1" max="1" width="4.42578125" style="6" bestFit="1" customWidth="1"/>
    <col min="2" max="2" width="13.7109375" bestFit="1" customWidth="1"/>
    <col min="3" max="3" width="12" bestFit="1" customWidth="1"/>
    <col min="4" max="4" width="16.85546875" style="1" bestFit="1" customWidth="1"/>
    <col min="5" max="5" width="19.85546875" style="2" bestFit="1" customWidth="1"/>
    <col min="6" max="6" width="14.85546875" bestFit="1" customWidth="1"/>
    <col min="7" max="7" width="16.28515625" bestFit="1" customWidth="1"/>
    <col min="8" max="8" width="13.140625" bestFit="1" customWidth="1"/>
    <col min="10" max="10" width="4.42578125" style="6" bestFit="1" customWidth="1"/>
    <col min="11" max="11" width="14.140625" bestFit="1" customWidth="1"/>
    <col min="14" max="14" width="6.28515625" bestFit="1" customWidth="1"/>
    <col min="15" max="15" width="14.140625" bestFit="1" customWidth="1"/>
    <col min="17" max="17" width="4.42578125" style="6" bestFit="1" customWidth="1"/>
    <col min="18" max="18" width="11.42578125" style="1" customWidth="1"/>
    <col min="19" max="19" width="7.42578125" style="1" customWidth="1"/>
    <col min="20" max="20" width="7" style="1" customWidth="1"/>
    <col min="21" max="21" width="8.7109375" style="1" bestFit="1" customWidth="1"/>
    <col min="22" max="22" width="7" style="1" customWidth="1"/>
    <col min="24" max="24" width="4.5703125" style="32" bestFit="1" customWidth="1"/>
    <col min="25" max="26" width="11.85546875" bestFit="1" customWidth="1"/>
    <col min="27" max="29" width="11.7109375" customWidth="1"/>
    <col min="31" max="31" width="4.5703125" style="32" bestFit="1" customWidth="1"/>
    <col min="32" max="32" width="25" style="1" bestFit="1" customWidth="1"/>
    <col min="33" max="33" width="33.5703125" style="1" bestFit="1" customWidth="1"/>
    <col min="34" max="34" width="39.5703125" style="1" bestFit="1" customWidth="1"/>
    <col min="35" max="35" width="25.28515625" style="1" bestFit="1" customWidth="1"/>
    <col min="41" max="41" width="4.5703125" style="32" bestFit="1" customWidth="1"/>
    <col min="43" max="43" width="4.5703125" style="32" customWidth="1"/>
    <col min="44" max="48" width="11.42578125" customWidth="1"/>
    <col min="49" max="49" width="4.5703125" style="32" customWidth="1"/>
    <col min="50" max="54" width="11.42578125" customWidth="1"/>
    <col min="55" max="55" width="4.5703125" style="32" customWidth="1"/>
    <col min="56" max="56" width="11.42578125" customWidth="1"/>
    <col min="57" max="57" width="13" customWidth="1"/>
    <col min="58" max="60" width="11.42578125" customWidth="1"/>
    <col min="61" max="61" width="4.5703125" style="32" customWidth="1"/>
    <col min="62" max="66" width="11.42578125" customWidth="1"/>
    <col min="67" max="67" width="4.5703125" style="32" customWidth="1"/>
    <col min="68" max="72" width="11.42578125" customWidth="1"/>
    <col min="73" max="73" width="4.5703125" style="32" customWidth="1"/>
    <col min="74" max="76" width="11.42578125" customWidth="1"/>
    <col min="77" max="77" width="13" customWidth="1"/>
    <col min="78" max="79" width="11.42578125" customWidth="1"/>
    <col min="80" max="80" width="4.5703125" style="32" customWidth="1"/>
    <col min="81" max="85" width="11.42578125" customWidth="1"/>
    <col min="86" max="86" width="4.5703125" style="32" customWidth="1"/>
    <col min="87" max="93" width="11.42578125" customWidth="1"/>
    <col min="94" max="94" width="4.5703125" style="32" customWidth="1"/>
    <col min="102" max="102" width="4.5703125" style="32" customWidth="1"/>
    <col min="103" max="103" width="20" bestFit="1" customWidth="1"/>
    <col min="111" max="111" width="4.5703125" style="32" customWidth="1"/>
    <col min="113" max="113" width="13" bestFit="1" customWidth="1"/>
    <col min="115" max="115" width="13" bestFit="1" customWidth="1"/>
    <col min="117" max="117" width="4.5703125" style="32" customWidth="1"/>
    <col min="118" max="119" width="13" bestFit="1" customWidth="1"/>
    <col min="122" max="122" width="13" bestFit="1" customWidth="1"/>
    <col min="123" max="123" width="4.5703125" style="32" customWidth="1"/>
    <col min="126" max="126" width="13" bestFit="1" customWidth="1"/>
    <col min="128" max="128" width="11.5703125" customWidth="1"/>
    <col min="129" max="129" width="4.5703125" bestFit="1" customWidth="1"/>
    <col min="130" max="130" width="13" bestFit="1" customWidth="1"/>
    <col min="131" max="131" width="18.42578125" bestFit="1" customWidth="1"/>
    <col min="132" max="132" width="13.7109375" bestFit="1" customWidth="1"/>
    <col min="135" max="135" width="4.5703125" bestFit="1" customWidth="1"/>
    <col min="136" max="136" width="13" bestFit="1" customWidth="1"/>
    <col min="137" max="137" width="18.42578125" bestFit="1" customWidth="1"/>
    <col min="138" max="138" width="13.7109375" bestFit="1" customWidth="1"/>
  </cols>
  <sheetData>
    <row r="1" spans="1:138" ht="15.75" thickBot="1">
      <c r="A1" s="52"/>
      <c r="B1" s="486" t="s">
        <v>53</v>
      </c>
      <c r="C1" s="487"/>
      <c r="D1" s="487"/>
      <c r="E1" s="487"/>
      <c r="F1" s="487"/>
      <c r="G1" s="487"/>
      <c r="H1" s="488"/>
      <c r="J1" s="52"/>
      <c r="K1" s="487" t="s">
        <v>52</v>
      </c>
      <c r="L1" s="487"/>
      <c r="M1" s="487"/>
      <c r="N1" s="487"/>
      <c r="O1" s="488"/>
      <c r="Q1" s="52"/>
      <c r="R1" s="489" t="s">
        <v>46</v>
      </c>
      <c r="S1" s="489"/>
      <c r="T1" s="489"/>
      <c r="U1" s="423">
        <f>NORMINV(0.875,0,1)</f>
        <v>1.1503493803760083</v>
      </c>
      <c r="V1" s="422"/>
      <c r="W1" s="48"/>
      <c r="X1" s="40"/>
      <c r="Y1" s="487" t="s">
        <v>47</v>
      </c>
      <c r="Z1" s="487"/>
      <c r="AA1" s="487"/>
      <c r="AB1" s="405"/>
      <c r="AC1" s="405"/>
      <c r="AD1" s="48"/>
      <c r="AE1" s="40"/>
      <c r="AF1" s="489" t="s">
        <v>56</v>
      </c>
      <c r="AG1" s="489"/>
      <c r="AH1" s="489"/>
      <c r="AI1" s="490"/>
      <c r="AK1" s="486" t="s">
        <v>65</v>
      </c>
      <c r="AL1" s="487"/>
      <c r="AM1" s="487"/>
      <c r="AN1" s="120"/>
      <c r="AO1" s="89"/>
      <c r="AQ1" s="72"/>
      <c r="AR1" s="480" t="s">
        <v>49</v>
      </c>
      <c r="AS1" s="480"/>
      <c r="AT1" s="484"/>
      <c r="AU1" s="401"/>
      <c r="AW1" s="72"/>
      <c r="AX1" s="480" t="s">
        <v>48</v>
      </c>
      <c r="AY1" s="480"/>
      <c r="AZ1" s="484"/>
      <c r="BA1" s="401"/>
      <c r="BC1" s="72"/>
      <c r="BD1" s="479" t="s">
        <v>40</v>
      </c>
      <c r="BE1" s="480"/>
      <c r="BF1" s="480"/>
      <c r="BG1" s="48"/>
      <c r="BI1" s="72"/>
      <c r="BJ1" s="479" t="s">
        <v>61</v>
      </c>
      <c r="BK1" s="480"/>
      <c r="BL1" s="480"/>
      <c r="BM1" s="269"/>
      <c r="BO1" s="72"/>
      <c r="BP1" s="479" t="s">
        <v>64</v>
      </c>
      <c r="BQ1" s="480"/>
      <c r="BR1" s="480"/>
      <c r="BS1" s="48"/>
      <c r="BU1" s="72"/>
      <c r="BV1" s="479" t="s">
        <v>63</v>
      </c>
      <c r="BW1" s="480"/>
      <c r="BX1" s="480"/>
      <c r="BY1" s="480"/>
      <c r="BZ1" s="484"/>
      <c r="CB1" s="72"/>
      <c r="CC1" s="485" t="s">
        <v>62</v>
      </c>
      <c r="CD1" s="481"/>
      <c r="CE1" s="481"/>
      <c r="CF1" s="97"/>
      <c r="CH1" s="72"/>
      <c r="CI1" s="485" t="s">
        <v>533</v>
      </c>
      <c r="CJ1" s="481"/>
      <c r="CK1" s="482"/>
      <c r="CL1" s="48"/>
      <c r="CM1" s="120"/>
      <c r="CN1" s="48"/>
      <c r="CP1" s="72"/>
      <c r="CQ1" s="485" t="s">
        <v>532</v>
      </c>
      <c r="CR1" s="481"/>
      <c r="CS1" s="482"/>
      <c r="CT1" s="48"/>
      <c r="CU1" s="120"/>
      <c r="CV1" s="48"/>
      <c r="CX1" s="72"/>
      <c r="CY1" s="483"/>
      <c r="CZ1" s="483"/>
      <c r="DA1" s="483"/>
      <c r="DB1" s="483"/>
      <c r="DC1" s="483"/>
      <c r="DD1" s="483"/>
      <c r="DG1" s="72"/>
      <c r="DH1" s="479" t="s">
        <v>76</v>
      </c>
      <c r="DI1" s="480"/>
      <c r="DJ1" s="480"/>
      <c r="DK1" s="48"/>
      <c r="DM1" s="72"/>
      <c r="DN1" s="481" t="s">
        <v>78</v>
      </c>
      <c r="DO1" s="481"/>
      <c r="DP1" s="482"/>
      <c r="DQ1" s="401"/>
      <c r="DS1" s="72"/>
      <c r="DT1" s="478" t="s">
        <v>432</v>
      </c>
      <c r="DU1" s="478"/>
      <c r="DV1" s="478"/>
      <c r="DW1" s="478"/>
      <c r="DZ1" s="478" t="s">
        <v>490</v>
      </c>
      <c r="EA1" s="478"/>
      <c r="EB1" s="478"/>
      <c r="EF1" s="478" t="s">
        <v>544</v>
      </c>
      <c r="EG1" s="478"/>
      <c r="EH1" s="478"/>
    </row>
    <row r="2" spans="1:138" ht="15.75" thickBot="1">
      <c r="A2" s="81" t="s">
        <v>0</v>
      </c>
      <c r="B2" s="41" t="s">
        <v>1</v>
      </c>
      <c r="C2" s="10" t="s">
        <v>508</v>
      </c>
      <c r="D2" s="27" t="s">
        <v>3</v>
      </c>
      <c r="E2" s="9" t="s">
        <v>4</v>
      </c>
      <c r="F2" s="8" t="s">
        <v>14</v>
      </c>
      <c r="G2" s="8" t="s">
        <v>15</v>
      </c>
      <c r="H2" s="64" t="s">
        <v>21</v>
      </c>
      <c r="J2" s="70" t="s">
        <v>0</v>
      </c>
      <c r="K2" s="23" t="s">
        <v>1</v>
      </c>
      <c r="L2" s="4"/>
      <c r="M2" s="4"/>
      <c r="N2" s="23" t="s">
        <v>6</v>
      </c>
      <c r="O2" s="71" t="s">
        <v>1</v>
      </c>
      <c r="Q2" s="41" t="s">
        <v>0</v>
      </c>
      <c r="R2" s="28" t="s">
        <v>82</v>
      </c>
      <c r="S2" s="29" t="s">
        <v>16</v>
      </c>
      <c r="T2" s="30" t="s">
        <v>17</v>
      </c>
      <c r="U2" s="29" t="s">
        <v>493</v>
      </c>
      <c r="V2" s="30" t="s">
        <v>494</v>
      </c>
      <c r="W2" s="49"/>
      <c r="X2" s="41" t="s">
        <v>0</v>
      </c>
      <c r="Y2" s="28" t="s">
        <v>83</v>
      </c>
      <c r="Z2" s="29" t="s">
        <v>16</v>
      </c>
      <c r="AA2" s="30" t="s">
        <v>17</v>
      </c>
      <c r="AB2" s="29" t="s">
        <v>493</v>
      </c>
      <c r="AC2" s="30" t="s">
        <v>494</v>
      </c>
      <c r="AD2" s="49"/>
      <c r="AE2" s="41" t="s">
        <v>0</v>
      </c>
      <c r="AF2" s="15" t="s">
        <v>33</v>
      </c>
      <c r="AG2" s="13" t="s">
        <v>31</v>
      </c>
      <c r="AH2" s="15" t="s">
        <v>32</v>
      </c>
      <c r="AI2" s="42" t="s">
        <v>34</v>
      </c>
      <c r="AK2" s="54" t="s">
        <v>58</v>
      </c>
      <c r="AL2" s="31" t="s">
        <v>35</v>
      </c>
      <c r="AM2" s="31" t="s">
        <v>36</v>
      </c>
      <c r="AN2" s="94" t="s">
        <v>42</v>
      </c>
      <c r="AO2" s="55" t="s">
        <v>0</v>
      </c>
      <c r="AQ2" s="77" t="s">
        <v>0</v>
      </c>
      <c r="AR2" s="78" t="s">
        <v>58</v>
      </c>
      <c r="AS2" s="79" t="s">
        <v>35</v>
      </c>
      <c r="AT2" s="80" t="s">
        <v>36</v>
      </c>
      <c r="AU2" s="94" t="s">
        <v>42</v>
      </c>
      <c r="AW2" s="77" t="s">
        <v>0</v>
      </c>
      <c r="AX2" s="78" t="s">
        <v>58</v>
      </c>
      <c r="AY2" s="79" t="s">
        <v>35</v>
      </c>
      <c r="AZ2" s="80" t="s">
        <v>36</v>
      </c>
      <c r="BA2" s="80" t="s">
        <v>42</v>
      </c>
      <c r="BC2" s="77" t="s">
        <v>0</v>
      </c>
      <c r="BD2" s="274" t="s">
        <v>58</v>
      </c>
      <c r="BE2" s="275" t="s">
        <v>35</v>
      </c>
      <c r="BF2" s="276" t="s">
        <v>36</v>
      </c>
      <c r="BG2" s="278" t="s">
        <v>42</v>
      </c>
      <c r="BI2" s="86" t="s">
        <v>0</v>
      </c>
      <c r="BJ2" s="274" t="s">
        <v>58</v>
      </c>
      <c r="BK2" s="275" t="s">
        <v>35</v>
      </c>
      <c r="BL2" s="276" t="s">
        <v>36</v>
      </c>
      <c r="BM2" s="278" t="s">
        <v>42</v>
      </c>
      <c r="BO2" s="86" t="s">
        <v>0</v>
      </c>
      <c r="BP2" s="274" t="s">
        <v>58</v>
      </c>
      <c r="BQ2" s="275" t="s">
        <v>35</v>
      </c>
      <c r="BR2" s="276" t="s">
        <v>36</v>
      </c>
      <c r="BS2" s="278" t="s">
        <v>42</v>
      </c>
      <c r="BU2" s="86" t="s">
        <v>0</v>
      </c>
      <c r="BV2" s="78" t="s">
        <v>58</v>
      </c>
      <c r="BW2" s="79" t="s">
        <v>35</v>
      </c>
      <c r="BX2" s="90" t="s">
        <v>36</v>
      </c>
      <c r="BY2" s="278" t="s">
        <v>42</v>
      </c>
      <c r="BZ2" s="88"/>
      <c r="CB2" s="279" t="s">
        <v>0</v>
      </c>
      <c r="CC2" s="274" t="s">
        <v>58</v>
      </c>
      <c r="CD2" s="275" t="s">
        <v>35</v>
      </c>
      <c r="CE2" s="276" t="s">
        <v>36</v>
      </c>
      <c r="CF2" s="277" t="s">
        <v>42</v>
      </c>
      <c r="CH2" s="86" t="s">
        <v>0</v>
      </c>
      <c r="CI2" s="274" t="s">
        <v>58</v>
      </c>
      <c r="CJ2" s="275" t="s">
        <v>35</v>
      </c>
      <c r="CK2" s="281" t="s">
        <v>36</v>
      </c>
      <c r="CL2" s="277" t="s">
        <v>42</v>
      </c>
      <c r="CM2" s="280" t="s">
        <v>68</v>
      </c>
      <c r="CN2" s="93" t="s">
        <v>67</v>
      </c>
      <c r="CP2" s="86" t="s">
        <v>0</v>
      </c>
      <c r="CQ2" s="274" t="s">
        <v>58</v>
      </c>
      <c r="CR2" s="275" t="s">
        <v>35</v>
      </c>
      <c r="CS2" s="281" t="s">
        <v>36</v>
      </c>
      <c r="CT2" s="277" t="s">
        <v>42</v>
      </c>
      <c r="CU2" s="280" t="s">
        <v>523</v>
      </c>
      <c r="CV2" s="93" t="s">
        <v>524</v>
      </c>
      <c r="CX2" s="86" t="s">
        <v>0</v>
      </c>
      <c r="CY2" s="95" t="s">
        <v>72</v>
      </c>
      <c r="CZ2" s="96" t="s">
        <v>73</v>
      </c>
      <c r="DA2" s="97" t="s">
        <v>71</v>
      </c>
      <c r="DB2" s="88" t="s">
        <v>75</v>
      </c>
      <c r="DD2" s="88" t="s">
        <v>74</v>
      </c>
      <c r="DG2" s="86" t="s">
        <v>0</v>
      </c>
      <c r="DH2" s="274" t="s">
        <v>58</v>
      </c>
      <c r="DI2" s="275" t="s">
        <v>35</v>
      </c>
      <c r="DJ2" s="276" t="s">
        <v>36</v>
      </c>
      <c r="DK2" s="277" t="s">
        <v>42</v>
      </c>
      <c r="DM2" s="86" t="s">
        <v>0</v>
      </c>
      <c r="DN2" s="78" t="s">
        <v>58</v>
      </c>
      <c r="DO2" s="79" t="s">
        <v>35</v>
      </c>
      <c r="DP2" s="80" t="s">
        <v>36</v>
      </c>
      <c r="DQ2" s="80" t="s">
        <v>42</v>
      </c>
      <c r="DS2" s="86" t="s">
        <v>0</v>
      </c>
      <c r="DT2" s="95" t="s">
        <v>84</v>
      </c>
      <c r="DU2" s="96" t="s">
        <v>568</v>
      </c>
      <c r="DV2" s="97"/>
      <c r="DW2" s="119" t="s">
        <v>85</v>
      </c>
      <c r="DX2" t="s">
        <v>435</v>
      </c>
      <c r="DY2" s="86" t="s">
        <v>0</v>
      </c>
      <c r="DZ2" s="95" t="s">
        <v>84</v>
      </c>
      <c r="EA2" s="97" t="s">
        <v>434</v>
      </c>
      <c r="EB2" s="119" t="s">
        <v>85</v>
      </c>
      <c r="EC2" t="s">
        <v>504</v>
      </c>
      <c r="EE2" s="86" t="s">
        <v>0</v>
      </c>
      <c r="EF2" s="95" t="s">
        <v>545</v>
      </c>
      <c r="EG2" s="97" t="s">
        <v>543</v>
      </c>
      <c r="EH2" s="119" t="s">
        <v>546</v>
      </c>
    </row>
    <row r="3" spans="1:138" ht="15.75" thickBot="1">
      <c r="A3" s="82">
        <v>0</v>
      </c>
      <c r="B3" s="84">
        <f>Input_Accepted!B2</f>
        <v>0</v>
      </c>
      <c r="C3" s="17">
        <f>Input_Accepted!C2</f>
        <v>7.3921971252566804E-2</v>
      </c>
      <c r="D3" s="16">
        <f>IF(C3=0,0,B3/C3)</f>
        <v>0</v>
      </c>
      <c r="E3" s="12"/>
      <c r="F3" s="11">
        <f>IF(B3&gt;=5,1,0)*A3</f>
        <v>0</v>
      </c>
      <c r="G3" s="11">
        <f>IF(C3&gt;=1900,1,0)*A3</f>
        <v>0</v>
      </c>
      <c r="H3" s="49">
        <f>IF(B3&gt;=5,1,0)*IF(C3&gt;=1900,1,0)*A3</f>
        <v>0</v>
      </c>
      <c r="J3" s="61">
        <v>0</v>
      </c>
      <c r="K3" s="5">
        <f>Input_Accepted!B2</f>
        <v>0</v>
      </c>
      <c r="L3" s="4">
        <f>K3</f>
        <v>0</v>
      </c>
      <c r="M3" s="4"/>
      <c r="N3" s="7" t="s">
        <v>7</v>
      </c>
      <c r="O3" s="69">
        <f>SUM(K21:K27)/SUM(K3:K123)</f>
        <v>1.1074197120708748E-3</v>
      </c>
      <c r="Q3" s="43">
        <v>0</v>
      </c>
      <c r="R3" s="14">
        <f>Input_Accepted!M2</f>
        <v>0</v>
      </c>
      <c r="S3" s="14">
        <f>IF(C3&lt;&gt;0,(R3+1.96*SQRT(R3/C3)),0)</f>
        <v>0</v>
      </c>
      <c r="T3" s="14">
        <f>IF(C3&lt;&gt;0,(R3-1.96*SQRT(R3/C3)),0)</f>
        <v>0</v>
      </c>
      <c r="U3" s="14">
        <f>IF(C3&lt;&gt;0,(R3+1.15*SQRT(R3/C3)),0)</f>
        <v>0</v>
      </c>
      <c r="V3" s="14">
        <f>IF(C3&lt;&gt;0,(R3-1.15*SQRT(R3/C3)),0)</f>
        <v>0</v>
      </c>
      <c r="W3" s="49"/>
      <c r="X3" s="43">
        <v>0</v>
      </c>
      <c r="Y3" s="14">
        <f>+Input_Accepted!I2</f>
        <v>0</v>
      </c>
      <c r="Z3" s="14">
        <f>IF(C3&lt;&gt;0,(Y3+1.96*SQRT(Y3/C3)),0)</f>
        <v>0</v>
      </c>
      <c r="AA3" s="14">
        <f>IF(C3&lt;&gt;0,(Y3-1.96*SQRT(Y3/C3)),0)</f>
        <v>0</v>
      </c>
      <c r="AB3" s="14">
        <f>IF(C3&lt;&gt;0,(Y3+1.15*SQRT(Y3/C3)),0)</f>
        <v>0</v>
      </c>
      <c r="AC3" s="14">
        <f>IF(C3&lt;&gt;0,(Y3-1.15*SQRT(Y3/C3)),0)</f>
        <v>0</v>
      </c>
      <c r="AD3" s="50"/>
      <c r="AE3" s="43">
        <v>0</v>
      </c>
      <c r="AF3" s="14">
        <f>Input_Accepted!E2</f>
        <v>0</v>
      </c>
      <c r="AG3" s="14">
        <f>Input_Accepted!J2</f>
        <v>9.2497995022074106E-3</v>
      </c>
      <c r="AH3" s="14">
        <f>Input_Accepted!K2</f>
        <v>3.4819410647979298E-5</v>
      </c>
      <c r="AI3" s="44">
        <f>Input_Accepted!L2</f>
        <v>4.5761092536219204E-3</v>
      </c>
      <c r="AK3" s="56">
        <f t="shared" ref="AK3:AK34" si="0">AG3*C3</f>
        <v>6.8376341289418292E-4</v>
      </c>
      <c r="AL3" s="4">
        <f t="shared" ref="AL3:AL34" si="1">AH3*C3</f>
        <v>2.5739194729512442E-6</v>
      </c>
      <c r="AM3" s="4">
        <f t="shared" ref="AM3:AM34" si="2">AI3*C3</f>
        <v>3.3827501669484453E-4</v>
      </c>
      <c r="AN3" s="4">
        <f>DB3*C3</f>
        <v>3.5328592712179573E-4</v>
      </c>
      <c r="AO3" s="57">
        <v>0</v>
      </c>
      <c r="AQ3" s="74">
        <v>0</v>
      </c>
      <c r="AR3" s="73">
        <f t="shared" ref="AR3:AR34" si="3">D3-AG3</f>
        <v>-9.2497995022074106E-3</v>
      </c>
      <c r="AS3" s="73">
        <f t="shared" ref="AS3:AS34" si="4">D3-AH3</f>
        <v>-3.4819410647979298E-5</v>
      </c>
      <c r="AT3" s="50">
        <f>D3-DB3</f>
        <v>-4.7791735141198433E-3</v>
      </c>
      <c r="AU3" s="50">
        <f>E3-DB3</f>
        <v>-4.7791735141198433E-3</v>
      </c>
      <c r="AW3" s="74">
        <v>0</v>
      </c>
      <c r="AX3" s="4">
        <f>IF(SIGN(AR3)=1,1,0)</f>
        <v>0</v>
      </c>
      <c r="AY3" s="4">
        <f>IF(SIGN(AS3)=1,1,0)</f>
        <v>0</v>
      </c>
      <c r="AZ3" s="49">
        <f>IF(SIGN(AT3)=1,1,0)</f>
        <v>0</v>
      </c>
      <c r="BA3" s="4">
        <f>IF(SIGN(AU3)=1,1,0)</f>
        <v>0</v>
      </c>
      <c r="BC3" s="74">
        <v>0</v>
      </c>
      <c r="BD3" s="56">
        <f>IF(B3=0,2*AK3,2*(B3*LN(B3/AK3)-(B3-AK3)))</f>
        <v>1.3675268257883658E-3</v>
      </c>
      <c r="BE3" s="4">
        <f>IF(B3=0,2*AL3,2*(B3*LN(B3/AL3)-(B3-AL3)))</f>
        <v>5.1478389459024884E-6</v>
      </c>
      <c r="BF3" s="4">
        <f>IF(B3=0,2*AM3,2*(B3*LN(B3/AM3)-(B3-AM3)))</f>
        <v>6.7655003338968906E-4</v>
      </c>
      <c r="BG3" s="49">
        <f>IF(B3=0,2*AN3,2*(B3*LN(B3/AN3)-(B3-AN3)))</f>
        <v>7.0657185424359147E-4</v>
      </c>
      <c r="BI3" s="74">
        <v>0</v>
      </c>
      <c r="BJ3" s="56" t="e">
        <f>(B3*LN(B3/AK3)-(B3-AK3))</f>
        <v>#NUM!</v>
      </c>
      <c r="BK3" s="4" t="e">
        <f>B3*LN(B3/AL3)-(B3-AL3)</f>
        <v>#NUM!</v>
      </c>
      <c r="BL3" s="4" t="e">
        <f>B3*LN(B3/AM3)-(B3-AM3)</f>
        <v>#NUM!</v>
      </c>
      <c r="BM3" s="49" t="e">
        <f>B3*LN(B3/AN3)-(B3-AN3)</f>
        <v>#NUM!</v>
      </c>
      <c r="BO3" s="74">
        <v>0</v>
      </c>
      <c r="BP3" s="56">
        <f>IF(AK3*(1-AG3)=0,0,(B3-AK3)^2/AK3*(1-AG3))</f>
        <v>6.7743873841796668E-4</v>
      </c>
      <c r="BQ3" s="4">
        <f>IF(AL3*(1-AH3)=0,0,(B3-AL3)^2/AL3*(1-AH3))</f>
        <v>2.5738298505921407E-6</v>
      </c>
      <c r="BR3" s="4">
        <f>IF(AM3*(1-AI3)=0,0,(B3-AM3)^2/AM3*(1-AI3))</f>
        <v>3.3672703326067811E-4</v>
      </c>
      <c r="BS3" s="49">
        <f>IF(AN3*(1-DB3)=0,0,(B3-AN3)^2/AN3*(1-DB3))</f>
        <v>3.5159751237598391E-4</v>
      </c>
      <c r="BU3" s="74">
        <v>0</v>
      </c>
      <c r="BV3" s="73">
        <f>(AF3-AG3)^2</f>
        <v>8.5558790831036463E-5</v>
      </c>
      <c r="BW3" s="73">
        <f>(AF3-AH3)^2</f>
        <v>1.2123913578726141E-9</v>
      </c>
      <c r="BX3" s="73">
        <f>(AF3-AI3)^2</f>
        <v>2.0940775901084169E-5</v>
      </c>
      <c r="BY3" s="1">
        <f>(AF3-DB3)^2</f>
        <v>2.2840499478064613E-5</v>
      </c>
      <c r="BZ3" s="91">
        <f>(AF3-AVERAGE(AF3:AF123))^2</f>
        <v>6.2193723612550206E-6</v>
      </c>
      <c r="CB3" s="74">
        <v>0</v>
      </c>
      <c r="CC3" s="56">
        <f>IF(AF3=0,0,ABS((AF3-AG3)/AF3))</f>
        <v>0</v>
      </c>
      <c r="CD3" s="4">
        <f>IF(AF3=0,0,ABS((AF3-AH3)/AF3))</f>
        <v>0</v>
      </c>
      <c r="CE3" s="4">
        <f>IF(AF3=0,0,ABS((AF3-AI3)/AF3))</f>
        <v>0</v>
      </c>
      <c r="CF3" s="49">
        <f>IF(AF3=0,0,ABS((AF3-DB3)/AF3))</f>
        <v>0</v>
      </c>
      <c r="CH3" s="74">
        <v>0</v>
      </c>
      <c r="CI3" s="56">
        <f t="shared" ref="CI3:CI34" si="5">IF(CM3&gt;=AK3,0,1)+IF(CN3&lt;=AK3,0,1)</f>
        <v>1</v>
      </c>
      <c r="CJ3" s="4">
        <f t="shared" ref="CJ3:CJ34" si="6">IF(CM3&gt;=AL3,0,1)+IF(CN3&lt;=AL3,0,1)</f>
        <v>1</v>
      </c>
      <c r="CK3" s="4">
        <f t="shared" ref="CK3:CK34" si="7">IF(CM3&gt;=AM3,0,1)+IF(CN3&lt;=AM3,0,1)</f>
        <v>1</v>
      </c>
      <c r="CL3" s="49">
        <f>IF(CM3&gt;=AN3,0,1)+IF(CN3&lt;=AN3,0,1)</f>
        <v>1</v>
      </c>
      <c r="CM3" s="4">
        <f>Z3*C3</f>
        <v>0</v>
      </c>
      <c r="CN3" s="49">
        <f>AA3*C3</f>
        <v>0</v>
      </c>
      <c r="CP3" s="74">
        <v>0</v>
      </c>
      <c r="CQ3" s="56">
        <f>IF(CU3&gt;=AK3,0,1)+IF(CV3&lt;=AK3,0,1)</f>
        <v>1</v>
      </c>
      <c r="CR3" s="4">
        <f>IF(CU3&gt;=AL3,0,1)+IF(CV3&lt;=AL3,0,1)</f>
        <v>1</v>
      </c>
      <c r="CS3" s="4">
        <f>IF(CU3&gt;=AM3,0,1)+IF(CV3&lt;=AM3,0,1)</f>
        <v>1</v>
      </c>
      <c r="CT3" s="49">
        <f>IF(CU3&gt;=AN3,0,1)+IF(CV3&lt;=AN3,0,1)</f>
        <v>1</v>
      </c>
      <c r="CU3" s="4">
        <f>C3*AB3</f>
        <v>0</v>
      </c>
      <c r="CV3" s="49">
        <f>C3*AC3</f>
        <v>0</v>
      </c>
      <c r="CW3" s="56"/>
      <c r="CX3" s="74">
        <v>0</v>
      </c>
      <c r="CY3" s="4">
        <f>Input_Accepted!Q2*(1-$DC$3)</f>
        <v>3.9308264858801574E-3</v>
      </c>
      <c r="CZ3" s="4">
        <f>Input_Accepted!L2</f>
        <v>4.5761092536219204E-3</v>
      </c>
      <c r="DA3" s="4">
        <f>Input_Accepted!M2</f>
        <v>0</v>
      </c>
      <c r="DB3" s="49">
        <f>$DC$3*Input_Accepted!Q2</f>
        <v>4.7791735141198433E-3</v>
      </c>
      <c r="DC3" s="88">
        <f>(SUM($B$3:$B$123)/SUM($DD$3:$DD$123))</f>
        <v>0.54869959978413807</v>
      </c>
      <c r="DD3" s="101">
        <f>Input_Accepted!Q2*Input_Accepted!C2</f>
        <v>6.4386036960985694E-4</v>
      </c>
      <c r="DG3" s="82">
        <v>0</v>
      </c>
      <c r="DH3" s="56">
        <f>ABS(D3-AG3)</f>
        <v>9.2497995022074106E-3</v>
      </c>
      <c r="DI3" s="4">
        <f>ABS(D3-AH3)</f>
        <v>3.4819410647979298E-5</v>
      </c>
      <c r="DJ3" s="4">
        <f>ABS(D3-AI3)</f>
        <v>4.5761092536219204E-3</v>
      </c>
      <c r="DK3" s="49">
        <f>ABS(D3-DB3)</f>
        <v>4.7791735141198433E-3</v>
      </c>
      <c r="DM3" s="74">
        <v>0</v>
      </c>
      <c r="DN3" s="4"/>
      <c r="DO3" s="4"/>
      <c r="DP3" s="49"/>
      <c r="DQ3" s="49"/>
      <c r="DS3" s="74">
        <v>0</v>
      </c>
      <c r="DT3" s="410">
        <f>AI3</f>
        <v>4.5761092536219204E-3</v>
      </c>
      <c r="DU3" s="467">
        <f>DT3</f>
        <v>4.5761092536219204E-3</v>
      </c>
      <c r="DV3" s="101">
        <f>EXP(-106*DV4)</f>
        <v>1.3440939759611365E-5</v>
      </c>
      <c r="DW3" s="102">
        <v>100000</v>
      </c>
      <c r="DX3" s="1">
        <f>SUMPRODUCT(DT3:DT123,C3:C123)/SUM(DD3:DD123)</f>
        <v>0.54856733080515196</v>
      </c>
      <c r="DY3" s="74">
        <v>0</v>
      </c>
      <c r="DZ3" s="409">
        <f>MIN(DU3*$EA$3,1)</f>
        <v>4.6631203641568598E-3</v>
      </c>
      <c r="EA3" s="412">
        <f>MTE_2!E320</f>
        <v>1.0190142117927083</v>
      </c>
      <c r="EB3" s="102">
        <v>100000</v>
      </c>
      <c r="EC3" s="1">
        <f>SUMPRODUCT(DZ3:DZ123,C3:C123)/SUM(DD3:DD123)</f>
        <v>0.55976642053019754</v>
      </c>
      <c r="EE3" s="74">
        <v>0</v>
      </c>
      <c r="EF3" s="409">
        <f>Input_Accepted!Q2</f>
        <v>8.7100000000000007E-3</v>
      </c>
      <c r="EG3" s="412">
        <v>0.35</v>
      </c>
      <c r="EH3" s="443">
        <f t="shared" ref="EH3:EH34" si="8">EF3*(1-$EG$3)</f>
        <v>5.6615000000000007E-3</v>
      </c>
    </row>
    <row r="4" spans="1:138" ht="15.75" thickBot="1">
      <c r="A4" s="82">
        <f t="shared" ref="A4:A67" si="9">1+A3</f>
        <v>1</v>
      </c>
      <c r="B4" s="84">
        <f>Input_Accepted!B3</f>
        <v>0</v>
      </c>
      <c r="C4" s="17">
        <f>Input_Accepted!C3</f>
        <v>0</v>
      </c>
      <c r="D4" s="16">
        <f t="shared" ref="D4:D67" si="10">IF(C4=0,0,B4/C4)</f>
        <v>0</v>
      </c>
      <c r="E4" s="12"/>
      <c r="F4" s="11">
        <f t="shared" ref="F4:F67" si="11">IF(B4&gt;=5,1,0)*A4</f>
        <v>0</v>
      </c>
      <c r="G4" s="11">
        <f t="shared" ref="G4:G67" si="12">IF(C4&gt;=1900,1,0)*A4</f>
        <v>0</v>
      </c>
      <c r="H4" s="49">
        <f t="shared" ref="H4:H67" si="13">IF(B4&gt;=5,1,0)*IF(C4&gt;=1900,1,0)*A4</f>
        <v>0</v>
      </c>
      <c r="J4" s="61">
        <f t="shared" ref="J4:J67" si="14">1+J3</f>
        <v>1</v>
      </c>
      <c r="K4" s="5">
        <f>Input_Accepted!B3</f>
        <v>0</v>
      </c>
      <c r="L4" s="4">
        <f>(L3+K4)</f>
        <v>0</v>
      </c>
      <c r="M4" s="4">
        <f>L4/$L$123</f>
        <v>0</v>
      </c>
      <c r="N4" s="7" t="s">
        <v>8</v>
      </c>
      <c r="O4" s="69">
        <f>SUM(K28:K37)/SUM(K3:K123)</f>
        <v>1.2181616832779624E-2</v>
      </c>
      <c r="Q4" s="43">
        <f t="shared" ref="Q4:Q67" si="15">1+Q3</f>
        <v>1</v>
      </c>
      <c r="R4" s="14">
        <f>Input_Accepted!M3</f>
        <v>0</v>
      </c>
      <c r="S4" s="14">
        <f t="shared" ref="S4:S67" si="16">IF(C4&lt;&gt;0,(R4+1.96*SQRT(R4/C4)),0)</f>
        <v>0</v>
      </c>
      <c r="T4" s="14">
        <f t="shared" ref="T4:T67" si="17">IF(C4&lt;&gt;0,(R4-1.96*SQRT(R4/C4)),0)</f>
        <v>0</v>
      </c>
      <c r="U4" s="14">
        <f t="shared" ref="U4:U67" si="18">IF(C4&lt;&gt;0,(R4+1.15*SQRT(R4/C4)),0)</f>
        <v>0</v>
      </c>
      <c r="V4" s="14">
        <f t="shared" ref="V4:V67" si="19">IF(C4&lt;&gt;0,(R4-1.15*SQRT(R4/C4)),0)</f>
        <v>0</v>
      </c>
      <c r="W4" s="49"/>
      <c r="X4" s="43">
        <f t="shared" ref="X4:X67" si="20">1+X3</f>
        <v>1</v>
      </c>
      <c r="Y4" s="14">
        <f>+Input_Accepted!I3</f>
        <v>0</v>
      </c>
      <c r="Z4" s="14">
        <f t="shared" ref="Z4:Z67" si="21">IF(C4&lt;&gt;0,(Y4+1.96*SQRT(Y4/C4)),0)</f>
        <v>0</v>
      </c>
      <c r="AA4" s="14">
        <f t="shared" ref="AA4:AA67" si="22">IF(C4&lt;&gt;0,(Y4-1.96*SQRT(Y4/C4)),0)</f>
        <v>0</v>
      </c>
      <c r="AB4" s="14">
        <f t="shared" ref="AB4:AB67" si="23">IF(C4&lt;&gt;0,(Y4+1.15*SQRT(Y4/C4)),0)</f>
        <v>0</v>
      </c>
      <c r="AC4" s="14">
        <f t="shared" ref="AC4:AC67" si="24">IF(C4&lt;&gt;0,(Y4-1.15*SQRT(Y4/C4)),0)</f>
        <v>0</v>
      </c>
      <c r="AD4" s="50"/>
      <c r="AE4" s="43">
        <f t="shared" ref="AE4:AE67" si="25">1+AE3</f>
        <v>1</v>
      </c>
      <c r="AF4" s="14">
        <f>Input_Accepted!E3</f>
        <v>0</v>
      </c>
      <c r="AG4" s="14">
        <f>Input_Accepted!J3</f>
        <v>8.7442801250445703E-3</v>
      </c>
      <c r="AH4" s="14">
        <f>Input_Accepted!K3</f>
        <v>3.8186615092472598E-5</v>
      </c>
      <c r="AI4" s="44">
        <f>Input_Accepted!L3</f>
        <v>2.3777137408073699E-4</v>
      </c>
      <c r="AK4" s="56">
        <f t="shared" si="0"/>
        <v>0</v>
      </c>
      <c r="AL4" s="4">
        <f t="shared" si="1"/>
        <v>0</v>
      </c>
      <c r="AM4" s="4">
        <f t="shared" si="2"/>
        <v>0</v>
      </c>
      <c r="AN4" s="4">
        <f t="shared" ref="AN4:AN34" si="26">DB4*C4</f>
        <v>0</v>
      </c>
      <c r="AO4" s="57">
        <f t="shared" ref="AO4:AQ67" si="27">1+AO3</f>
        <v>1</v>
      </c>
      <c r="AQ4" s="74">
        <f t="shared" si="27"/>
        <v>1</v>
      </c>
      <c r="AR4" s="73">
        <f t="shared" si="3"/>
        <v>-8.7442801250445703E-3</v>
      </c>
      <c r="AS4" s="73">
        <f t="shared" si="4"/>
        <v>-3.8186615092472598E-5</v>
      </c>
      <c r="AT4" s="50">
        <f t="shared" ref="AT4:AT35" si="28">D4-AI4</f>
        <v>-2.3777137408073699E-4</v>
      </c>
      <c r="AU4" s="50">
        <f t="shared" ref="AU4:AU67" si="29">E4-DB4</f>
        <v>-3.9853495127014211E-4</v>
      </c>
      <c r="AW4" s="74">
        <f t="shared" ref="AW4" si="30">1+AW3</f>
        <v>1</v>
      </c>
      <c r="AX4" s="4">
        <f t="shared" ref="AX4:AZ67" si="31">IF(SIGN(AR4)=1,1,0)</f>
        <v>0</v>
      </c>
      <c r="AY4" s="4">
        <f t="shared" ref="AY4:AY18" si="32">IF(SIGN(AS4)=1,1,0)</f>
        <v>0</v>
      </c>
      <c r="AZ4" s="49">
        <f t="shared" ref="AZ4:AZ18" si="33">IF(SIGN(AT4)=1,1,0)</f>
        <v>0</v>
      </c>
      <c r="BA4" s="4">
        <f t="shared" ref="BA4:BA67" si="34">IF(SIGN(AU4)=1,1,0)</f>
        <v>0</v>
      </c>
      <c r="BC4" s="74">
        <f t="shared" ref="BC4:BC67" si="35">1+BC3</f>
        <v>1</v>
      </c>
      <c r="BD4" s="56">
        <f t="shared" ref="BD4:BD67" si="36">IF(B4=0,2*AK4,2*(B4*LN(B4/AK4)-(B4-AK4)))</f>
        <v>0</v>
      </c>
      <c r="BE4" s="4">
        <f t="shared" ref="BE4:BE67" si="37">IF(B4=0,2*AL4,2*(B4*LN(B4/AL4)-(B4-AL4)))</f>
        <v>0</v>
      </c>
      <c r="BF4" s="4">
        <f t="shared" ref="BF4:BF67" si="38">IF(B4=0,2*AM4,2*(B4*LN(B4/AM4)-(B4-AM4)))</f>
        <v>0</v>
      </c>
      <c r="BG4" s="49">
        <f t="shared" ref="BG4:BG67" si="39">IF(B4=0,2*AN4,2*(B4*LN(B4/AN4)-(B4-AN4)))</f>
        <v>0</v>
      </c>
      <c r="BI4" s="74">
        <f t="shared" ref="BI4:BI67" si="40">1+BI3</f>
        <v>1</v>
      </c>
      <c r="BJ4" s="56" t="e">
        <f t="shared" ref="BJ4:BJ67" si="41">(B4*LN(B4/AK4)-(B4-AK4))</f>
        <v>#DIV/0!</v>
      </c>
      <c r="BK4" s="4" t="e">
        <f t="shared" ref="BK4:BK67" si="42">B4*LN(B4/AL4)-(B4-AL4)</f>
        <v>#DIV/0!</v>
      </c>
      <c r="BL4" s="4" t="e">
        <f t="shared" ref="BL4:BL67" si="43">B4*LN(B4/AM4)-(B4-AM4)</f>
        <v>#DIV/0!</v>
      </c>
      <c r="BM4" s="49" t="e">
        <f t="shared" ref="BM4:BM67" si="44">B4*LN(B4/AN4)-(B4-AN4)</f>
        <v>#DIV/0!</v>
      </c>
      <c r="BO4" s="74">
        <f t="shared" ref="BO4:BO67" si="45">1+BO3</f>
        <v>1</v>
      </c>
      <c r="BP4" s="56">
        <f t="shared" ref="BP4:BP67" si="46">IF(AK4*(1-AG4)=0,0,(B4-AK4)^2/AK4*(1-AG4))</f>
        <v>0</v>
      </c>
      <c r="BQ4" s="4">
        <f t="shared" ref="BQ4:BQ67" si="47">IF(AL4*(1-AH4)=0,0,(B4-AL4)^2/AL4*(1-AH4))</f>
        <v>0</v>
      </c>
      <c r="BR4" s="4">
        <f>IF(AM4*(1-AI4)=0,0,(B4-AM4)^2/AM4*(1-AI4))</f>
        <v>0</v>
      </c>
      <c r="BS4" s="49">
        <f t="shared" ref="BS4:BS67" si="48">IF(AN4*(1-DB4)=0,0,(B4-AN4)^2/AN4*(1-DB4))</f>
        <v>0</v>
      </c>
      <c r="BU4" s="74">
        <f t="shared" ref="BU4:BU67" si="49">1+BU3</f>
        <v>1</v>
      </c>
      <c r="BV4" s="73">
        <f t="shared" ref="BV4:BV67" si="50">(AF4-AG4)^2</f>
        <v>7.6462434905249482E-5</v>
      </c>
      <c r="BW4" s="73">
        <f t="shared" ref="BW4:BW67" si="51">(AF4-AH4)^2</f>
        <v>1.458217572220656E-9</v>
      </c>
      <c r="BX4" s="73">
        <f t="shared" ref="BX4:BX67" si="52">(AF4-AI4)^2</f>
        <v>5.6535226332241767E-8</v>
      </c>
      <c r="BY4" s="1">
        <f t="shared" ref="BY4:BY67" si="53">(AF4-DB4)^2</f>
        <v>1.5883010738389454E-7</v>
      </c>
      <c r="BZ4" s="91">
        <f t="shared" ref="BZ4:BZ67" si="54">(AF4-AVERAGE(AF4:AF124))^2</f>
        <v>6.3234604681343571E-6</v>
      </c>
      <c r="CB4" s="74">
        <f t="shared" ref="CB4:CB67" si="55">1+CB3</f>
        <v>1</v>
      </c>
      <c r="CC4" s="56">
        <f t="shared" ref="CC4:CC67" si="56">IF(AF4=0,0,ABS((AF4-AG4)/AF4))</f>
        <v>0</v>
      </c>
      <c r="CD4" s="4">
        <f t="shared" ref="CD4:CD67" si="57">IF(AF4=0,0,ABS((AF4-AH4)/AF4))</f>
        <v>0</v>
      </c>
      <c r="CE4" s="4">
        <f t="shared" ref="CE4:CE67" si="58">IF(AF4=0,0,ABS((AF4-AI4)/AF4))</f>
        <v>0</v>
      </c>
      <c r="CF4" s="49">
        <f t="shared" ref="CF4:CF67" si="59">IF(AF4=0,0,ABS((AF4-DB4)/AF4))</f>
        <v>0</v>
      </c>
      <c r="CH4" s="74">
        <f t="shared" ref="CH4:CH67" si="60">1+CH3</f>
        <v>1</v>
      </c>
      <c r="CI4" s="56">
        <f t="shared" si="5"/>
        <v>0</v>
      </c>
      <c r="CJ4" s="4">
        <f t="shared" si="6"/>
        <v>0</v>
      </c>
      <c r="CK4" s="4">
        <f t="shared" si="7"/>
        <v>0</v>
      </c>
      <c r="CL4" s="49">
        <f t="shared" ref="CL4:CL67" si="61">IF(CM4&gt;=AN4,0,1)+IF(CN4&lt;=AN4,0,1)</f>
        <v>0</v>
      </c>
      <c r="CM4" s="4">
        <f t="shared" ref="CM4:CM67" si="62">Z4*C4</f>
        <v>0</v>
      </c>
      <c r="CN4" s="49">
        <f t="shared" ref="CN4:CN67" si="63">AA4*C4</f>
        <v>0</v>
      </c>
      <c r="CP4" s="74">
        <f t="shared" ref="CP4:CP67" si="64">1+CP3</f>
        <v>1</v>
      </c>
      <c r="CQ4" s="56">
        <f t="shared" ref="CQ4:CQ67" si="65">IF(CU4&gt;=AK4,0,1)+IF(CV4&lt;=AK4,0,1)</f>
        <v>0</v>
      </c>
      <c r="CR4" s="4">
        <f t="shared" ref="CR4:CR67" si="66">IF(CU4&gt;=AL4,0,1)+IF(CV4&lt;=AL4,0,1)</f>
        <v>0</v>
      </c>
      <c r="CS4" s="4">
        <f t="shared" ref="CS4:CS67" si="67">IF(CU4&gt;=AM4,0,1)+IF(CV4&lt;=AM4,0,1)</f>
        <v>0</v>
      </c>
      <c r="CT4" s="49">
        <f t="shared" ref="CT4:CT67" si="68">IF(CU4&gt;=AN4,0,1)+IF(CV4&lt;=AN4,0,1)</f>
        <v>0</v>
      </c>
      <c r="CU4" s="4">
        <f t="shared" ref="CU4:CU67" si="69">C4*AB4</f>
        <v>0</v>
      </c>
      <c r="CV4" s="49">
        <f t="shared" ref="CV4:CV67" si="70">C4*AC4</f>
        <v>0</v>
      </c>
      <c r="CW4" s="56"/>
      <c r="CX4" s="74">
        <f t="shared" ref="CX4:CX67" si="71">1+CX3</f>
        <v>1</v>
      </c>
      <c r="CY4" s="4">
        <f>Input_Accepted!Q3*(1-$DC$3)</f>
        <v>3.2779135082107192E-4</v>
      </c>
      <c r="CZ4" s="4">
        <f>Input_Accepted!L3</f>
        <v>2.3777137408073699E-4</v>
      </c>
      <c r="DA4" s="4">
        <f>Input_Accepted!M3</f>
        <v>0</v>
      </c>
      <c r="DB4" s="49">
        <f>$DC$3*Input_Accepted!Q3</f>
        <v>3.9853495127014211E-4</v>
      </c>
      <c r="DD4" s="102">
        <f>Input_Accepted!Q3*Input_Accepted!C3</f>
        <v>0</v>
      </c>
      <c r="DG4" s="82">
        <f t="shared" ref="DG4:DG67" si="72">1+DG3</f>
        <v>1</v>
      </c>
      <c r="DH4" s="56">
        <f t="shared" ref="DH4:DH67" si="73">ABS(D4-AG4)</f>
        <v>8.7442801250445703E-3</v>
      </c>
      <c r="DI4" s="4">
        <f t="shared" ref="DI4:DI67" si="74">ABS(D4-AH4)</f>
        <v>3.8186615092472598E-5</v>
      </c>
      <c r="DJ4" s="4">
        <f t="shared" ref="DJ4:DJ67" si="75">ABS(D4-AI4)</f>
        <v>2.3777137408073699E-4</v>
      </c>
      <c r="DK4" s="49">
        <f t="shared" ref="DK4:DK67" si="76">ABS(D4-DB4)</f>
        <v>3.9853495127014211E-4</v>
      </c>
      <c r="DM4" s="74">
        <f t="shared" ref="DM4:DM67" si="77">1+DM3</f>
        <v>1</v>
      </c>
      <c r="DN4" s="4">
        <f>(AG4-AG3)^2</f>
        <v>2.5554984068710596E-7</v>
      </c>
      <c r="DO4" s="4">
        <f>(AH4-AH3)^2</f>
        <v>1.1338065771015436E-11</v>
      </c>
      <c r="DP4" s="49">
        <f t="shared" ref="DP4" si="78">(AI4-AI3)^2</f>
        <v>1.8821175557061891E-5</v>
      </c>
      <c r="DQ4" s="49">
        <f>(DB4-DB3)^2</f>
        <v>1.9189994218325894E-5</v>
      </c>
      <c r="DS4" s="74">
        <f t="shared" ref="DS4:DS67" si="79">1+DS3</f>
        <v>1</v>
      </c>
      <c r="DT4" s="410">
        <f t="shared" ref="DT4:DT39" si="80">AI4</f>
        <v>2.3777137408073699E-4</v>
      </c>
      <c r="DU4" s="467">
        <f t="shared" ref="DU4:DU38" si="81">DT4</f>
        <v>2.3777137408073699E-4</v>
      </c>
      <c r="DV4" s="103">
        <f>-LN(AI74)/(106-71)</f>
        <v>0.1058226915351284</v>
      </c>
      <c r="DW4" s="102">
        <f>DW3*(1-DT3)</f>
        <v>99542.389074637802</v>
      </c>
      <c r="DY4" s="74">
        <f t="shared" ref="DY4:DY67" si="82">1+DY3</f>
        <v>1</v>
      </c>
      <c r="DZ4" s="409">
        <f t="shared" ref="DZ4:DZ67" si="83">MIN(DU4*$EA$3,1)</f>
        <v>2.422924093457514E-4</v>
      </c>
      <c r="EB4" s="102">
        <f>EB3*(1-DZ3)</f>
        <v>99533.687963584322</v>
      </c>
      <c r="EE4" s="74">
        <f t="shared" ref="EE4:EE67" si="84">1+EE3</f>
        <v>1</v>
      </c>
      <c r="EF4" s="409">
        <f>Input_Accepted!Q3</f>
        <v>7.2632630209121403E-4</v>
      </c>
      <c r="EH4" s="443">
        <f t="shared" si="8"/>
        <v>4.7211209635928916E-4</v>
      </c>
    </row>
    <row r="5" spans="1:138">
      <c r="A5" s="82">
        <f t="shared" si="9"/>
        <v>2</v>
      </c>
      <c r="B5" s="84">
        <f>Input_Accepted!B4</f>
        <v>0</v>
      </c>
      <c r="C5" s="17">
        <f>Input_Accepted!C4</f>
        <v>0.191649555099247</v>
      </c>
      <c r="D5" s="16">
        <f t="shared" si="10"/>
        <v>0</v>
      </c>
      <c r="E5" s="12"/>
      <c r="F5" s="11">
        <f t="shared" si="11"/>
        <v>0</v>
      </c>
      <c r="G5" s="11">
        <f t="shared" si="12"/>
        <v>0</v>
      </c>
      <c r="H5" s="49">
        <f t="shared" si="13"/>
        <v>0</v>
      </c>
      <c r="J5" s="61">
        <f t="shared" si="14"/>
        <v>2</v>
      </c>
      <c r="K5" s="5">
        <f>Input_Accepted!B4</f>
        <v>0</v>
      </c>
      <c r="L5" s="4">
        <f t="shared" ref="L5:L68" si="85">(L4+K5)</f>
        <v>0</v>
      </c>
      <c r="M5" s="4">
        <f t="shared" ref="M5:M68" si="86">L5/$L$123</f>
        <v>0</v>
      </c>
      <c r="N5" s="7" t="s">
        <v>9</v>
      </c>
      <c r="O5" s="69">
        <f>SUM(K38:K47)/SUM(K3:K123)</f>
        <v>4.5957918050941307E-2</v>
      </c>
      <c r="Q5" s="43">
        <f t="shared" si="15"/>
        <v>2</v>
      </c>
      <c r="R5" s="14">
        <f>Input_Accepted!M4</f>
        <v>0</v>
      </c>
      <c r="S5" s="14">
        <f t="shared" si="16"/>
        <v>0</v>
      </c>
      <c r="T5" s="14">
        <f t="shared" si="17"/>
        <v>0</v>
      </c>
      <c r="U5" s="14">
        <f t="shared" si="18"/>
        <v>0</v>
      </c>
      <c r="V5" s="14">
        <f t="shared" si="19"/>
        <v>0</v>
      </c>
      <c r="W5" s="49"/>
      <c r="X5" s="43">
        <f t="shared" si="20"/>
        <v>2</v>
      </c>
      <c r="Y5" s="14">
        <f>+Input_Accepted!I4</f>
        <v>0</v>
      </c>
      <c r="Z5" s="14">
        <f t="shared" si="21"/>
        <v>0</v>
      </c>
      <c r="AA5" s="14">
        <f t="shared" si="22"/>
        <v>0</v>
      </c>
      <c r="AB5" s="14">
        <f t="shared" si="23"/>
        <v>0</v>
      </c>
      <c r="AC5" s="14">
        <f t="shared" si="24"/>
        <v>0</v>
      </c>
      <c r="AD5" s="50"/>
      <c r="AE5" s="43">
        <f t="shared" si="25"/>
        <v>2</v>
      </c>
      <c r="AF5" s="14">
        <f>Input_Accepted!E4</f>
        <v>0</v>
      </c>
      <c r="AG5" s="14">
        <f>Input_Accepted!J4</f>
        <v>8.2542187601719105E-3</v>
      </c>
      <c r="AH5" s="14">
        <f>Input_Accepted!K4</f>
        <v>4.1879444046433199E-5</v>
      </c>
      <c r="AI5" s="44">
        <f>Input_Accepted!L4</f>
        <v>1.4332550654767501E-4</v>
      </c>
      <c r="AK5" s="56">
        <f t="shared" si="0"/>
        <v>1.5819173530788049E-3</v>
      </c>
      <c r="AL5" s="4">
        <f t="shared" si="1"/>
        <v>8.0261768193027306E-6</v>
      </c>
      <c r="AM5" s="4">
        <f t="shared" si="2"/>
        <v>2.7468269564236128E-5</v>
      </c>
      <c r="AN5" s="4">
        <f t="shared" si="26"/>
        <v>4.9894783877393328E-5</v>
      </c>
      <c r="AO5" s="57">
        <f t="shared" si="27"/>
        <v>2</v>
      </c>
      <c r="AQ5" s="74">
        <f t="shared" si="27"/>
        <v>2</v>
      </c>
      <c r="AR5" s="73">
        <f t="shared" si="3"/>
        <v>-8.2542187601719105E-3</v>
      </c>
      <c r="AS5" s="73">
        <f t="shared" si="4"/>
        <v>-4.1879444046433199E-5</v>
      </c>
      <c r="AT5" s="50">
        <f t="shared" si="28"/>
        <v>-1.4332550654767501E-4</v>
      </c>
      <c r="AU5" s="50">
        <f t="shared" si="29"/>
        <v>-2.6034385444597031E-4</v>
      </c>
      <c r="AW5" s="74">
        <f t="shared" ref="AW5" si="87">1+AW4</f>
        <v>2</v>
      </c>
      <c r="AX5" s="4">
        <f t="shared" si="31"/>
        <v>0</v>
      </c>
      <c r="AY5" s="4">
        <f t="shared" si="32"/>
        <v>0</v>
      </c>
      <c r="AZ5" s="49">
        <f t="shared" si="33"/>
        <v>0</v>
      </c>
      <c r="BA5" s="4">
        <f t="shared" si="34"/>
        <v>0</v>
      </c>
      <c r="BC5" s="74">
        <f t="shared" si="35"/>
        <v>2</v>
      </c>
      <c r="BD5" s="56">
        <f t="shared" si="36"/>
        <v>3.1638347061576097E-3</v>
      </c>
      <c r="BE5" s="4">
        <f t="shared" si="37"/>
        <v>1.6052353638605461E-5</v>
      </c>
      <c r="BF5" s="4">
        <f t="shared" si="38"/>
        <v>5.4936539128472257E-5</v>
      </c>
      <c r="BG5" s="49">
        <f t="shared" si="39"/>
        <v>9.9789567754786655E-5</v>
      </c>
      <c r="BI5" s="74">
        <f t="shared" si="40"/>
        <v>2</v>
      </c>
      <c r="BJ5" s="56" t="e">
        <f t="shared" si="41"/>
        <v>#NUM!</v>
      </c>
      <c r="BK5" s="4" t="e">
        <f t="shared" si="42"/>
        <v>#NUM!</v>
      </c>
      <c r="BL5" s="4" t="e">
        <f t="shared" si="43"/>
        <v>#NUM!</v>
      </c>
      <c r="BM5" s="49" t="e">
        <f t="shared" si="44"/>
        <v>#NUM!</v>
      </c>
      <c r="BO5" s="74">
        <f t="shared" si="45"/>
        <v>2</v>
      </c>
      <c r="BP5" s="56">
        <f t="shared" si="46"/>
        <v>1.5688598611859805E-3</v>
      </c>
      <c r="BQ5" s="4">
        <f t="shared" si="47"/>
        <v>8.0258406874797207E-6</v>
      </c>
      <c r="BR5" s="4">
        <f t="shared" ref="BR5:BR67" si="88">IF(AM5*(1-AI5)=0,0,(B5-AM5)^2/AM5*(1-AI5))</f>
        <v>2.7464332660586845E-5</v>
      </c>
      <c r="BS5" s="49">
        <f t="shared" si="48"/>
        <v>4.9881794077041947E-5</v>
      </c>
      <c r="BU5" s="74">
        <f t="shared" si="49"/>
        <v>2</v>
      </c>
      <c r="BV5" s="73">
        <f t="shared" si="50"/>
        <v>6.8132127340773916E-5</v>
      </c>
      <c r="BW5" s="73">
        <f t="shared" si="51"/>
        <v>1.7538878336383292E-9</v>
      </c>
      <c r="BX5" s="73">
        <f t="shared" si="52"/>
        <v>2.0542200827147632E-8</v>
      </c>
      <c r="BY5" s="1">
        <f t="shared" si="53"/>
        <v>6.7778922547784581E-8</v>
      </c>
      <c r="BZ5" s="91">
        <f t="shared" si="54"/>
        <v>6.4301836551892335E-6</v>
      </c>
      <c r="CB5" s="74">
        <f t="shared" si="55"/>
        <v>2</v>
      </c>
      <c r="CC5" s="56">
        <f t="shared" si="56"/>
        <v>0</v>
      </c>
      <c r="CD5" s="4">
        <f t="shared" si="57"/>
        <v>0</v>
      </c>
      <c r="CE5" s="4">
        <f t="shared" si="58"/>
        <v>0</v>
      </c>
      <c r="CF5" s="49">
        <f t="shared" si="59"/>
        <v>0</v>
      </c>
      <c r="CH5" s="74">
        <f t="shared" si="60"/>
        <v>2</v>
      </c>
      <c r="CI5" s="56">
        <f t="shared" si="5"/>
        <v>1</v>
      </c>
      <c r="CJ5" s="4">
        <f t="shared" si="6"/>
        <v>1</v>
      </c>
      <c r="CK5" s="4">
        <f t="shared" si="7"/>
        <v>1</v>
      </c>
      <c r="CL5" s="49">
        <f t="shared" si="61"/>
        <v>1</v>
      </c>
      <c r="CM5" s="4">
        <f t="shared" si="62"/>
        <v>0</v>
      </c>
      <c r="CN5" s="49">
        <f t="shared" si="63"/>
        <v>0</v>
      </c>
      <c r="CP5" s="74">
        <f t="shared" si="64"/>
        <v>2</v>
      </c>
      <c r="CQ5" s="56">
        <f t="shared" si="65"/>
        <v>1</v>
      </c>
      <c r="CR5" s="4">
        <f t="shared" si="66"/>
        <v>1</v>
      </c>
      <c r="CS5" s="4">
        <f t="shared" si="67"/>
        <v>1</v>
      </c>
      <c r="CT5" s="49">
        <f t="shared" si="68"/>
        <v>1</v>
      </c>
      <c r="CU5" s="4">
        <f t="shared" si="69"/>
        <v>0</v>
      </c>
      <c r="CV5" s="49">
        <f t="shared" si="70"/>
        <v>0</v>
      </c>
      <c r="CW5" s="56"/>
      <c r="CX5" s="74">
        <f t="shared" si="71"/>
        <v>2</v>
      </c>
      <c r="CY5" s="4">
        <f>Input_Accepted!Q4*(1-$DC$3)</f>
        <v>2.1413043813304968E-4</v>
      </c>
      <c r="CZ5" s="4">
        <f>Input_Accepted!L4</f>
        <v>1.4332550654767501E-4</v>
      </c>
      <c r="DA5" s="4">
        <f>Input_Accepted!M4</f>
        <v>0</v>
      </c>
      <c r="DB5" s="49">
        <f>$DC$3*Input_Accepted!Q4</f>
        <v>2.6034385444597031E-4</v>
      </c>
      <c r="DD5" s="102">
        <f>Input_Accepted!Q4*Input_Accepted!C4</f>
        <v>9.0932787078799139E-5</v>
      </c>
      <c r="DG5" s="82">
        <f t="shared" si="72"/>
        <v>2</v>
      </c>
      <c r="DH5" s="56">
        <f t="shared" si="73"/>
        <v>8.2542187601719105E-3</v>
      </c>
      <c r="DI5" s="4">
        <f t="shared" si="74"/>
        <v>4.1879444046433199E-5</v>
      </c>
      <c r="DJ5" s="4">
        <f t="shared" si="75"/>
        <v>1.4332550654767501E-4</v>
      </c>
      <c r="DK5" s="49">
        <f t="shared" si="76"/>
        <v>2.6034385444597031E-4</v>
      </c>
      <c r="DM5" s="74">
        <f t="shared" si="77"/>
        <v>2</v>
      </c>
      <c r="DN5" s="4">
        <f t="shared" ref="DN5:DN68" si="89">(AG5-AG4)^2</f>
        <v>2.4016014134085425E-7</v>
      </c>
      <c r="DO5" s="4">
        <f t="shared" ref="DO5:DO68" si="90">(AH5-AH4)^2</f>
        <v>1.3636985683209743E-11</v>
      </c>
      <c r="DP5" s="49">
        <f t="shared" ref="DP5:DP68" si="91">(AI5-AI4)^2</f>
        <v>8.9200218940726919E-9</v>
      </c>
      <c r="DQ5" s="49">
        <f t="shared" ref="DQ5:DQ68" si="92">(DB5-DB4)^2</f>
        <v>1.9096779241467624E-8</v>
      </c>
      <c r="DS5" s="74">
        <f t="shared" si="79"/>
        <v>2</v>
      </c>
      <c r="DT5" s="410">
        <f t="shared" si="80"/>
        <v>1.4332550654767501E-4</v>
      </c>
      <c r="DU5" s="467">
        <f t="shared" si="81"/>
        <v>1.4332550654767501E-4</v>
      </c>
      <c r="DV5" s="49"/>
      <c r="DW5" s="102">
        <f t="shared" ref="DW5:DW68" si="93">DW4*(1-DT4)</f>
        <v>99518.720744008242</v>
      </c>
      <c r="DY5" s="74">
        <f t="shared" si="82"/>
        <v>2</v>
      </c>
      <c r="DZ5" s="409">
        <f t="shared" si="83"/>
        <v>1.4605072808446972E-4</v>
      </c>
      <c r="EB5" s="102">
        <f>EB4*(1-DZ4)</f>
        <v>99509.571706516566</v>
      </c>
      <c r="EE5" s="74">
        <f t="shared" si="84"/>
        <v>2</v>
      </c>
      <c r="EF5" s="409">
        <f>Input_Accepted!Q4</f>
        <v>4.7447429257902E-4</v>
      </c>
      <c r="EH5" s="443">
        <f t="shared" si="8"/>
        <v>3.0840829017636301E-4</v>
      </c>
    </row>
    <row r="6" spans="1:138">
      <c r="A6" s="82">
        <f t="shared" si="9"/>
        <v>3</v>
      </c>
      <c r="B6" s="84">
        <f>Input_Accepted!B5</f>
        <v>0</v>
      </c>
      <c r="C6" s="17">
        <f>Input_Accepted!C5</f>
        <v>0</v>
      </c>
      <c r="D6" s="16">
        <f t="shared" si="10"/>
        <v>0</v>
      </c>
      <c r="E6" s="12"/>
      <c r="F6" s="11">
        <f t="shared" si="11"/>
        <v>0</v>
      </c>
      <c r="G6" s="11">
        <f t="shared" si="12"/>
        <v>0</v>
      </c>
      <c r="H6" s="49">
        <f t="shared" si="13"/>
        <v>0</v>
      </c>
      <c r="J6" s="61">
        <f t="shared" si="14"/>
        <v>3</v>
      </c>
      <c r="K6" s="5">
        <f>Input_Accepted!B5</f>
        <v>0</v>
      </c>
      <c r="L6" s="4">
        <f t="shared" si="85"/>
        <v>0</v>
      </c>
      <c r="M6" s="4">
        <f t="shared" si="86"/>
        <v>0</v>
      </c>
      <c r="N6" s="7" t="s">
        <v>10</v>
      </c>
      <c r="O6" s="69">
        <f>SUM(K48:K57)/SUM(K3:K123)</f>
        <v>0.22369878183831673</v>
      </c>
      <c r="Q6" s="43">
        <f t="shared" si="15"/>
        <v>3</v>
      </c>
      <c r="R6" s="14">
        <f>Input_Accepted!M5</f>
        <v>0</v>
      </c>
      <c r="S6" s="14">
        <f t="shared" si="16"/>
        <v>0</v>
      </c>
      <c r="T6" s="14">
        <f t="shared" si="17"/>
        <v>0</v>
      </c>
      <c r="U6" s="14">
        <f t="shared" si="18"/>
        <v>0</v>
      </c>
      <c r="V6" s="14">
        <f t="shared" si="19"/>
        <v>0</v>
      </c>
      <c r="W6" s="49"/>
      <c r="X6" s="43">
        <f t="shared" si="20"/>
        <v>3</v>
      </c>
      <c r="Y6" s="14">
        <f>+Input_Accepted!I5</f>
        <v>0</v>
      </c>
      <c r="Z6" s="14">
        <f t="shared" si="21"/>
        <v>0</v>
      </c>
      <c r="AA6" s="14">
        <f t="shared" si="22"/>
        <v>0</v>
      </c>
      <c r="AB6" s="14">
        <f t="shared" si="23"/>
        <v>0</v>
      </c>
      <c r="AC6" s="14">
        <f t="shared" si="24"/>
        <v>0</v>
      </c>
      <c r="AD6" s="50"/>
      <c r="AE6" s="43">
        <f t="shared" si="25"/>
        <v>3</v>
      </c>
      <c r="AF6" s="14">
        <f>Input_Accepted!E5</f>
        <v>0</v>
      </c>
      <c r="AG6" s="14">
        <f>Input_Accepted!J5</f>
        <v>7.7796154075893704E-3</v>
      </c>
      <c r="AH6" s="14">
        <f>Input_Accepted!K5</f>
        <v>4.59293855489262E-5</v>
      </c>
      <c r="AI6" s="44">
        <f>Input_Accepted!L5</f>
        <v>9.4190412936408799E-5</v>
      </c>
      <c r="AK6" s="56">
        <f t="shared" si="0"/>
        <v>0</v>
      </c>
      <c r="AL6" s="4">
        <f t="shared" si="1"/>
        <v>0</v>
      </c>
      <c r="AM6" s="4">
        <f t="shared" si="2"/>
        <v>0</v>
      </c>
      <c r="AN6" s="4">
        <f t="shared" si="26"/>
        <v>0</v>
      </c>
      <c r="AO6" s="57">
        <f t="shared" si="27"/>
        <v>3</v>
      </c>
      <c r="AQ6" s="74">
        <f t="shared" si="27"/>
        <v>3</v>
      </c>
      <c r="AR6" s="73">
        <f t="shared" si="3"/>
        <v>-7.7796154075893704E-3</v>
      </c>
      <c r="AS6" s="73">
        <f t="shared" si="4"/>
        <v>-4.59293855489262E-5</v>
      </c>
      <c r="AT6" s="50">
        <f t="shared" si="28"/>
        <v>-9.4190412936408799E-5</v>
      </c>
      <c r="AU6" s="50">
        <f t="shared" si="29"/>
        <v>-1.8288139372665935E-4</v>
      </c>
      <c r="AW6" s="74">
        <f t="shared" ref="AW6" si="94">1+AW5</f>
        <v>3</v>
      </c>
      <c r="AX6" s="4">
        <f t="shared" si="31"/>
        <v>0</v>
      </c>
      <c r="AY6" s="4">
        <f t="shared" si="32"/>
        <v>0</v>
      </c>
      <c r="AZ6" s="49">
        <f t="shared" si="33"/>
        <v>0</v>
      </c>
      <c r="BA6" s="4">
        <f t="shared" si="34"/>
        <v>0</v>
      </c>
      <c r="BC6" s="74">
        <f t="shared" si="35"/>
        <v>3</v>
      </c>
      <c r="BD6" s="56">
        <f t="shared" si="36"/>
        <v>0</v>
      </c>
      <c r="BE6" s="4">
        <f t="shared" si="37"/>
        <v>0</v>
      </c>
      <c r="BF6" s="4">
        <f t="shared" si="38"/>
        <v>0</v>
      </c>
      <c r="BG6" s="49">
        <f t="shared" si="39"/>
        <v>0</v>
      </c>
      <c r="BI6" s="74">
        <f t="shared" si="40"/>
        <v>3</v>
      </c>
      <c r="BJ6" s="56" t="e">
        <f t="shared" si="41"/>
        <v>#DIV/0!</v>
      </c>
      <c r="BK6" s="4" t="e">
        <f t="shared" si="42"/>
        <v>#DIV/0!</v>
      </c>
      <c r="BL6" s="4" t="e">
        <f t="shared" si="43"/>
        <v>#DIV/0!</v>
      </c>
      <c r="BM6" s="49" t="e">
        <f t="shared" si="44"/>
        <v>#DIV/0!</v>
      </c>
      <c r="BO6" s="74">
        <f t="shared" si="45"/>
        <v>3</v>
      </c>
      <c r="BP6" s="56">
        <f t="shared" si="46"/>
        <v>0</v>
      </c>
      <c r="BQ6" s="4">
        <f t="shared" si="47"/>
        <v>0</v>
      </c>
      <c r="BR6" s="4">
        <f t="shared" si="88"/>
        <v>0</v>
      </c>
      <c r="BS6" s="49">
        <f t="shared" si="48"/>
        <v>0</v>
      </c>
      <c r="BU6" s="74">
        <f t="shared" si="49"/>
        <v>3</v>
      </c>
      <c r="BV6" s="73">
        <f t="shared" si="50"/>
        <v>6.0522415890001929E-5</v>
      </c>
      <c r="BW6" s="73">
        <f t="shared" si="51"/>
        <v>2.1095084569019107E-9</v>
      </c>
      <c r="BX6" s="73">
        <f t="shared" si="52"/>
        <v>8.8718338891312057E-9</v>
      </c>
      <c r="BY6" s="1">
        <f t="shared" si="53"/>
        <v>3.3445604171405395E-8</v>
      </c>
      <c r="BZ6" s="91">
        <f t="shared" si="54"/>
        <v>6.5396316246146753E-6</v>
      </c>
      <c r="CB6" s="74">
        <f t="shared" si="55"/>
        <v>3</v>
      </c>
      <c r="CC6" s="56">
        <f t="shared" si="56"/>
        <v>0</v>
      </c>
      <c r="CD6" s="4">
        <f t="shared" si="57"/>
        <v>0</v>
      </c>
      <c r="CE6" s="4">
        <f t="shared" si="58"/>
        <v>0</v>
      </c>
      <c r="CF6" s="49">
        <f t="shared" si="59"/>
        <v>0</v>
      </c>
      <c r="CH6" s="74">
        <f t="shared" si="60"/>
        <v>3</v>
      </c>
      <c r="CI6" s="56">
        <f t="shared" si="5"/>
        <v>0</v>
      </c>
      <c r="CJ6" s="4">
        <f t="shared" si="6"/>
        <v>0</v>
      </c>
      <c r="CK6" s="4">
        <f t="shared" si="7"/>
        <v>0</v>
      </c>
      <c r="CL6" s="49">
        <f t="shared" si="61"/>
        <v>0</v>
      </c>
      <c r="CM6" s="4">
        <f t="shared" si="62"/>
        <v>0</v>
      </c>
      <c r="CN6" s="49">
        <f t="shared" si="63"/>
        <v>0</v>
      </c>
      <c r="CP6" s="74">
        <f t="shared" si="64"/>
        <v>3</v>
      </c>
      <c r="CQ6" s="56">
        <f t="shared" si="65"/>
        <v>0</v>
      </c>
      <c r="CR6" s="4">
        <f t="shared" si="66"/>
        <v>0</v>
      </c>
      <c r="CS6" s="4">
        <f t="shared" si="67"/>
        <v>0</v>
      </c>
      <c r="CT6" s="49">
        <f t="shared" si="68"/>
        <v>0</v>
      </c>
      <c r="CU6" s="4">
        <f t="shared" si="69"/>
        <v>0</v>
      </c>
      <c r="CV6" s="49">
        <f t="shared" si="70"/>
        <v>0</v>
      </c>
      <c r="CW6" s="56"/>
      <c r="CX6" s="74">
        <f t="shared" si="71"/>
        <v>3</v>
      </c>
      <c r="CY6" s="4">
        <f>Input_Accepted!Q5*(1-$DC$3)</f>
        <v>1.5041827297367368E-4</v>
      </c>
      <c r="CZ6" s="4">
        <f>Input_Accepted!L5</f>
        <v>9.4190412936408799E-5</v>
      </c>
      <c r="DA6" s="4">
        <f>Input_Accepted!M5</f>
        <v>0</v>
      </c>
      <c r="DB6" s="49">
        <f>$DC$3*Input_Accepted!Q5</f>
        <v>1.8288139372665935E-4</v>
      </c>
      <c r="DD6" s="102">
        <f>Input_Accepted!Q5*Input_Accepted!C5</f>
        <v>0</v>
      </c>
      <c r="DG6" s="82">
        <f t="shared" si="72"/>
        <v>3</v>
      </c>
      <c r="DH6" s="56">
        <f t="shared" si="73"/>
        <v>7.7796154075893704E-3</v>
      </c>
      <c r="DI6" s="4">
        <f t="shared" si="74"/>
        <v>4.59293855489262E-5</v>
      </c>
      <c r="DJ6" s="4">
        <f t="shared" si="75"/>
        <v>9.4190412936408799E-5</v>
      </c>
      <c r="DK6" s="49">
        <f t="shared" si="76"/>
        <v>1.8288139372665935E-4</v>
      </c>
      <c r="DM6" s="74">
        <f t="shared" si="77"/>
        <v>3</v>
      </c>
      <c r="DN6" s="4">
        <f t="shared" si="89"/>
        <v>2.2524834228258684E-7</v>
      </c>
      <c r="DO6" s="4">
        <f t="shared" si="90"/>
        <v>1.6402026173615268E-11</v>
      </c>
      <c r="DP6" s="49">
        <f t="shared" si="91"/>
        <v>2.4142574241878934E-9</v>
      </c>
      <c r="DQ6" s="49">
        <f t="shared" si="92"/>
        <v>6.0004328206907945E-9</v>
      </c>
      <c r="DS6" s="74">
        <f t="shared" si="79"/>
        <v>3</v>
      </c>
      <c r="DT6" s="410">
        <f t="shared" si="80"/>
        <v>9.4190412936408799E-5</v>
      </c>
      <c r="DU6" s="467">
        <f t="shared" si="81"/>
        <v>9.4190412936408799E-5</v>
      </c>
      <c r="DV6" s="49"/>
      <c r="DW6" s="102">
        <f t="shared" si="93"/>
        <v>99504.457172946626</v>
      </c>
      <c r="DY6" s="74">
        <f t="shared" si="82"/>
        <v>3</v>
      </c>
      <c r="DZ6" s="409">
        <f t="shared" si="83"/>
        <v>9.5981369396824328E-5</v>
      </c>
      <c r="EB6" s="102">
        <f t="shared" ref="EB6:EB69" si="95">EB5*(1-DZ5)</f>
        <v>99495.038261117457</v>
      </c>
      <c r="EE6" s="74">
        <f t="shared" si="84"/>
        <v>3</v>
      </c>
      <c r="EF6" s="409">
        <f>Input_Accepted!Q5</f>
        <v>3.3329966670033302E-4</v>
      </c>
      <c r="EH6" s="443">
        <f t="shared" si="8"/>
        <v>2.1664478335521646E-4</v>
      </c>
    </row>
    <row r="7" spans="1:138">
      <c r="A7" s="82">
        <f t="shared" si="9"/>
        <v>4</v>
      </c>
      <c r="B7" s="84">
        <f>Input_Accepted!B6</f>
        <v>0</v>
      </c>
      <c r="C7" s="17">
        <f>Input_Accepted!C6</f>
        <v>5.7494866529774299E-2</v>
      </c>
      <c r="D7" s="16">
        <f t="shared" si="10"/>
        <v>0</v>
      </c>
      <c r="E7" s="12"/>
      <c r="F7" s="11">
        <f t="shared" si="11"/>
        <v>0</v>
      </c>
      <c r="G7" s="11">
        <f t="shared" si="12"/>
        <v>0</v>
      </c>
      <c r="H7" s="49">
        <f t="shared" si="13"/>
        <v>0</v>
      </c>
      <c r="J7" s="61">
        <f t="shared" si="14"/>
        <v>4</v>
      </c>
      <c r="K7" s="5">
        <f>Input_Accepted!B6</f>
        <v>0</v>
      </c>
      <c r="L7" s="4">
        <f t="shared" si="85"/>
        <v>0</v>
      </c>
      <c r="M7" s="4">
        <f t="shared" si="86"/>
        <v>0</v>
      </c>
      <c r="N7" s="7" t="s">
        <v>11</v>
      </c>
      <c r="O7" s="69">
        <f>SUM(K58:K67)/SUM(K3:K123)</f>
        <v>0.42192691029900331</v>
      </c>
      <c r="Q7" s="43">
        <f t="shared" si="15"/>
        <v>4</v>
      </c>
      <c r="R7" s="14">
        <f>Input_Accepted!M6</f>
        <v>0</v>
      </c>
      <c r="S7" s="14">
        <f t="shared" si="16"/>
        <v>0</v>
      </c>
      <c r="T7" s="14">
        <f t="shared" si="17"/>
        <v>0</v>
      </c>
      <c r="U7" s="14">
        <f t="shared" si="18"/>
        <v>0</v>
      </c>
      <c r="V7" s="14">
        <f t="shared" si="19"/>
        <v>0</v>
      </c>
      <c r="W7" s="49"/>
      <c r="X7" s="43">
        <f t="shared" si="20"/>
        <v>4</v>
      </c>
      <c r="Y7" s="14">
        <f>+Input_Accepted!I6</f>
        <v>0</v>
      </c>
      <c r="Z7" s="14">
        <f t="shared" si="21"/>
        <v>0</v>
      </c>
      <c r="AA7" s="14">
        <f t="shared" si="22"/>
        <v>0</v>
      </c>
      <c r="AB7" s="14">
        <f t="shared" si="23"/>
        <v>0</v>
      </c>
      <c r="AC7" s="14">
        <f t="shared" si="24"/>
        <v>0</v>
      </c>
      <c r="AD7" s="50"/>
      <c r="AE7" s="43">
        <f t="shared" si="25"/>
        <v>4</v>
      </c>
      <c r="AF7" s="14">
        <f>Input_Accepted!E6</f>
        <v>0</v>
      </c>
      <c r="AG7" s="14">
        <f>Input_Accepted!J6</f>
        <v>7.3204700672967003E-3</v>
      </c>
      <c r="AH7" s="14">
        <f>Input_Accepted!K6</f>
        <v>5.0370972266566797E-5</v>
      </c>
      <c r="AI7" s="44">
        <f>Input_Accepted!L6</f>
        <v>8.0812554504699303E-5</v>
      </c>
      <c r="AK7" s="56">
        <f t="shared" si="0"/>
        <v>4.2088944945443165E-4</v>
      </c>
      <c r="AL7" s="4">
        <f t="shared" si="1"/>
        <v>2.8960723274412209E-6</v>
      </c>
      <c r="AM7" s="4">
        <f t="shared" si="2"/>
        <v>4.6463070351777974E-6</v>
      </c>
      <c r="AN7" s="4">
        <f t="shared" si="26"/>
        <v>9.2433080148050436E-6</v>
      </c>
      <c r="AO7" s="57">
        <f t="shared" si="27"/>
        <v>4</v>
      </c>
      <c r="AQ7" s="74">
        <f t="shared" si="27"/>
        <v>4</v>
      </c>
      <c r="AR7" s="73">
        <f t="shared" si="3"/>
        <v>-7.3204700672967003E-3</v>
      </c>
      <c r="AS7" s="73">
        <f t="shared" si="4"/>
        <v>-5.0370972266566797E-5</v>
      </c>
      <c r="AT7" s="50">
        <f t="shared" si="28"/>
        <v>-8.0812554504699303E-5</v>
      </c>
      <c r="AU7" s="50">
        <f t="shared" si="29"/>
        <v>-1.6076753582893011E-4</v>
      </c>
      <c r="AW7" s="74">
        <f t="shared" ref="AW7" si="96">1+AW6</f>
        <v>4</v>
      </c>
      <c r="AX7" s="4">
        <f t="shared" si="31"/>
        <v>0</v>
      </c>
      <c r="AY7" s="4">
        <f t="shared" si="32"/>
        <v>0</v>
      </c>
      <c r="AZ7" s="49">
        <f t="shared" si="33"/>
        <v>0</v>
      </c>
      <c r="BA7" s="4">
        <f t="shared" si="34"/>
        <v>0</v>
      </c>
      <c r="BC7" s="74">
        <f t="shared" si="35"/>
        <v>4</v>
      </c>
      <c r="BD7" s="56">
        <f t="shared" si="36"/>
        <v>8.4177889890886331E-4</v>
      </c>
      <c r="BE7" s="4">
        <f t="shared" si="37"/>
        <v>5.7921446548824419E-6</v>
      </c>
      <c r="BF7" s="4">
        <f t="shared" si="38"/>
        <v>9.2926140703555948E-6</v>
      </c>
      <c r="BG7" s="49">
        <f t="shared" si="39"/>
        <v>1.8486616029610087E-5</v>
      </c>
      <c r="BI7" s="74">
        <f t="shared" si="40"/>
        <v>4</v>
      </c>
      <c r="BJ7" s="56" t="e">
        <f t="shared" si="41"/>
        <v>#NUM!</v>
      </c>
      <c r="BK7" s="4" t="e">
        <f t="shared" si="42"/>
        <v>#NUM!</v>
      </c>
      <c r="BL7" s="4" t="e">
        <f t="shared" si="43"/>
        <v>#NUM!</v>
      </c>
      <c r="BM7" s="49" t="e">
        <f t="shared" si="44"/>
        <v>#NUM!</v>
      </c>
      <c r="BO7" s="74">
        <f t="shared" si="45"/>
        <v>4</v>
      </c>
      <c r="BP7" s="56">
        <f t="shared" si="46"/>
        <v>4.1780834083805947E-4</v>
      </c>
      <c r="BQ7" s="4">
        <f t="shared" si="47"/>
        <v>2.8959264494623332E-6</v>
      </c>
      <c r="BR7" s="4">
        <f t="shared" si="88"/>
        <v>4.6459315552372718E-6</v>
      </c>
      <c r="BS7" s="49">
        <f t="shared" si="48"/>
        <v>9.2418219909525958E-6</v>
      </c>
      <c r="BU7" s="74">
        <f t="shared" si="49"/>
        <v>4</v>
      </c>
      <c r="BV7" s="73">
        <f t="shared" si="50"/>
        <v>5.3589282006186955E-5</v>
      </c>
      <c r="BW7" s="73">
        <f t="shared" si="51"/>
        <v>2.5372348470792416E-9</v>
      </c>
      <c r="BX7" s="73">
        <f t="shared" si="52"/>
        <v>6.5306689655749956E-9</v>
      </c>
      <c r="BY7" s="1">
        <f t="shared" si="53"/>
        <v>2.5846200576506327E-8</v>
      </c>
      <c r="BZ7" s="91">
        <f t="shared" si="54"/>
        <v>6.6518979283464643E-6</v>
      </c>
      <c r="CB7" s="74">
        <f t="shared" si="55"/>
        <v>4</v>
      </c>
      <c r="CC7" s="56">
        <f t="shared" si="56"/>
        <v>0</v>
      </c>
      <c r="CD7" s="4">
        <f t="shared" si="57"/>
        <v>0</v>
      </c>
      <c r="CE7" s="4">
        <f t="shared" si="58"/>
        <v>0</v>
      </c>
      <c r="CF7" s="49">
        <f t="shared" si="59"/>
        <v>0</v>
      </c>
      <c r="CH7" s="74">
        <f t="shared" si="60"/>
        <v>4</v>
      </c>
      <c r="CI7" s="56">
        <f t="shared" si="5"/>
        <v>1</v>
      </c>
      <c r="CJ7" s="4">
        <f t="shared" si="6"/>
        <v>1</v>
      </c>
      <c r="CK7" s="4">
        <f t="shared" si="7"/>
        <v>1</v>
      </c>
      <c r="CL7" s="49">
        <f t="shared" si="61"/>
        <v>1</v>
      </c>
      <c r="CM7" s="4">
        <f t="shared" si="62"/>
        <v>0</v>
      </c>
      <c r="CN7" s="49">
        <f t="shared" si="63"/>
        <v>0</v>
      </c>
      <c r="CP7" s="74">
        <f t="shared" si="64"/>
        <v>4</v>
      </c>
      <c r="CQ7" s="56">
        <f t="shared" si="65"/>
        <v>1</v>
      </c>
      <c r="CR7" s="4">
        <f t="shared" si="66"/>
        <v>1</v>
      </c>
      <c r="CS7" s="4">
        <f t="shared" si="67"/>
        <v>1</v>
      </c>
      <c r="CT7" s="49">
        <f t="shared" si="68"/>
        <v>1</v>
      </c>
      <c r="CU7" s="4">
        <f t="shared" si="69"/>
        <v>0</v>
      </c>
      <c r="CV7" s="49">
        <f t="shared" si="70"/>
        <v>0</v>
      </c>
      <c r="CW7" s="56"/>
      <c r="CX7" s="74">
        <f t="shared" si="71"/>
        <v>4</v>
      </c>
      <c r="CY7" s="4">
        <f>Input_Accepted!Q6*(1-$DC$3)</f>
        <v>1.322298271948029E-4</v>
      </c>
      <c r="CZ7" s="4">
        <f>Input_Accepted!L6</f>
        <v>8.0812554504699303E-5</v>
      </c>
      <c r="DA7" s="4">
        <f>Input_Accepted!M6</f>
        <v>0</v>
      </c>
      <c r="DB7" s="49">
        <f>$DC$3*Input_Accepted!Q6</f>
        <v>1.6076753582893011E-4</v>
      </c>
      <c r="DD7" s="102">
        <f>Input_Accepted!Q6*Input_Accepted!C6</f>
        <v>1.6845844280625357E-5</v>
      </c>
      <c r="DG7" s="82">
        <f t="shared" si="72"/>
        <v>4</v>
      </c>
      <c r="DH7" s="56">
        <f t="shared" si="73"/>
        <v>7.3204700672967003E-3</v>
      </c>
      <c r="DI7" s="4">
        <f t="shared" si="74"/>
        <v>5.0370972266566797E-5</v>
      </c>
      <c r="DJ7" s="4">
        <f t="shared" si="75"/>
        <v>8.0812554504699303E-5</v>
      </c>
      <c r="DK7" s="49">
        <f t="shared" si="76"/>
        <v>1.6076753582893011E-4</v>
      </c>
      <c r="DM7" s="74">
        <f t="shared" si="77"/>
        <v>4</v>
      </c>
      <c r="DN7" s="4">
        <f t="shared" si="89"/>
        <v>2.1081444351247184E-7</v>
      </c>
      <c r="DO7" s="4">
        <f t="shared" si="90"/>
        <v>1.9727692570321375E-11</v>
      </c>
      <c r="DP7" s="49">
        <f t="shared" si="91"/>
        <v>1.7896709621886086E-10</v>
      </c>
      <c r="DQ7" s="49">
        <f t="shared" si="92"/>
        <v>4.8902271112096188E-10</v>
      </c>
      <c r="DS7" s="74">
        <f t="shared" si="79"/>
        <v>4</v>
      </c>
      <c r="DT7" s="410">
        <f t="shared" si="80"/>
        <v>8.0812554504699303E-5</v>
      </c>
      <c r="DU7" s="467">
        <f t="shared" si="81"/>
        <v>8.0812554504699303E-5</v>
      </c>
      <c r="DV7" s="49"/>
      <c r="DW7" s="102">
        <f t="shared" si="93"/>
        <v>99495.084807036488</v>
      </c>
      <c r="DY7" s="74">
        <f t="shared" si="82"/>
        <v>4</v>
      </c>
      <c r="DZ7" s="409">
        <f t="shared" si="83"/>
        <v>8.2349141531561448E-5</v>
      </c>
      <c r="EB7" s="102">
        <f t="shared" si="95"/>
        <v>99485.488591096961</v>
      </c>
      <c r="EE7" s="74">
        <f t="shared" si="84"/>
        <v>4</v>
      </c>
      <c r="EF7" s="409">
        <f>Input_Accepted!Q6</f>
        <v>2.9299736302373301E-4</v>
      </c>
      <c r="EH7" s="443">
        <f t="shared" si="8"/>
        <v>1.9044828596542646E-4</v>
      </c>
    </row>
    <row r="8" spans="1:138">
      <c r="A8" s="82">
        <f t="shared" si="9"/>
        <v>5</v>
      </c>
      <c r="B8" s="84">
        <f>Input_Accepted!B7</f>
        <v>0</v>
      </c>
      <c r="C8" s="17">
        <f>Input_Accepted!C7</f>
        <v>4.3805612594114002E-2</v>
      </c>
      <c r="D8" s="16">
        <f t="shared" si="10"/>
        <v>0</v>
      </c>
      <c r="E8" s="12"/>
      <c r="F8" s="11">
        <f t="shared" si="11"/>
        <v>0</v>
      </c>
      <c r="G8" s="11">
        <f t="shared" si="12"/>
        <v>0</v>
      </c>
      <c r="H8" s="49">
        <f t="shared" si="13"/>
        <v>0</v>
      </c>
      <c r="J8" s="61">
        <f t="shared" si="14"/>
        <v>5</v>
      </c>
      <c r="K8" s="5">
        <f>Input_Accepted!B7</f>
        <v>0</v>
      </c>
      <c r="L8" s="4">
        <f t="shared" si="85"/>
        <v>0</v>
      </c>
      <c r="M8" s="4">
        <f t="shared" si="86"/>
        <v>0</v>
      </c>
      <c r="N8" s="7" t="s">
        <v>12</v>
      </c>
      <c r="O8" s="69">
        <f>SUM(K68:K77)/SUM(K3:K123)</f>
        <v>0.29512735326688816</v>
      </c>
      <c r="Q8" s="43">
        <f t="shared" si="15"/>
        <v>5</v>
      </c>
      <c r="R8" s="14">
        <f>Input_Accepted!M7</f>
        <v>0</v>
      </c>
      <c r="S8" s="14">
        <f t="shared" si="16"/>
        <v>0</v>
      </c>
      <c r="T8" s="14">
        <f t="shared" si="17"/>
        <v>0</v>
      </c>
      <c r="U8" s="14">
        <f t="shared" si="18"/>
        <v>0</v>
      </c>
      <c r="V8" s="14">
        <f t="shared" si="19"/>
        <v>0</v>
      </c>
      <c r="W8" s="49"/>
      <c r="X8" s="43">
        <f t="shared" si="20"/>
        <v>5</v>
      </c>
      <c r="Y8" s="14">
        <f>+Input_Accepted!I7</f>
        <v>0</v>
      </c>
      <c r="Z8" s="14">
        <f t="shared" si="21"/>
        <v>0</v>
      </c>
      <c r="AA8" s="14">
        <f t="shared" si="22"/>
        <v>0</v>
      </c>
      <c r="AB8" s="14">
        <f t="shared" si="23"/>
        <v>0</v>
      </c>
      <c r="AC8" s="14">
        <f t="shared" si="24"/>
        <v>0</v>
      </c>
      <c r="AD8" s="50"/>
      <c r="AE8" s="43">
        <f t="shared" si="25"/>
        <v>5</v>
      </c>
      <c r="AF8" s="14">
        <f>Input_Accepted!E7</f>
        <v>0</v>
      </c>
      <c r="AG8" s="14">
        <f>Input_Accepted!J7</f>
        <v>6.8767827392935098E-3</v>
      </c>
      <c r="AH8" s="14">
        <f>Input_Accepted!K7</f>
        <v>5.5242075826411601E-5</v>
      </c>
      <c r="AI8" s="44">
        <f>Input_Accepted!L7</f>
        <v>7.4258001057099103E-5</v>
      </c>
      <c r="AK8" s="56">
        <f t="shared" si="0"/>
        <v>3.0124168057138153E-4</v>
      </c>
      <c r="AL8" s="4">
        <f t="shared" si="1"/>
        <v>2.4199129725464565E-6</v>
      </c>
      <c r="AM8" s="4">
        <f t="shared" si="2"/>
        <v>3.2529172263205912E-6</v>
      </c>
      <c r="AN8" s="4">
        <f t="shared" si="26"/>
        <v>6.5587510274549457E-6</v>
      </c>
      <c r="AO8" s="57">
        <f t="shared" si="27"/>
        <v>5</v>
      </c>
      <c r="AQ8" s="74">
        <f t="shared" si="27"/>
        <v>5</v>
      </c>
      <c r="AR8" s="73">
        <f t="shared" si="3"/>
        <v>-6.8767827392935098E-3</v>
      </c>
      <c r="AS8" s="73">
        <f t="shared" si="4"/>
        <v>-5.5242075826411601E-5</v>
      </c>
      <c r="AT8" s="50">
        <f t="shared" si="28"/>
        <v>-7.4258001057099103E-5</v>
      </c>
      <c r="AU8" s="50">
        <f t="shared" si="29"/>
        <v>-1.4972398829861863E-4</v>
      </c>
      <c r="AW8" s="74">
        <f t="shared" ref="AW8" si="97">1+AW7</f>
        <v>5</v>
      </c>
      <c r="AX8" s="4">
        <f t="shared" si="31"/>
        <v>0</v>
      </c>
      <c r="AY8" s="4">
        <f t="shared" si="32"/>
        <v>0</v>
      </c>
      <c r="AZ8" s="49">
        <f t="shared" si="33"/>
        <v>0</v>
      </c>
      <c r="BA8" s="4">
        <f t="shared" si="34"/>
        <v>0</v>
      </c>
      <c r="BC8" s="74">
        <f t="shared" si="35"/>
        <v>5</v>
      </c>
      <c r="BD8" s="56">
        <f t="shared" si="36"/>
        <v>6.0248336114276306E-4</v>
      </c>
      <c r="BE8" s="4">
        <f t="shared" si="37"/>
        <v>4.839825945092913E-6</v>
      </c>
      <c r="BF8" s="4">
        <f t="shared" si="38"/>
        <v>6.5058344526411824E-6</v>
      </c>
      <c r="BG8" s="49">
        <f t="shared" si="39"/>
        <v>1.3117502054909891E-5</v>
      </c>
      <c r="BI8" s="74">
        <f t="shared" si="40"/>
        <v>5</v>
      </c>
      <c r="BJ8" s="56" t="e">
        <f t="shared" si="41"/>
        <v>#NUM!</v>
      </c>
      <c r="BK8" s="4" t="e">
        <f t="shared" si="42"/>
        <v>#NUM!</v>
      </c>
      <c r="BL8" s="4" t="e">
        <f t="shared" si="43"/>
        <v>#NUM!</v>
      </c>
      <c r="BM8" s="49" t="e">
        <f t="shared" si="44"/>
        <v>#NUM!</v>
      </c>
      <c r="BO8" s="74">
        <f t="shared" si="45"/>
        <v>5</v>
      </c>
      <c r="BP8" s="56">
        <f t="shared" si="46"/>
        <v>2.9917010698207248E-4</v>
      </c>
      <c r="BQ8" s="4">
        <f t="shared" si="47"/>
        <v>2.4197792915305336E-6</v>
      </c>
      <c r="BR8" s="4">
        <f t="shared" si="88"/>
        <v>3.2526756711897605E-6</v>
      </c>
      <c r="BS8" s="49">
        <f t="shared" si="48"/>
        <v>6.5577690250928584E-6</v>
      </c>
      <c r="BU8" s="74">
        <f t="shared" si="49"/>
        <v>5</v>
      </c>
      <c r="BV8" s="73">
        <f t="shared" si="50"/>
        <v>4.7290140843445145E-5</v>
      </c>
      <c r="BW8" s="73">
        <f t="shared" si="51"/>
        <v>3.0516869416110089E-9</v>
      </c>
      <c r="BX8" s="73">
        <f t="shared" si="52"/>
        <v>5.5142507209961314E-9</v>
      </c>
      <c r="BY8" s="1">
        <f t="shared" si="53"/>
        <v>2.2417272672044889E-8</v>
      </c>
      <c r="BZ8" s="91">
        <f t="shared" si="54"/>
        <v>6.7670801680391465E-6</v>
      </c>
      <c r="CB8" s="74">
        <f t="shared" si="55"/>
        <v>5</v>
      </c>
      <c r="CC8" s="56">
        <f t="shared" si="56"/>
        <v>0</v>
      </c>
      <c r="CD8" s="4">
        <f t="shared" si="57"/>
        <v>0</v>
      </c>
      <c r="CE8" s="4">
        <f t="shared" si="58"/>
        <v>0</v>
      </c>
      <c r="CF8" s="49">
        <f t="shared" si="59"/>
        <v>0</v>
      </c>
      <c r="CH8" s="74">
        <f t="shared" si="60"/>
        <v>5</v>
      </c>
      <c r="CI8" s="56">
        <f t="shared" si="5"/>
        <v>1</v>
      </c>
      <c r="CJ8" s="4">
        <f t="shared" si="6"/>
        <v>1</v>
      </c>
      <c r="CK8" s="4">
        <f t="shared" si="7"/>
        <v>1</v>
      </c>
      <c r="CL8" s="49">
        <f t="shared" si="61"/>
        <v>1</v>
      </c>
      <c r="CM8" s="4">
        <f t="shared" si="62"/>
        <v>0</v>
      </c>
      <c r="CN8" s="49">
        <f t="shared" si="63"/>
        <v>0</v>
      </c>
      <c r="CP8" s="74">
        <f t="shared" si="64"/>
        <v>5</v>
      </c>
      <c r="CQ8" s="56">
        <f t="shared" si="65"/>
        <v>1</v>
      </c>
      <c r="CR8" s="4">
        <f t="shared" si="66"/>
        <v>1</v>
      </c>
      <c r="CS8" s="4">
        <f t="shared" si="67"/>
        <v>1</v>
      </c>
      <c r="CT8" s="49">
        <f t="shared" si="68"/>
        <v>1</v>
      </c>
      <c r="CU8" s="4">
        <f t="shared" si="69"/>
        <v>0</v>
      </c>
      <c r="CV8" s="49">
        <f t="shared" si="70"/>
        <v>0</v>
      </c>
      <c r="CW8" s="56"/>
      <c r="CX8" s="74">
        <f t="shared" si="71"/>
        <v>5</v>
      </c>
      <c r="CY8" s="4">
        <f>Input_Accepted!Q7*(1-$DC$3)</f>
        <v>1.2314661039968734E-4</v>
      </c>
      <c r="CZ8" s="4">
        <f>Input_Accepted!L7</f>
        <v>7.4258001057099103E-5</v>
      </c>
      <c r="DA8" s="4">
        <f>Input_Accepted!M7</f>
        <v>0</v>
      </c>
      <c r="DB8" s="49">
        <f>$DC$3*Input_Accepted!Q7</f>
        <v>1.4972398829861863E-4</v>
      </c>
      <c r="DD8" s="102">
        <f>Input_Accepted!Q7*Input_Accepted!C7</f>
        <v>1.195326373490194E-5</v>
      </c>
      <c r="DG8" s="82">
        <f t="shared" si="72"/>
        <v>5</v>
      </c>
      <c r="DH8" s="56">
        <f t="shared" si="73"/>
        <v>6.8767827392935098E-3</v>
      </c>
      <c r="DI8" s="4">
        <f t="shared" si="74"/>
        <v>5.5242075826411601E-5</v>
      </c>
      <c r="DJ8" s="4">
        <f t="shared" si="75"/>
        <v>7.4258001057099103E-5</v>
      </c>
      <c r="DK8" s="49">
        <f t="shared" si="76"/>
        <v>1.4972398829861863E-4</v>
      </c>
      <c r="DM8" s="74">
        <f t="shared" si="77"/>
        <v>5</v>
      </c>
      <c r="DN8" s="4">
        <f t="shared" si="89"/>
        <v>1.9685844503061074E-7</v>
      </c>
      <c r="DO8" s="4">
        <f t="shared" si="90"/>
        <v>2.3727649890732716E-11</v>
      </c>
      <c r="DP8" s="49">
        <f t="shared" si="91"/>
        <v>4.2962170897447665E-11</v>
      </c>
      <c r="DQ8" s="49">
        <f t="shared" si="92"/>
        <v>1.2195994205424874E-10</v>
      </c>
      <c r="DS8" s="74">
        <f t="shared" si="79"/>
        <v>5</v>
      </c>
      <c r="DT8" s="410">
        <f t="shared" si="80"/>
        <v>7.4258001057099103E-5</v>
      </c>
      <c r="DU8" s="467">
        <f t="shared" si="81"/>
        <v>7.4258001057099103E-5</v>
      </c>
      <c r="DV8" s="49"/>
      <c r="DW8" s="102">
        <f t="shared" si="93"/>
        <v>99487.044355072576</v>
      </c>
      <c r="DY8" s="74">
        <f t="shared" si="82"/>
        <v>5</v>
      </c>
      <c r="DZ8" s="409">
        <f t="shared" si="83"/>
        <v>7.5669958416501947E-5</v>
      </c>
      <c r="EB8" s="102">
        <f t="shared" si="95"/>
        <v>99477.296046516625</v>
      </c>
      <c r="EE8" s="74">
        <f t="shared" si="84"/>
        <v>5</v>
      </c>
      <c r="EF8" s="409">
        <f>Input_Accepted!Q7</f>
        <v>2.7287059869830597E-4</v>
      </c>
      <c r="EH8" s="443">
        <f t="shared" si="8"/>
        <v>1.7736588915389889E-4</v>
      </c>
    </row>
    <row r="9" spans="1:138">
      <c r="A9" s="82">
        <f t="shared" si="9"/>
        <v>6</v>
      </c>
      <c r="B9" s="84">
        <f>Input_Accepted!B8</f>
        <v>0</v>
      </c>
      <c r="C9" s="17">
        <f>Input_Accepted!C8</f>
        <v>9.3086926762491196E-2</v>
      </c>
      <c r="D9" s="16">
        <f t="shared" si="10"/>
        <v>0</v>
      </c>
      <c r="E9" s="12"/>
      <c r="F9" s="11">
        <f t="shared" si="11"/>
        <v>0</v>
      </c>
      <c r="G9" s="11">
        <f t="shared" si="12"/>
        <v>0</v>
      </c>
      <c r="H9" s="49">
        <f t="shared" si="13"/>
        <v>0</v>
      </c>
      <c r="J9" s="61">
        <f t="shared" si="14"/>
        <v>6</v>
      </c>
      <c r="K9" s="5">
        <f>Input_Accepted!B8</f>
        <v>0</v>
      </c>
      <c r="L9" s="4">
        <f t="shared" si="85"/>
        <v>0</v>
      </c>
      <c r="M9" s="4">
        <f t="shared" si="86"/>
        <v>0</v>
      </c>
      <c r="N9" s="7" t="s">
        <v>13</v>
      </c>
      <c r="O9" s="69">
        <f>SUM(K78:K123)/SUM(K3:K123)</f>
        <v>0</v>
      </c>
      <c r="Q9" s="43">
        <f t="shared" si="15"/>
        <v>6</v>
      </c>
      <c r="R9" s="14">
        <f>Input_Accepted!M8</f>
        <v>0</v>
      </c>
      <c r="S9" s="14">
        <f t="shared" si="16"/>
        <v>0</v>
      </c>
      <c r="T9" s="14">
        <f t="shared" si="17"/>
        <v>0</v>
      </c>
      <c r="U9" s="14">
        <f t="shared" si="18"/>
        <v>0</v>
      </c>
      <c r="V9" s="14">
        <f t="shared" si="19"/>
        <v>0</v>
      </c>
      <c r="W9" s="49"/>
      <c r="X9" s="43">
        <f t="shared" si="20"/>
        <v>6</v>
      </c>
      <c r="Y9" s="14">
        <f>+Input_Accepted!I8</f>
        <v>0</v>
      </c>
      <c r="Z9" s="14">
        <f t="shared" si="21"/>
        <v>0</v>
      </c>
      <c r="AA9" s="14">
        <f t="shared" si="22"/>
        <v>0</v>
      </c>
      <c r="AB9" s="14">
        <f t="shared" si="23"/>
        <v>0</v>
      </c>
      <c r="AC9" s="14">
        <f t="shared" si="24"/>
        <v>0</v>
      </c>
      <c r="AD9" s="50"/>
      <c r="AE9" s="43">
        <f t="shared" si="25"/>
        <v>6</v>
      </c>
      <c r="AF9" s="14">
        <f>Input_Accepted!E8</f>
        <v>0</v>
      </c>
      <c r="AG9" s="14">
        <f>Input_Accepted!J8</f>
        <v>6.4485534235791103E-3</v>
      </c>
      <c r="AH9" s="14">
        <f>Input_Accepted!K8</f>
        <v>6.0584229591209598E-5</v>
      </c>
      <c r="AI9" s="44">
        <f>Input_Accepted!L8</f>
        <v>6.4578211521298406E-5</v>
      </c>
      <c r="AK9" s="56">
        <f t="shared" si="0"/>
        <v>6.0027602026472052E-4</v>
      </c>
      <c r="AL9" s="4">
        <f t="shared" si="1"/>
        <v>5.6395997429188794E-6</v>
      </c>
      <c r="AM9" s="4">
        <f t="shared" si="2"/>
        <v>6.0113872463357701E-6</v>
      </c>
      <c r="AN9" s="4">
        <f t="shared" si="26"/>
        <v>1.2392133389605262E-5</v>
      </c>
      <c r="AO9" s="57">
        <f t="shared" si="27"/>
        <v>6</v>
      </c>
      <c r="AQ9" s="74">
        <f t="shared" si="27"/>
        <v>6</v>
      </c>
      <c r="AR9" s="73">
        <f t="shared" si="3"/>
        <v>-6.4485534235791103E-3</v>
      </c>
      <c r="AS9" s="73">
        <f t="shared" si="4"/>
        <v>-6.0584229591209598E-5</v>
      </c>
      <c r="AT9" s="50">
        <f t="shared" si="28"/>
        <v>-6.4578211521298406E-5</v>
      </c>
      <c r="AU9" s="50">
        <f t="shared" si="29"/>
        <v>-1.3312431531039217E-4</v>
      </c>
      <c r="AW9" s="74">
        <f t="shared" ref="AW9" si="98">1+AW8</f>
        <v>6</v>
      </c>
      <c r="AX9" s="4">
        <f t="shared" si="31"/>
        <v>0</v>
      </c>
      <c r="AY9" s="4">
        <f t="shared" si="32"/>
        <v>0</v>
      </c>
      <c r="AZ9" s="49">
        <f t="shared" si="33"/>
        <v>0</v>
      </c>
      <c r="BA9" s="4">
        <f t="shared" si="34"/>
        <v>0</v>
      </c>
      <c r="BC9" s="74">
        <f t="shared" si="35"/>
        <v>6</v>
      </c>
      <c r="BD9" s="56">
        <f t="shared" si="36"/>
        <v>1.200552040529441E-3</v>
      </c>
      <c r="BE9" s="4">
        <f t="shared" si="37"/>
        <v>1.1279199485837759E-5</v>
      </c>
      <c r="BF9" s="4">
        <f t="shared" si="38"/>
        <v>1.202277449267154E-5</v>
      </c>
      <c r="BG9" s="49">
        <f t="shared" si="39"/>
        <v>2.4784266779210524E-5</v>
      </c>
      <c r="BI9" s="74">
        <f t="shared" si="40"/>
        <v>6</v>
      </c>
      <c r="BJ9" s="56" t="e">
        <f t="shared" si="41"/>
        <v>#NUM!</v>
      </c>
      <c r="BK9" s="4" t="e">
        <f t="shared" si="42"/>
        <v>#NUM!</v>
      </c>
      <c r="BL9" s="4" t="e">
        <f t="shared" si="43"/>
        <v>#NUM!</v>
      </c>
      <c r="BM9" s="49" t="e">
        <f t="shared" si="44"/>
        <v>#NUM!</v>
      </c>
      <c r="BO9" s="74">
        <f t="shared" si="45"/>
        <v>6</v>
      </c>
      <c r="BP9" s="56">
        <f t="shared" si="46"/>
        <v>5.9640510827915002E-4</v>
      </c>
      <c r="BQ9" s="4">
        <f t="shared" si="47"/>
        <v>5.6392580721132524E-6</v>
      </c>
      <c r="BR9" s="4">
        <f t="shared" si="88"/>
        <v>6.0109990416986386E-6</v>
      </c>
      <c r="BS9" s="49">
        <f t="shared" si="48"/>
        <v>1.2390483695332536E-5</v>
      </c>
      <c r="BU9" s="74">
        <f t="shared" si="49"/>
        <v>6</v>
      </c>
      <c r="BV9" s="73">
        <f t="shared" si="50"/>
        <v>4.1583841256753866E-5</v>
      </c>
      <c r="BW9" s="73">
        <f t="shared" si="51"/>
        <v>3.6704488751603969E-9</v>
      </c>
      <c r="BX9" s="73">
        <f t="shared" si="52"/>
        <v>4.1703454032895579E-9</v>
      </c>
      <c r="BY9" s="1">
        <f t="shared" si="53"/>
        <v>1.7722083326860715E-8</v>
      </c>
      <c r="BZ9" s="91">
        <f t="shared" si="54"/>
        <v>6.8852802072691674E-6</v>
      </c>
      <c r="CB9" s="74">
        <f t="shared" si="55"/>
        <v>6</v>
      </c>
      <c r="CC9" s="56">
        <f t="shared" si="56"/>
        <v>0</v>
      </c>
      <c r="CD9" s="4">
        <f t="shared" si="57"/>
        <v>0</v>
      </c>
      <c r="CE9" s="4">
        <f t="shared" si="58"/>
        <v>0</v>
      </c>
      <c r="CF9" s="49">
        <f t="shared" si="59"/>
        <v>0</v>
      </c>
      <c r="CH9" s="74">
        <f t="shared" si="60"/>
        <v>6</v>
      </c>
      <c r="CI9" s="56">
        <f t="shared" si="5"/>
        <v>1</v>
      </c>
      <c r="CJ9" s="4">
        <f t="shared" si="6"/>
        <v>1</v>
      </c>
      <c r="CK9" s="4">
        <f t="shared" si="7"/>
        <v>1</v>
      </c>
      <c r="CL9" s="49">
        <f t="shared" si="61"/>
        <v>1</v>
      </c>
      <c r="CM9" s="4">
        <f t="shared" si="62"/>
        <v>0</v>
      </c>
      <c r="CN9" s="49">
        <f t="shared" si="63"/>
        <v>0</v>
      </c>
      <c r="CP9" s="74">
        <f t="shared" si="64"/>
        <v>6</v>
      </c>
      <c r="CQ9" s="56">
        <f t="shared" si="65"/>
        <v>1</v>
      </c>
      <c r="CR9" s="4">
        <f t="shared" si="66"/>
        <v>1</v>
      </c>
      <c r="CS9" s="4">
        <f t="shared" si="67"/>
        <v>1</v>
      </c>
      <c r="CT9" s="49">
        <f t="shared" si="68"/>
        <v>1</v>
      </c>
      <c r="CU9" s="4">
        <f t="shared" si="69"/>
        <v>0</v>
      </c>
      <c r="CV9" s="49">
        <f t="shared" si="70"/>
        <v>0</v>
      </c>
      <c r="CW9" s="56"/>
      <c r="CX9" s="74">
        <f t="shared" si="71"/>
        <v>6</v>
      </c>
      <c r="CY9" s="4">
        <f>Input_Accepted!Q8*(1-$DC$3)</f>
        <v>1.0949353125403785E-4</v>
      </c>
      <c r="CZ9" s="4">
        <f>Input_Accepted!L8</f>
        <v>6.4578211521298406E-5</v>
      </c>
      <c r="DA9" s="4">
        <f>Input_Accepted!M8</f>
        <v>0</v>
      </c>
      <c r="DB9" s="49">
        <f>$DC$3*Input_Accepted!Q8</f>
        <v>1.3312431531039217E-4</v>
      </c>
      <c r="DD9" s="102">
        <f>Input_Accepted!Q8*Input_Accepted!C8</f>
        <v>2.2584549714416422E-5</v>
      </c>
      <c r="DG9" s="82">
        <f t="shared" si="72"/>
        <v>6</v>
      </c>
      <c r="DH9" s="56">
        <f t="shared" si="73"/>
        <v>6.4485534235791103E-3</v>
      </c>
      <c r="DI9" s="4">
        <f t="shared" si="74"/>
        <v>6.0584229591209598E-5</v>
      </c>
      <c r="DJ9" s="4">
        <f t="shared" si="75"/>
        <v>6.4578211521298406E-5</v>
      </c>
      <c r="DK9" s="49">
        <f t="shared" si="76"/>
        <v>1.3312431531039217E-4</v>
      </c>
      <c r="DM9" s="74">
        <f t="shared" si="77"/>
        <v>6</v>
      </c>
      <c r="DN9" s="4">
        <f t="shared" si="89"/>
        <v>1.8338034683722285E-7</v>
      </c>
      <c r="DO9" s="4">
        <f t="shared" si="90"/>
        <v>2.8538606846745414E-11</v>
      </c>
      <c r="DP9" s="49">
        <f t="shared" si="91"/>
        <v>9.3698325457396686E-11</v>
      </c>
      <c r="DQ9" s="49">
        <f t="shared" si="92"/>
        <v>2.7554914331605524E-10</v>
      </c>
      <c r="DS9" s="74">
        <f t="shared" si="79"/>
        <v>6</v>
      </c>
      <c r="DT9" s="410">
        <f t="shared" si="80"/>
        <v>6.4578211521298406E-5</v>
      </c>
      <c r="DU9" s="467">
        <f t="shared" si="81"/>
        <v>6.4578211521298406E-5</v>
      </c>
      <c r="DV9" s="49"/>
      <c r="DW9" s="102">
        <f t="shared" si="93"/>
        <v>99479.656646027695</v>
      </c>
      <c r="DY9" s="74">
        <f t="shared" si="82"/>
        <v>6</v>
      </c>
      <c r="DZ9" s="409">
        <f t="shared" si="83"/>
        <v>6.5806115312358688E-5</v>
      </c>
      <c r="EB9" s="102">
        <f t="shared" si="95"/>
        <v>99469.768603661403</v>
      </c>
      <c r="EE9" s="74">
        <f t="shared" si="84"/>
        <v>6</v>
      </c>
      <c r="EF9" s="409">
        <f>Input_Accepted!Q8</f>
        <v>2.4261784656443001E-4</v>
      </c>
      <c r="EH9" s="443">
        <f t="shared" si="8"/>
        <v>1.577016002668795E-4</v>
      </c>
    </row>
    <row r="10" spans="1:138">
      <c r="A10" s="82">
        <f t="shared" si="9"/>
        <v>7</v>
      </c>
      <c r="B10" s="84">
        <f>Input_Accepted!B9</f>
        <v>0</v>
      </c>
      <c r="C10" s="17">
        <f>Input_Accepted!C9</f>
        <v>8.2135523613962001E-3</v>
      </c>
      <c r="D10" s="16">
        <f t="shared" si="10"/>
        <v>0</v>
      </c>
      <c r="E10" s="12"/>
      <c r="F10" s="11">
        <f t="shared" si="11"/>
        <v>0</v>
      </c>
      <c r="G10" s="11">
        <f t="shared" si="12"/>
        <v>0</v>
      </c>
      <c r="H10" s="49">
        <f t="shared" si="13"/>
        <v>0</v>
      </c>
      <c r="J10" s="61">
        <f t="shared" si="14"/>
        <v>7</v>
      </c>
      <c r="K10" s="5">
        <f>Input_Accepted!B9</f>
        <v>0</v>
      </c>
      <c r="L10" s="4">
        <f t="shared" si="85"/>
        <v>0</v>
      </c>
      <c r="M10" s="4">
        <f t="shared" si="86"/>
        <v>0</v>
      </c>
      <c r="N10" s="4"/>
      <c r="O10" s="49"/>
      <c r="Q10" s="43">
        <f t="shared" si="15"/>
        <v>7</v>
      </c>
      <c r="R10" s="14">
        <f>Input_Accepted!M9</f>
        <v>0</v>
      </c>
      <c r="S10" s="14">
        <f t="shared" si="16"/>
        <v>0</v>
      </c>
      <c r="T10" s="14">
        <f t="shared" si="17"/>
        <v>0</v>
      </c>
      <c r="U10" s="14">
        <f t="shared" si="18"/>
        <v>0</v>
      </c>
      <c r="V10" s="14">
        <f t="shared" si="19"/>
        <v>0</v>
      </c>
      <c r="W10" s="49"/>
      <c r="X10" s="43">
        <f t="shared" si="20"/>
        <v>7</v>
      </c>
      <c r="Y10" s="14">
        <f>+Input_Accepted!I9</f>
        <v>0</v>
      </c>
      <c r="Z10" s="14">
        <f t="shared" si="21"/>
        <v>0</v>
      </c>
      <c r="AA10" s="14">
        <f t="shared" si="22"/>
        <v>0</v>
      </c>
      <c r="AB10" s="14">
        <f t="shared" si="23"/>
        <v>0</v>
      </c>
      <c r="AC10" s="14">
        <f t="shared" si="24"/>
        <v>0</v>
      </c>
      <c r="AD10" s="50"/>
      <c r="AE10" s="43">
        <f t="shared" si="25"/>
        <v>7</v>
      </c>
      <c r="AF10" s="14">
        <f>Input_Accepted!E9</f>
        <v>0</v>
      </c>
      <c r="AG10" s="14">
        <f>Input_Accepted!J9</f>
        <v>6.0357821201525502E-3</v>
      </c>
      <c r="AH10" s="14">
        <f>Input_Accepted!K9</f>
        <v>6.6442982623482499E-5</v>
      </c>
      <c r="AI10" s="44">
        <f>Input_Accepted!L9</f>
        <v>5.51169878634082E-5</v>
      </c>
      <c r="AK10" s="56">
        <f t="shared" si="0"/>
        <v>4.9575212485851944E-5</v>
      </c>
      <c r="AL10" s="4">
        <f t="shared" si="1"/>
        <v>5.4573291682531142E-7</v>
      </c>
      <c r="AM10" s="4">
        <f t="shared" si="2"/>
        <v>4.5270626581854213E-7</v>
      </c>
      <c r="AN10" s="4">
        <f t="shared" si="26"/>
        <v>9.5697777246617427E-7</v>
      </c>
      <c r="AO10" s="57">
        <f t="shared" si="27"/>
        <v>7</v>
      </c>
      <c r="AQ10" s="74">
        <f t="shared" si="27"/>
        <v>7</v>
      </c>
      <c r="AR10" s="73">
        <f t="shared" si="3"/>
        <v>-6.0357821201525502E-3</v>
      </c>
      <c r="AS10" s="73">
        <f t="shared" si="4"/>
        <v>-6.6442982623482499E-5</v>
      </c>
      <c r="AT10" s="50">
        <f t="shared" si="28"/>
        <v>-5.51169878634082E-5</v>
      </c>
      <c r="AU10" s="50">
        <f t="shared" si="29"/>
        <v>-1.165120437977582E-4</v>
      </c>
      <c r="AW10" s="74">
        <f t="shared" ref="AW10" si="99">1+AW9</f>
        <v>7</v>
      </c>
      <c r="AX10" s="4">
        <f t="shared" si="31"/>
        <v>0</v>
      </c>
      <c r="AY10" s="4">
        <f t="shared" si="32"/>
        <v>0</v>
      </c>
      <c r="AZ10" s="49">
        <f t="shared" si="33"/>
        <v>0</v>
      </c>
      <c r="BA10" s="4">
        <f t="shared" si="34"/>
        <v>0</v>
      </c>
      <c r="BC10" s="74">
        <f t="shared" si="35"/>
        <v>7</v>
      </c>
      <c r="BD10" s="56">
        <f t="shared" si="36"/>
        <v>9.9150424971703889E-5</v>
      </c>
      <c r="BE10" s="4">
        <f t="shared" si="37"/>
        <v>1.0914658336506228E-6</v>
      </c>
      <c r="BF10" s="4">
        <f t="shared" si="38"/>
        <v>9.0541253163708427E-7</v>
      </c>
      <c r="BG10" s="49">
        <f t="shared" si="39"/>
        <v>1.9139555449323485E-6</v>
      </c>
      <c r="BI10" s="74">
        <f t="shared" si="40"/>
        <v>7</v>
      </c>
      <c r="BJ10" s="56" t="e">
        <f t="shared" si="41"/>
        <v>#NUM!</v>
      </c>
      <c r="BK10" s="4" t="e">
        <f t="shared" si="42"/>
        <v>#NUM!</v>
      </c>
      <c r="BL10" s="4" t="e">
        <f t="shared" si="43"/>
        <v>#NUM!</v>
      </c>
      <c r="BM10" s="49" t="e">
        <f t="shared" si="44"/>
        <v>#NUM!</v>
      </c>
      <c r="BO10" s="74">
        <f t="shared" si="45"/>
        <v>7</v>
      </c>
      <c r="BP10" s="56">
        <f t="shared" si="46"/>
        <v>4.9275987304727074E-5</v>
      </c>
      <c r="BQ10" s="4">
        <f t="shared" si="47"/>
        <v>5.4569665670260172E-7</v>
      </c>
      <c r="BR10" s="4">
        <f t="shared" si="88"/>
        <v>4.5268131401278337E-7</v>
      </c>
      <c r="BS10" s="49">
        <f t="shared" si="48"/>
        <v>9.568662730300352E-7</v>
      </c>
      <c r="BU10" s="74">
        <f t="shared" si="49"/>
        <v>7</v>
      </c>
      <c r="BV10" s="73">
        <f t="shared" si="50"/>
        <v>3.6430665801953211E-5</v>
      </c>
      <c r="BW10" s="73">
        <f t="shared" si="51"/>
        <v>4.4146699399043971E-9</v>
      </c>
      <c r="BX10" s="73">
        <f t="shared" si="52"/>
        <v>3.0378823511350868E-9</v>
      </c>
      <c r="BY10" s="1">
        <f t="shared" si="53"/>
        <v>1.3575056349930725E-8</v>
      </c>
      <c r="BZ10" s="91">
        <f t="shared" si="54"/>
        <v>7.0066043968247732E-6</v>
      </c>
      <c r="CB10" s="74">
        <f t="shared" si="55"/>
        <v>7</v>
      </c>
      <c r="CC10" s="56">
        <f t="shared" si="56"/>
        <v>0</v>
      </c>
      <c r="CD10" s="4">
        <f t="shared" si="57"/>
        <v>0</v>
      </c>
      <c r="CE10" s="4">
        <f t="shared" si="58"/>
        <v>0</v>
      </c>
      <c r="CF10" s="49">
        <f t="shared" si="59"/>
        <v>0</v>
      </c>
      <c r="CH10" s="74">
        <f t="shared" si="60"/>
        <v>7</v>
      </c>
      <c r="CI10" s="56">
        <f t="shared" si="5"/>
        <v>1</v>
      </c>
      <c r="CJ10" s="4">
        <f t="shared" si="6"/>
        <v>1</v>
      </c>
      <c r="CK10" s="4">
        <f t="shared" si="7"/>
        <v>1</v>
      </c>
      <c r="CL10" s="49">
        <f t="shared" si="61"/>
        <v>1</v>
      </c>
      <c r="CM10" s="4">
        <f t="shared" si="62"/>
        <v>0</v>
      </c>
      <c r="CN10" s="49">
        <f t="shared" si="63"/>
        <v>0</v>
      </c>
      <c r="CP10" s="74">
        <f t="shared" si="64"/>
        <v>7</v>
      </c>
      <c r="CQ10" s="56">
        <f t="shared" si="65"/>
        <v>1</v>
      </c>
      <c r="CR10" s="4">
        <f t="shared" si="66"/>
        <v>1</v>
      </c>
      <c r="CS10" s="4">
        <f t="shared" si="67"/>
        <v>1</v>
      </c>
      <c r="CT10" s="49">
        <f t="shared" si="68"/>
        <v>1</v>
      </c>
      <c r="CU10" s="4">
        <f t="shared" si="69"/>
        <v>0</v>
      </c>
      <c r="CV10" s="49">
        <f t="shared" si="70"/>
        <v>0</v>
      </c>
      <c r="CW10" s="56"/>
      <c r="CX10" s="74">
        <f t="shared" si="71"/>
        <v>7</v>
      </c>
      <c r="CY10" s="4">
        <f>Input_Accepted!Q9*(1-$DC$3)</f>
        <v>9.5830089937339798E-5</v>
      </c>
      <c r="CZ10" s="4">
        <f>Input_Accepted!L9</f>
        <v>5.51169878634082E-5</v>
      </c>
      <c r="DA10" s="4">
        <f>Input_Accepted!M9</f>
        <v>0</v>
      </c>
      <c r="DB10" s="49">
        <f>$DC$3*Input_Accepted!Q9</f>
        <v>1.165120437977582E-4</v>
      </c>
      <c r="DD10" s="102">
        <f>Input_Accepted!Q9*Input_Accepted!C9</f>
        <v>1.7440832339638219E-6</v>
      </c>
      <c r="DG10" s="82">
        <f t="shared" si="72"/>
        <v>7</v>
      </c>
      <c r="DH10" s="56">
        <f t="shared" si="73"/>
        <v>6.0357821201525502E-3</v>
      </c>
      <c r="DI10" s="4">
        <f t="shared" si="74"/>
        <v>6.6442982623482499E-5</v>
      </c>
      <c r="DJ10" s="4">
        <f t="shared" si="75"/>
        <v>5.51169878634082E-5</v>
      </c>
      <c r="DK10" s="49">
        <f t="shared" si="76"/>
        <v>1.165120437977582E-4</v>
      </c>
      <c r="DM10" s="74">
        <f t="shared" si="77"/>
        <v>7</v>
      </c>
      <c r="DN10" s="4">
        <f t="shared" si="89"/>
        <v>1.703801489324613E-7</v>
      </c>
      <c r="DO10" s="4">
        <f t="shared" si="90"/>
        <v>3.432498709316691E-11</v>
      </c>
      <c r="DP10" s="49">
        <f t="shared" si="91"/>
        <v>8.9514753104621319E-11</v>
      </c>
      <c r="DQ10" s="49">
        <f t="shared" si="92"/>
        <v>2.759675648094702E-10</v>
      </c>
      <c r="DS10" s="74">
        <f t="shared" si="79"/>
        <v>7</v>
      </c>
      <c r="DT10" s="410">
        <f t="shared" si="80"/>
        <v>5.51169878634082E-5</v>
      </c>
      <c r="DU10" s="467">
        <f t="shared" si="81"/>
        <v>5.51169878634082E-5</v>
      </c>
      <c r="DV10" s="49"/>
      <c r="DW10" s="102">
        <f t="shared" si="93"/>
        <v>99473.232427718744</v>
      </c>
      <c r="DY10" s="74">
        <f t="shared" si="82"/>
        <v>7</v>
      </c>
      <c r="DZ10" s="409">
        <f t="shared" si="83"/>
        <v>5.6164993944019178E-5</v>
      </c>
      <c r="EB10" s="102">
        <f t="shared" si="95"/>
        <v>99463.222884598581</v>
      </c>
      <c r="EE10" s="74">
        <f t="shared" si="84"/>
        <v>7</v>
      </c>
      <c r="EF10" s="409">
        <f>Input_Accepted!Q9</f>
        <v>2.12342133735098E-4</v>
      </c>
      <c r="EH10" s="443">
        <f t="shared" si="8"/>
        <v>1.380223869278137E-4</v>
      </c>
    </row>
    <row r="11" spans="1:138">
      <c r="A11" s="82">
        <f t="shared" si="9"/>
        <v>8</v>
      </c>
      <c r="B11" s="84">
        <f>Input_Accepted!B10</f>
        <v>0</v>
      </c>
      <c r="C11" s="17">
        <f>Input_Accepted!C10</f>
        <v>2.7378507871320699E-2</v>
      </c>
      <c r="D11" s="16">
        <f t="shared" si="10"/>
        <v>0</v>
      </c>
      <c r="E11" s="12"/>
      <c r="F11" s="11">
        <f t="shared" si="11"/>
        <v>0</v>
      </c>
      <c r="G11" s="11">
        <f t="shared" si="12"/>
        <v>0</v>
      </c>
      <c r="H11" s="49">
        <f t="shared" si="13"/>
        <v>0</v>
      </c>
      <c r="J11" s="61">
        <f t="shared" si="14"/>
        <v>8</v>
      </c>
      <c r="K11" s="5">
        <f>Input_Accepted!B10</f>
        <v>0</v>
      </c>
      <c r="L11" s="4">
        <f t="shared" si="85"/>
        <v>0</v>
      </c>
      <c r="M11" s="4">
        <f t="shared" si="86"/>
        <v>0</v>
      </c>
      <c r="N11" s="4"/>
      <c r="O11" s="49"/>
      <c r="Q11" s="43">
        <f t="shared" si="15"/>
        <v>8</v>
      </c>
      <c r="R11" s="14">
        <f>Input_Accepted!M10</f>
        <v>0</v>
      </c>
      <c r="S11" s="14">
        <f t="shared" si="16"/>
        <v>0</v>
      </c>
      <c r="T11" s="14">
        <f t="shared" si="17"/>
        <v>0</v>
      </c>
      <c r="U11" s="14">
        <f t="shared" si="18"/>
        <v>0</v>
      </c>
      <c r="V11" s="14">
        <f t="shared" si="19"/>
        <v>0</v>
      </c>
      <c r="W11" s="49"/>
      <c r="X11" s="43">
        <f t="shared" si="20"/>
        <v>8</v>
      </c>
      <c r="Y11" s="14">
        <f>+Input_Accepted!I10</f>
        <v>0</v>
      </c>
      <c r="Z11" s="14">
        <f t="shared" si="21"/>
        <v>0</v>
      </c>
      <c r="AA11" s="14">
        <f t="shared" si="22"/>
        <v>0</v>
      </c>
      <c r="AB11" s="14">
        <f t="shared" si="23"/>
        <v>0</v>
      </c>
      <c r="AC11" s="14">
        <f t="shared" si="24"/>
        <v>0</v>
      </c>
      <c r="AD11" s="50"/>
      <c r="AE11" s="43">
        <f t="shared" si="25"/>
        <v>8</v>
      </c>
      <c r="AF11" s="14">
        <f>Input_Accepted!E10</f>
        <v>0</v>
      </c>
      <c r="AG11" s="14">
        <f>Input_Accepted!J10</f>
        <v>5.6384688290124401E-3</v>
      </c>
      <c r="AH11" s="14">
        <f>Input_Accepted!K10</f>
        <v>7.2868287849359197E-5</v>
      </c>
      <c r="AI11" s="44">
        <f>Input_Accepted!L10</f>
        <v>5.5130901228920697E-5</v>
      </c>
      <c r="AK11" s="56">
        <f t="shared" si="0"/>
        <v>1.543728632173135E-4</v>
      </c>
      <c r="AL11" s="4">
        <f t="shared" si="1"/>
        <v>1.9950249924533435E-6</v>
      </c>
      <c r="AM11" s="4">
        <f t="shared" si="2"/>
        <v>1.5094018132490093E-6</v>
      </c>
      <c r="AN11" s="4">
        <f t="shared" si="26"/>
        <v>3.1906034077560948E-6</v>
      </c>
      <c r="AO11" s="57">
        <f t="shared" si="27"/>
        <v>8</v>
      </c>
      <c r="AQ11" s="74">
        <f t="shared" si="27"/>
        <v>8</v>
      </c>
      <c r="AR11" s="73">
        <f t="shared" si="3"/>
        <v>-5.6384688290124401E-3</v>
      </c>
      <c r="AS11" s="73">
        <f t="shared" si="4"/>
        <v>-7.2868287849359197E-5</v>
      </c>
      <c r="AT11" s="50">
        <f t="shared" si="28"/>
        <v>-5.5130901228920697E-5</v>
      </c>
      <c r="AU11" s="50">
        <f t="shared" si="29"/>
        <v>-1.165367894682927E-4</v>
      </c>
      <c r="AW11" s="74">
        <f t="shared" ref="AW11" si="100">1+AW10</f>
        <v>8</v>
      </c>
      <c r="AX11" s="4">
        <f t="shared" si="31"/>
        <v>0</v>
      </c>
      <c r="AY11" s="4">
        <f t="shared" si="32"/>
        <v>0</v>
      </c>
      <c r="AZ11" s="49">
        <f t="shared" si="33"/>
        <v>0</v>
      </c>
      <c r="BA11" s="4">
        <f t="shared" si="34"/>
        <v>0</v>
      </c>
      <c r="BC11" s="74">
        <f t="shared" si="35"/>
        <v>8</v>
      </c>
      <c r="BD11" s="56">
        <f t="shared" si="36"/>
        <v>3.08745726434627E-4</v>
      </c>
      <c r="BE11" s="4">
        <f t="shared" si="37"/>
        <v>3.9900499849066869E-6</v>
      </c>
      <c r="BF11" s="4">
        <f t="shared" si="38"/>
        <v>3.0188036264980186E-6</v>
      </c>
      <c r="BG11" s="49">
        <f t="shared" si="39"/>
        <v>6.3812068155121896E-6</v>
      </c>
      <c r="BI11" s="74">
        <f t="shared" si="40"/>
        <v>8</v>
      </c>
      <c r="BJ11" s="56" t="e">
        <f t="shared" si="41"/>
        <v>#NUM!</v>
      </c>
      <c r="BK11" s="4" t="e">
        <f t="shared" si="42"/>
        <v>#NUM!</v>
      </c>
      <c r="BL11" s="4" t="e">
        <f t="shared" si="43"/>
        <v>#NUM!</v>
      </c>
      <c r="BM11" s="49" t="e">
        <f t="shared" si="44"/>
        <v>#NUM!</v>
      </c>
      <c r="BO11" s="74">
        <f t="shared" si="45"/>
        <v>8</v>
      </c>
      <c r="BP11" s="56">
        <f t="shared" si="46"/>
        <v>1.5350243664001727E-4</v>
      </c>
      <c r="BQ11" s="4">
        <f t="shared" si="47"/>
        <v>1.9948796183979269E-6</v>
      </c>
      <c r="BR11" s="4">
        <f t="shared" si="88"/>
        <v>1.5093185985667284E-6</v>
      </c>
      <c r="BS11" s="49">
        <f t="shared" si="48"/>
        <v>3.1902315850784883E-6</v>
      </c>
      <c r="BU11" s="74">
        <f t="shared" si="49"/>
        <v>8</v>
      </c>
      <c r="BV11" s="73">
        <f t="shared" si="50"/>
        <v>3.179233073574492E-5</v>
      </c>
      <c r="BW11" s="73">
        <f t="shared" si="51"/>
        <v>5.3097873740970692E-9</v>
      </c>
      <c r="BX11" s="73">
        <f t="shared" si="52"/>
        <v>3.0394162703130097E-9</v>
      </c>
      <c r="BY11" s="1">
        <f t="shared" si="53"/>
        <v>1.3580823299577176E-8</v>
      </c>
      <c r="BZ11" s="91">
        <f t="shared" si="54"/>
        <v>7.1311638140132144E-6</v>
      </c>
      <c r="CB11" s="74">
        <f t="shared" si="55"/>
        <v>8</v>
      </c>
      <c r="CC11" s="56">
        <f t="shared" si="56"/>
        <v>0</v>
      </c>
      <c r="CD11" s="4">
        <f t="shared" si="57"/>
        <v>0</v>
      </c>
      <c r="CE11" s="4">
        <f t="shared" si="58"/>
        <v>0</v>
      </c>
      <c r="CF11" s="49">
        <f t="shared" si="59"/>
        <v>0</v>
      </c>
      <c r="CH11" s="74">
        <f t="shared" si="60"/>
        <v>8</v>
      </c>
      <c r="CI11" s="56">
        <f t="shared" si="5"/>
        <v>1</v>
      </c>
      <c r="CJ11" s="4">
        <f t="shared" si="6"/>
        <v>1</v>
      </c>
      <c r="CK11" s="4">
        <f t="shared" si="7"/>
        <v>1</v>
      </c>
      <c r="CL11" s="49">
        <f t="shared" si="61"/>
        <v>1</v>
      </c>
      <c r="CM11" s="4">
        <f t="shared" si="62"/>
        <v>0</v>
      </c>
      <c r="CN11" s="49">
        <f t="shared" si="63"/>
        <v>0</v>
      </c>
      <c r="CP11" s="74">
        <f t="shared" si="64"/>
        <v>8</v>
      </c>
      <c r="CQ11" s="56">
        <f t="shared" si="65"/>
        <v>1</v>
      </c>
      <c r="CR11" s="4">
        <f t="shared" si="66"/>
        <v>1</v>
      </c>
      <c r="CS11" s="4">
        <f t="shared" si="67"/>
        <v>1</v>
      </c>
      <c r="CT11" s="49">
        <f t="shared" si="68"/>
        <v>1</v>
      </c>
      <c r="CU11" s="4">
        <f t="shared" si="69"/>
        <v>0</v>
      </c>
      <c r="CV11" s="49">
        <f t="shared" si="70"/>
        <v>0</v>
      </c>
      <c r="CW11" s="56"/>
      <c r="CX11" s="74">
        <f t="shared" si="71"/>
        <v>8</v>
      </c>
      <c r="CY11" s="4">
        <f>Input_Accepted!Q10*(1-$DC$3)</f>
        <v>9.5850443024931301E-5</v>
      </c>
      <c r="CZ11" s="4">
        <f>Input_Accepted!L10</f>
        <v>5.5130901228920697E-5</v>
      </c>
      <c r="DA11" s="4">
        <f>Input_Accepted!M10</f>
        <v>0</v>
      </c>
      <c r="DB11" s="49">
        <f>$DC$3*Input_Accepted!Q10</f>
        <v>1.165367894682927E-4</v>
      </c>
      <c r="DD11" s="102">
        <f>Input_Accepted!Q10*Input_Accepted!C10</f>
        <v>5.8148455165837524E-6</v>
      </c>
      <c r="DG11" s="82">
        <f t="shared" si="72"/>
        <v>8</v>
      </c>
      <c r="DH11" s="56">
        <f t="shared" si="73"/>
        <v>5.6384688290124401E-3</v>
      </c>
      <c r="DI11" s="4">
        <f t="shared" si="74"/>
        <v>7.2868287849359197E-5</v>
      </c>
      <c r="DJ11" s="4">
        <f t="shared" si="75"/>
        <v>5.5130901228920697E-5</v>
      </c>
      <c r="DK11" s="49">
        <f t="shared" si="76"/>
        <v>1.165367894682927E-4</v>
      </c>
      <c r="DM11" s="74">
        <f t="shared" si="77"/>
        <v>8</v>
      </c>
      <c r="DN11" s="4">
        <f t="shared" si="89"/>
        <v>1.5785785131658589E-7</v>
      </c>
      <c r="DO11" s="4">
        <f t="shared" si="90"/>
        <v>4.1284547245678413E-11</v>
      </c>
      <c r="DP11" s="49">
        <f t="shared" si="91"/>
        <v>1.9358173988432749E-16</v>
      </c>
      <c r="DQ11" s="49">
        <f t="shared" si="92"/>
        <v>6.1234821020200283E-16</v>
      </c>
      <c r="DS11" s="74">
        <f t="shared" si="79"/>
        <v>8</v>
      </c>
      <c r="DT11" s="410">
        <f t="shared" si="80"/>
        <v>5.5130901228920697E-5</v>
      </c>
      <c r="DU11" s="467">
        <f t="shared" si="81"/>
        <v>5.5130901228920697E-5</v>
      </c>
      <c r="DV11" s="49"/>
      <c r="DW11" s="102">
        <f t="shared" si="93"/>
        <v>99467.749762774285</v>
      </c>
      <c r="DY11" s="74">
        <f t="shared" si="82"/>
        <v>8</v>
      </c>
      <c r="DZ11" s="409">
        <f t="shared" si="83"/>
        <v>5.617917186121028E-5</v>
      </c>
      <c r="EB11" s="102">
        <f t="shared" si="95"/>
        <v>99457.636533287616</v>
      </c>
      <c r="EE11" s="74">
        <f t="shared" si="84"/>
        <v>8</v>
      </c>
      <c r="EF11" s="409">
        <f>Input_Accepted!Q10</f>
        <v>2.12387232493224E-4</v>
      </c>
      <c r="EH11" s="443">
        <f t="shared" si="8"/>
        <v>1.3805170112059559E-4</v>
      </c>
    </row>
    <row r="12" spans="1:138">
      <c r="A12" s="82">
        <f t="shared" si="9"/>
        <v>9</v>
      </c>
      <c r="B12" s="84">
        <f>Input_Accepted!B11</f>
        <v>0</v>
      </c>
      <c r="C12" s="17">
        <f>Input_Accepted!C11</f>
        <v>0</v>
      </c>
      <c r="D12" s="16">
        <f t="shared" si="10"/>
        <v>0</v>
      </c>
      <c r="E12" s="12"/>
      <c r="F12" s="11">
        <f t="shared" si="11"/>
        <v>0</v>
      </c>
      <c r="G12" s="11">
        <f t="shared" si="12"/>
        <v>0</v>
      </c>
      <c r="H12" s="49">
        <f t="shared" si="13"/>
        <v>0</v>
      </c>
      <c r="J12" s="61">
        <f t="shared" si="14"/>
        <v>9</v>
      </c>
      <c r="K12" s="5">
        <f>Input_Accepted!B11</f>
        <v>0</v>
      </c>
      <c r="L12" s="4">
        <f t="shared" si="85"/>
        <v>0</v>
      </c>
      <c r="M12" s="4">
        <f t="shared" si="86"/>
        <v>0</v>
      </c>
      <c r="N12" s="4"/>
      <c r="O12" s="49"/>
      <c r="Q12" s="43">
        <f t="shared" si="15"/>
        <v>9</v>
      </c>
      <c r="R12" s="14">
        <f>Input_Accepted!M11</f>
        <v>0</v>
      </c>
      <c r="S12" s="14">
        <f t="shared" si="16"/>
        <v>0</v>
      </c>
      <c r="T12" s="14">
        <f t="shared" si="17"/>
        <v>0</v>
      </c>
      <c r="U12" s="14">
        <f t="shared" si="18"/>
        <v>0</v>
      </c>
      <c r="V12" s="14">
        <f t="shared" si="19"/>
        <v>0</v>
      </c>
      <c r="W12" s="49"/>
      <c r="X12" s="43">
        <f t="shared" si="20"/>
        <v>9</v>
      </c>
      <c r="Y12" s="14">
        <f>+Input_Accepted!I11</f>
        <v>0</v>
      </c>
      <c r="Z12" s="14">
        <f t="shared" si="21"/>
        <v>0</v>
      </c>
      <c r="AA12" s="14">
        <f t="shared" si="22"/>
        <v>0</v>
      </c>
      <c r="AB12" s="14">
        <f t="shared" si="23"/>
        <v>0</v>
      </c>
      <c r="AC12" s="14">
        <f t="shared" si="24"/>
        <v>0</v>
      </c>
      <c r="AD12" s="50"/>
      <c r="AE12" s="43">
        <f t="shared" si="25"/>
        <v>9</v>
      </c>
      <c r="AF12" s="14">
        <f>Input_Accepted!E11</f>
        <v>0</v>
      </c>
      <c r="AG12" s="14">
        <f>Input_Accepted!J11</f>
        <v>5.2566135501570096E-3</v>
      </c>
      <c r="AH12" s="14">
        <f>Input_Accepted!K11</f>
        <v>7.9914927721747006E-5</v>
      </c>
      <c r="AI12" s="44">
        <f>Input_Accepted!L11</f>
        <v>5.2038016284367699E-5</v>
      </c>
      <c r="AK12" s="56">
        <f t="shared" si="0"/>
        <v>0</v>
      </c>
      <c r="AL12" s="4">
        <f t="shared" si="1"/>
        <v>0</v>
      </c>
      <c r="AM12" s="4">
        <f t="shared" si="2"/>
        <v>0</v>
      </c>
      <c r="AN12" s="4">
        <f t="shared" si="26"/>
        <v>0</v>
      </c>
      <c r="AO12" s="57">
        <f t="shared" si="27"/>
        <v>9</v>
      </c>
      <c r="AQ12" s="74">
        <f t="shared" si="27"/>
        <v>9</v>
      </c>
      <c r="AR12" s="73">
        <f t="shared" si="3"/>
        <v>-5.2566135501570096E-3</v>
      </c>
      <c r="AS12" s="73">
        <f t="shared" si="4"/>
        <v>-7.9914927721747006E-5</v>
      </c>
      <c r="AT12" s="50">
        <f t="shared" si="28"/>
        <v>-5.2038016284367699E-5</v>
      </c>
      <c r="AU12" s="50">
        <f t="shared" si="29"/>
        <v>-1.1101099585941783E-4</v>
      </c>
      <c r="AW12" s="74">
        <f t="shared" ref="AW12" si="101">1+AW11</f>
        <v>9</v>
      </c>
      <c r="AX12" s="4">
        <f t="shared" si="31"/>
        <v>0</v>
      </c>
      <c r="AY12" s="4">
        <f t="shared" si="32"/>
        <v>0</v>
      </c>
      <c r="AZ12" s="49">
        <f t="shared" si="33"/>
        <v>0</v>
      </c>
      <c r="BA12" s="4">
        <f t="shared" si="34"/>
        <v>0</v>
      </c>
      <c r="BC12" s="74">
        <f t="shared" si="35"/>
        <v>9</v>
      </c>
      <c r="BD12" s="56">
        <f t="shared" si="36"/>
        <v>0</v>
      </c>
      <c r="BE12" s="4">
        <f t="shared" si="37"/>
        <v>0</v>
      </c>
      <c r="BF12" s="4">
        <f t="shared" si="38"/>
        <v>0</v>
      </c>
      <c r="BG12" s="49">
        <f t="shared" si="39"/>
        <v>0</v>
      </c>
      <c r="BI12" s="74">
        <f t="shared" si="40"/>
        <v>9</v>
      </c>
      <c r="BJ12" s="56" t="e">
        <f t="shared" si="41"/>
        <v>#DIV/0!</v>
      </c>
      <c r="BK12" s="4" t="e">
        <f t="shared" si="42"/>
        <v>#DIV/0!</v>
      </c>
      <c r="BL12" s="4" t="e">
        <f t="shared" si="43"/>
        <v>#DIV/0!</v>
      </c>
      <c r="BM12" s="49" t="e">
        <f t="shared" si="44"/>
        <v>#DIV/0!</v>
      </c>
      <c r="BO12" s="74">
        <f t="shared" si="45"/>
        <v>9</v>
      </c>
      <c r="BP12" s="56">
        <f t="shared" si="46"/>
        <v>0</v>
      </c>
      <c r="BQ12" s="4">
        <f t="shared" si="47"/>
        <v>0</v>
      </c>
      <c r="BR12" s="4">
        <f t="shared" si="88"/>
        <v>0</v>
      </c>
      <c r="BS12" s="49">
        <f t="shared" si="48"/>
        <v>0</v>
      </c>
      <c r="BU12" s="74">
        <f t="shared" si="49"/>
        <v>9</v>
      </c>
      <c r="BV12" s="73">
        <f t="shared" si="50"/>
        <v>2.7631986015694281E-5</v>
      </c>
      <c r="BW12" s="73">
        <f t="shared" si="51"/>
        <v>6.3863956727720478E-9</v>
      </c>
      <c r="BX12" s="73">
        <f t="shared" si="52"/>
        <v>2.7079551388121179E-9</v>
      </c>
      <c r="BY12" s="1">
        <f t="shared" si="53"/>
        <v>1.2323441201699683E-8</v>
      </c>
      <c r="BZ12" s="91">
        <f t="shared" si="54"/>
        <v>7.2590745169909718E-6</v>
      </c>
      <c r="CB12" s="74">
        <f t="shared" si="55"/>
        <v>9</v>
      </c>
      <c r="CC12" s="56">
        <f t="shared" si="56"/>
        <v>0</v>
      </c>
      <c r="CD12" s="4">
        <f t="shared" si="57"/>
        <v>0</v>
      </c>
      <c r="CE12" s="4">
        <f t="shared" si="58"/>
        <v>0</v>
      </c>
      <c r="CF12" s="49">
        <f t="shared" si="59"/>
        <v>0</v>
      </c>
      <c r="CH12" s="74">
        <f t="shared" si="60"/>
        <v>9</v>
      </c>
      <c r="CI12" s="56">
        <f t="shared" si="5"/>
        <v>0</v>
      </c>
      <c r="CJ12" s="4">
        <f t="shared" si="6"/>
        <v>0</v>
      </c>
      <c r="CK12" s="4">
        <f t="shared" si="7"/>
        <v>0</v>
      </c>
      <c r="CL12" s="49">
        <f t="shared" si="61"/>
        <v>0</v>
      </c>
      <c r="CM12" s="4">
        <f t="shared" si="62"/>
        <v>0</v>
      </c>
      <c r="CN12" s="49">
        <f t="shared" si="63"/>
        <v>0</v>
      </c>
      <c r="CP12" s="74">
        <f t="shared" si="64"/>
        <v>9</v>
      </c>
      <c r="CQ12" s="56">
        <f t="shared" si="65"/>
        <v>0</v>
      </c>
      <c r="CR12" s="4">
        <f t="shared" si="66"/>
        <v>0</v>
      </c>
      <c r="CS12" s="4">
        <f t="shared" si="67"/>
        <v>0</v>
      </c>
      <c r="CT12" s="49">
        <f t="shared" si="68"/>
        <v>0</v>
      </c>
      <c r="CU12" s="4">
        <f t="shared" si="69"/>
        <v>0</v>
      </c>
      <c r="CV12" s="49">
        <f t="shared" si="70"/>
        <v>0</v>
      </c>
      <c r="CW12" s="56"/>
      <c r="CX12" s="74">
        <f t="shared" si="71"/>
        <v>9</v>
      </c>
      <c r="CY12" s="4">
        <f>Input_Accepted!Q11*(1-$DC$3)</f>
        <v>9.1305528342696166E-5</v>
      </c>
      <c r="CZ12" s="4">
        <f>Input_Accepted!L11</f>
        <v>5.2038016284367699E-5</v>
      </c>
      <c r="DA12" s="4">
        <f>Input_Accepted!M11</f>
        <v>0</v>
      </c>
      <c r="DB12" s="49">
        <f>$DC$3*Input_Accepted!Q11</f>
        <v>1.1101099585941783E-4</v>
      </c>
      <c r="DD12" s="102">
        <f>Input_Accepted!Q11*Input_Accepted!C11</f>
        <v>0</v>
      </c>
      <c r="DG12" s="82">
        <f t="shared" si="72"/>
        <v>9</v>
      </c>
      <c r="DH12" s="56">
        <f t="shared" si="73"/>
        <v>5.2566135501570096E-3</v>
      </c>
      <c r="DI12" s="4">
        <f t="shared" si="74"/>
        <v>7.9914927721747006E-5</v>
      </c>
      <c r="DJ12" s="4">
        <f t="shared" si="75"/>
        <v>5.2038016284367699E-5</v>
      </c>
      <c r="DK12" s="49">
        <f t="shared" si="76"/>
        <v>1.1101099585941783E-4</v>
      </c>
      <c r="DM12" s="74">
        <f t="shared" si="77"/>
        <v>9</v>
      </c>
      <c r="DN12" s="4">
        <f t="shared" si="89"/>
        <v>1.4581345398975854E-7</v>
      </c>
      <c r="DO12" s="4">
        <f t="shared" si="90"/>
        <v>4.9655133491125682E-11</v>
      </c>
      <c r="DP12" s="49">
        <f t="shared" si="91"/>
        <v>9.5659372802425984E-12</v>
      </c>
      <c r="DQ12" s="49">
        <f t="shared" si="92"/>
        <v>3.0534395007882282E-11</v>
      </c>
      <c r="DS12" s="74">
        <f t="shared" si="79"/>
        <v>9</v>
      </c>
      <c r="DT12" s="410">
        <f t="shared" si="80"/>
        <v>5.2038016284367699E-5</v>
      </c>
      <c r="DU12" s="467">
        <f t="shared" si="81"/>
        <v>5.2038016284367699E-5</v>
      </c>
      <c r="DV12" s="49"/>
      <c r="DW12" s="102">
        <f t="shared" si="93"/>
        <v>99462.266016086651</v>
      </c>
      <c r="DY12" s="74">
        <f t="shared" si="82"/>
        <v>9</v>
      </c>
      <c r="DZ12" s="409">
        <f t="shared" si="83"/>
        <v>5.3027478147271071E-5</v>
      </c>
      <c r="EB12" s="102">
        <f t="shared" si="95"/>
        <v>99452.049085631908</v>
      </c>
      <c r="EE12" s="74">
        <f t="shared" si="84"/>
        <v>9</v>
      </c>
      <c r="EF12" s="409">
        <f>Input_Accepted!Q11</f>
        <v>2.02316524202114E-4</v>
      </c>
      <c r="EH12" s="443">
        <f t="shared" si="8"/>
        <v>1.315057407313741E-4</v>
      </c>
    </row>
    <row r="13" spans="1:138">
      <c r="A13" s="82">
        <f t="shared" si="9"/>
        <v>10</v>
      </c>
      <c r="B13" s="84">
        <f>Input_Accepted!B12</f>
        <v>0</v>
      </c>
      <c r="C13" s="17">
        <f>Input_Accepted!C12</f>
        <v>0</v>
      </c>
      <c r="D13" s="16">
        <f t="shared" si="10"/>
        <v>0</v>
      </c>
      <c r="E13" s="12"/>
      <c r="F13" s="11">
        <f t="shared" si="11"/>
        <v>0</v>
      </c>
      <c r="G13" s="11">
        <f t="shared" si="12"/>
        <v>0</v>
      </c>
      <c r="H13" s="49">
        <f t="shared" si="13"/>
        <v>0</v>
      </c>
      <c r="J13" s="61">
        <f t="shared" si="14"/>
        <v>10</v>
      </c>
      <c r="K13" s="5">
        <f>Input_Accepted!B12</f>
        <v>0</v>
      </c>
      <c r="L13" s="4">
        <f t="shared" si="85"/>
        <v>0</v>
      </c>
      <c r="M13" s="4">
        <f t="shared" si="86"/>
        <v>0</v>
      </c>
      <c r="N13" s="4"/>
      <c r="O13" s="49"/>
      <c r="Q13" s="43">
        <f t="shared" si="15"/>
        <v>10</v>
      </c>
      <c r="R13" s="14">
        <f>Input_Accepted!M12</f>
        <v>0</v>
      </c>
      <c r="S13" s="14">
        <f t="shared" si="16"/>
        <v>0</v>
      </c>
      <c r="T13" s="14">
        <f t="shared" si="17"/>
        <v>0</v>
      </c>
      <c r="U13" s="14">
        <f t="shared" si="18"/>
        <v>0</v>
      </c>
      <c r="V13" s="14">
        <f t="shared" si="19"/>
        <v>0</v>
      </c>
      <c r="W13" s="49"/>
      <c r="X13" s="43">
        <f t="shared" si="20"/>
        <v>10</v>
      </c>
      <c r="Y13" s="14">
        <f>+Input_Accepted!I12</f>
        <v>0</v>
      </c>
      <c r="Z13" s="14">
        <f t="shared" si="21"/>
        <v>0</v>
      </c>
      <c r="AA13" s="14">
        <f t="shared" si="22"/>
        <v>0</v>
      </c>
      <c r="AB13" s="14">
        <f t="shared" si="23"/>
        <v>0</v>
      </c>
      <c r="AC13" s="14">
        <f t="shared" si="24"/>
        <v>0</v>
      </c>
      <c r="AD13" s="50"/>
      <c r="AE13" s="43">
        <f t="shared" si="25"/>
        <v>10</v>
      </c>
      <c r="AF13" s="14">
        <f>Input_Accepted!E12</f>
        <v>0</v>
      </c>
      <c r="AG13" s="14">
        <f>Input_Accepted!J12</f>
        <v>4.8902162835838996E-3</v>
      </c>
      <c r="AH13" s="14">
        <f>Input_Accepted!K12</f>
        <v>8.7642981004609806E-5</v>
      </c>
      <c r="AI13" s="44">
        <f>Input_Accepted!L12</f>
        <v>5.51580840672044E-5</v>
      </c>
      <c r="AK13" s="56">
        <f t="shared" si="0"/>
        <v>0</v>
      </c>
      <c r="AL13" s="4">
        <f t="shared" si="1"/>
        <v>0</v>
      </c>
      <c r="AM13" s="4">
        <f t="shared" si="2"/>
        <v>0</v>
      </c>
      <c r="AN13" s="4">
        <f t="shared" si="26"/>
        <v>0</v>
      </c>
      <c r="AO13" s="57">
        <f t="shared" si="27"/>
        <v>10</v>
      </c>
      <c r="AQ13" s="74">
        <f t="shared" si="27"/>
        <v>10</v>
      </c>
      <c r="AR13" s="73">
        <f t="shared" si="3"/>
        <v>-4.8902162835838996E-3</v>
      </c>
      <c r="AS13" s="73">
        <f t="shared" si="4"/>
        <v>-8.7642981004609806E-5</v>
      </c>
      <c r="AT13" s="50">
        <f t="shared" si="28"/>
        <v>-5.51580840672044E-5</v>
      </c>
      <c r="AU13" s="50">
        <f t="shared" si="29"/>
        <v>-1.1658513275122082E-4</v>
      </c>
      <c r="AW13" s="74">
        <f t="shared" ref="AW13" si="102">1+AW12</f>
        <v>10</v>
      </c>
      <c r="AX13" s="4">
        <f t="shared" si="31"/>
        <v>0</v>
      </c>
      <c r="AY13" s="4">
        <f t="shared" si="32"/>
        <v>0</v>
      </c>
      <c r="AZ13" s="49">
        <f t="shared" si="33"/>
        <v>0</v>
      </c>
      <c r="BA13" s="4">
        <f t="shared" si="34"/>
        <v>0</v>
      </c>
      <c r="BC13" s="74">
        <f t="shared" si="35"/>
        <v>10</v>
      </c>
      <c r="BD13" s="56">
        <f t="shared" si="36"/>
        <v>0</v>
      </c>
      <c r="BE13" s="4">
        <f t="shared" si="37"/>
        <v>0</v>
      </c>
      <c r="BF13" s="4">
        <f t="shared" si="38"/>
        <v>0</v>
      </c>
      <c r="BG13" s="49">
        <f t="shared" si="39"/>
        <v>0</v>
      </c>
      <c r="BI13" s="74">
        <f t="shared" si="40"/>
        <v>10</v>
      </c>
      <c r="BJ13" s="56" t="e">
        <f t="shared" si="41"/>
        <v>#DIV/0!</v>
      </c>
      <c r="BK13" s="4" t="e">
        <f t="shared" si="42"/>
        <v>#DIV/0!</v>
      </c>
      <c r="BL13" s="4" t="e">
        <f t="shared" si="43"/>
        <v>#DIV/0!</v>
      </c>
      <c r="BM13" s="49" t="e">
        <f t="shared" si="44"/>
        <v>#DIV/0!</v>
      </c>
      <c r="BO13" s="74">
        <f t="shared" si="45"/>
        <v>10</v>
      </c>
      <c r="BP13" s="56">
        <f t="shared" si="46"/>
        <v>0</v>
      </c>
      <c r="BQ13" s="4">
        <f t="shared" si="47"/>
        <v>0</v>
      </c>
      <c r="BR13" s="4">
        <f t="shared" si="88"/>
        <v>0</v>
      </c>
      <c r="BS13" s="49">
        <f t="shared" si="48"/>
        <v>0</v>
      </c>
      <c r="BU13" s="74">
        <f t="shared" si="49"/>
        <v>10</v>
      </c>
      <c r="BV13" s="73">
        <f t="shared" si="50"/>
        <v>2.3914215300229127E-5</v>
      </c>
      <c r="BW13" s="73">
        <f t="shared" si="51"/>
        <v>7.6812921193743946E-9</v>
      </c>
      <c r="BX13" s="73">
        <f t="shared" si="52"/>
        <v>3.0424142379647878E-9</v>
      </c>
      <c r="BY13" s="1">
        <f t="shared" si="53"/>
        <v>1.3592093178619782E-8</v>
      </c>
      <c r="BZ13" s="91">
        <f t="shared" si="54"/>
        <v>7.3904578152045074E-6</v>
      </c>
      <c r="CB13" s="74">
        <f t="shared" si="55"/>
        <v>10</v>
      </c>
      <c r="CC13" s="56">
        <f t="shared" si="56"/>
        <v>0</v>
      </c>
      <c r="CD13" s="4">
        <f t="shared" si="57"/>
        <v>0</v>
      </c>
      <c r="CE13" s="4">
        <f t="shared" si="58"/>
        <v>0</v>
      </c>
      <c r="CF13" s="49">
        <f t="shared" si="59"/>
        <v>0</v>
      </c>
      <c r="CH13" s="74">
        <f t="shared" si="60"/>
        <v>10</v>
      </c>
      <c r="CI13" s="56">
        <f t="shared" si="5"/>
        <v>0</v>
      </c>
      <c r="CJ13" s="4">
        <f t="shared" si="6"/>
        <v>0</v>
      </c>
      <c r="CK13" s="4">
        <f t="shared" si="7"/>
        <v>0</v>
      </c>
      <c r="CL13" s="49">
        <f t="shared" si="61"/>
        <v>0</v>
      </c>
      <c r="CM13" s="4">
        <f t="shared" si="62"/>
        <v>0</v>
      </c>
      <c r="CN13" s="49">
        <f t="shared" si="63"/>
        <v>0</v>
      </c>
      <c r="CP13" s="74">
        <f t="shared" si="64"/>
        <v>10</v>
      </c>
      <c r="CQ13" s="56">
        <f t="shared" si="65"/>
        <v>0</v>
      </c>
      <c r="CR13" s="4">
        <f t="shared" si="66"/>
        <v>0</v>
      </c>
      <c r="CS13" s="4">
        <f t="shared" si="67"/>
        <v>0</v>
      </c>
      <c r="CT13" s="49">
        <f t="shared" si="68"/>
        <v>0</v>
      </c>
      <c r="CU13" s="4">
        <f t="shared" si="69"/>
        <v>0</v>
      </c>
      <c r="CV13" s="49">
        <f t="shared" si="70"/>
        <v>0</v>
      </c>
      <c r="CW13" s="56"/>
      <c r="CX13" s="74">
        <f t="shared" si="71"/>
        <v>10</v>
      </c>
      <c r="CY13" s="4">
        <f>Input_Accepted!Q12*(1-$DC$3)</f>
        <v>9.5890204932798194E-5</v>
      </c>
      <c r="CZ13" s="4">
        <f>Input_Accepted!L12</f>
        <v>5.51580840672044E-5</v>
      </c>
      <c r="DA13" s="4">
        <f>Input_Accepted!M12</f>
        <v>0</v>
      </c>
      <c r="DB13" s="49">
        <f>$DC$3*Input_Accepted!Q12</f>
        <v>1.1658513275122082E-4</v>
      </c>
      <c r="DD13" s="102">
        <f>Input_Accepted!Q12*Input_Accepted!C12</f>
        <v>0</v>
      </c>
      <c r="DG13" s="82">
        <f t="shared" si="72"/>
        <v>10</v>
      </c>
      <c r="DH13" s="56">
        <f t="shared" si="73"/>
        <v>4.8902162835838996E-3</v>
      </c>
      <c r="DI13" s="4">
        <f t="shared" si="74"/>
        <v>8.7642981004609806E-5</v>
      </c>
      <c r="DJ13" s="4">
        <f t="shared" si="75"/>
        <v>5.51580840672044E-5</v>
      </c>
      <c r="DK13" s="49">
        <f t="shared" si="76"/>
        <v>1.1658513275122082E-4</v>
      </c>
      <c r="DM13" s="74">
        <f t="shared" si="77"/>
        <v>10</v>
      </c>
      <c r="DN13" s="4">
        <f t="shared" si="89"/>
        <v>1.3424695695224664E-7</v>
      </c>
      <c r="DO13" s="4">
        <f t="shared" si="90"/>
        <v>5.9722807542766501E-11</v>
      </c>
      <c r="DP13" s="49">
        <f t="shared" si="91"/>
        <v>9.734822969495523E-12</v>
      </c>
      <c r="DQ13" s="49">
        <f t="shared" si="92"/>
        <v>3.1071002088559048E-11</v>
      </c>
      <c r="DS13" s="74">
        <f t="shared" si="79"/>
        <v>10</v>
      </c>
      <c r="DT13" s="410">
        <f t="shared" si="80"/>
        <v>5.51580840672044E-5</v>
      </c>
      <c r="DU13" s="467">
        <f t="shared" si="81"/>
        <v>5.51580840672044E-5</v>
      </c>
      <c r="DV13" s="49"/>
      <c r="DW13" s="102">
        <f t="shared" si="93"/>
        <v>99457.090197068028</v>
      </c>
      <c r="DY13" s="74">
        <f t="shared" si="82"/>
        <v>10</v>
      </c>
      <c r="DZ13" s="409">
        <f t="shared" si="83"/>
        <v>5.6206871559738236E-5</v>
      </c>
      <c r="EB13" s="102">
        <f t="shared" si="95"/>
        <v>99446.775394272321</v>
      </c>
      <c r="EE13" s="74">
        <f t="shared" si="84"/>
        <v>10</v>
      </c>
      <c r="EF13" s="409">
        <f>Input_Accepted!Q12</f>
        <v>2.1247533768401901E-4</v>
      </c>
      <c r="EH13" s="443">
        <f t="shared" si="8"/>
        <v>1.3810896949461237E-4</v>
      </c>
    </row>
    <row r="14" spans="1:138">
      <c r="A14" s="82">
        <f t="shared" si="9"/>
        <v>11</v>
      </c>
      <c r="B14" s="84">
        <f>Input_Accepted!B13</f>
        <v>0</v>
      </c>
      <c r="C14" s="17">
        <f>Input_Accepted!C13</f>
        <v>0</v>
      </c>
      <c r="D14" s="16">
        <f t="shared" si="10"/>
        <v>0</v>
      </c>
      <c r="E14" s="12"/>
      <c r="F14" s="11">
        <f t="shared" si="11"/>
        <v>0</v>
      </c>
      <c r="G14" s="11">
        <f t="shared" si="12"/>
        <v>0</v>
      </c>
      <c r="H14" s="49">
        <f t="shared" si="13"/>
        <v>0</v>
      </c>
      <c r="J14" s="61">
        <f t="shared" si="14"/>
        <v>11</v>
      </c>
      <c r="K14" s="5">
        <f>Input_Accepted!B13</f>
        <v>0</v>
      </c>
      <c r="L14" s="4">
        <f t="shared" si="85"/>
        <v>0</v>
      </c>
      <c r="M14" s="4">
        <f t="shared" si="86"/>
        <v>0</v>
      </c>
      <c r="N14" s="4"/>
      <c r="O14" s="49"/>
      <c r="Q14" s="43">
        <f t="shared" si="15"/>
        <v>11</v>
      </c>
      <c r="R14" s="14">
        <f>Input_Accepted!M13</f>
        <v>0</v>
      </c>
      <c r="S14" s="14">
        <f t="shared" si="16"/>
        <v>0</v>
      </c>
      <c r="T14" s="14">
        <f t="shared" si="17"/>
        <v>0</v>
      </c>
      <c r="U14" s="14">
        <f t="shared" si="18"/>
        <v>0</v>
      </c>
      <c r="V14" s="14">
        <f t="shared" si="19"/>
        <v>0</v>
      </c>
      <c r="W14" s="49"/>
      <c r="X14" s="43">
        <f t="shared" si="20"/>
        <v>11</v>
      </c>
      <c r="Y14" s="14">
        <f>+Input_Accepted!I13</f>
        <v>0</v>
      </c>
      <c r="Z14" s="14">
        <f t="shared" si="21"/>
        <v>0</v>
      </c>
      <c r="AA14" s="14">
        <f t="shared" si="22"/>
        <v>0</v>
      </c>
      <c r="AB14" s="14">
        <f t="shared" si="23"/>
        <v>0</v>
      </c>
      <c r="AC14" s="14">
        <f t="shared" si="24"/>
        <v>0</v>
      </c>
      <c r="AD14" s="50"/>
      <c r="AE14" s="43">
        <f t="shared" si="25"/>
        <v>11</v>
      </c>
      <c r="AF14" s="14">
        <f>Input_Accepted!E13</f>
        <v>0</v>
      </c>
      <c r="AG14" s="14">
        <f>Input_Accepted!J13</f>
        <v>4.5392770292902599E-3</v>
      </c>
      <c r="AH14" s="14">
        <f>Input_Accepted!K13</f>
        <v>9.6118334641515104E-5</v>
      </c>
      <c r="AI14" s="44">
        <f>Input_Accepted!L13</f>
        <v>5.5172016544559498E-5</v>
      </c>
      <c r="AK14" s="56">
        <f t="shared" si="0"/>
        <v>0</v>
      </c>
      <c r="AL14" s="4">
        <f t="shared" si="1"/>
        <v>0</v>
      </c>
      <c r="AM14" s="4">
        <f t="shared" si="2"/>
        <v>0</v>
      </c>
      <c r="AN14" s="4">
        <f t="shared" si="26"/>
        <v>0</v>
      </c>
      <c r="AO14" s="57">
        <f t="shared" si="27"/>
        <v>11</v>
      </c>
      <c r="AQ14" s="74">
        <f t="shared" si="27"/>
        <v>11</v>
      </c>
      <c r="AR14" s="73">
        <f t="shared" si="3"/>
        <v>-4.5392770292902599E-3</v>
      </c>
      <c r="AS14" s="73">
        <f t="shared" si="4"/>
        <v>-9.6118334641515104E-5</v>
      </c>
      <c r="AT14" s="50">
        <f t="shared" si="28"/>
        <v>-5.5172016544559498E-5</v>
      </c>
      <c r="AU14" s="50">
        <f t="shared" si="29"/>
        <v>-1.1660990948111509E-4</v>
      </c>
      <c r="AW14" s="74">
        <f t="shared" ref="AW14" si="103">1+AW13</f>
        <v>11</v>
      </c>
      <c r="AX14" s="4">
        <f t="shared" si="31"/>
        <v>0</v>
      </c>
      <c r="AY14" s="4">
        <f t="shared" si="32"/>
        <v>0</v>
      </c>
      <c r="AZ14" s="49">
        <f t="shared" si="33"/>
        <v>0</v>
      </c>
      <c r="BA14" s="4">
        <f t="shared" si="34"/>
        <v>0</v>
      </c>
      <c r="BC14" s="74">
        <f t="shared" si="35"/>
        <v>11</v>
      </c>
      <c r="BD14" s="56">
        <f t="shared" si="36"/>
        <v>0</v>
      </c>
      <c r="BE14" s="4">
        <f t="shared" si="37"/>
        <v>0</v>
      </c>
      <c r="BF14" s="4">
        <f t="shared" si="38"/>
        <v>0</v>
      </c>
      <c r="BG14" s="49">
        <f t="shared" si="39"/>
        <v>0</v>
      </c>
      <c r="BI14" s="74">
        <f t="shared" si="40"/>
        <v>11</v>
      </c>
      <c r="BJ14" s="56" t="e">
        <f t="shared" si="41"/>
        <v>#DIV/0!</v>
      </c>
      <c r="BK14" s="4" t="e">
        <f t="shared" si="42"/>
        <v>#DIV/0!</v>
      </c>
      <c r="BL14" s="4" t="e">
        <f t="shared" si="43"/>
        <v>#DIV/0!</v>
      </c>
      <c r="BM14" s="49" t="e">
        <f t="shared" si="44"/>
        <v>#DIV/0!</v>
      </c>
      <c r="BO14" s="74">
        <f t="shared" si="45"/>
        <v>11</v>
      </c>
      <c r="BP14" s="56">
        <f t="shared" si="46"/>
        <v>0</v>
      </c>
      <c r="BQ14" s="4">
        <f t="shared" si="47"/>
        <v>0</v>
      </c>
      <c r="BR14" s="4">
        <f t="shared" si="88"/>
        <v>0</v>
      </c>
      <c r="BS14" s="49">
        <f t="shared" si="48"/>
        <v>0</v>
      </c>
      <c r="BU14" s="74">
        <f t="shared" si="49"/>
        <v>11</v>
      </c>
      <c r="BV14" s="73">
        <f t="shared" si="50"/>
        <v>2.0605035948642206E-5</v>
      </c>
      <c r="BW14" s="73">
        <f t="shared" si="51"/>
        <v>9.2387342542582825E-9</v>
      </c>
      <c r="BX14" s="73">
        <f t="shared" si="52"/>
        <v>3.043951409593147E-9</v>
      </c>
      <c r="BY14" s="1">
        <f t="shared" si="53"/>
        <v>1.3597870989193854E-8</v>
      </c>
      <c r="BZ14" s="91">
        <f t="shared" si="54"/>
        <v>7.5254405571185749E-6</v>
      </c>
      <c r="CB14" s="74">
        <f t="shared" si="55"/>
        <v>11</v>
      </c>
      <c r="CC14" s="56">
        <f t="shared" si="56"/>
        <v>0</v>
      </c>
      <c r="CD14" s="4">
        <f t="shared" si="57"/>
        <v>0</v>
      </c>
      <c r="CE14" s="4">
        <f t="shared" si="58"/>
        <v>0</v>
      </c>
      <c r="CF14" s="49">
        <f t="shared" si="59"/>
        <v>0</v>
      </c>
      <c r="CH14" s="74">
        <f t="shared" si="60"/>
        <v>11</v>
      </c>
      <c r="CI14" s="56">
        <f t="shared" si="5"/>
        <v>0</v>
      </c>
      <c r="CJ14" s="4">
        <f t="shared" si="6"/>
        <v>0</v>
      </c>
      <c r="CK14" s="4">
        <f t="shared" si="7"/>
        <v>0</v>
      </c>
      <c r="CL14" s="49">
        <f t="shared" si="61"/>
        <v>0</v>
      </c>
      <c r="CM14" s="4">
        <f t="shared" si="62"/>
        <v>0</v>
      </c>
      <c r="CN14" s="49">
        <f t="shared" si="63"/>
        <v>0</v>
      </c>
      <c r="CP14" s="74">
        <f t="shared" si="64"/>
        <v>11</v>
      </c>
      <c r="CQ14" s="56">
        <f t="shared" si="65"/>
        <v>0</v>
      </c>
      <c r="CR14" s="4">
        <f t="shared" si="66"/>
        <v>0</v>
      </c>
      <c r="CS14" s="4">
        <f t="shared" si="67"/>
        <v>0</v>
      </c>
      <c r="CT14" s="49">
        <f t="shared" si="68"/>
        <v>0</v>
      </c>
      <c r="CU14" s="4">
        <f t="shared" si="69"/>
        <v>0</v>
      </c>
      <c r="CV14" s="49">
        <f t="shared" si="70"/>
        <v>0</v>
      </c>
      <c r="CW14" s="56"/>
      <c r="CX14" s="74">
        <f t="shared" si="71"/>
        <v>11</v>
      </c>
      <c r="CY14" s="4">
        <f>Input_Accepted!Q13*(1-$DC$3)</f>
        <v>9.5910583566428899E-5</v>
      </c>
      <c r="CZ14" s="4">
        <f>Input_Accepted!L13</f>
        <v>5.5172016544559498E-5</v>
      </c>
      <c r="DA14" s="4">
        <f>Input_Accepted!M13</f>
        <v>0</v>
      </c>
      <c r="DB14" s="49">
        <f>$DC$3*Input_Accepted!Q13</f>
        <v>1.1660990948111509E-4</v>
      </c>
      <c r="DD14" s="102">
        <f>Input_Accepted!Q13*Input_Accepted!C13</f>
        <v>0</v>
      </c>
      <c r="DG14" s="82">
        <f t="shared" si="72"/>
        <v>11</v>
      </c>
      <c r="DH14" s="56">
        <f t="shared" si="73"/>
        <v>4.5392770292902599E-3</v>
      </c>
      <c r="DI14" s="4">
        <f t="shared" si="74"/>
        <v>9.6118334641515104E-5</v>
      </c>
      <c r="DJ14" s="4">
        <f t="shared" si="75"/>
        <v>5.5172016544559498E-5</v>
      </c>
      <c r="DK14" s="49">
        <f t="shared" si="76"/>
        <v>1.1660990948111509E-4</v>
      </c>
      <c r="DM14" s="74">
        <f t="shared" si="77"/>
        <v>11</v>
      </c>
      <c r="DN14" s="4">
        <f t="shared" si="89"/>
        <v>1.2315836020417592E-7</v>
      </c>
      <c r="DO14" s="4">
        <f t="shared" si="90"/>
        <v>7.1831619270603862E-11</v>
      </c>
      <c r="DP14" s="49">
        <f t="shared" si="91"/>
        <v>1.9411392525032375E-16</v>
      </c>
      <c r="DQ14" s="49">
        <f t="shared" si="92"/>
        <v>6.1388634425353906E-16</v>
      </c>
      <c r="DS14" s="74">
        <f t="shared" si="79"/>
        <v>11</v>
      </c>
      <c r="DT14" s="410">
        <f t="shared" si="80"/>
        <v>5.5172016544559498E-5</v>
      </c>
      <c r="DU14" s="467">
        <f t="shared" si="81"/>
        <v>5.5172016544559498E-5</v>
      </c>
      <c r="DV14" s="49"/>
      <c r="DW14" s="102">
        <f t="shared" si="93"/>
        <v>99451.604334525866</v>
      </c>
      <c r="DY14" s="74">
        <f t="shared" si="82"/>
        <v>11</v>
      </c>
      <c r="DZ14" s="409">
        <f t="shared" si="83"/>
        <v>5.6221068952168562E-5</v>
      </c>
      <c r="EB14" s="102">
        <f t="shared" si="95"/>
        <v>99441.18580214071</v>
      </c>
      <c r="EE14" s="74">
        <f t="shared" si="84"/>
        <v>11</v>
      </c>
      <c r="EF14" s="409">
        <f>Input_Accepted!Q13</f>
        <v>2.1252049304754399E-4</v>
      </c>
      <c r="EH14" s="443">
        <f t="shared" si="8"/>
        <v>1.3813832048090359E-4</v>
      </c>
    </row>
    <row r="15" spans="1:138">
      <c r="A15" s="82">
        <f t="shared" si="9"/>
        <v>12</v>
      </c>
      <c r="B15" s="84">
        <f>Input_Accepted!B14</f>
        <v>0</v>
      </c>
      <c r="C15" s="17">
        <f>Input_Accepted!C14</f>
        <v>0</v>
      </c>
      <c r="D15" s="16">
        <f t="shared" si="10"/>
        <v>0</v>
      </c>
      <c r="E15" s="12"/>
      <c r="F15" s="11">
        <f t="shared" si="11"/>
        <v>0</v>
      </c>
      <c r="G15" s="11">
        <f t="shared" si="12"/>
        <v>0</v>
      </c>
      <c r="H15" s="49">
        <f t="shared" si="13"/>
        <v>0</v>
      </c>
      <c r="J15" s="61">
        <f t="shared" si="14"/>
        <v>12</v>
      </c>
      <c r="K15" s="5">
        <f>Input_Accepted!B14</f>
        <v>0</v>
      </c>
      <c r="L15" s="4">
        <f t="shared" si="85"/>
        <v>0</v>
      </c>
      <c r="M15" s="4">
        <f t="shared" si="86"/>
        <v>0</v>
      </c>
      <c r="N15" s="4"/>
      <c r="O15" s="49"/>
      <c r="Q15" s="43">
        <f t="shared" si="15"/>
        <v>12</v>
      </c>
      <c r="R15" s="14">
        <f>Input_Accepted!M14</f>
        <v>0</v>
      </c>
      <c r="S15" s="14">
        <f t="shared" si="16"/>
        <v>0</v>
      </c>
      <c r="T15" s="14">
        <f t="shared" si="17"/>
        <v>0</v>
      </c>
      <c r="U15" s="14">
        <f t="shared" si="18"/>
        <v>0</v>
      </c>
      <c r="V15" s="14">
        <f t="shared" si="19"/>
        <v>0</v>
      </c>
      <c r="W15" s="49"/>
      <c r="X15" s="43">
        <f t="shared" si="20"/>
        <v>12</v>
      </c>
      <c r="Y15" s="14">
        <f>+Input_Accepted!I14</f>
        <v>0</v>
      </c>
      <c r="Z15" s="14">
        <f t="shared" si="21"/>
        <v>0</v>
      </c>
      <c r="AA15" s="14">
        <f t="shared" si="22"/>
        <v>0</v>
      </c>
      <c r="AB15" s="14">
        <f t="shared" si="23"/>
        <v>0</v>
      </c>
      <c r="AC15" s="14">
        <f t="shared" si="24"/>
        <v>0</v>
      </c>
      <c r="AD15" s="50"/>
      <c r="AE15" s="43">
        <f t="shared" si="25"/>
        <v>12</v>
      </c>
      <c r="AF15" s="14">
        <f>Input_Accepted!E14</f>
        <v>0</v>
      </c>
      <c r="AG15" s="14">
        <f>Input_Accepted!J14</f>
        <v>4.2037957872725898E-3</v>
      </c>
      <c r="AH15" s="14">
        <f>Input_Accepted!K14</f>
        <v>1.05413245061525E-4</v>
      </c>
      <c r="AI15" s="44">
        <f>Input_Accepted!L14</f>
        <v>5.8323147626411601E-5</v>
      </c>
      <c r="AK15" s="56">
        <f t="shared" si="0"/>
        <v>0</v>
      </c>
      <c r="AL15" s="4">
        <f t="shared" si="1"/>
        <v>0</v>
      </c>
      <c r="AM15" s="4">
        <f t="shared" si="2"/>
        <v>0</v>
      </c>
      <c r="AN15" s="4">
        <f t="shared" si="26"/>
        <v>0</v>
      </c>
      <c r="AO15" s="57">
        <f t="shared" si="27"/>
        <v>12</v>
      </c>
      <c r="AQ15" s="74">
        <f t="shared" si="27"/>
        <v>12</v>
      </c>
      <c r="AR15" s="73">
        <f t="shared" si="3"/>
        <v>-4.2037957872725898E-3</v>
      </c>
      <c r="AS15" s="73">
        <f t="shared" si="4"/>
        <v>-1.05413245061525E-4</v>
      </c>
      <c r="AT15" s="50">
        <f t="shared" si="28"/>
        <v>-5.8323147626411601E-5</v>
      </c>
      <c r="AU15" s="50">
        <f t="shared" si="29"/>
        <v>-1.2218872992267692E-4</v>
      </c>
      <c r="AW15" s="74">
        <f t="shared" ref="AW15" si="104">1+AW14</f>
        <v>12</v>
      </c>
      <c r="AX15" s="4">
        <f t="shared" si="31"/>
        <v>0</v>
      </c>
      <c r="AY15" s="4">
        <f t="shared" si="32"/>
        <v>0</v>
      </c>
      <c r="AZ15" s="49">
        <f t="shared" si="33"/>
        <v>0</v>
      </c>
      <c r="BA15" s="4">
        <f t="shared" si="34"/>
        <v>0</v>
      </c>
      <c r="BC15" s="74">
        <f t="shared" si="35"/>
        <v>12</v>
      </c>
      <c r="BD15" s="56">
        <f t="shared" si="36"/>
        <v>0</v>
      </c>
      <c r="BE15" s="4">
        <f t="shared" si="37"/>
        <v>0</v>
      </c>
      <c r="BF15" s="4">
        <f t="shared" si="38"/>
        <v>0</v>
      </c>
      <c r="BG15" s="49">
        <f t="shared" si="39"/>
        <v>0</v>
      </c>
      <c r="BI15" s="74">
        <f t="shared" si="40"/>
        <v>12</v>
      </c>
      <c r="BJ15" s="56" t="e">
        <f t="shared" si="41"/>
        <v>#DIV/0!</v>
      </c>
      <c r="BK15" s="4" t="e">
        <f t="shared" si="42"/>
        <v>#DIV/0!</v>
      </c>
      <c r="BL15" s="4" t="e">
        <f t="shared" si="43"/>
        <v>#DIV/0!</v>
      </c>
      <c r="BM15" s="49" t="e">
        <f t="shared" si="44"/>
        <v>#DIV/0!</v>
      </c>
      <c r="BO15" s="74">
        <f t="shared" si="45"/>
        <v>12</v>
      </c>
      <c r="BP15" s="56">
        <f t="shared" si="46"/>
        <v>0</v>
      </c>
      <c r="BQ15" s="4">
        <f t="shared" si="47"/>
        <v>0</v>
      </c>
      <c r="BR15" s="4">
        <f t="shared" si="88"/>
        <v>0</v>
      </c>
      <c r="BS15" s="49">
        <f t="shared" si="48"/>
        <v>0</v>
      </c>
      <c r="BU15" s="74">
        <f t="shared" si="49"/>
        <v>12</v>
      </c>
      <c r="BV15" s="73">
        <f t="shared" si="50"/>
        <v>1.7671899021090771E-5</v>
      </c>
      <c r="BW15" s="73">
        <f t="shared" si="51"/>
        <v>1.1111952234401125E-8</v>
      </c>
      <c r="BX15" s="73">
        <f t="shared" si="52"/>
        <v>3.401589549052201E-9</v>
      </c>
      <c r="BY15" s="1">
        <f t="shared" si="53"/>
        <v>1.4930085720116881E-8</v>
      </c>
      <c r="BZ15" s="91">
        <f t="shared" si="54"/>
        <v>7.6641554365065849E-6</v>
      </c>
      <c r="CB15" s="74">
        <f t="shared" si="55"/>
        <v>12</v>
      </c>
      <c r="CC15" s="56">
        <f t="shared" si="56"/>
        <v>0</v>
      </c>
      <c r="CD15" s="4">
        <f t="shared" si="57"/>
        <v>0</v>
      </c>
      <c r="CE15" s="4">
        <f t="shared" si="58"/>
        <v>0</v>
      </c>
      <c r="CF15" s="49">
        <f t="shared" si="59"/>
        <v>0</v>
      </c>
      <c r="CH15" s="74">
        <f t="shared" si="60"/>
        <v>12</v>
      </c>
      <c r="CI15" s="56">
        <f t="shared" si="5"/>
        <v>0</v>
      </c>
      <c r="CJ15" s="4">
        <f t="shared" si="6"/>
        <v>0</v>
      </c>
      <c r="CK15" s="4">
        <f t="shared" si="7"/>
        <v>0</v>
      </c>
      <c r="CL15" s="49">
        <f t="shared" si="61"/>
        <v>0</v>
      </c>
      <c r="CM15" s="4">
        <f t="shared" si="62"/>
        <v>0</v>
      </c>
      <c r="CN15" s="49">
        <f t="shared" si="63"/>
        <v>0</v>
      </c>
      <c r="CP15" s="74">
        <f t="shared" si="64"/>
        <v>12</v>
      </c>
      <c r="CQ15" s="56">
        <f t="shared" si="65"/>
        <v>0</v>
      </c>
      <c r="CR15" s="4">
        <f t="shared" si="66"/>
        <v>0</v>
      </c>
      <c r="CS15" s="4">
        <f t="shared" si="67"/>
        <v>0</v>
      </c>
      <c r="CT15" s="49">
        <f t="shared" si="68"/>
        <v>0</v>
      </c>
      <c r="CU15" s="4">
        <f t="shared" si="69"/>
        <v>0</v>
      </c>
      <c r="CV15" s="49">
        <f t="shared" si="70"/>
        <v>0</v>
      </c>
      <c r="CW15" s="56"/>
      <c r="CX15" s="74">
        <f t="shared" si="71"/>
        <v>12</v>
      </c>
      <c r="CY15" s="4">
        <f>Input_Accepted!Q14*(1-$DC$3)</f>
        <v>1.0049911233335307E-4</v>
      </c>
      <c r="CZ15" s="4">
        <f>Input_Accepted!L14</f>
        <v>5.8323147626411601E-5</v>
      </c>
      <c r="DA15" s="4">
        <f>Input_Accepted!M14</f>
        <v>0</v>
      </c>
      <c r="DB15" s="49">
        <f>$DC$3*Input_Accepted!Q14</f>
        <v>1.2218872992267692E-4</v>
      </c>
      <c r="DD15" s="102">
        <f>Input_Accepted!Q14*Input_Accepted!C14</f>
        <v>0</v>
      </c>
      <c r="DG15" s="82">
        <f t="shared" si="72"/>
        <v>12</v>
      </c>
      <c r="DH15" s="56">
        <f t="shared" si="73"/>
        <v>4.2037957872725898E-3</v>
      </c>
      <c r="DI15" s="4">
        <f t="shared" si="74"/>
        <v>1.05413245061525E-4</v>
      </c>
      <c r="DJ15" s="4">
        <f t="shared" si="75"/>
        <v>5.8323147626411601E-5</v>
      </c>
      <c r="DK15" s="49">
        <f t="shared" si="76"/>
        <v>1.2218872992267692E-4</v>
      </c>
      <c r="DM15" s="74">
        <f t="shared" si="77"/>
        <v>12</v>
      </c>
      <c r="DN15" s="4">
        <f t="shared" si="89"/>
        <v>1.1254766374571855E-7</v>
      </c>
      <c r="DO15" s="4">
        <f t="shared" si="90"/>
        <v>8.6395359716008582E-11</v>
      </c>
      <c r="DP15" s="49">
        <f t="shared" si="91"/>
        <v>9.9296270950144059E-12</v>
      </c>
      <c r="DQ15" s="49">
        <f t="shared" si="92"/>
        <v>3.1123237519188195E-11</v>
      </c>
      <c r="DS15" s="74">
        <f t="shared" si="79"/>
        <v>12</v>
      </c>
      <c r="DT15" s="410">
        <f t="shared" si="80"/>
        <v>5.8323147626411601E-5</v>
      </c>
      <c r="DU15" s="467">
        <f t="shared" si="81"/>
        <v>5.8323147626411601E-5</v>
      </c>
      <c r="DV15" s="49"/>
      <c r="DW15" s="102">
        <f t="shared" si="93"/>
        <v>99446.11738896613</v>
      </c>
      <c r="DY15" s="74">
        <f t="shared" si="82"/>
        <v>12</v>
      </c>
      <c r="DZ15" s="409">
        <f t="shared" si="83"/>
        <v>5.9432116307797584E-5</v>
      </c>
      <c r="EB15" s="102">
        <f t="shared" si="95"/>
        <v>99435.595112377036</v>
      </c>
      <c r="EE15" s="74">
        <f t="shared" si="84"/>
        <v>12</v>
      </c>
      <c r="EF15" s="409">
        <f>Input_Accepted!Q14</f>
        <v>2.2268784225603001E-4</v>
      </c>
      <c r="EH15" s="443">
        <f t="shared" si="8"/>
        <v>1.4474709746641951E-4</v>
      </c>
    </row>
    <row r="16" spans="1:138">
      <c r="A16" s="82">
        <f t="shared" si="9"/>
        <v>13</v>
      </c>
      <c r="B16" s="84">
        <f>Input_Accepted!B15</f>
        <v>0</v>
      </c>
      <c r="C16" s="17">
        <f>Input_Accepted!C15</f>
        <v>7.66598220396979E-2</v>
      </c>
      <c r="D16" s="16">
        <f t="shared" si="10"/>
        <v>0</v>
      </c>
      <c r="E16" s="12"/>
      <c r="F16" s="11">
        <f t="shared" si="11"/>
        <v>0</v>
      </c>
      <c r="G16" s="11">
        <f t="shared" si="12"/>
        <v>0</v>
      </c>
      <c r="H16" s="49">
        <f t="shared" si="13"/>
        <v>0</v>
      </c>
      <c r="J16" s="61">
        <f t="shared" si="14"/>
        <v>13</v>
      </c>
      <c r="K16" s="5">
        <f>Input_Accepted!B15</f>
        <v>0</v>
      </c>
      <c r="L16" s="4">
        <f t="shared" si="85"/>
        <v>0</v>
      </c>
      <c r="M16" s="4">
        <f t="shared" si="86"/>
        <v>0</v>
      </c>
      <c r="N16" s="4"/>
      <c r="O16" s="49"/>
      <c r="Q16" s="43">
        <f t="shared" si="15"/>
        <v>13</v>
      </c>
      <c r="R16" s="14">
        <f>Input_Accepted!M15</f>
        <v>0</v>
      </c>
      <c r="S16" s="14">
        <f t="shared" si="16"/>
        <v>0</v>
      </c>
      <c r="T16" s="14">
        <f t="shared" si="17"/>
        <v>0</v>
      </c>
      <c r="U16" s="14">
        <f t="shared" si="18"/>
        <v>0</v>
      </c>
      <c r="V16" s="14">
        <f t="shared" si="19"/>
        <v>0</v>
      </c>
      <c r="W16" s="49"/>
      <c r="X16" s="43">
        <f t="shared" si="20"/>
        <v>13</v>
      </c>
      <c r="Y16" s="14">
        <f>+Input_Accepted!I15</f>
        <v>0</v>
      </c>
      <c r="Z16" s="14">
        <f t="shared" si="21"/>
        <v>0</v>
      </c>
      <c r="AA16" s="14">
        <f t="shared" si="22"/>
        <v>0</v>
      </c>
      <c r="AB16" s="14">
        <f t="shared" si="23"/>
        <v>0</v>
      </c>
      <c r="AC16" s="14">
        <f t="shared" si="24"/>
        <v>0</v>
      </c>
      <c r="AD16" s="50"/>
      <c r="AE16" s="43">
        <f t="shared" si="25"/>
        <v>13</v>
      </c>
      <c r="AF16" s="14">
        <f>Input_Accepted!E15</f>
        <v>0</v>
      </c>
      <c r="AG16" s="14">
        <f>Input_Accepted!J15</f>
        <v>3.8837725575266799E-3</v>
      </c>
      <c r="AH16" s="14">
        <f>Input_Accepted!K15</f>
        <v>1.1560695368728599E-4</v>
      </c>
      <c r="AI16" s="44">
        <f>Input_Accepted!L15</f>
        <v>7.1151856034049795E-5</v>
      </c>
      <c r="AK16" s="56">
        <f t="shared" si="0"/>
        <v>2.9772931310265767E-4</v>
      </c>
      <c r="AL16" s="4">
        <f t="shared" si="1"/>
        <v>8.8624084962189415E-6</v>
      </c>
      <c r="AM16" s="4">
        <f t="shared" si="2"/>
        <v>5.4544886213644623E-6</v>
      </c>
      <c r="AN16" s="4">
        <f t="shared" si="26"/>
        <v>1.1072516786205882E-5</v>
      </c>
      <c r="AO16" s="57">
        <f t="shared" si="27"/>
        <v>13</v>
      </c>
      <c r="AQ16" s="74">
        <f t="shared" si="27"/>
        <v>13</v>
      </c>
      <c r="AR16" s="73">
        <f t="shared" si="3"/>
        <v>-3.8837725575266799E-3</v>
      </c>
      <c r="AS16" s="73">
        <f t="shared" si="4"/>
        <v>-1.1560695368728599E-4</v>
      </c>
      <c r="AT16" s="50">
        <f t="shared" si="28"/>
        <v>-7.1151856034049795E-5</v>
      </c>
      <c r="AU16" s="50">
        <f t="shared" si="29"/>
        <v>-1.4443702700577671E-4</v>
      </c>
      <c r="AW16" s="74">
        <f t="shared" ref="AW16" si="105">1+AW15</f>
        <v>13</v>
      </c>
      <c r="AX16" s="4">
        <f t="shared" si="31"/>
        <v>0</v>
      </c>
      <c r="AY16" s="4">
        <f t="shared" si="32"/>
        <v>0</v>
      </c>
      <c r="AZ16" s="49">
        <f t="shared" si="33"/>
        <v>0</v>
      </c>
      <c r="BA16" s="4">
        <f t="shared" si="34"/>
        <v>0</v>
      </c>
      <c r="BC16" s="74">
        <f t="shared" si="35"/>
        <v>13</v>
      </c>
      <c r="BD16" s="56">
        <f t="shared" si="36"/>
        <v>5.9545862620531535E-4</v>
      </c>
      <c r="BE16" s="4">
        <f t="shared" si="37"/>
        <v>1.7724816992437883E-5</v>
      </c>
      <c r="BF16" s="4">
        <f t="shared" si="38"/>
        <v>1.0908977242728925E-5</v>
      </c>
      <c r="BG16" s="49">
        <f t="shared" si="39"/>
        <v>2.2145033572411763E-5</v>
      </c>
      <c r="BI16" s="74">
        <f t="shared" si="40"/>
        <v>13</v>
      </c>
      <c r="BJ16" s="56" t="e">
        <f t="shared" si="41"/>
        <v>#NUM!</v>
      </c>
      <c r="BK16" s="4" t="e">
        <f t="shared" si="42"/>
        <v>#NUM!</v>
      </c>
      <c r="BL16" s="4" t="e">
        <f t="shared" si="43"/>
        <v>#NUM!</v>
      </c>
      <c r="BM16" s="49" t="e">
        <f t="shared" si="44"/>
        <v>#NUM!</v>
      </c>
      <c r="BO16" s="74">
        <f t="shared" si="45"/>
        <v>13</v>
      </c>
      <c r="BP16" s="56">
        <f t="shared" si="46"/>
        <v>2.9657300016685829E-4</v>
      </c>
      <c r="BQ16" s="4">
        <f t="shared" si="47"/>
        <v>8.8613839401703605E-6</v>
      </c>
      <c r="BR16" s="4">
        <f t="shared" si="88"/>
        <v>5.4541005243753362E-6</v>
      </c>
      <c r="BS16" s="49">
        <f t="shared" si="48"/>
        <v>1.1070917504799813E-5</v>
      </c>
      <c r="BU16" s="74">
        <f t="shared" si="49"/>
        <v>13</v>
      </c>
      <c r="BV16" s="73">
        <f t="shared" si="50"/>
        <v>1.5083689278597328E-5</v>
      </c>
      <c r="BW16" s="73">
        <f t="shared" si="51"/>
        <v>1.3364967740854289E-8</v>
      </c>
      <c r="BX16" s="73">
        <f t="shared" si="52"/>
        <v>5.062586617090148E-9</v>
      </c>
      <c r="BY16" s="1">
        <f t="shared" si="53"/>
        <v>2.0862054770267472E-8</v>
      </c>
      <c r="BZ16" s="91">
        <f t="shared" si="54"/>
        <v>7.8067413186843928E-6</v>
      </c>
      <c r="CB16" s="74">
        <f t="shared" si="55"/>
        <v>13</v>
      </c>
      <c r="CC16" s="56">
        <f t="shared" si="56"/>
        <v>0</v>
      </c>
      <c r="CD16" s="4">
        <f t="shared" si="57"/>
        <v>0</v>
      </c>
      <c r="CE16" s="4">
        <f t="shared" si="58"/>
        <v>0</v>
      </c>
      <c r="CF16" s="49">
        <f t="shared" si="59"/>
        <v>0</v>
      </c>
      <c r="CH16" s="74">
        <f t="shared" si="60"/>
        <v>13</v>
      </c>
      <c r="CI16" s="56">
        <f t="shared" si="5"/>
        <v>1</v>
      </c>
      <c r="CJ16" s="4">
        <f t="shared" si="6"/>
        <v>1</v>
      </c>
      <c r="CK16" s="4">
        <f t="shared" si="7"/>
        <v>1</v>
      </c>
      <c r="CL16" s="49">
        <f t="shared" si="61"/>
        <v>1</v>
      </c>
      <c r="CM16" s="4">
        <f t="shared" si="62"/>
        <v>0</v>
      </c>
      <c r="CN16" s="49">
        <f t="shared" si="63"/>
        <v>0</v>
      </c>
      <c r="CP16" s="74">
        <f t="shared" si="64"/>
        <v>13</v>
      </c>
      <c r="CQ16" s="56">
        <f t="shared" si="65"/>
        <v>1</v>
      </c>
      <c r="CR16" s="4">
        <f t="shared" si="66"/>
        <v>1</v>
      </c>
      <c r="CS16" s="4">
        <f t="shared" si="67"/>
        <v>1</v>
      </c>
      <c r="CT16" s="49">
        <f t="shared" si="68"/>
        <v>1</v>
      </c>
      <c r="CU16" s="4">
        <f t="shared" si="69"/>
        <v>0</v>
      </c>
      <c r="CV16" s="49">
        <f t="shared" si="70"/>
        <v>0</v>
      </c>
      <c r="CW16" s="56"/>
      <c r="CX16" s="74">
        <f t="shared" si="71"/>
        <v>13</v>
      </c>
      <c r="CY16" s="4">
        <f>Input_Accepted!Q15*(1-$DC$3)</f>
        <v>1.1879813311207132E-4</v>
      </c>
      <c r="CZ16" s="4">
        <f>Input_Accepted!L15</f>
        <v>7.1151856034049795E-5</v>
      </c>
      <c r="DA16" s="4">
        <f>Input_Accepted!M15</f>
        <v>0</v>
      </c>
      <c r="DB16" s="49">
        <f>$DC$3*Input_Accepted!Q15</f>
        <v>1.4443702700577671E-4</v>
      </c>
      <c r="DD16" s="102">
        <f>Input_Accepted!Q15*Input_Accepted!C15</f>
        <v>2.0179560529225612E-5</v>
      </c>
      <c r="DG16" s="82">
        <f t="shared" si="72"/>
        <v>13</v>
      </c>
      <c r="DH16" s="56">
        <f t="shared" si="73"/>
        <v>3.8837725575266799E-3</v>
      </c>
      <c r="DI16" s="4">
        <f t="shared" si="74"/>
        <v>1.1560695368728599E-4</v>
      </c>
      <c r="DJ16" s="4">
        <f t="shared" si="75"/>
        <v>7.1151856034049795E-5</v>
      </c>
      <c r="DK16" s="49">
        <f t="shared" si="76"/>
        <v>1.4443702700577671E-4</v>
      </c>
      <c r="DM16" s="74">
        <f t="shared" si="77"/>
        <v>13</v>
      </c>
      <c r="DN16" s="4">
        <f t="shared" si="89"/>
        <v>1.0241486757700337E-7</v>
      </c>
      <c r="DO16" s="4">
        <f t="shared" si="90"/>
        <v>1.0391169554691403E-10</v>
      </c>
      <c r="DP16" s="49">
        <f t="shared" si="91"/>
        <v>1.6457575940820689E-10</v>
      </c>
      <c r="DQ16" s="49">
        <f t="shared" si="92"/>
        <v>4.9498672309786649E-10</v>
      </c>
      <c r="DS16" s="74">
        <f t="shared" si="79"/>
        <v>13</v>
      </c>
      <c r="DT16" s="410">
        <f t="shared" si="80"/>
        <v>7.1151856034049795E-5</v>
      </c>
      <c r="DU16" s="467">
        <f t="shared" si="81"/>
        <v>7.1151856034049795E-5</v>
      </c>
      <c r="DV16" s="49"/>
      <c r="DW16" s="102">
        <f t="shared" si="93"/>
        <v>99440.317378380772</v>
      </c>
      <c r="DY16" s="74">
        <f t="shared" si="82"/>
        <v>13</v>
      </c>
      <c r="DZ16" s="409">
        <f t="shared" si="83"/>
        <v>7.2504752494125505E-5</v>
      </c>
      <c r="EB16" s="102">
        <f t="shared" si="95"/>
        <v>99429.685444523187</v>
      </c>
      <c r="EE16" s="74">
        <f t="shared" si="84"/>
        <v>13</v>
      </c>
      <c r="EF16" s="409">
        <f>Input_Accepted!Q15</f>
        <v>2.6323516011784803E-4</v>
      </c>
      <c r="EH16" s="443">
        <f t="shared" si="8"/>
        <v>1.7110285407660123E-4</v>
      </c>
    </row>
    <row r="17" spans="1:138">
      <c r="A17" s="82">
        <f t="shared" si="9"/>
        <v>14</v>
      </c>
      <c r="B17" s="84">
        <f>Input_Accepted!B16</f>
        <v>0</v>
      </c>
      <c r="C17" s="17">
        <f>Input_Accepted!C16</f>
        <v>0</v>
      </c>
      <c r="D17" s="16">
        <f t="shared" si="10"/>
        <v>0</v>
      </c>
      <c r="E17" s="12"/>
      <c r="F17" s="11">
        <f t="shared" si="11"/>
        <v>0</v>
      </c>
      <c r="G17" s="11">
        <f t="shared" si="12"/>
        <v>0</v>
      </c>
      <c r="H17" s="49">
        <f t="shared" si="13"/>
        <v>0</v>
      </c>
      <c r="J17" s="61">
        <f t="shared" si="14"/>
        <v>14</v>
      </c>
      <c r="K17" s="5">
        <f>Input_Accepted!B16</f>
        <v>0</v>
      </c>
      <c r="L17" s="4">
        <f t="shared" si="85"/>
        <v>0</v>
      </c>
      <c r="M17" s="4">
        <f t="shared" si="86"/>
        <v>0</v>
      </c>
      <c r="N17" s="4"/>
      <c r="O17" s="49"/>
      <c r="Q17" s="43">
        <f t="shared" si="15"/>
        <v>14</v>
      </c>
      <c r="R17" s="14">
        <f>Input_Accepted!M16</f>
        <v>0</v>
      </c>
      <c r="S17" s="14">
        <f t="shared" si="16"/>
        <v>0</v>
      </c>
      <c r="T17" s="14">
        <f t="shared" si="17"/>
        <v>0</v>
      </c>
      <c r="U17" s="14">
        <f t="shared" si="18"/>
        <v>0</v>
      </c>
      <c r="V17" s="14">
        <f t="shared" si="19"/>
        <v>0</v>
      </c>
      <c r="W17" s="49"/>
      <c r="X17" s="43">
        <f t="shared" si="20"/>
        <v>14</v>
      </c>
      <c r="Y17" s="14">
        <f>+Input_Accepted!I16</f>
        <v>0</v>
      </c>
      <c r="Z17" s="14">
        <f t="shared" si="21"/>
        <v>0</v>
      </c>
      <c r="AA17" s="14">
        <f t="shared" si="22"/>
        <v>0</v>
      </c>
      <c r="AB17" s="14">
        <f t="shared" si="23"/>
        <v>0</v>
      </c>
      <c r="AC17" s="14">
        <f t="shared" si="24"/>
        <v>0</v>
      </c>
      <c r="AD17" s="50"/>
      <c r="AE17" s="43">
        <f t="shared" si="25"/>
        <v>14</v>
      </c>
      <c r="AF17" s="14">
        <f>Input_Accepted!E16</f>
        <v>0</v>
      </c>
      <c r="AG17" s="14">
        <f>Input_Accepted!J16</f>
        <v>3.5792073400476199E-3</v>
      </c>
      <c r="AH17" s="14">
        <f>Input_Accepted!K16</f>
        <v>1.2678636187035699E-4</v>
      </c>
      <c r="AI17" s="44">
        <f>Input_Accepted!L16</f>
        <v>9.4490946240297595E-5</v>
      </c>
      <c r="AK17" s="56">
        <f t="shared" si="0"/>
        <v>0</v>
      </c>
      <c r="AL17" s="4">
        <f t="shared" si="1"/>
        <v>0</v>
      </c>
      <c r="AM17" s="4">
        <f t="shared" si="2"/>
        <v>0</v>
      </c>
      <c r="AN17" s="4">
        <f t="shared" si="26"/>
        <v>0</v>
      </c>
      <c r="AO17" s="57">
        <f t="shared" si="27"/>
        <v>14</v>
      </c>
      <c r="AQ17" s="74">
        <f t="shared" si="27"/>
        <v>14</v>
      </c>
      <c r="AR17" s="73">
        <f t="shared" si="3"/>
        <v>-3.5792073400476199E-3</v>
      </c>
      <c r="AS17" s="73">
        <f t="shared" si="4"/>
        <v>-1.2678636187035699E-4</v>
      </c>
      <c r="AT17" s="50">
        <f t="shared" si="28"/>
        <v>-9.4490946240297595E-5</v>
      </c>
      <c r="AU17" s="50">
        <f t="shared" si="29"/>
        <v>-1.8337218889945359E-4</v>
      </c>
      <c r="AW17" s="74">
        <f t="shared" ref="AW17" si="106">1+AW16</f>
        <v>14</v>
      </c>
      <c r="AX17" s="4">
        <f t="shared" si="31"/>
        <v>0</v>
      </c>
      <c r="AY17" s="4">
        <f t="shared" si="32"/>
        <v>0</v>
      </c>
      <c r="AZ17" s="49">
        <f t="shared" si="33"/>
        <v>0</v>
      </c>
      <c r="BA17" s="4">
        <f t="shared" si="34"/>
        <v>0</v>
      </c>
      <c r="BC17" s="74">
        <f t="shared" si="35"/>
        <v>14</v>
      </c>
      <c r="BD17" s="56">
        <f t="shared" si="36"/>
        <v>0</v>
      </c>
      <c r="BE17" s="4">
        <f t="shared" si="37"/>
        <v>0</v>
      </c>
      <c r="BF17" s="4">
        <f t="shared" si="38"/>
        <v>0</v>
      </c>
      <c r="BG17" s="49">
        <f t="shared" si="39"/>
        <v>0</v>
      </c>
      <c r="BI17" s="74">
        <f t="shared" si="40"/>
        <v>14</v>
      </c>
      <c r="BJ17" s="56" t="e">
        <f t="shared" si="41"/>
        <v>#DIV/0!</v>
      </c>
      <c r="BK17" s="4" t="e">
        <f t="shared" si="42"/>
        <v>#DIV/0!</v>
      </c>
      <c r="BL17" s="4" t="e">
        <f t="shared" si="43"/>
        <v>#DIV/0!</v>
      </c>
      <c r="BM17" s="49" t="e">
        <f t="shared" si="44"/>
        <v>#DIV/0!</v>
      </c>
      <c r="BO17" s="74">
        <f t="shared" si="45"/>
        <v>14</v>
      </c>
      <c r="BP17" s="56">
        <f t="shared" si="46"/>
        <v>0</v>
      </c>
      <c r="BQ17" s="4">
        <f t="shared" si="47"/>
        <v>0</v>
      </c>
      <c r="BR17" s="4">
        <f t="shared" si="88"/>
        <v>0</v>
      </c>
      <c r="BS17" s="49">
        <f t="shared" si="48"/>
        <v>0</v>
      </c>
      <c r="BU17" s="74">
        <f t="shared" si="49"/>
        <v>14</v>
      </c>
      <c r="BV17" s="73">
        <f t="shared" si="50"/>
        <v>1.2810725183050758E-5</v>
      </c>
      <c r="BW17" s="73">
        <f t="shared" si="51"/>
        <v>1.6074781556321115E-8</v>
      </c>
      <c r="BX17" s="73">
        <f t="shared" si="52"/>
        <v>8.9285389213868097E-9</v>
      </c>
      <c r="BY17" s="1">
        <f t="shared" si="53"/>
        <v>3.3625359661776893E-8</v>
      </c>
      <c r="BZ17" s="91">
        <f t="shared" si="54"/>
        <v>7.9533435881854078E-6</v>
      </c>
      <c r="CB17" s="74">
        <f t="shared" si="55"/>
        <v>14</v>
      </c>
      <c r="CC17" s="56">
        <f t="shared" si="56"/>
        <v>0</v>
      </c>
      <c r="CD17" s="4">
        <f t="shared" si="57"/>
        <v>0</v>
      </c>
      <c r="CE17" s="4">
        <f t="shared" si="58"/>
        <v>0</v>
      </c>
      <c r="CF17" s="49">
        <f t="shared" si="59"/>
        <v>0</v>
      </c>
      <c r="CH17" s="74">
        <f t="shared" si="60"/>
        <v>14</v>
      </c>
      <c r="CI17" s="56">
        <f t="shared" si="5"/>
        <v>0</v>
      </c>
      <c r="CJ17" s="4">
        <f t="shared" si="6"/>
        <v>0</v>
      </c>
      <c r="CK17" s="4">
        <f t="shared" si="7"/>
        <v>0</v>
      </c>
      <c r="CL17" s="49">
        <f t="shared" si="61"/>
        <v>0</v>
      </c>
      <c r="CM17" s="4">
        <f t="shared" si="62"/>
        <v>0</v>
      </c>
      <c r="CN17" s="49">
        <f t="shared" si="63"/>
        <v>0</v>
      </c>
      <c r="CP17" s="74">
        <f t="shared" si="64"/>
        <v>14</v>
      </c>
      <c r="CQ17" s="56">
        <f t="shared" si="65"/>
        <v>0</v>
      </c>
      <c r="CR17" s="4">
        <f t="shared" si="66"/>
        <v>0</v>
      </c>
      <c r="CS17" s="4">
        <f t="shared" si="67"/>
        <v>0</v>
      </c>
      <c r="CT17" s="49">
        <f t="shared" si="68"/>
        <v>0</v>
      </c>
      <c r="CU17" s="4">
        <f t="shared" si="69"/>
        <v>0</v>
      </c>
      <c r="CV17" s="49">
        <f t="shared" si="70"/>
        <v>0</v>
      </c>
      <c r="CW17" s="56"/>
      <c r="CX17" s="74">
        <f t="shared" si="71"/>
        <v>14</v>
      </c>
      <c r="CY17" s="4">
        <f>Input_Accepted!Q16*(1-$DC$3)</f>
        <v>1.508219475125164E-4</v>
      </c>
      <c r="CZ17" s="4">
        <f>Input_Accepted!L16</f>
        <v>9.4490946240297595E-5</v>
      </c>
      <c r="DA17" s="4">
        <f>Input_Accepted!M16</f>
        <v>0</v>
      </c>
      <c r="DB17" s="49">
        <f>$DC$3*Input_Accepted!Q16</f>
        <v>1.8337218889945359E-4</v>
      </c>
      <c r="DD17" s="102">
        <f>Input_Accepted!Q16*Input_Accepted!C16</f>
        <v>0</v>
      </c>
      <c r="DG17" s="82">
        <f t="shared" si="72"/>
        <v>14</v>
      </c>
      <c r="DH17" s="56">
        <f t="shared" si="73"/>
        <v>3.5792073400476199E-3</v>
      </c>
      <c r="DI17" s="4">
        <f t="shared" si="74"/>
        <v>1.2678636187035699E-4</v>
      </c>
      <c r="DJ17" s="4">
        <f t="shared" si="75"/>
        <v>9.4490946240297595E-5</v>
      </c>
      <c r="DK17" s="49">
        <f t="shared" si="76"/>
        <v>1.8337218889945359E-4</v>
      </c>
      <c r="DM17" s="74">
        <f t="shared" si="77"/>
        <v>14</v>
      </c>
      <c r="DN17" s="4">
        <f t="shared" si="89"/>
        <v>9.2759971698067161E-8</v>
      </c>
      <c r="DO17" s="4">
        <f t="shared" si="90"/>
        <v>1.2497916732371479E-10</v>
      </c>
      <c r="DP17" s="49">
        <f t="shared" si="91"/>
        <v>5.44713131655372E-10</v>
      </c>
      <c r="DQ17" s="49">
        <f t="shared" si="92"/>
        <v>1.5159468316868283E-9</v>
      </c>
      <c r="DS17" s="74">
        <f t="shared" si="79"/>
        <v>14</v>
      </c>
      <c r="DT17" s="410">
        <f t="shared" si="80"/>
        <v>9.4490946240297595E-5</v>
      </c>
      <c r="DU17" s="467">
        <f t="shared" si="81"/>
        <v>9.4490946240297595E-5</v>
      </c>
      <c r="DV17" s="49"/>
      <c r="DW17" s="102">
        <f t="shared" si="93"/>
        <v>99433.242015234689</v>
      </c>
      <c r="DY17" s="74">
        <f t="shared" si="82"/>
        <v>14</v>
      </c>
      <c r="DZ17" s="409">
        <f t="shared" si="83"/>
        <v>9.6287617104604038E-5</v>
      </c>
      <c r="EB17" s="102">
        <f t="shared" si="95"/>
        <v>99422.476319789464</v>
      </c>
      <c r="EE17" s="74">
        <f t="shared" si="84"/>
        <v>14</v>
      </c>
      <c r="EF17" s="409">
        <f>Input_Accepted!Q16</f>
        <v>3.3419413641197E-4</v>
      </c>
      <c r="EH17" s="443">
        <f t="shared" si="8"/>
        <v>2.1722618866778051E-4</v>
      </c>
    </row>
    <row r="18" spans="1:138">
      <c r="A18" s="82">
        <f t="shared" si="9"/>
        <v>15</v>
      </c>
      <c r="B18" s="84">
        <f>Input_Accepted!B17</f>
        <v>0</v>
      </c>
      <c r="C18" s="17">
        <f>Input_Accepted!C17</f>
        <v>0</v>
      </c>
      <c r="D18" s="16">
        <f t="shared" si="10"/>
        <v>0</v>
      </c>
      <c r="E18" s="12"/>
      <c r="F18" s="11">
        <f t="shared" si="11"/>
        <v>0</v>
      </c>
      <c r="G18" s="11">
        <f t="shared" si="12"/>
        <v>0</v>
      </c>
      <c r="H18" s="49">
        <f t="shared" si="13"/>
        <v>0</v>
      </c>
      <c r="J18" s="61">
        <f t="shared" si="14"/>
        <v>15</v>
      </c>
      <c r="K18" s="5">
        <f>Input_Accepted!B17</f>
        <v>0</v>
      </c>
      <c r="L18" s="4">
        <f t="shared" si="85"/>
        <v>0</v>
      </c>
      <c r="M18" s="4">
        <f t="shared" si="86"/>
        <v>0</v>
      </c>
      <c r="N18" s="4"/>
      <c r="O18" s="49"/>
      <c r="Q18" s="43">
        <f t="shared" si="15"/>
        <v>15</v>
      </c>
      <c r="R18" s="14">
        <f>Input_Accepted!M17</f>
        <v>0</v>
      </c>
      <c r="S18" s="14">
        <f t="shared" si="16"/>
        <v>0</v>
      </c>
      <c r="T18" s="14">
        <f t="shared" si="17"/>
        <v>0</v>
      </c>
      <c r="U18" s="14">
        <f t="shared" si="18"/>
        <v>0</v>
      </c>
      <c r="V18" s="14">
        <f t="shared" si="19"/>
        <v>0</v>
      </c>
      <c r="W18" s="49"/>
      <c r="X18" s="43">
        <f t="shared" si="20"/>
        <v>15</v>
      </c>
      <c r="Y18" s="14">
        <f>+Input_Accepted!I17</f>
        <v>0</v>
      </c>
      <c r="Z18" s="14">
        <f t="shared" si="21"/>
        <v>0</v>
      </c>
      <c r="AA18" s="14">
        <f t="shared" si="22"/>
        <v>0</v>
      </c>
      <c r="AB18" s="14">
        <f t="shared" si="23"/>
        <v>0</v>
      </c>
      <c r="AC18" s="14">
        <f t="shared" si="24"/>
        <v>0</v>
      </c>
      <c r="AD18" s="50"/>
      <c r="AE18" s="43">
        <f t="shared" si="25"/>
        <v>15</v>
      </c>
      <c r="AF18" s="14">
        <f>Input_Accepted!E17</f>
        <v>0</v>
      </c>
      <c r="AG18" s="14">
        <f>Input_Accepted!J17</f>
        <v>3.2901001348296598E-3</v>
      </c>
      <c r="AH18" s="14">
        <f>Input_Accepted!K17</f>
        <v>1.39046770985196E-4</v>
      </c>
      <c r="AI18" s="44">
        <f>Input_Accepted!L17</f>
        <v>1.3667060862318099E-4</v>
      </c>
      <c r="AK18" s="56">
        <f t="shared" si="0"/>
        <v>0</v>
      </c>
      <c r="AL18" s="4">
        <f t="shared" si="1"/>
        <v>0</v>
      </c>
      <c r="AM18" s="4">
        <f t="shared" si="2"/>
        <v>0</v>
      </c>
      <c r="AN18" s="4">
        <f t="shared" si="26"/>
        <v>0</v>
      </c>
      <c r="AO18" s="57">
        <f t="shared" si="27"/>
        <v>15</v>
      </c>
      <c r="AQ18" s="74">
        <f t="shared" si="27"/>
        <v>15</v>
      </c>
      <c r="AR18" s="73">
        <f t="shared" si="3"/>
        <v>-3.2901001348296598E-3</v>
      </c>
      <c r="AS18" s="73">
        <f t="shared" si="4"/>
        <v>-1.39046770985196E-4</v>
      </c>
      <c r="AT18" s="50">
        <f t="shared" si="28"/>
        <v>-1.3667060862318099E-4</v>
      </c>
      <c r="AU18" s="50">
        <f t="shared" si="29"/>
        <v>-2.5013657904090927E-4</v>
      </c>
      <c r="AW18" s="74">
        <f t="shared" ref="AW18" si="107">1+AW17</f>
        <v>15</v>
      </c>
      <c r="AX18" s="4">
        <f t="shared" si="31"/>
        <v>0</v>
      </c>
      <c r="AY18" s="4">
        <f t="shared" si="32"/>
        <v>0</v>
      </c>
      <c r="AZ18" s="49">
        <f t="shared" si="33"/>
        <v>0</v>
      </c>
      <c r="BA18" s="4">
        <f t="shared" si="34"/>
        <v>0</v>
      </c>
      <c r="BC18" s="74">
        <f t="shared" si="35"/>
        <v>15</v>
      </c>
      <c r="BD18" s="56">
        <f t="shared" si="36"/>
        <v>0</v>
      </c>
      <c r="BE18" s="4">
        <f t="shared" si="37"/>
        <v>0</v>
      </c>
      <c r="BF18" s="4">
        <f t="shared" si="38"/>
        <v>0</v>
      </c>
      <c r="BG18" s="49">
        <f t="shared" si="39"/>
        <v>0</v>
      </c>
      <c r="BI18" s="74">
        <f t="shared" si="40"/>
        <v>15</v>
      </c>
      <c r="BJ18" s="56" t="e">
        <f t="shared" si="41"/>
        <v>#DIV/0!</v>
      </c>
      <c r="BK18" s="4" t="e">
        <f t="shared" si="42"/>
        <v>#DIV/0!</v>
      </c>
      <c r="BL18" s="4" t="e">
        <f t="shared" si="43"/>
        <v>#DIV/0!</v>
      </c>
      <c r="BM18" s="49" t="e">
        <f t="shared" si="44"/>
        <v>#DIV/0!</v>
      </c>
      <c r="BO18" s="74">
        <f t="shared" si="45"/>
        <v>15</v>
      </c>
      <c r="BP18" s="56">
        <f t="shared" si="46"/>
        <v>0</v>
      </c>
      <c r="BQ18" s="4">
        <f t="shared" si="47"/>
        <v>0</v>
      </c>
      <c r="BR18" s="4">
        <f t="shared" si="88"/>
        <v>0</v>
      </c>
      <c r="BS18" s="49">
        <f t="shared" si="48"/>
        <v>0</v>
      </c>
      <c r="BU18" s="74">
        <f t="shared" si="49"/>
        <v>15</v>
      </c>
      <c r="BV18" s="73">
        <f t="shared" si="50"/>
        <v>1.0824758897206146E-5</v>
      </c>
      <c r="BW18" s="73">
        <f t="shared" si="51"/>
        <v>1.9334004521409545E-8</v>
      </c>
      <c r="BX18" s="73">
        <f t="shared" si="52"/>
        <v>1.8678855261430715E-8</v>
      </c>
      <c r="BY18" s="1">
        <f t="shared" si="53"/>
        <v>6.2568308174289047E-8</v>
      </c>
      <c r="BZ18" s="91">
        <f t="shared" si="54"/>
        <v>8.1041145195029155E-6</v>
      </c>
      <c r="CB18" s="74">
        <f t="shared" si="55"/>
        <v>15</v>
      </c>
      <c r="CC18" s="56">
        <f t="shared" si="56"/>
        <v>0</v>
      </c>
      <c r="CD18" s="4">
        <f t="shared" si="57"/>
        <v>0</v>
      </c>
      <c r="CE18" s="4">
        <f t="shared" si="58"/>
        <v>0</v>
      </c>
      <c r="CF18" s="49">
        <f t="shared" si="59"/>
        <v>0</v>
      </c>
      <c r="CH18" s="74">
        <f t="shared" si="60"/>
        <v>15</v>
      </c>
      <c r="CI18" s="56">
        <f t="shared" si="5"/>
        <v>0</v>
      </c>
      <c r="CJ18" s="4">
        <f t="shared" si="6"/>
        <v>0</v>
      </c>
      <c r="CK18" s="4">
        <f t="shared" si="7"/>
        <v>0</v>
      </c>
      <c r="CL18" s="49">
        <f t="shared" si="61"/>
        <v>0</v>
      </c>
      <c r="CM18" s="4">
        <f t="shared" si="62"/>
        <v>0</v>
      </c>
      <c r="CN18" s="49">
        <f t="shared" si="63"/>
        <v>0</v>
      </c>
      <c r="CP18" s="74">
        <f t="shared" si="64"/>
        <v>15</v>
      </c>
      <c r="CQ18" s="56">
        <f t="shared" si="65"/>
        <v>0</v>
      </c>
      <c r="CR18" s="4">
        <f t="shared" si="66"/>
        <v>0</v>
      </c>
      <c r="CS18" s="4">
        <f t="shared" si="67"/>
        <v>0</v>
      </c>
      <c r="CT18" s="49">
        <f t="shared" si="68"/>
        <v>0</v>
      </c>
      <c r="CU18" s="4">
        <f t="shared" si="69"/>
        <v>0</v>
      </c>
      <c r="CV18" s="49">
        <f t="shared" si="70"/>
        <v>0</v>
      </c>
      <c r="CW18" s="56"/>
      <c r="CX18" s="74">
        <f t="shared" si="71"/>
        <v>15</v>
      </c>
      <c r="CY18" s="4">
        <f>Input_Accepted!Q17*(1-$DC$3)</f>
        <v>2.0573504750905468E-4</v>
      </c>
      <c r="CZ18" s="4">
        <f>Input_Accepted!L17</f>
        <v>1.3667060862318099E-4</v>
      </c>
      <c r="DA18" s="4">
        <f>Input_Accepted!M17</f>
        <v>0</v>
      </c>
      <c r="DB18" s="49">
        <f>$DC$3*Input_Accepted!Q17</f>
        <v>2.5013657904090927E-4</v>
      </c>
      <c r="DD18" s="102">
        <f>Input_Accepted!Q17*Input_Accepted!C17</f>
        <v>0</v>
      </c>
      <c r="DG18" s="82">
        <f t="shared" si="72"/>
        <v>15</v>
      </c>
      <c r="DH18" s="56">
        <f t="shared" si="73"/>
        <v>3.2901001348296598E-3</v>
      </c>
      <c r="DI18" s="4">
        <f t="shared" si="74"/>
        <v>1.39046770985196E-4</v>
      </c>
      <c r="DJ18" s="4">
        <f t="shared" si="75"/>
        <v>1.3667060862318099E-4</v>
      </c>
      <c r="DK18" s="49">
        <f t="shared" si="76"/>
        <v>2.5013657904090927E-4</v>
      </c>
      <c r="DM18" s="74">
        <f t="shared" si="77"/>
        <v>15</v>
      </c>
      <c r="DN18" s="4">
        <f t="shared" si="89"/>
        <v>8.358297610893968E-8</v>
      </c>
      <c r="DO18" s="4">
        <f t="shared" si="90"/>
        <v>1.5031763166322738E-10</v>
      </c>
      <c r="DP18" s="49">
        <f t="shared" si="91"/>
        <v>1.7791239187340287E-9</v>
      </c>
      <c r="DQ18" s="49">
        <f t="shared" si="92"/>
        <v>4.4574837909605043E-9</v>
      </c>
      <c r="DS18" s="74">
        <f t="shared" si="79"/>
        <v>15</v>
      </c>
      <c r="DT18" s="410">
        <f t="shared" si="80"/>
        <v>1.3667060862318099E-4</v>
      </c>
      <c r="DU18" s="467">
        <f t="shared" si="81"/>
        <v>1.3667060862318099E-4</v>
      </c>
      <c r="DV18" s="49"/>
      <c r="DW18" s="102">
        <f t="shared" si="93"/>
        <v>99423.846474108926</v>
      </c>
      <c r="DY18" s="74">
        <f t="shared" si="82"/>
        <v>15</v>
      </c>
      <c r="DZ18" s="409">
        <f t="shared" si="83"/>
        <v>1.3926929252138052E-4</v>
      </c>
      <c r="EB18" s="102">
        <f t="shared" si="95"/>
        <v>99412.903166457996</v>
      </c>
      <c r="EE18" s="74">
        <f t="shared" si="84"/>
        <v>15</v>
      </c>
      <c r="EF18" s="409">
        <f>Input_Accepted!Q17</f>
        <v>4.5587162654996398E-4</v>
      </c>
      <c r="EH18" s="443">
        <f t="shared" si="8"/>
        <v>2.9631655725747657E-4</v>
      </c>
    </row>
    <row r="19" spans="1:138">
      <c r="A19" s="82">
        <f t="shared" si="9"/>
        <v>16</v>
      </c>
      <c r="B19" s="84">
        <f>Input_Accepted!B18</f>
        <v>0</v>
      </c>
      <c r="C19" s="17">
        <f>Input_Accepted!C18</f>
        <v>0</v>
      </c>
      <c r="D19" s="16">
        <f t="shared" si="10"/>
        <v>0</v>
      </c>
      <c r="E19" s="12"/>
      <c r="F19" s="11">
        <f t="shared" si="11"/>
        <v>0</v>
      </c>
      <c r="G19" s="11">
        <f t="shared" si="12"/>
        <v>0</v>
      </c>
      <c r="H19" s="49">
        <f t="shared" si="13"/>
        <v>0</v>
      </c>
      <c r="J19" s="61">
        <f t="shared" si="14"/>
        <v>16</v>
      </c>
      <c r="K19" s="5">
        <f>Input_Accepted!B18</f>
        <v>0</v>
      </c>
      <c r="L19" s="4">
        <f t="shared" si="85"/>
        <v>0</v>
      </c>
      <c r="M19" s="4">
        <f t="shared" si="86"/>
        <v>0</v>
      </c>
      <c r="N19" s="4"/>
      <c r="O19" s="49"/>
      <c r="Q19" s="43">
        <f t="shared" si="15"/>
        <v>16</v>
      </c>
      <c r="R19" s="14">
        <f>Input_Accepted!M18</f>
        <v>0</v>
      </c>
      <c r="S19" s="14">
        <f t="shared" si="16"/>
        <v>0</v>
      </c>
      <c r="T19" s="14">
        <f t="shared" si="17"/>
        <v>0</v>
      </c>
      <c r="U19" s="14">
        <f t="shared" si="18"/>
        <v>0</v>
      </c>
      <c r="V19" s="14">
        <f t="shared" si="19"/>
        <v>0</v>
      </c>
      <c r="W19" s="49"/>
      <c r="X19" s="43">
        <f t="shared" si="20"/>
        <v>16</v>
      </c>
      <c r="Y19" s="14">
        <f>+Input_Accepted!I18</f>
        <v>0</v>
      </c>
      <c r="Z19" s="14">
        <f t="shared" si="21"/>
        <v>0</v>
      </c>
      <c r="AA19" s="14">
        <f t="shared" si="22"/>
        <v>0</v>
      </c>
      <c r="AB19" s="14">
        <f t="shared" si="23"/>
        <v>0</v>
      </c>
      <c r="AC19" s="14">
        <f t="shared" si="24"/>
        <v>0</v>
      </c>
      <c r="AD19" s="50"/>
      <c r="AE19" s="43">
        <f t="shared" si="25"/>
        <v>16</v>
      </c>
      <c r="AF19" s="14">
        <f>Input_Accepted!E18</f>
        <v>0</v>
      </c>
      <c r="AG19" s="14">
        <f>Input_Accepted!J18</f>
        <v>3.0164509418661501E-3</v>
      </c>
      <c r="AH19" s="14">
        <f>Input_Accepted!K18</f>
        <v>1.5249269395389801E-4</v>
      </c>
      <c r="AI19" s="44">
        <f>Input_Accepted!L18</f>
        <v>1.9632196894661701E-4</v>
      </c>
      <c r="AK19" s="56">
        <f t="shared" si="0"/>
        <v>0</v>
      </c>
      <c r="AL19" s="4">
        <f t="shared" si="1"/>
        <v>0</v>
      </c>
      <c r="AM19" s="4">
        <f t="shared" si="2"/>
        <v>0</v>
      </c>
      <c r="AN19" s="4">
        <f t="shared" si="26"/>
        <v>0</v>
      </c>
      <c r="AO19" s="57">
        <f t="shared" si="27"/>
        <v>16</v>
      </c>
      <c r="AQ19" s="74">
        <f t="shared" si="27"/>
        <v>16</v>
      </c>
      <c r="AR19" s="73">
        <f t="shared" si="3"/>
        <v>-3.0164509418661501E-3</v>
      </c>
      <c r="AS19" s="73">
        <f t="shared" si="4"/>
        <v>-1.5249269395389801E-4</v>
      </c>
      <c r="AT19" s="50">
        <f t="shared" si="28"/>
        <v>-1.9632196894661701E-4</v>
      </c>
      <c r="AU19" s="50">
        <f t="shared" si="29"/>
        <v>-3.3922867409399727E-4</v>
      </c>
      <c r="AW19" s="74">
        <f t="shared" ref="AW19" si="108">1+AW18</f>
        <v>16</v>
      </c>
      <c r="AX19" s="4">
        <f t="shared" si="31"/>
        <v>0</v>
      </c>
      <c r="AY19" s="4">
        <f t="shared" si="31"/>
        <v>0</v>
      </c>
      <c r="AZ19" s="49">
        <f t="shared" si="31"/>
        <v>0</v>
      </c>
      <c r="BA19" s="4">
        <f t="shared" si="34"/>
        <v>0</v>
      </c>
      <c r="BC19" s="74">
        <f t="shared" si="35"/>
        <v>16</v>
      </c>
      <c r="BD19" s="56">
        <f t="shared" si="36"/>
        <v>0</v>
      </c>
      <c r="BE19" s="4">
        <f t="shared" si="37"/>
        <v>0</v>
      </c>
      <c r="BF19" s="4">
        <f t="shared" si="38"/>
        <v>0</v>
      </c>
      <c r="BG19" s="49">
        <f t="shared" si="39"/>
        <v>0</v>
      </c>
      <c r="BI19" s="74">
        <f t="shared" si="40"/>
        <v>16</v>
      </c>
      <c r="BJ19" s="56" t="e">
        <f t="shared" si="41"/>
        <v>#DIV/0!</v>
      </c>
      <c r="BK19" s="4" t="e">
        <f t="shared" si="42"/>
        <v>#DIV/0!</v>
      </c>
      <c r="BL19" s="4" t="e">
        <f t="shared" si="43"/>
        <v>#DIV/0!</v>
      </c>
      <c r="BM19" s="49" t="e">
        <f t="shared" si="44"/>
        <v>#DIV/0!</v>
      </c>
      <c r="BO19" s="74">
        <f t="shared" si="45"/>
        <v>16</v>
      </c>
      <c r="BP19" s="56">
        <f t="shared" si="46"/>
        <v>0</v>
      </c>
      <c r="BQ19" s="4">
        <f t="shared" si="47"/>
        <v>0</v>
      </c>
      <c r="BR19" s="4">
        <f t="shared" si="88"/>
        <v>0</v>
      </c>
      <c r="BS19" s="49">
        <f t="shared" si="48"/>
        <v>0</v>
      </c>
      <c r="BU19" s="74">
        <f t="shared" si="49"/>
        <v>16</v>
      </c>
      <c r="BV19" s="73">
        <f t="shared" si="50"/>
        <v>9.0989762846851848E-6</v>
      </c>
      <c r="BW19" s="73">
        <f t="shared" si="51"/>
        <v>2.3254021709317203E-8</v>
      </c>
      <c r="BX19" s="73">
        <f t="shared" si="52"/>
        <v>3.8542315491076457E-8</v>
      </c>
      <c r="BY19" s="1">
        <f t="shared" si="53"/>
        <v>1.1507609332757141E-7</v>
      </c>
      <c r="BZ19" s="91">
        <f t="shared" si="54"/>
        <v>8.2592136726652818E-6</v>
      </c>
      <c r="CB19" s="74">
        <f t="shared" si="55"/>
        <v>16</v>
      </c>
      <c r="CC19" s="56">
        <f t="shared" si="56"/>
        <v>0</v>
      </c>
      <c r="CD19" s="4">
        <f t="shared" si="57"/>
        <v>0</v>
      </c>
      <c r="CE19" s="4">
        <f t="shared" si="58"/>
        <v>0</v>
      </c>
      <c r="CF19" s="49">
        <f t="shared" si="59"/>
        <v>0</v>
      </c>
      <c r="CH19" s="74">
        <f t="shared" si="60"/>
        <v>16</v>
      </c>
      <c r="CI19" s="56">
        <f t="shared" si="5"/>
        <v>0</v>
      </c>
      <c r="CJ19" s="4">
        <f t="shared" si="6"/>
        <v>0</v>
      </c>
      <c r="CK19" s="4">
        <f t="shared" si="7"/>
        <v>0</v>
      </c>
      <c r="CL19" s="49">
        <f t="shared" si="61"/>
        <v>0</v>
      </c>
      <c r="CM19" s="4">
        <f t="shared" si="62"/>
        <v>0</v>
      </c>
      <c r="CN19" s="49">
        <f t="shared" si="63"/>
        <v>0</v>
      </c>
      <c r="CP19" s="74">
        <f t="shared" si="64"/>
        <v>16</v>
      </c>
      <c r="CQ19" s="56">
        <f t="shared" si="65"/>
        <v>0</v>
      </c>
      <c r="CR19" s="4">
        <f t="shared" si="66"/>
        <v>0</v>
      </c>
      <c r="CS19" s="4">
        <f t="shared" si="67"/>
        <v>0</v>
      </c>
      <c r="CT19" s="49">
        <f t="shared" si="68"/>
        <v>0</v>
      </c>
      <c r="CU19" s="4">
        <f t="shared" si="69"/>
        <v>0</v>
      </c>
      <c r="CV19" s="49">
        <f t="shared" si="70"/>
        <v>0</v>
      </c>
      <c r="CW19" s="56"/>
      <c r="CX19" s="74">
        <f t="shared" si="71"/>
        <v>16</v>
      </c>
      <c r="CY19" s="4">
        <f>Input_Accepted!Q18*(1-$DC$3)</f>
        <v>2.7901248049669677E-4</v>
      </c>
      <c r="CZ19" s="4">
        <f>Input_Accepted!L18</f>
        <v>1.9632196894661701E-4</v>
      </c>
      <c r="DA19" s="4">
        <f>Input_Accepted!M18</f>
        <v>0</v>
      </c>
      <c r="DB19" s="49">
        <f>$DC$3*Input_Accepted!Q18</f>
        <v>3.3922867409399727E-4</v>
      </c>
      <c r="DD19" s="102">
        <f>Input_Accepted!Q18*Input_Accepted!C18</f>
        <v>0</v>
      </c>
      <c r="DG19" s="82">
        <f t="shared" si="72"/>
        <v>16</v>
      </c>
      <c r="DH19" s="56">
        <f t="shared" si="73"/>
        <v>3.0164509418661501E-3</v>
      </c>
      <c r="DI19" s="4">
        <f t="shared" si="74"/>
        <v>1.5249269395389801E-4</v>
      </c>
      <c r="DJ19" s="4">
        <f t="shared" si="75"/>
        <v>1.9632196894661701E-4</v>
      </c>
      <c r="DK19" s="49">
        <f t="shared" si="76"/>
        <v>3.3922867409399727E-4</v>
      </c>
      <c r="DM19" s="74">
        <f t="shared" si="77"/>
        <v>16</v>
      </c>
      <c r="DN19" s="4">
        <f t="shared" si="89"/>
        <v>7.4883880809580167E-8</v>
      </c>
      <c r="DO19" s="4">
        <f t="shared" si="90"/>
        <v>1.8079284448026834E-10</v>
      </c>
      <c r="DP19" s="49">
        <f t="shared" si="91"/>
        <v>3.5582847884363973E-9</v>
      </c>
      <c r="DQ19" s="49">
        <f t="shared" si="92"/>
        <v>7.9374014009484659E-9</v>
      </c>
      <c r="DS19" s="74">
        <f t="shared" si="79"/>
        <v>16</v>
      </c>
      <c r="DT19" s="410">
        <f t="shared" si="80"/>
        <v>1.9632196894661701E-4</v>
      </c>
      <c r="DU19" s="467">
        <f t="shared" si="81"/>
        <v>1.9632196894661701E-4</v>
      </c>
      <c r="DV19" s="49"/>
      <c r="DW19" s="102">
        <f t="shared" si="93"/>
        <v>99410.258156499651</v>
      </c>
      <c r="DY19" s="74">
        <f t="shared" si="82"/>
        <v>16</v>
      </c>
      <c r="DZ19" s="409">
        <f t="shared" si="83"/>
        <v>2.0005487644372949E-4</v>
      </c>
      <c r="EB19" s="102">
        <f t="shared" si="95"/>
        <v>99399.058001766505</v>
      </c>
      <c r="EE19" s="74">
        <f t="shared" si="84"/>
        <v>16</v>
      </c>
      <c r="EF19" s="409">
        <f>Input_Accepted!Q18</f>
        <v>6.1824115459069404E-4</v>
      </c>
      <c r="EH19" s="443">
        <f t="shared" si="8"/>
        <v>4.0185675048395116E-4</v>
      </c>
    </row>
    <row r="20" spans="1:138">
      <c r="A20" s="82">
        <f t="shared" si="9"/>
        <v>17</v>
      </c>
      <c r="B20" s="84">
        <f>Input_Accepted!B19</f>
        <v>0</v>
      </c>
      <c r="C20" s="17">
        <f>Input_Accepted!C19</f>
        <v>7.2553045858999396E-2</v>
      </c>
      <c r="D20" s="16">
        <f t="shared" si="10"/>
        <v>0</v>
      </c>
      <c r="E20" s="12"/>
      <c r="F20" s="11">
        <f t="shared" si="11"/>
        <v>0</v>
      </c>
      <c r="G20" s="11">
        <f t="shared" si="12"/>
        <v>0</v>
      </c>
      <c r="H20" s="49">
        <f t="shared" si="13"/>
        <v>0</v>
      </c>
      <c r="J20" s="61">
        <f t="shared" si="14"/>
        <v>17</v>
      </c>
      <c r="K20" s="5">
        <f>Input_Accepted!B19</f>
        <v>0</v>
      </c>
      <c r="L20" s="4">
        <f t="shared" si="85"/>
        <v>0</v>
      </c>
      <c r="M20" s="4">
        <f t="shared" si="86"/>
        <v>0</v>
      </c>
      <c r="N20" s="4"/>
      <c r="O20" s="49"/>
      <c r="Q20" s="43">
        <f t="shared" si="15"/>
        <v>17</v>
      </c>
      <c r="R20" s="14">
        <f>Input_Accepted!M19</f>
        <v>0</v>
      </c>
      <c r="S20" s="14">
        <f t="shared" si="16"/>
        <v>0</v>
      </c>
      <c r="T20" s="14">
        <f t="shared" si="17"/>
        <v>0</v>
      </c>
      <c r="U20" s="14">
        <f t="shared" si="18"/>
        <v>0</v>
      </c>
      <c r="V20" s="14">
        <f t="shared" si="19"/>
        <v>0</v>
      </c>
      <c r="W20" s="49"/>
      <c r="X20" s="43">
        <f t="shared" si="20"/>
        <v>17</v>
      </c>
      <c r="Y20" s="14">
        <f>+Input_Accepted!I19</f>
        <v>0</v>
      </c>
      <c r="Z20" s="14">
        <f t="shared" si="21"/>
        <v>0</v>
      </c>
      <c r="AA20" s="14">
        <f t="shared" si="22"/>
        <v>0</v>
      </c>
      <c r="AB20" s="14">
        <f t="shared" si="23"/>
        <v>0</v>
      </c>
      <c r="AC20" s="14">
        <f t="shared" si="24"/>
        <v>0</v>
      </c>
      <c r="AD20" s="50"/>
      <c r="AE20" s="43">
        <f t="shared" si="25"/>
        <v>17</v>
      </c>
      <c r="AF20" s="14">
        <f>Input_Accepted!E19</f>
        <v>0</v>
      </c>
      <c r="AG20" s="14">
        <f>Input_Accepted!J19</f>
        <v>2.7582597611495599E-3</v>
      </c>
      <c r="AH20" s="14">
        <f>Input_Accepted!K19</f>
        <v>1.67238745087284E-4</v>
      </c>
      <c r="AI20" s="44">
        <f>Input_Accepted!L19</f>
        <v>2.9555572943963502E-4</v>
      </c>
      <c r="AK20" s="56">
        <f t="shared" si="0"/>
        <v>2.0012014694171674E-4</v>
      </c>
      <c r="AL20" s="4">
        <f t="shared" si="1"/>
        <v>1.2133680341719226E-5</v>
      </c>
      <c r="AM20" s="4">
        <f t="shared" si="2"/>
        <v>2.1443468391923857E-5</v>
      </c>
      <c r="AN20" s="4">
        <f t="shared" si="26"/>
        <v>3.4720454550757297E-5</v>
      </c>
      <c r="AO20" s="57">
        <f t="shared" si="27"/>
        <v>17</v>
      </c>
      <c r="AQ20" s="74">
        <f t="shared" si="27"/>
        <v>17</v>
      </c>
      <c r="AR20" s="73">
        <f t="shared" si="3"/>
        <v>-2.7582597611495599E-3</v>
      </c>
      <c r="AS20" s="73">
        <f t="shared" si="4"/>
        <v>-1.67238745087284E-4</v>
      </c>
      <c r="AT20" s="50">
        <f t="shared" si="28"/>
        <v>-2.9555572943963502E-4</v>
      </c>
      <c r="AU20" s="50">
        <f t="shared" si="29"/>
        <v>-4.7855268017601239E-4</v>
      </c>
      <c r="AW20" s="74">
        <f t="shared" ref="AW20" si="109">1+AW19</f>
        <v>17</v>
      </c>
      <c r="AX20" s="4">
        <f t="shared" si="31"/>
        <v>0</v>
      </c>
      <c r="AY20" s="4">
        <f t="shared" si="31"/>
        <v>0</v>
      </c>
      <c r="AZ20" s="49">
        <f t="shared" si="31"/>
        <v>0</v>
      </c>
      <c r="BA20" s="4">
        <f t="shared" si="34"/>
        <v>0</v>
      </c>
      <c r="BC20" s="74">
        <f t="shared" si="35"/>
        <v>17</v>
      </c>
      <c r="BD20" s="56">
        <f t="shared" si="36"/>
        <v>4.0024029388343349E-4</v>
      </c>
      <c r="BE20" s="4">
        <f t="shared" si="37"/>
        <v>2.4267360683438452E-5</v>
      </c>
      <c r="BF20" s="4">
        <f t="shared" si="38"/>
        <v>4.2886936783847714E-5</v>
      </c>
      <c r="BG20" s="49">
        <f t="shared" si="39"/>
        <v>6.9440909101514594E-5</v>
      </c>
      <c r="BI20" s="74">
        <f t="shared" si="40"/>
        <v>17</v>
      </c>
      <c r="BJ20" s="56" t="e">
        <f t="shared" si="41"/>
        <v>#NUM!</v>
      </c>
      <c r="BK20" s="4" t="e">
        <f t="shared" si="42"/>
        <v>#NUM!</v>
      </c>
      <c r="BL20" s="4" t="e">
        <f t="shared" si="43"/>
        <v>#NUM!</v>
      </c>
      <c r="BM20" s="49" t="e">
        <f t="shared" si="44"/>
        <v>#NUM!</v>
      </c>
      <c r="BO20" s="74">
        <f t="shared" si="45"/>
        <v>17</v>
      </c>
      <c r="BP20" s="56">
        <f t="shared" si="46"/>
        <v>1.9956816359301206E-4</v>
      </c>
      <c r="BQ20" s="4">
        <f t="shared" si="47"/>
        <v>1.2131651120245587E-5</v>
      </c>
      <c r="BR20" s="4">
        <f t="shared" si="88"/>
        <v>2.1437130651981565E-5</v>
      </c>
      <c r="BS20" s="49">
        <f t="shared" si="48"/>
        <v>3.4703838984175098E-5</v>
      </c>
      <c r="BU20" s="74">
        <f t="shared" si="49"/>
        <v>17</v>
      </c>
      <c r="BV20" s="73">
        <f t="shared" si="50"/>
        <v>7.6079969099768276E-6</v>
      </c>
      <c r="BW20" s="73">
        <f t="shared" si="51"/>
        <v>2.7968797858369559E-8</v>
      </c>
      <c r="BX20" s="73">
        <f t="shared" si="52"/>
        <v>8.7353189204594746E-8</v>
      </c>
      <c r="BY20" s="1">
        <f t="shared" si="53"/>
        <v>2.290126677036448E-7</v>
      </c>
      <c r="BZ20" s="91">
        <f t="shared" si="54"/>
        <v>8.418808315563495E-6</v>
      </c>
      <c r="CB20" s="74">
        <f t="shared" si="55"/>
        <v>17</v>
      </c>
      <c r="CC20" s="56">
        <f t="shared" si="56"/>
        <v>0</v>
      </c>
      <c r="CD20" s="4">
        <f t="shared" si="57"/>
        <v>0</v>
      </c>
      <c r="CE20" s="4">
        <f t="shared" si="58"/>
        <v>0</v>
      </c>
      <c r="CF20" s="49">
        <f t="shared" si="59"/>
        <v>0</v>
      </c>
      <c r="CH20" s="74">
        <f t="shared" si="60"/>
        <v>17</v>
      </c>
      <c r="CI20" s="56">
        <f t="shared" si="5"/>
        <v>1</v>
      </c>
      <c r="CJ20" s="4">
        <f t="shared" si="6"/>
        <v>1</v>
      </c>
      <c r="CK20" s="4">
        <f t="shared" si="7"/>
        <v>1</v>
      </c>
      <c r="CL20" s="49">
        <f t="shared" si="61"/>
        <v>1</v>
      </c>
      <c r="CM20" s="4">
        <f t="shared" si="62"/>
        <v>0</v>
      </c>
      <c r="CN20" s="49">
        <f t="shared" si="63"/>
        <v>0</v>
      </c>
      <c r="CP20" s="74">
        <f t="shared" si="64"/>
        <v>17</v>
      </c>
      <c r="CQ20" s="56">
        <f t="shared" si="65"/>
        <v>1</v>
      </c>
      <c r="CR20" s="4">
        <f t="shared" si="66"/>
        <v>1</v>
      </c>
      <c r="CS20" s="4">
        <f t="shared" si="67"/>
        <v>1</v>
      </c>
      <c r="CT20" s="49">
        <f t="shared" si="68"/>
        <v>1</v>
      </c>
      <c r="CU20" s="4">
        <f t="shared" si="69"/>
        <v>0</v>
      </c>
      <c r="CV20" s="49">
        <f t="shared" si="70"/>
        <v>0</v>
      </c>
      <c r="CW20" s="56"/>
      <c r="CX20" s="74">
        <f t="shared" si="71"/>
        <v>17</v>
      </c>
      <c r="CY20" s="4">
        <f>Input_Accepted!Q19*(1-$DC$3)</f>
        <v>3.9360520068316458E-4</v>
      </c>
      <c r="CZ20" s="4">
        <f>Input_Accepted!L19</f>
        <v>2.9555572943963502E-4</v>
      </c>
      <c r="DA20" s="4">
        <f>Input_Accepted!M19</f>
        <v>0</v>
      </c>
      <c r="DB20" s="49">
        <f>$DC$3*Input_Accepted!Q19</f>
        <v>4.7855268017601239E-4</v>
      </c>
      <c r="DD20" s="102">
        <f>Input_Accepted!Q19*Input_Accepted!C19</f>
        <v>6.3277710726263592E-5</v>
      </c>
      <c r="DG20" s="82">
        <f t="shared" si="72"/>
        <v>17</v>
      </c>
      <c r="DH20" s="56">
        <f t="shared" si="73"/>
        <v>2.7582597611495599E-3</v>
      </c>
      <c r="DI20" s="4">
        <f t="shared" si="74"/>
        <v>1.67238745087284E-4</v>
      </c>
      <c r="DJ20" s="4">
        <f t="shared" si="75"/>
        <v>2.9555572943963502E-4</v>
      </c>
      <c r="DK20" s="49">
        <f t="shared" si="76"/>
        <v>4.7855268017601239E-4</v>
      </c>
      <c r="DM20" s="74">
        <f t="shared" si="77"/>
        <v>17</v>
      </c>
      <c r="DN20" s="4">
        <f t="shared" si="89"/>
        <v>6.6662685799826929E-8</v>
      </c>
      <c r="DO20" s="4">
        <f t="shared" si="90"/>
        <v>2.1744602402843419E-10</v>
      </c>
      <c r="DP20" s="49">
        <f t="shared" si="91"/>
        <v>9.8473392215856613E-9</v>
      </c>
      <c r="DQ20" s="49">
        <f t="shared" si="92"/>
        <v>1.9411178670741388E-8</v>
      </c>
      <c r="DS20" s="74">
        <f t="shared" si="79"/>
        <v>17</v>
      </c>
      <c r="DT20" s="410">
        <f t="shared" si="80"/>
        <v>2.9555572943963502E-4</v>
      </c>
      <c r="DU20" s="467">
        <f t="shared" si="81"/>
        <v>2.9555572943963502E-4</v>
      </c>
      <c r="DV20" s="49"/>
      <c r="DW20" s="102">
        <f t="shared" si="93"/>
        <v>99390.741738884884</v>
      </c>
      <c r="DY20" s="74">
        <f t="shared" si="82"/>
        <v>17</v>
      </c>
      <c r="DZ20" s="409">
        <f t="shared" si="83"/>
        <v>3.0117548867574867E-4</v>
      </c>
      <c r="EB20" s="102">
        <f t="shared" si="95"/>
        <v>99379.172735499335</v>
      </c>
      <c r="EE20" s="74">
        <f t="shared" si="84"/>
        <v>17</v>
      </c>
      <c r="EF20" s="409">
        <f>Input_Accepted!Q19</f>
        <v>8.7215788085917697E-4</v>
      </c>
      <c r="EH20" s="443">
        <f t="shared" si="8"/>
        <v>5.6690262255846505E-4</v>
      </c>
    </row>
    <row r="21" spans="1:138">
      <c r="A21" s="82">
        <f t="shared" si="9"/>
        <v>18</v>
      </c>
      <c r="B21" s="84">
        <f>Input_Accepted!B20</f>
        <v>0</v>
      </c>
      <c r="C21" s="17">
        <f>Input_Accepted!C20</f>
        <v>2.8720054757015698</v>
      </c>
      <c r="D21" s="16">
        <f t="shared" si="10"/>
        <v>0</v>
      </c>
      <c r="E21" s="12"/>
      <c r="F21" s="11">
        <f t="shared" si="11"/>
        <v>0</v>
      </c>
      <c r="G21" s="11">
        <f t="shared" si="12"/>
        <v>0</v>
      </c>
      <c r="H21" s="49">
        <f t="shared" si="13"/>
        <v>0</v>
      </c>
      <c r="J21" s="61">
        <f t="shared" si="14"/>
        <v>18</v>
      </c>
      <c r="K21" s="5">
        <f>Input_Accepted!B20</f>
        <v>0</v>
      </c>
      <c r="L21" s="4">
        <f t="shared" si="85"/>
        <v>0</v>
      </c>
      <c r="M21" s="4">
        <f t="shared" si="86"/>
        <v>0</v>
      </c>
      <c r="N21" s="4"/>
      <c r="O21" s="49"/>
      <c r="Q21" s="43">
        <f t="shared" si="15"/>
        <v>18</v>
      </c>
      <c r="R21" s="14">
        <f>Input_Accepted!M20</f>
        <v>0</v>
      </c>
      <c r="S21" s="14">
        <f t="shared" si="16"/>
        <v>0</v>
      </c>
      <c r="T21" s="14">
        <f t="shared" si="17"/>
        <v>0</v>
      </c>
      <c r="U21" s="14">
        <f t="shared" si="18"/>
        <v>0</v>
      </c>
      <c r="V21" s="14">
        <f t="shared" si="19"/>
        <v>0</v>
      </c>
      <c r="W21" s="49"/>
      <c r="X21" s="43">
        <f t="shared" si="20"/>
        <v>18</v>
      </c>
      <c r="Y21" s="14">
        <f>+Input_Accepted!I20</f>
        <v>0</v>
      </c>
      <c r="Z21" s="14">
        <f t="shared" si="21"/>
        <v>0</v>
      </c>
      <c r="AA21" s="14">
        <f t="shared" si="22"/>
        <v>0</v>
      </c>
      <c r="AB21" s="14">
        <f t="shared" si="23"/>
        <v>0</v>
      </c>
      <c r="AC21" s="14">
        <f t="shared" si="24"/>
        <v>0</v>
      </c>
      <c r="AD21" s="50"/>
      <c r="AE21" s="43">
        <f t="shared" si="25"/>
        <v>18</v>
      </c>
      <c r="AF21" s="14">
        <f>Input_Accepted!E20</f>
        <v>0</v>
      </c>
      <c r="AG21" s="14">
        <f>Input_Accepted!J20</f>
        <v>2.5155265926713201E-3</v>
      </c>
      <c r="AH21" s="14">
        <f>Input_Accepted!K20</f>
        <v>1.83410615777646E-4</v>
      </c>
      <c r="AI21" s="44">
        <f>Input_Accepted!L20</f>
        <v>4.1366256678254502E-4</v>
      </c>
      <c r="AK21" s="56">
        <f t="shared" si="0"/>
        <v>7.2246061484249439E-3</v>
      </c>
      <c r="AL21" s="4">
        <f t="shared" si="1"/>
        <v>5.267562928151961E-4</v>
      </c>
      <c r="AM21" s="4">
        <f t="shared" si="2"/>
        <v>1.1880411568922357E-3</v>
      </c>
      <c r="AN21" s="4">
        <f t="shared" si="26"/>
        <v>1.8234772744708172E-3</v>
      </c>
      <c r="AO21" s="57">
        <f t="shared" si="27"/>
        <v>18</v>
      </c>
      <c r="AQ21" s="74">
        <f t="shared" si="27"/>
        <v>18</v>
      </c>
      <c r="AR21" s="73">
        <f t="shared" si="3"/>
        <v>-2.5155265926713201E-3</v>
      </c>
      <c r="AS21" s="73">
        <f t="shared" si="4"/>
        <v>-1.83410615777646E-4</v>
      </c>
      <c r="AT21" s="50">
        <f t="shared" si="28"/>
        <v>-4.1366256678254502E-4</v>
      </c>
      <c r="AU21" s="50">
        <f t="shared" si="29"/>
        <v>-6.3491427502427743E-4</v>
      </c>
      <c r="AW21" s="74">
        <f t="shared" ref="AW21" si="110">1+AW20</f>
        <v>18</v>
      </c>
      <c r="AX21" s="4">
        <f t="shared" si="31"/>
        <v>0</v>
      </c>
      <c r="AY21" s="4">
        <f t="shared" si="31"/>
        <v>0</v>
      </c>
      <c r="AZ21" s="49">
        <f t="shared" si="31"/>
        <v>0</v>
      </c>
      <c r="BA21" s="4">
        <f t="shared" si="34"/>
        <v>0</v>
      </c>
      <c r="BC21" s="74">
        <f t="shared" si="35"/>
        <v>18</v>
      </c>
      <c r="BD21" s="56">
        <f t="shared" si="36"/>
        <v>1.4449212296849888E-2</v>
      </c>
      <c r="BE21" s="4">
        <f t="shared" si="37"/>
        <v>1.0535125856303922E-3</v>
      </c>
      <c r="BF21" s="4">
        <f t="shared" si="38"/>
        <v>2.3760823137844713E-3</v>
      </c>
      <c r="BG21" s="49">
        <f t="shared" si="39"/>
        <v>3.6469545489416343E-3</v>
      </c>
      <c r="BI21" s="74">
        <f t="shared" si="40"/>
        <v>18</v>
      </c>
      <c r="BJ21" s="56" t="e">
        <f t="shared" si="41"/>
        <v>#NUM!</v>
      </c>
      <c r="BK21" s="4" t="e">
        <f t="shared" si="42"/>
        <v>#NUM!</v>
      </c>
      <c r="BL21" s="4" t="e">
        <f t="shared" si="43"/>
        <v>#NUM!</v>
      </c>
      <c r="BM21" s="49" t="e">
        <f t="shared" si="44"/>
        <v>#NUM!</v>
      </c>
      <c r="BO21" s="74">
        <f t="shared" si="45"/>
        <v>18</v>
      </c>
      <c r="BP21" s="56">
        <f t="shared" si="46"/>
        <v>7.2064324595370044E-3</v>
      </c>
      <c r="BQ21" s="4">
        <f t="shared" si="47"/>
        <v>5.2665968011916613E-4</v>
      </c>
      <c r="BR21" s="4">
        <f t="shared" si="88"/>
        <v>1.1875497087378323E-3</v>
      </c>
      <c r="BS21" s="49">
        <f t="shared" si="48"/>
        <v>1.8223195227190733E-3</v>
      </c>
      <c r="BU21" s="74">
        <f t="shared" si="49"/>
        <v>18</v>
      </c>
      <c r="BV21" s="73">
        <f t="shared" si="50"/>
        <v>6.327874038436582E-6</v>
      </c>
      <c r="BW21" s="73">
        <f t="shared" si="51"/>
        <v>3.3639453979935292E-8</v>
      </c>
      <c r="BX21" s="73">
        <f t="shared" si="52"/>
        <v>1.7111671915712352E-7</v>
      </c>
      <c r="BY21" s="1">
        <f t="shared" si="53"/>
        <v>4.0311613662960381E-7</v>
      </c>
      <c r="BZ21" s="91">
        <f t="shared" si="54"/>
        <v>8.5830738751187424E-6</v>
      </c>
      <c r="CB21" s="74">
        <f t="shared" si="55"/>
        <v>18</v>
      </c>
      <c r="CC21" s="56">
        <f t="shared" si="56"/>
        <v>0</v>
      </c>
      <c r="CD21" s="4">
        <f t="shared" si="57"/>
        <v>0</v>
      </c>
      <c r="CE21" s="4">
        <f t="shared" si="58"/>
        <v>0</v>
      </c>
      <c r="CF21" s="49">
        <f t="shared" si="59"/>
        <v>0</v>
      </c>
      <c r="CH21" s="74">
        <f t="shared" si="60"/>
        <v>18</v>
      </c>
      <c r="CI21" s="56">
        <f t="shared" si="5"/>
        <v>1</v>
      </c>
      <c r="CJ21" s="4">
        <f t="shared" si="6"/>
        <v>1</v>
      </c>
      <c r="CK21" s="4">
        <f t="shared" si="7"/>
        <v>1</v>
      </c>
      <c r="CL21" s="49">
        <f t="shared" si="61"/>
        <v>1</v>
      </c>
      <c r="CM21" s="4">
        <f t="shared" si="62"/>
        <v>0</v>
      </c>
      <c r="CN21" s="49">
        <f t="shared" si="63"/>
        <v>0</v>
      </c>
      <c r="CP21" s="74">
        <f t="shared" si="64"/>
        <v>18</v>
      </c>
      <c r="CQ21" s="56">
        <f t="shared" si="65"/>
        <v>1</v>
      </c>
      <c r="CR21" s="4">
        <f t="shared" si="66"/>
        <v>1</v>
      </c>
      <c r="CS21" s="4">
        <f t="shared" si="67"/>
        <v>1</v>
      </c>
      <c r="CT21" s="49">
        <f t="shared" si="68"/>
        <v>1</v>
      </c>
      <c r="CU21" s="4">
        <f t="shared" si="69"/>
        <v>0</v>
      </c>
      <c r="CV21" s="49">
        <f t="shared" si="70"/>
        <v>0</v>
      </c>
      <c r="CW21" s="56"/>
      <c r="CX21" s="74">
        <f t="shared" si="71"/>
        <v>18</v>
      </c>
      <c r="CY21" s="4">
        <f>Input_Accepted!Q20*(1-$DC$3)</f>
        <v>5.2221118173577266E-4</v>
      </c>
      <c r="CZ21" s="4">
        <f>Input_Accepted!L20</f>
        <v>4.1366256678254502E-4</v>
      </c>
      <c r="DA21" s="4">
        <f>Input_Accepted!M20</f>
        <v>0</v>
      </c>
      <c r="DB21" s="49">
        <f>$DC$3*Input_Accepted!Q20</f>
        <v>6.3491427502427743E-4</v>
      </c>
      <c r="DD21" s="102">
        <f>Input_Accepted!Q20*Input_Accepted!C20</f>
        <v>3.3232706478885437E-3</v>
      </c>
      <c r="DG21" s="82">
        <f t="shared" si="72"/>
        <v>18</v>
      </c>
      <c r="DH21" s="56">
        <f t="shared" si="73"/>
        <v>2.5155265926713201E-3</v>
      </c>
      <c r="DI21" s="4">
        <f t="shared" si="74"/>
        <v>1.83410615777646E-4</v>
      </c>
      <c r="DJ21" s="4">
        <f t="shared" si="75"/>
        <v>4.1366256678254502E-4</v>
      </c>
      <c r="DK21" s="49">
        <f t="shared" si="76"/>
        <v>6.3491427502427743E-4</v>
      </c>
      <c r="DM21" s="74">
        <f t="shared" si="77"/>
        <v>18</v>
      </c>
      <c r="DN21" s="4">
        <f t="shared" si="89"/>
        <v>5.8919391079485541E-8</v>
      </c>
      <c r="DO21" s="4">
        <f t="shared" si="90"/>
        <v>2.6152940162578967E-10</v>
      </c>
      <c r="DP21" s="49">
        <f t="shared" si="91"/>
        <v>1.39492250271446E-8</v>
      </c>
      <c r="DQ21" s="49">
        <f t="shared" si="92"/>
        <v>2.4448948343492982E-8</v>
      </c>
      <c r="DS21" s="74">
        <f t="shared" si="79"/>
        <v>18</v>
      </c>
      <c r="DT21" s="410">
        <f t="shared" si="80"/>
        <v>4.1366256678254502E-4</v>
      </c>
      <c r="DU21" s="467">
        <f t="shared" si="81"/>
        <v>4.1366256678254502E-4</v>
      </c>
      <c r="DV21" s="49"/>
      <c r="DW21" s="102">
        <f t="shared" si="93"/>
        <v>99361.36623571071</v>
      </c>
      <c r="DY21" s="74">
        <f t="shared" si="82"/>
        <v>18</v>
      </c>
      <c r="DZ21" s="409">
        <f t="shared" si="83"/>
        <v>4.2152803443806368E-4</v>
      </c>
      <c r="EB21" s="102">
        <f t="shared" si="95"/>
        <v>99349.24216458654</v>
      </c>
      <c r="EE21" s="74">
        <f t="shared" si="84"/>
        <v>18</v>
      </c>
      <c r="EF21" s="409">
        <f>Input_Accepted!Q20</f>
        <v>1.1571254567600501E-3</v>
      </c>
      <c r="EH21" s="443">
        <f t="shared" si="8"/>
        <v>7.5213154689403262E-4</v>
      </c>
    </row>
    <row r="22" spans="1:138">
      <c r="A22" s="82">
        <f t="shared" si="9"/>
        <v>19</v>
      </c>
      <c r="B22" s="84">
        <f>Input_Accepted!B21</f>
        <v>0</v>
      </c>
      <c r="C22" s="17">
        <f>Input_Accepted!C21</f>
        <v>11.5660506502396</v>
      </c>
      <c r="D22" s="16">
        <f t="shared" si="10"/>
        <v>0</v>
      </c>
      <c r="E22" s="12"/>
      <c r="F22" s="11">
        <f t="shared" si="11"/>
        <v>0</v>
      </c>
      <c r="G22" s="11">
        <f t="shared" si="12"/>
        <v>0</v>
      </c>
      <c r="H22" s="49">
        <f t="shared" si="13"/>
        <v>0</v>
      </c>
      <c r="J22" s="61">
        <f t="shared" si="14"/>
        <v>19</v>
      </c>
      <c r="K22" s="5">
        <f>Input_Accepted!B21</f>
        <v>0</v>
      </c>
      <c r="L22" s="4">
        <f t="shared" si="85"/>
        <v>0</v>
      </c>
      <c r="M22" s="4">
        <f t="shared" si="86"/>
        <v>0</v>
      </c>
      <c r="N22" s="4"/>
      <c r="O22" s="49"/>
      <c r="Q22" s="43">
        <f t="shared" si="15"/>
        <v>19</v>
      </c>
      <c r="R22" s="14">
        <f>Input_Accepted!M21</f>
        <v>0</v>
      </c>
      <c r="S22" s="14">
        <f t="shared" si="16"/>
        <v>0</v>
      </c>
      <c r="T22" s="14">
        <f t="shared" si="17"/>
        <v>0</v>
      </c>
      <c r="U22" s="14">
        <f t="shared" si="18"/>
        <v>0</v>
      </c>
      <c r="V22" s="14">
        <f t="shared" si="19"/>
        <v>0</v>
      </c>
      <c r="W22" s="49"/>
      <c r="X22" s="43">
        <f t="shared" si="20"/>
        <v>19</v>
      </c>
      <c r="Y22" s="14">
        <f>+Input_Accepted!I21</f>
        <v>0</v>
      </c>
      <c r="Z22" s="14">
        <f t="shared" si="21"/>
        <v>0</v>
      </c>
      <c r="AA22" s="14">
        <f t="shared" si="22"/>
        <v>0</v>
      </c>
      <c r="AB22" s="14">
        <f t="shared" si="23"/>
        <v>0</v>
      </c>
      <c r="AC22" s="14">
        <f t="shared" si="24"/>
        <v>0</v>
      </c>
      <c r="AD22" s="50"/>
      <c r="AE22" s="43">
        <f t="shared" si="25"/>
        <v>19</v>
      </c>
      <c r="AF22" s="14">
        <f>Input_Accepted!E21</f>
        <v>0</v>
      </c>
      <c r="AG22" s="14">
        <f>Input_Accepted!J21</f>
        <v>2.2882514364218399E-3</v>
      </c>
      <c r="AH22" s="14">
        <f>Input_Accepted!K21</f>
        <v>2.0114614430655201E-4</v>
      </c>
      <c r="AI22" s="44">
        <f>Input_Accepted!L21</f>
        <v>4.7983332886095598E-4</v>
      </c>
      <c r="AK22" s="56">
        <f t="shared" si="0"/>
        <v>2.6466032014138521E-2</v>
      </c>
      <c r="AL22" s="4">
        <f t="shared" si="1"/>
        <v>2.3264664931499841E-3</v>
      </c>
      <c r="AM22" s="4">
        <f t="shared" si="2"/>
        <v>5.5497765852788915E-3</v>
      </c>
      <c r="AN22" s="4">
        <f t="shared" si="26"/>
        <v>8.3193206695747236E-3</v>
      </c>
      <c r="AO22" s="57">
        <f t="shared" si="27"/>
        <v>19</v>
      </c>
      <c r="AQ22" s="74">
        <f t="shared" si="27"/>
        <v>19</v>
      </c>
      <c r="AR22" s="73">
        <f t="shared" si="3"/>
        <v>-2.2882514364218399E-3</v>
      </c>
      <c r="AS22" s="73">
        <f t="shared" si="4"/>
        <v>-2.0114614430655201E-4</v>
      </c>
      <c r="AT22" s="50">
        <f t="shared" si="28"/>
        <v>-4.7983332886095598E-4</v>
      </c>
      <c r="AU22" s="50">
        <f t="shared" si="29"/>
        <v>-7.1928793337960894E-4</v>
      </c>
      <c r="AW22" s="74">
        <f t="shared" ref="AW22" si="111">1+AW21</f>
        <v>19</v>
      </c>
      <c r="AX22" s="4">
        <f t="shared" si="31"/>
        <v>0</v>
      </c>
      <c r="AY22" s="4">
        <f t="shared" si="31"/>
        <v>0</v>
      </c>
      <c r="AZ22" s="49">
        <f t="shared" si="31"/>
        <v>0</v>
      </c>
      <c r="BA22" s="4">
        <f t="shared" si="34"/>
        <v>0</v>
      </c>
      <c r="BC22" s="74">
        <f t="shared" si="35"/>
        <v>19</v>
      </c>
      <c r="BD22" s="56">
        <f t="shared" si="36"/>
        <v>5.2932064028277041E-2</v>
      </c>
      <c r="BE22" s="4">
        <f t="shared" si="37"/>
        <v>4.6529329862999682E-3</v>
      </c>
      <c r="BF22" s="4">
        <f t="shared" si="38"/>
        <v>1.1099553170557783E-2</v>
      </c>
      <c r="BG22" s="49">
        <f t="shared" si="39"/>
        <v>1.6638641339149447E-2</v>
      </c>
      <c r="BI22" s="74">
        <f t="shared" si="40"/>
        <v>19</v>
      </c>
      <c r="BJ22" s="56" t="e">
        <f t="shared" si="41"/>
        <v>#NUM!</v>
      </c>
      <c r="BK22" s="4" t="e">
        <f t="shared" si="42"/>
        <v>#NUM!</v>
      </c>
      <c r="BL22" s="4" t="e">
        <f t="shared" si="43"/>
        <v>#NUM!</v>
      </c>
      <c r="BM22" s="49" t="e">
        <f t="shared" si="44"/>
        <v>#NUM!</v>
      </c>
      <c r="BO22" s="74">
        <f t="shared" si="45"/>
        <v>19</v>
      </c>
      <c r="BP22" s="56">
        <f t="shared" si="46"/>
        <v>2.6405471078365779E-2</v>
      </c>
      <c r="BQ22" s="4">
        <f t="shared" si="47"/>
        <v>2.3259985333850285E-3</v>
      </c>
      <c r="BR22" s="4">
        <f t="shared" si="88"/>
        <v>5.5471136175055434E-3</v>
      </c>
      <c r="BS22" s="49">
        <f t="shared" si="48"/>
        <v>8.3133366826031833E-3</v>
      </c>
      <c r="BU22" s="74">
        <f t="shared" si="49"/>
        <v>19</v>
      </c>
      <c r="BV22" s="73">
        <f t="shared" si="50"/>
        <v>5.2360946362866133E-6</v>
      </c>
      <c r="BW22" s="73">
        <f t="shared" si="51"/>
        <v>4.0459771369392242E-8</v>
      </c>
      <c r="BX22" s="73">
        <f t="shared" si="52"/>
        <v>2.3024002348578632E-7</v>
      </c>
      <c r="BY22" s="1">
        <f t="shared" si="53"/>
        <v>5.1737513110550876E-7</v>
      </c>
      <c r="BZ22" s="91">
        <f t="shared" si="54"/>
        <v>8.7521944195631261E-6</v>
      </c>
      <c r="CB22" s="74">
        <f t="shared" si="55"/>
        <v>19</v>
      </c>
      <c r="CC22" s="56">
        <f t="shared" si="56"/>
        <v>0</v>
      </c>
      <c r="CD22" s="4">
        <f t="shared" si="57"/>
        <v>0</v>
      </c>
      <c r="CE22" s="4">
        <f t="shared" si="58"/>
        <v>0</v>
      </c>
      <c r="CF22" s="49">
        <f t="shared" si="59"/>
        <v>0</v>
      </c>
      <c r="CH22" s="74">
        <f t="shared" si="60"/>
        <v>19</v>
      </c>
      <c r="CI22" s="56">
        <f t="shared" si="5"/>
        <v>1</v>
      </c>
      <c r="CJ22" s="4">
        <f t="shared" si="6"/>
        <v>1</v>
      </c>
      <c r="CK22" s="4">
        <f t="shared" si="7"/>
        <v>1</v>
      </c>
      <c r="CL22" s="49">
        <f t="shared" si="61"/>
        <v>1</v>
      </c>
      <c r="CM22" s="4">
        <f t="shared" si="62"/>
        <v>0</v>
      </c>
      <c r="CN22" s="49">
        <f t="shared" si="63"/>
        <v>0</v>
      </c>
      <c r="CP22" s="74">
        <f t="shared" si="64"/>
        <v>19</v>
      </c>
      <c r="CQ22" s="56">
        <f t="shared" si="65"/>
        <v>1</v>
      </c>
      <c r="CR22" s="4">
        <f t="shared" si="66"/>
        <v>1</v>
      </c>
      <c r="CS22" s="4">
        <f t="shared" si="67"/>
        <v>1</v>
      </c>
      <c r="CT22" s="49">
        <f t="shared" si="68"/>
        <v>1</v>
      </c>
      <c r="CU22" s="4">
        <f t="shared" si="69"/>
        <v>0</v>
      </c>
      <c r="CV22" s="49">
        <f t="shared" si="70"/>
        <v>0</v>
      </c>
      <c r="CW22" s="56"/>
      <c r="CX22" s="74">
        <f t="shared" si="71"/>
        <v>19</v>
      </c>
      <c r="CY22" s="4">
        <f>Input_Accepted!Q21*(1-$DC$3)</f>
        <v>5.9160774371325099E-4</v>
      </c>
      <c r="CZ22" s="4">
        <f>Input_Accepted!L21</f>
        <v>4.7983332886095598E-4</v>
      </c>
      <c r="DA22" s="4">
        <f>Input_Accepted!M21</f>
        <v>0</v>
      </c>
      <c r="DB22" s="49">
        <f>$DC$3*Input_Accepted!Q21</f>
        <v>7.1928793337960894E-4</v>
      </c>
      <c r="DD22" s="102">
        <f>Input_Accepted!Q21*Input_Accepted!C21</f>
        <v>1.5161885798436152E-2</v>
      </c>
      <c r="DG22" s="82">
        <f t="shared" si="72"/>
        <v>19</v>
      </c>
      <c r="DH22" s="56">
        <f t="shared" si="73"/>
        <v>2.2882514364218399E-3</v>
      </c>
      <c r="DI22" s="4">
        <f t="shared" si="74"/>
        <v>2.0114614430655201E-4</v>
      </c>
      <c r="DJ22" s="4">
        <f t="shared" si="75"/>
        <v>4.7983332886095598E-4</v>
      </c>
      <c r="DK22" s="49">
        <f t="shared" si="76"/>
        <v>7.1928793337960894E-4</v>
      </c>
      <c r="DM22" s="74">
        <f t="shared" si="77"/>
        <v>19</v>
      </c>
      <c r="DN22" s="4">
        <f t="shared" si="89"/>
        <v>5.1653996648225658E-8</v>
      </c>
      <c r="DO22" s="4">
        <f t="shared" si="90"/>
        <v>3.1454897219963876E-10</v>
      </c>
      <c r="DP22" s="49">
        <f t="shared" si="91"/>
        <v>4.3785697540376688E-9</v>
      </c>
      <c r="DQ22" s="49">
        <f t="shared" si="92"/>
        <v>7.1189142242622032E-9</v>
      </c>
      <c r="DS22" s="74">
        <f t="shared" si="79"/>
        <v>19</v>
      </c>
      <c r="DT22" s="410">
        <f t="shared" si="80"/>
        <v>4.7983332886095598E-4</v>
      </c>
      <c r="DU22" s="467">
        <f t="shared" si="81"/>
        <v>4.7983332886095598E-4</v>
      </c>
      <c r="DV22" s="49"/>
      <c r="DW22" s="102">
        <f t="shared" si="93"/>
        <v>99320.264157914629</v>
      </c>
      <c r="DY22" s="74">
        <f t="shared" si="82"/>
        <v>19</v>
      </c>
      <c r="DZ22" s="409">
        <f t="shared" si="83"/>
        <v>4.8895698140111849E-4</v>
      </c>
      <c r="EB22" s="102">
        <f t="shared" si="95"/>
        <v>99307.36367381399</v>
      </c>
      <c r="EE22" s="74">
        <f t="shared" si="84"/>
        <v>19</v>
      </c>
      <c r="EF22" s="409">
        <f>Input_Accepted!Q21</f>
        <v>1.3108956770928599E-3</v>
      </c>
      <c r="EH22" s="443">
        <f t="shared" si="8"/>
        <v>8.5208219011035898E-4</v>
      </c>
    </row>
    <row r="23" spans="1:138">
      <c r="A23" s="82">
        <f t="shared" si="9"/>
        <v>20</v>
      </c>
      <c r="B23" s="84">
        <f>Input_Accepted!B22</f>
        <v>0</v>
      </c>
      <c r="C23" s="17">
        <f>Input_Accepted!C22</f>
        <v>48.233401779603</v>
      </c>
      <c r="D23" s="16">
        <f t="shared" si="10"/>
        <v>0</v>
      </c>
      <c r="E23" s="12"/>
      <c r="F23" s="11">
        <f t="shared" si="11"/>
        <v>0</v>
      </c>
      <c r="G23" s="11">
        <f t="shared" si="12"/>
        <v>0</v>
      </c>
      <c r="H23" s="49">
        <f t="shared" si="13"/>
        <v>0</v>
      </c>
      <c r="J23" s="61">
        <f t="shared" si="14"/>
        <v>20</v>
      </c>
      <c r="K23" s="5">
        <f>Input_Accepted!B22</f>
        <v>0</v>
      </c>
      <c r="L23" s="4">
        <f t="shared" si="85"/>
        <v>0</v>
      </c>
      <c r="M23" s="4">
        <f t="shared" si="86"/>
        <v>0</v>
      </c>
      <c r="N23" s="4"/>
      <c r="O23" s="49"/>
      <c r="Q23" s="43">
        <f t="shared" si="15"/>
        <v>20</v>
      </c>
      <c r="R23" s="14">
        <f>Input_Accepted!M22</f>
        <v>0</v>
      </c>
      <c r="S23" s="14">
        <f t="shared" si="16"/>
        <v>0</v>
      </c>
      <c r="T23" s="14">
        <f t="shared" si="17"/>
        <v>0</v>
      </c>
      <c r="U23" s="14">
        <f t="shared" si="18"/>
        <v>0</v>
      </c>
      <c r="V23" s="14">
        <f t="shared" si="19"/>
        <v>0</v>
      </c>
      <c r="W23" s="49"/>
      <c r="X23" s="43">
        <f t="shared" si="20"/>
        <v>20</v>
      </c>
      <c r="Y23" s="14">
        <f>+Input_Accepted!I22</f>
        <v>0</v>
      </c>
      <c r="Z23" s="14">
        <f t="shared" si="21"/>
        <v>0</v>
      </c>
      <c r="AA23" s="14">
        <f t="shared" si="22"/>
        <v>0</v>
      </c>
      <c r="AB23" s="14">
        <f t="shared" si="23"/>
        <v>0</v>
      </c>
      <c r="AC23" s="14">
        <f t="shared" si="24"/>
        <v>0</v>
      </c>
      <c r="AD23" s="50"/>
      <c r="AE23" s="43">
        <f t="shared" si="25"/>
        <v>20</v>
      </c>
      <c r="AF23" s="14">
        <f>Input_Accepted!E22</f>
        <v>0</v>
      </c>
      <c r="AG23" s="14">
        <f>Input_Accepted!J22</f>
        <v>2.07643429239038E-3</v>
      </c>
      <c r="AH23" s="14">
        <f>Input_Accepted!K22</f>
        <v>2.2059648882188901E-4</v>
      </c>
      <c r="AI23" s="44">
        <f>Input_Accepted!L22</f>
        <v>5.2970750934031204E-4</v>
      </c>
      <c r="AK23" s="56">
        <f t="shared" si="0"/>
        <v>0.10015348949381085</v>
      </c>
      <c r="AL23" s="4">
        <f t="shared" si="1"/>
        <v>1.0640119076515875E-2</v>
      </c>
      <c r="AM23" s="4">
        <f t="shared" si="2"/>
        <v>2.5549595123684078E-2</v>
      </c>
      <c r="AN23" s="4">
        <f t="shared" si="26"/>
        <v>3.7701504475893648E-2</v>
      </c>
      <c r="AO23" s="57">
        <f t="shared" si="27"/>
        <v>20</v>
      </c>
      <c r="AQ23" s="74">
        <f t="shared" si="27"/>
        <v>20</v>
      </c>
      <c r="AR23" s="73">
        <f t="shared" si="3"/>
        <v>-2.07643429239038E-3</v>
      </c>
      <c r="AS23" s="73">
        <f t="shared" si="4"/>
        <v>-2.2059648882188901E-4</v>
      </c>
      <c r="AT23" s="50">
        <f t="shared" si="28"/>
        <v>-5.2970750934031204E-4</v>
      </c>
      <c r="AU23" s="50">
        <f t="shared" si="29"/>
        <v>-7.8164722132115726E-4</v>
      </c>
      <c r="AW23" s="74">
        <f t="shared" ref="AW23" si="112">1+AW22</f>
        <v>20</v>
      </c>
      <c r="AX23" s="4">
        <f t="shared" si="31"/>
        <v>0</v>
      </c>
      <c r="AY23" s="4">
        <f t="shared" si="31"/>
        <v>0</v>
      </c>
      <c r="AZ23" s="49">
        <f t="shared" si="31"/>
        <v>0</v>
      </c>
      <c r="BA23" s="4">
        <f t="shared" si="34"/>
        <v>0</v>
      </c>
      <c r="BC23" s="74">
        <f t="shared" si="35"/>
        <v>20</v>
      </c>
      <c r="BD23" s="56">
        <f t="shared" si="36"/>
        <v>0.2003069789876217</v>
      </c>
      <c r="BE23" s="4">
        <f t="shared" si="37"/>
        <v>2.128023815303175E-2</v>
      </c>
      <c r="BF23" s="4">
        <f t="shared" si="38"/>
        <v>5.1099190247368156E-2</v>
      </c>
      <c r="BG23" s="49">
        <f t="shared" si="39"/>
        <v>7.5403008951787295E-2</v>
      </c>
      <c r="BI23" s="74">
        <f t="shared" si="40"/>
        <v>20</v>
      </c>
      <c r="BJ23" s="56" t="e">
        <f t="shared" si="41"/>
        <v>#NUM!</v>
      </c>
      <c r="BK23" s="4" t="e">
        <f t="shared" si="42"/>
        <v>#NUM!</v>
      </c>
      <c r="BL23" s="4" t="e">
        <f t="shared" si="43"/>
        <v>#NUM!</v>
      </c>
      <c r="BM23" s="49" t="e">
        <f t="shared" si="44"/>
        <v>#NUM!</v>
      </c>
      <c r="BO23" s="74">
        <f t="shared" si="45"/>
        <v>20</v>
      </c>
      <c r="BP23" s="56">
        <f t="shared" si="46"/>
        <v>9.9945527353723349E-2</v>
      </c>
      <c r="BQ23" s="4">
        <f t="shared" si="47"/>
        <v>1.0637771903606949E-2</v>
      </c>
      <c r="BR23" s="4">
        <f t="shared" si="88"/>
        <v>2.5536061311286457E-2</v>
      </c>
      <c r="BS23" s="49">
        <f t="shared" si="48"/>
        <v>3.7672035199680438E-2</v>
      </c>
      <c r="BU23" s="74">
        <f t="shared" si="49"/>
        <v>20</v>
      </c>
      <c r="BV23" s="73">
        <f t="shared" si="50"/>
        <v>4.3115793706147382E-6</v>
      </c>
      <c r="BW23" s="73">
        <f t="shared" si="51"/>
        <v>4.8662810880545802E-8</v>
      </c>
      <c r="BX23" s="73">
        <f t="shared" si="52"/>
        <v>2.8059004545151674E-7</v>
      </c>
      <c r="BY23" s="1">
        <f t="shared" si="53"/>
        <v>6.109723785990862E-7</v>
      </c>
      <c r="BZ23" s="91">
        <f t="shared" si="54"/>
        <v>8.9263631743098466E-6</v>
      </c>
      <c r="CB23" s="74">
        <f t="shared" si="55"/>
        <v>20</v>
      </c>
      <c r="CC23" s="56">
        <f t="shared" si="56"/>
        <v>0</v>
      </c>
      <c r="CD23" s="4">
        <f t="shared" si="57"/>
        <v>0</v>
      </c>
      <c r="CE23" s="4">
        <f t="shared" si="58"/>
        <v>0</v>
      </c>
      <c r="CF23" s="49">
        <f t="shared" si="59"/>
        <v>0</v>
      </c>
      <c r="CH23" s="74">
        <f t="shared" si="60"/>
        <v>20</v>
      </c>
      <c r="CI23" s="56">
        <f t="shared" si="5"/>
        <v>1</v>
      </c>
      <c r="CJ23" s="4">
        <f t="shared" si="6"/>
        <v>1</v>
      </c>
      <c r="CK23" s="4">
        <f t="shared" si="7"/>
        <v>1</v>
      </c>
      <c r="CL23" s="49">
        <f t="shared" si="61"/>
        <v>1</v>
      </c>
      <c r="CM23" s="4">
        <f t="shared" si="62"/>
        <v>0</v>
      </c>
      <c r="CN23" s="49">
        <f t="shared" si="63"/>
        <v>0</v>
      </c>
      <c r="CP23" s="74">
        <f t="shared" si="64"/>
        <v>20</v>
      </c>
      <c r="CQ23" s="56">
        <f t="shared" si="65"/>
        <v>1</v>
      </c>
      <c r="CR23" s="4">
        <f t="shared" si="66"/>
        <v>1</v>
      </c>
      <c r="CS23" s="4">
        <f t="shared" si="67"/>
        <v>1</v>
      </c>
      <c r="CT23" s="49">
        <f t="shared" si="68"/>
        <v>1</v>
      </c>
      <c r="CU23" s="4">
        <f t="shared" si="69"/>
        <v>0</v>
      </c>
      <c r="CV23" s="49">
        <f t="shared" si="70"/>
        <v>0</v>
      </c>
      <c r="CW23" s="56"/>
      <c r="CX23" s="74">
        <f t="shared" si="71"/>
        <v>20</v>
      </c>
      <c r="CY23" s="4">
        <f>Input_Accepted!Q22*(1-$DC$3)</f>
        <v>6.4289768745709268E-4</v>
      </c>
      <c r="CZ23" s="4">
        <f>Input_Accepted!L22</f>
        <v>5.2970750934031204E-4</v>
      </c>
      <c r="DA23" s="4">
        <f>Input_Accepted!M22</f>
        <v>0</v>
      </c>
      <c r="DB23" s="49">
        <f>$DC$3*Input_Accepted!Q22</f>
        <v>7.8164722132115726E-4</v>
      </c>
      <c r="DD23" s="102">
        <f>Input_Accepted!Q22*Input_Accepted!C22</f>
        <v>6.8710646938189235E-2</v>
      </c>
      <c r="DG23" s="82">
        <f t="shared" si="72"/>
        <v>20</v>
      </c>
      <c r="DH23" s="56">
        <f t="shared" si="73"/>
        <v>2.07643429239038E-3</v>
      </c>
      <c r="DI23" s="4">
        <f t="shared" si="74"/>
        <v>2.2059648882188901E-4</v>
      </c>
      <c r="DJ23" s="4">
        <f t="shared" si="75"/>
        <v>5.2970750934031204E-4</v>
      </c>
      <c r="DK23" s="49">
        <f t="shared" si="76"/>
        <v>7.8164722132115726E-4</v>
      </c>
      <c r="DM23" s="74">
        <f t="shared" si="77"/>
        <v>20</v>
      </c>
      <c r="DN23" s="4">
        <f t="shared" si="89"/>
        <v>4.486650250564424E-8</v>
      </c>
      <c r="DO23" s="4">
        <f t="shared" si="90"/>
        <v>3.7831590176530034E-10</v>
      </c>
      <c r="DP23" s="49">
        <f t="shared" si="91"/>
        <v>2.487433878487381E-9</v>
      </c>
      <c r="DQ23" s="49">
        <f t="shared" si="92"/>
        <v>3.8886807925769342E-9</v>
      </c>
      <c r="DS23" s="74">
        <f t="shared" si="79"/>
        <v>20</v>
      </c>
      <c r="DT23" s="410">
        <f t="shared" si="80"/>
        <v>5.2970750934031204E-4</v>
      </c>
      <c r="DU23" s="467">
        <f t="shared" si="81"/>
        <v>5.2970750934031204E-4</v>
      </c>
      <c r="DV23" s="49"/>
      <c r="DW23" s="102">
        <f t="shared" si="93"/>
        <v>99272.606984940387</v>
      </c>
      <c r="DY23" s="74">
        <f t="shared" si="82"/>
        <v>20</v>
      </c>
      <c r="DZ23" s="409">
        <f t="shared" si="83"/>
        <v>5.3977948011109671E-4</v>
      </c>
      <c r="EB23" s="102">
        <f t="shared" si="95"/>
        <v>99258.806645041128</v>
      </c>
      <c r="EE23" s="74">
        <f t="shared" si="84"/>
        <v>20</v>
      </c>
      <c r="EF23" s="409">
        <f>Input_Accepted!Q22</f>
        <v>1.4245449087782499E-3</v>
      </c>
      <c r="EH23" s="443">
        <f t="shared" si="8"/>
        <v>9.2595419070586244E-4</v>
      </c>
    </row>
    <row r="24" spans="1:138">
      <c r="A24" s="82">
        <f t="shared" si="9"/>
        <v>21</v>
      </c>
      <c r="B24" s="84">
        <f>Input_Accepted!B23</f>
        <v>0</v>
      </c>
      <c r="C24" s="17">
        <f>Input_Accepted!C23</f>
        <v>123.72553045859</v>
      </c>
      <c r="D24" s="16">
        <f t="shared" si="10"/>
        <v>0</v>
      </c>
      <c r="E24" s="12"/>
      <c r="F24" s="11">
        <f t="shared" si="11"/>
        <v>0</v>
      </c>
      <c r="G24" s="11">
        <f t="shared" si="12"/>
        <v>0</v>
      </c>
      <c r="H24" s="49">
        <f t="shared" si="13"/>
        <v>0</v>
      </c>
      <c r="J24" s="61">
        <f t="shared" si="14"/>
        <v>21</v>
      </c>
      <c r="K24" s="5">
        <f>Input_Accepted!B23</f>
        <v>0</v>
      </c>
      <c r="L24" s="4">
        <f t="shared" si="85"/>
        <v>0</v>
      </c>
      <c r="M24" s="4">
        <f t="shared" si="86"/>
        <v>0</v>
      </c>
      <c r="N24" s="4"/>
      <c r="O24" s="49"/>
      <c r="Q24" s="43">
        <f t="shared" si="15"/>
        <v>21</v>
      </c>
      <c r="R24" s="14">
        <f>Input_Accepted!M23</f>
        <v>0</v>
      </c>
      <c r="S24" s="14">
        <f t="shared" si="16"/>
        <v>0</v>
      </c>
      <c r="T24" s="14">
        <f t="shared" si="17"/>
        <v>0</v>
      </c>
      <c r="U24" s="14">
        <f t="shared" si="18"/>
        <v>0</v>
      </c>
      <c r="V24" s="14">
        <f t="shared" si="19"/>
        <v>0</v>
      </c>
      <c r="W24" s="49"/>
      <c r="X24" s="43">
        <f t="shared" si="20"/>
        <v>21</v>
      </c>
      <c r="Y24" s="14">
        <f>+Input_Accepted!I23</f>
        <v>0</v>
      </c>
      <c r="Z24" s="14">
        <f t="shared" si="21"/>
        <v>0</v>
      </c>
      <c r="AA24" s="14">
        <f t="shared" si="22"/>
        <v>0</v>
      </c>
      <c r="AB24" s="14">
        <f t="shared" si="23"/>
        <v>0</v>
      </c>
      <c r="AC24" s="14">
        <f t="shared" si="24"/>
        <v>0</v>
      </c>
      <c r="AD24" s="50"/>
      <c r="AE24" s="43">
        <f t="shared" si="25"/>
        <v>21</v>
      </c>
      <c r="AF24" s="14">
        <f>Input_Accepted!E23</f>
        <v>0</v>
      </c>
      <c r="AG24" s="14">
        <f>Input_Accepted!J23</f>
        <v>1.8800751605650399E-3</v>
      </c>
      <c r="AH24" s="14">
        <f>Input_Accepted!K23</f>
        <v>2.4192741339867899E-4</v>
      </c>
      <c r="AI24" s="44">
        <f>Input_Accepted!L23</f>
        <v>5.7598609779829205E-4</v>
      </c>
      <c r="AK24" s="56">
        <f t="shared" si="0"/>
        <v>0.23261329654292834</v>
      </c>
      <c r="AL24" s="4">
        <f t="shared" si="1"/>
        <v>2.9932597555226152E-2</v>
      </c>
      <c r="AM24" s="4">
        <f t="shared" si="2"/>
        <v>7.1264185486866985E-2</v>
      </c>
      <c r="AN24" s="4">
        <f t="shared" si="26"/>
        <v>0.10376537245744509</v>
      </c>
      <c r="AO24" s="57">
        <f t="shared" si="27"/>
        <v>21</v>
      </c>
      <c r="AQ24" s="74">
        <f t="shared" si="27"/>
        <v>21</v>
      </c>
      <c r="AR24" s="73">
        <f t="shared" si="3"/>
        <v>-1.8800751605650399E-3</v>
      </c>
      <c r="AS24" s="73">
        <f t="shared" si="4"/>
        <v>-2.4192741339867899E-4</v>
      </c>
      <c r="AT24" s="50">
        <f t="shared" si="28"/>
        <v>-5.7598609779829205E-4</v>
      </c>
      <c r="AU24" s="50">
        <f t="shared" si="29"/>
        <v>-8.3867389432752985E-4</v>
      </c>
      <c r="AW24" s="74">
        <f t="shared" ref="AW24" si="113">1+AW23</f>
        <v>21</v>
      </c>
      <c r="AX24" s="4">
        <f t="shared" si="31"/>
        <v>0</v>
      </c>
      <c r="AY24" s="4">
        <f t="shared" si="31"/>
        <v>0</v>
      </c>
      <c r="AZ24" s="49">
        <f t="shared" si="31"/>
        <v>0</v>
      </c>
      <c r="BA24" s="4">
        <f t="shared" si="34"/>
        <v>0</v>
      </c>
      <c r="BC24" s="74">
        <f t="shared" si="35"/>
        <v>21</v>
      </c>
      <c r="BD24" s="56">
        <f t="shared" si="36"/>
        <v>0.46522659308585668</v>
      </c>
      <c r="BE24" s="4">
        <f t="shared" si="37"/>
        <v>5.9865195110452303E-2</v>
      </c>
      <c r="BF24" s="4">
        <f t="shared" si="38"/>
        <v>0.14252837097373397</v>
      </c>
      <c r="BG24" s="49">
        <f t="shared" si="39"/>
        <v>0.20753074491489018</v>
      </c>
      <c r="BI24" s="74">
        <f t="shared" si="40"/>
        <v>21</v>
      </c>
      <c r="BJ24" s="56" t="e">
        <f t="shared" si="41"/>
        <v>#NUM!</v>
      </c>
      <c r="BK24" s="4" t="e">
        <f t="shared" si="42"/>
        <v>#NUM!</v>
      </c>
      <c r="BL24" s="4" t="e">
        <f t="shared" si="43"/>
        <v>#NUM!</v>
      </c>
      <c r="BM24" s="49" t="e">
        <f t="shared" si="44"/>
        <v>#NUM!</v>
      </c>
      <c r="BO24" s="74">
        <f t="shared" si="45"/>
        <v>21</v>
      </c>
      <c r="BP24" s="56">
        <f t="shared" si="46"/>
        <v>0.23217596606208085</v>
      </c>
      <c r="BQ24" s="4">
        <f t="shared" si="47"/>
        <v>2.9925356039323312E-2</v>
      </c>
      <c r="BR24" s="4">
        <f t="shared" si="88"/>
        <v>7.1223138306755626E-2</v>
      </c>
      <c r="BS24" s="49">
        <f t="shared" si="48"/>
        <v>0.10367834714842986</v>
      </c>
      <c r="BU24" s="74">
        <f t="shared" si="49"/>
        <v>21</v>
      </c>
      <c r="BV24" s="73">
        <f t="shared" si="50"/>
        <v>3.5346826093736607E-6</v>
      </c>
      <c r="BW24" s="73">
        <f t="shared" si="51"/>
        <v>5.8528873353775324E-8</v>
      </c>
      <c r="BX24" s="73">
        <f t="shared" si="52"/>
        <v>3.3175998485690363E-7</v>
      </c>
      <c r="BY24" s="1">
        <f t="shared" si="53"/>
        <v>7.0337390102650471E-7</v>
      </c>
      <c r="BZ24" s="91">
        <f t="shared" si="54"/>
        <v>9.1057830741134757E-6</v>
      </c>
      <c r="CB24" s="74">
        <f t="shared" si="55"/>
        <v>21</v>
      </c>
      <c r="CC24" s="56">
        <f t="shared" si="56"/>
        <v>0</v>
      </c>
      <c r="CD24" s="4">
        <f t="shared" si="57"/>
        <v>0</v>
      </c>
      <c r="CE24" s="4">
        <f t="shared" si="58"/>
        <v>0</v>
      </c>
      <c r="CF24" s="49">
        <f t="shared" si="59"/>
        <v>0</v>
      </c>
      <c r="CH24" s="74">
        <f t="shared" si="60"/>
        <v>21</v>
      </c>
      <c r="CI24" s="56">
        <f t="shared" si="5"/>
        <v>1</v>
      </c>
      <c r="CJ24" s="4">
        <f t="shared" si="6"/>
        <v>1</v>
      </c>
      <c r="CK24" s="4">
        <f t="shared" si="7"/>
        <v>1</v>
      </c>
      <c r="CL24" s="49">
        <f t="shared" si="61"/>
        <v>1</v>
      </c>
      <c r="CM24" s="4">
        <f t="shared" si="62"/>
        <v>0</v>
      </c>
      <c r="CN24" s="49">
        <f t="shared" si="63"/>
        <v>0</v>
      </c>
      <c r="CP24" s="74">
        <f t="shared" si="64"/>
        <v>21</v>
      </c>
      <c r="CQ24" s="56">
        <f t="shared" si="65"/>
        <v>1</v>
      </c>
      <c r="CR24" s="4">
        <f t="shared" si="66"/>
        <v>1</v>
      </c>
      <c r="CS24" s="4">
        <f t="shared" si="67"/>
        <v>1</v>
      </c>
      <c r="CT24" s="49">
        <f t="shared" si="68"/>
        <v>1</v>
      </c>
      <c r="CU24" s="4">
        <f t="shared" si="69"/>
        <v>0</v>
      </c>
      <c r="CV24" s="49">
        <f t="shared" si="70"/>
        <v>0</v>
      </c>
      <c r="CW24" s="56"/>
      <c r="CX24" s="74">
        <f t="shared" si="71"/>
        <v>21</v>
      </c>
      <c r="CY24" s="4">
        <f>Input_Accepted!Q23*(1-$DC$3)</f>
        <v>6.8980160421023011E-4</v>
      </c>
      <c r="CZ24" s="4">
        <f>Input_Accepted!L23</f>
        <v>5.7598609779829205E-4</v>
      </c>
      <c r="DA24" s="4">
        <f>Input_Accepted!M23</f>
        <v>0</v>
      </c>
      <c r="DB24" s="49">
        <f>$DC$3*Input_Accepted!Q23</f>
        <v>8.3867389432752985E-4</v>
      </c>
      <c r="DD24" s="102">
        <f>Input_Accepted!Q23*Input_Accepted!C23</f>
        <v>0.18911144184954215</v>
      </c>
      <c r="DG24" s="82">
        <f t="shared" si="72"/>
        <v>21</v>
      </c>
      <c r="DH24" s="56">
        <f t="shared" si="73"/>
        <v>1.8800751605650399E-3</v>
      </c>
      <c r="DI24" s="4">
        <f t="shared" si="74"/>
        <v>2.4192741339867899E-4</v>
      </c>
      <c r="DJ24" s="4">
        <f t="shared" si="75"/>
        <v>5.7598609779829205E-4</v>
      </c>
      <c r="DK24" s="49">
        <f t="shared" si="76"/>
        <v>8.3867389432752985E-4</v>
      </c>
      <c r="DM24" s="74">
        <f t="shared" si="77"/>
        <v>21</v>
      </c>
      <c r="DN24" s="4">
        <f t="shared" si="89"/>
        <v>3.8556908651201269E-8</v>
      </c>
      <c r="DO24" s="4">
        <f t="shared" si="90"/>
        <v>4.5500834330070279E-10</v>
      </c>
      <c r="DP24" s="49">
        <f t="shared" si="91"/>
        <v>2.1417077496630804E-9</v>
      </c>
      <c r="DQ24" s="49">
        <f t="shared" si="92"/>
        <v>3.252041434175744E-9</v>
      </c>
      <c r="DS24" s="74">
        <f t="shared" si="79"/>
        <v>21</v>
      </c>
      <c r="DT24" s="410">
        <f t="shared" si="80"/>
        <v>5.7598609779829205E-4</v>
      </c>
      <c r="DU24" s="467">
        <f t="shared" si="81"/>
        <v>5.7598609779829205E-4</v>
      </c>
      <c r="DV24" s="49"/>
      <c r="DW24" s="102">
        <f t="shared" si="93"/>
        <v>99220.021539548674</v>
      </c>
      <c r="DY24" s="74">
        <f t="shared" si="82"/>
        <v>21</v>
      </c>
      <c r="DZ24" s="409">
        <f t="shared" si="83"/>
        <v>5.8693801945148443E-4</v>
      </c>
      <c r="EB24" s="102">
        <f t="shared" si="95"/>
        <v>99205.22877799382</v>
      </c>
      <c r="EE24" s="74">
        <f t="shared" si="84"/>
        <v>21</v>
      </c>
      <c r="EF24" s="409">
        <f>Input_Accepted!Q23</f>
        <v>1.52847549853776E-3</v>
      </c>
      <c r="EH24" s="443">
        <f t="shared" si="8"/>
        <v>9.9350907404954412E-4</v>
      </c>
    </row>
    <row r="25" spans="1:138">
      <c r="A25" s="82">
        <f t="shared" si="9"/>
        <v>22</v>
      </c>
      <c r="B25" s="84">
        <f>Input_Accepted!B24</f>
        <v>1</v>
      </c>
      <c r="C25" s="17">
        <f>Input_Accepted!C24</f>
        <v>248.18343600273801</v>
      </c>
      <c r="D25" s="16">
        <f t="shared" si="10"/>
        <v>4.0292777636818915E-3</v>
      </c>
      <c r="E25" s="12"/>
      <c r="F25" s="11">
        <f t="shared" si="11"/>
        <v>0</v>
      </c>
      <c r="G25" s="11">
        <f t="shared" si="12"/>
        <v>0</v>
      </c>
      <c r="H25" s="49">
        <f t="shared" si="13"/>
        <v>0</v>
      </c>
      <c r="J25" s="61">
        <f t="shared" si="14"/>
        <v>22</v>
      </c>
      <c r="K25" s="5">
        <f>Input_Accepted!B24</f>
        <v>1</v>
      </c>
      <c r="L25" s="4">
        <f t="shared" si="85"/>
        <v>1</v>
      </c>
      <c r="M25" s="4">
        <f t="shared" si="86"/>
        <v>5.5370985603543741E-4</v>
      </c>
      <c r="N25" s="4"/>
      <c r="O25" s="49"/>
      <c r="Q25" s="43">
        <f t="shared" si="15"/>
        <v>22</v>
      </c>
      <c r="R25" s="14">
        <f>Input_Accepted!M24</f>
        <v>4.0292777636818898E-3</v>
      </c>
      <c r="S25" s="14">
        <f t="shared" si="16"/>
        <v>1.1926662180498395E-2</v>
      </c>
      <c r="T25" s="14">
        <f t="shared" si="17"/>
        <v>-3.8681066531346155E-3</v>
      </c>
      <c r="U25" s="14">
        <f t="shared" si="18"/>
        <v>8.6629471919160636E-3</v>
      </c>
      <c r="V25" s="14">
        <f t="shared" si="19"/>
        <v>-6.0439166455228399E-4</v>
      </c>
      <c r="W25" s="49"/>
      <c r="X25" s="43">
        <f t="shared" si="20"/>
        <v>22</v>
      </c>
      <c r="Y25" s="14">
        <f>+Input_Accepted!I24</f>
        <v>3.6363636363636602E-3</v>
      </c>
      <c r="Z25" s="14">
        <f t="shared" si="21"/>
        <v>1.113881740634887E-2</v>
      </c>
      <c r="AA25" s="14">
        <f t="shared" si="22"/>
        <v>-3.86609013362155E-3</v>
      </c>
      <c r="AB25" s="14">
        <f t="shared" si="23"/>
        <v>8.0383135524264102E-3</v>
      </c>
      <c r="AC25" s="14">
        <f t="shared" si="24"/>
        <v>-7.6558627969909024E-4</v>
      </c>
      <c r="AD25" s="50"/>
      <c r="AE25" s="43">
        <f t="shared" si="25"/>
        <v>22</v>
      </c>
      <c r="AF25" s="14">
        <f>Input_Accepted!E24</f>
        <v>3.6363636363636602E-3</v>
      </c>
      <c r="AG25" s="14">
        <f>Input_Accepted!J24</f>
        <v>1.6991740409326799E-3</v>
      </c>
      <c r="AH25" s="14">
        <f>Input_Accepted!K24</f>
        <v>2.6532069805185199E-4</v>
      </c>
      <c r="AI25" s="44">
        <f>Input_Accepted!L24</f>
        <v>6.0920614426469095E-4</v>
      </c>
      <c r="AK25" s="56">
        <f t="shared" si="0"/>
        <v>0.42170685184532947</v>
      </c>
      <c r="AL25" s="4">
        <f t="shared" si="1"/>
        <v>6.5848202485153579E-2</v>
      </c>
      <c r="AM25" s="4">
        <f t="shared" si="2"/>
        <v>0.15119487411759069</v>
      </c>
      <c r="AN25" s="4">
        <f t="shared" si="26"/>
        <v>0.21819190163202737</v>
      </c>
      <c r="AO25" s="57">
        <f t="shared" si="27"/>
        <v>22</v>
      </c>
      <c r="AQ25" s="74">
        <f t="shared" si="27"/>
        <v>22</v>
      </c>
      <c r="AR25" s="73">
        <f t="shared" si="3"/>
        <v>2.3301037227492116E-3</v>
      </c>
      <c r="AS25" s="73">
        <f t="shared" si="4"/>
        <v>3.7639570656300397E-3</v>
      </c>
      <c r="AT25" s="50">
        <f t="shared" si="28"/>
        <v>3.4200716194172005E-3</v>
      </c>
      <c r="AU25" s="50">
        <f t="shared" si="29"/>
        <v>-8.7915577746139448E-4</v>
      </c>
      <c r="AW25" s="74">
        <f t="shared" ref="AW25" si="114">1+AW24</f>
        <v>22</v>
      </c>
      <c r="AX25" s="4">
        <f t="shared" si="31"/>
        <v>1</v>
      </c>
      <c r="AY25" s="4">
        <f t="shared" si="31"/>
        <v>1</v>
      </c>
      <c r="AZ25" s="49">
        <f t="shared" si="31"/>
        <v>1</v>
      </c>
      <c r="BA25" s="4">
        <f t="shared" si="34"/>
        <v>0</v>
      </c>
      <c r="BC25" s="74">
        <f t="shared" si="35"/>
        <v>22</v>
      </c>
      <c r="BD25" s="56">
        <f>IF(B25=0,2*AK25,2*(B25*LN(B25/AK25)-(B25-AK25)))</f>
        <v>0.57030344411165412</v>
      </c>
      <c r="BE25" s="4">
        <f t="shared" si="37"/>
        <v>3.5725027015257913</v>
      </c>
      <c r="BF25" s="4">
        <f t="shared" si="38"/>
        <v>2.080761182535289</v>
      </c>
      <c r="BG25" s="49">
        <f t="shared" si="39"/>
        <v>1.4811444446619142</v>
      </c>
      <c r="BI25" s="74">
        <f t="shared" si="40"/>
        <v>22</v>
      </c>
      <c r="BJ25" s="56">
        <f t="shared" si="41"/>
        <v>0.28515172205582706</v>
      </c>
      <c r="BK25" s="4">
        <f t="shared" si="42"/>
        <v>1.7862513507628957</v>
      </c>
      <c r="BL25" s="4">
        <f t="shared" si="43"/>
        <v>1.0403805912676445</v>
      </c>
      <c r="BM25" s="49">
        <f t="shared" si="44"/>
        <v>0.7405722223309571</v>
      </c>
      <c r="BO25" s="74">
        <f t="shared" si="45"/>
        <v>22</v>
      </c>
      <c r="BP25" s="56">
        <f t="shared" si="46"/>
        <v>0.79167488249378593</v>
      </c>
      <c r="BQ25" s="4">
        <f t="shared" si="47"/>
        <v>13.248775494732602</v>
      </c>
      <c r="BR25" s="4">
        <f t="shared" si="88"/>
        <v>4.7622727363571604</v>
      </c>
      <c r="BS25" s="49">
        <f t="shared" si="48"/>
        <v>2.7988506313964292</v>
      </c>
      <c r="BU25" s="74">
        <f t="shared" si="49"/>
        <v>22</v>
      </c>
      <c r="BV25" s="73">
        <f t="shared" si="50"/>
        <v>3.7527035286460453E-6</v>
      </c>
      <c r="BW25" s="73">
        <f t="shared" si="51"/>
        <v>1.1363930491941911E-5</v>
      </c>
      <c r="BX25" s="73">
        <f t="shared" si="52"/>
        <v>9.1636824819709212E-6</v>
      </c>
      <c r="BY25" s="1">
        <f t="shared" si="53"/>
        <v>7.602195177192415E-6</v>
      </c>
      <c r="BZ25" s="91">
        <f t="shared" si="54"/>
        <v>3.4610163354366376E-7</v>
      </c>
      <c r="CB25" s="74">
        <f t="shared" si="55"/>
        <v>22</v>
      </c>
      <c r="CC25" s="56">
        <f t="shared" si="56"/>
        <v>0.53272713874351607</v>
      </c>
      <c r="CD25" s="4">
        <f t="shared" si="57"/>
        <v>0.92703680803574118</v>
      </c>
      <c r="CE25" s="4">
        <f t="shared" si="58"/>
        <v>0.83246831032721103</v>
      </c>
      <c r="CF25" s="49">
        <f t="shared" si="59"/>
        <v>0.75823216119811809</v>
      </c>
      <c r="CH25" s="74">
        <f t="shared" si="60"/>
        <v>22</v>
      </c>
      <c r="CI25" s="56">
        <f t="shared" si="5"/>
        <v>0</v>
      </c>
      <c r="CJ25" s="4">
        <f t="shared" si="6"/>
        <v>0</v>
      </c>
      <c r="CK25" s="4">
        <f t="shared" si="7"/>
        <v>0</v>
      </c>
      <c r="CL25" s="49">
        <f t="shared" si="61"/>
        <v>0</v>
      </c>
      <c r="CM25" s="4">
        <f t="shared" si="62"/>
        <v>2.7644699769147687</v>
      </c>
      <c r="CN25" s="49">
        <f t="shared" si="63"/>
        <v>-0.95949953325848081</v>
      </c>
      <c r="CP25" s="74">
        <f t="shared" si="64"/>
        <v>22</v>
      </c>
      <c r="CQ25" s="56">
        <f t="shared" si="65"/>
        <v>0</v>
      </c>
      <c r="CR25" s="4">
        <f t="shared" si="66"/>
        <v>0</v>
      </c>
      <c r="CS25" s="4">
        <f t="shared" si="67"/>
        <v>0</v>
      </c>
      <c r="CT25" s="49">
        <f t="shared" si="68"/>
        <v>0</v>
      </c>
      <c r="CU25" s="4">
        <f t="shared" si="69"/>
        <v>1.9949762771085615</v>
      </c>
      <c r="CV25" s="49">
        <f t="shared" si="70"/>
        <v>-0.19000583345227345</v>
      </c>
      <c r="CW25" s="56"/>
      <c r="CX25" s="74">
        <f t="shared" si="71"/>
        <v>22</v>
      </c>
      <c r="CY25" s="4">
        <f>Input_Accepted!Q24*(1-$DC$3)</f>
        <v>7.2309758267821559E-4</v>
      </c>
      <c r="CZ25" s="4">
        <f>Input_Accepted!L24</f>
        <v>6.0920614426469095E-4</v>
      </c>
      <c r="DA25" s="4">
        <f>Input_Accepted!M24</f>
        <v>4.0292777636818898E-3</v>
      </c>
      <c r="DB25" s="49">
        <f>$DC$3*Input_Accepted!Q24</f>
        <v>8.7915577746139448E-4</v>
      </c>
      <c r="DD25" s="102">
        <f>Input_Accepted!Q24*Input_Accepted!C24</f>
        <v>0.39765274426638086</v>
      </c>
      <c r="DG25" s="82">
        <f t="shared" si="72"/>
        <v>22</v>
      </c>
      <c r="DH25" s="56">
        <f t="shared" si="73"/>
        <v>2.3301037227492116E-3</v>
      </c>
      <c r="DI25" s="4">
        <f t="shared" si="74"/>
        <v>3.7639570656300397E-3</v>
      </c>
      <c r="DJ25" s="4">
        <f t="shared" si="75"/>
        <v>3.4200716194172005E-3</v>
      </c>
      <c r="DK25" s="49">
        <f t="shared" si="76"/>
        <v>3.1501219862204973E-3</v>
      </c>
      <c r="DM25" s="74">
        <f t="shared" si="77"/>
        <v>22</v>
      </c>
      <c r="DN25" s="4">
        <f t="shared" si="89"/>
        <v>3.2725215084241433E-8</v>
      </c>
      <c r="DO25" s="4">
        <f t="shared" si="90"/>
        <v>5.4724576686437908E-10</v>
      </c>
      <c r="DP25" s="49">
        <f t="shared" si="91"/>
        <v>1.1035714872297026E-9</v>
      </c>
      <c r="DQ25" s="49">
        <f t="shared" si="92"/>
        <v>1.6387828620638735E-9</v>
      </c>
      <c r="DS25" s="74">
        <f t="shared" si="79"/>
        <v>22</v>
      </c>
      <c r="DT25" s="410">
        <f t="shared" si="80"/>
        <v>6.0920614426469095E-4</v>
      </c>
      <c r="DU25" s="467">
        <f t="shared" si="81"/>
        <v>6.0920614426469095E-4</v>
      </c>
      <c r="DV25" s="49"/>
      <c r="DW25" s="102">
        <f t="shared" si="93"/>
        <v>99162.872186518653</v>
      </c>
      <c r="DY25" s="74">
        <f t="shared" si="82"/>
        <v>22</v>
      </c>
      <c r="DZ25" s="409">
        <f t="shared" si="83"/>
        <v>6.2078971891715905E-4</v>
      </c>
      <c r="EB25" s="102">
        <f t="shared" si="95"/>
        <v>99147.001457495629</v>
      </c>
      <c r="EE25" s="74">
        <f t="shared" si="84"/>
        <v>22</v>
      </c>
      <c r="EF25" s="409">
        <f>Input_Accepted!Q24</f>
        <v>1.6022533601396101E-3</v>
      </c>
      <c r="EH25" s="443">
        <f t="shared" si="8"/>
        <v>1.0414646840907465E-3</v>
      </c>
    </row>
    <row r="26" spans="1:138">
      <c r="A26" s="82">
        <f t="shared" si="9"/>
        <v>23</v>
      </c>
      <c r="B26" s="84">
        <f>Input_Accepted!B25</f>
        <v>1</v>
      </c>
      <c r="C26" s="17">
        <f>Input_Accepted!C25</f>
        <v>491.69541409993201</v>
      </c>
      <c r="D26" s="16">
        <f t="shared" si="10"/>
        <v>2.0337793913139087E-3</v>
      </c>
      <c r="E26" s="12"/>
      <c r="F26" s="11">
        <f t="shared" si="11"/>
        <v>0</v>
      </c>
      <c r="G26" s="11">
        <f t="shared" si="12"/>
        <v>0</v>
      </c>
      <c r="H26" s="49">
        <f t="shared" si="13"/>
        <v>0</v>
      </c>
      <c r="J26" s="61">
        <f t="shared" si="14"/>
        <v>23</v>
      </c>
      <c r="K26" s="5">
        <f>Input_Accepted!B25</f>
        <v>1</v>
      </c>
      <c r="L26" s="4">
        <f t="shared" si="85"/>
        <v>2</v>
      </c>
      <c r="M26" s="4">
        <f t="shared" si="86"/>
        <v>1.1074197120708748E-3</v>
      </c>
      <c r="N26" s="4"/>
      <c r="O26" s="49"/>
      <c r="Q26" s="43">
        <f t="shared" si="15"/>
        <v>23</v>
      </c>
      <c r="R26" s="14">
        <f>Input_Accepted!M25</f>
        <v>2.03377939131391E-3</v>
      </c>
      <c r="S26" s="14">
        <f t="shared" si="16"/>
        <v>6.0199869982891733E-3</v>
      </c>
      <c r="T26" s="14">
        <f t="shared" si="17"/>
        <v>-1.9524282156613529E-3</v>
      </c>
      <c r="U26" s="14">
        <f t="shared" si="18"/>
        <v>4.372625691324906E-3</v>
      </c>
      <c r="V26" s="14">
        <f t="shared" si="19"/>
        <v>-3.05066908697086E-4</v>
      </c>
      <c r="W26" s="49"/>
      <c r="X26" s="43">
        <f t="shared" si="20"/>
        <v>23</v>
      </c>
      <c r="Y26" s="14">
        <f>+Input_Accepted!I25</f>
        <v>1.9417475728154799E-3</v>
      </c>
      <c r="Z26" s="14">
        <f t="shared" si="21"/>
        <v>5.8367199133260413E-3</v>
      </c>
      <c r="AA26" s="14">
        <f t="shared" si="22"/>
        <v>-1.953224767695081E-3</v>
      </c>
      <c r="AB26" s="14">
        <f t="shared" si="23"/>
        <v>4.2270629766864723E-3</v>
      </c>
      <c r="AC26" s="14">
        <f t="shared" si="24"/>
        <v>-3.435678310555123E-4</v>
      </c>
      <c r="AD26" s="50"/>
      <c r="AE26" s="43">
        <f t="shared" si="25"/>
        <v>23</v>
      </c>
      <c r="AF26" s="14">
        <f>Input_Accepted!E25</f>
        <v>1.9417475728154799E-3</v>
      </c>
      <c r="AG26" s="14">
        <f>Input_Accepted!J25</f>
        <v>1.53373093347886E-3</v>
      </c>
      <c r="AH26" s="14">
        <f>Input_Accepted!K25</f>
        <v>2.9097568460112499E-4</v>
      </c>
      <c r="AI26" s="44">
        <f>Input_Accepted!L25</f>
        <v>5.9191637719995601E-4</v>
      </c>
      <c r="AK26" s="56">
        <f t="shared" si="0"/>
        <v>0.75412846645476339</v>
      </c>
      <c r="AL26" s="4">
        <f t="shared" si="1"/>
        <v>0.14307140973296137</v>
      </c>
      <c r="AM26" s="4">
        <f t="shared" si="2"/>
        <v>0.2910425681998639</v>
      </c>
      <c r="AN26" s="4">
        <f t="shared" si="26"/>
        <v>0.42193949474237247</v>
      </c>
      <c r="AO26" s="57">
        <f t="shared" si="27"/>
        <v>23</v>
      </c>
      <c r="AQ26" s="74">
        <f t="shared" si="27"/>
        <v>23</v>
      </c>
      <c r="AR26" s="73">
        <f t="shared" si="3"/>
        <v>5.0004845783504863E-4</v>
      </c>
      <c r="AS26" s="73">
        <f t="shared" si="4"/>
        <v>1.7428037067127836E-3</v>
      </c>
      <c r="AT26" s="50">
        <f t="shared" si="28"/>
        <v>1.4418630141139527E-3</v>
      </c>
      <c r="AU26" s="50">
        <f t="shared" si="29"/>
        <v>-8.5813184878844051E-4</v>
      </c>
      <c r="AW26" s="74">
        <f t="shared" ref="AW26" si="115">1+AW25</f>
        <v>23</v>
      </c>
      <c r="AX26" s="4">
        <f t="shared" si="31"/>
        <v>1</v>
      </c>
      <c r="AY26" s="4">
        <f t="shared" si="31"/>
        <v>1</v>
      </c>
      <c r="AZ26" s="49">
        <f t="shared" si="31"/>
        <v>1</v>
      </c>
      <c r="BA26" s="4">
        <f t="shared" si="34"/>
        <v>0</v>
      </c>
      <c r="BC26" s="74">
        <f t="shared" si="35"/>
        <v>23</v>
      </c>
      <c r="BD26" s="56">
        <f>IF(B26=0,2*AK26,2*(B26*LN(B26/AK26)-(B26-AK26)))</f>
        <v>7.2642024056948085E-2</v>
      </c>
      <c r="BE26" s="4">
        <f t="shared" si="37"/>
        <v>2.17496562867262</v>
      </c>
      <c r="BF26" s="4">
        <f t="shared" si="38"/>
        <v>1.0506566164699742</v>
      </c>
      <c r="BG26" s="49">
        <f t="shared" si="39"/>
        <v>0.56966569471152195</v>
      </c>
      <c r="BI26" s="74">
        <f t="shared" si="40"/>
        <v>23</v>
      </c>
      <c r="BJ26" s="56">
        <f t="shared" si="41"/>
        <v>3.6321012028474042E-2</v>
      </c>
      <c r="BK26" s="4">
        <f t="shared" si="42"/>
        <v>1.08748281433631</v>
      </c>
      <c r="BL26" s="4">
        <f t="shared" si="43"/>
        <v>0.52532830823498711</v>
      </c>
      <c r="BM26" s="49">
        <f t="shared" si="44"/>
        <v>0.28483284735576098</v>
      </c>
      <c r="BO26" s="74">
        <f t="shared" si="45"/>
        <v>23</v>
      </c>
      <c r="BP26" s="56">
        <f t="shared" si="46"/>
        <v>8.003953616203742E-2</v>
      </c>
      <c r="BQ26" s="4">
        <f t="shared" si="47"/>
        <v>5.1310945981418179</v>
      </c>
      <c r="BR26" s="4">
        <f t="shared" si="88"/>
        <v>1.7259438501494193</v>
      </c>
      <c r="BS26" s="49">
        <f t="shared" si="48"/>
        <v>0.79126795133885963</v>
      </c>
      <c r="BU26" s="74">
        <f t="shared" si="49"/>
        <v>23</v>
      </c>
      <c r="BV26" s="73">
        <f t="shared" si="50"/>
        <v>1.6647757797554933E-7</v>
      </c>
      <c r="BW26" s="73">
        <f t="shared" si="51"/>
        <v>2.725047826918787E-6</v>
      </c>
      <c r="BX26" s="73">
        <f t="shared" si="52"/>
        <v>1.8220442566568348E-6</v>
      </c>
      <c r="BY26" s="1">
        <f t="shared" si="53"/>
        <v>1.1742230373586445E-6</v>
      </c>
      <c r="BZ26" s="91">
        <f t="shared" si="54"/>
        <v>1.2106797406247223E-6</v>
      </c>
      <c r="CB26" s="74">
        <f t="shared" si="55"/>
        <v>23</v>
      </c>
      <c r="CC26" s="56">
        <f t="shared" si="56"/>
        <v>0.21012856925836509</v>
      </c>
      <c r="CD26" s="4">
        <f t="shared" si="57"/>
        <v>0.85014752243041647</v>
      </c>
      <c r="CE26" s="4">
        <f t="shared" si="58"/>
        <v>0.69516306574201414</v>
      </c>
      <c r="CF26" s="49">
        <f t="shared" si="59"/>
        <v>0.55806209787394079</v>
      </c>
      <c r="CH26" s="74">
        <f t="shared" si="60"/>
        <v>23</v>
      </c>
      <c r="CI26" s="56">
        <f t="shared" si="5"/>
        <v>0</v>
      </c>
      <c r="CJ26" s="4">
        <f t="shared" si="6"/>
        <v>0</v>
      </c>
      <c r="CK26" s="4">
        <f t="shared" si="7"/>
        <v>0</v>
      </c>
      <c r="CL26" s="49">
        <f t="shared" si="61"/>
        <v>0</v>
      </c>
      <c r="CM26" s="4">
        <f t="shared" si="62"/>
        <v>2.8698884147681669</v>
      </c>
      <c r="CN26" s="49">
        <f t="shared" si="63"/>
        <v>-0.9603916609820764</v>
      </c>
      <c r="CP26" s="74">
        <f t="shared" si="64"/>
        <v>23</v>
      </c>
      <c r="CQ26" s="56">
        <f t="shared" si="65"/>
        <v>0</v>
      </c>
      <c r="CR26" s="4">
        <f t="shared" si="66"/>
        <v>0</v>
      </c>
      <c r="CS26" s="4">
        <f t="shared" si="67"/>
        <v>0</v>
      </c>
      <c r="CT26" s="49">
        <f t="shared" si="68"/>
        <v>0</v>
      </c>
      <c r="CU26" s="4">
        <f t="shared" si="69"/>
        <v>2.078427480748346</v>
      </c>
      <c r="CV26" s="49">
        <f t="shared" si="70"/>
        <v>-0.16893072696225561</v>
      </c>
      <c r="CW26" s="56"/>
      <c r="CX26" s="74">
        <f t="shared" si="71"/>
        <v>23</v>
      </c>
      <c r="CY26" s="4">
        <f>Input_Accepted!Q25*(1-$DC$3)</f>
        <v>7.0580559371385954E-4</v>
      </c>
      <c r="CZ26" s="4">
        <f>Input_Accepted!L25</f>
        <v>5.9191637719995601E-4</v>
      </c>
      <c r="DA26" s="4">
        <f>Input_Accepted!M25</f>
        <v>2.03377939131391E-3</v>
      </c>
      <c r="DB26" s="49">
        <f>$DC$3*Input_Accepted!Q25</f>
        <v>8.5813184878844051E-4</v>
      </c>
      <c r="DD26" s="102">
        <f>Input_Accepted!Q25*Input_Accepted!C25</f>
        <v>0.76898086841755697</v>
      </c>
      <c r="DG26" s="82">
        <f t="shared" si="72"/>
        <v>23</v>
      </c>
      <c r="DH26" s="56">
        <f t="shared" si="73"/>
        <v>5.0004845783504863E-4</v>
      </c>
      <c r="DI26" s="4">
        <f t="shared" si="74"/>
        <v>1.7428037067127836E-3</v>
      </c>
      <c r="DJ26" s="4">
        <f t="shared" si="75"/>
        <v>1.4418630141139527E-3</v>
      </c>
      <c r="DK26" s="49">
        <f t="shared" si="76"/>
        <v>1.1756475425254683E-3</v>
      </c>
      <c r="DM26" s="74">
        <f t="shared" si="77"/>
        <v>23</v>
      </c>
      <c r="DN26" s="4">
        <f t="shared" si="89"/>
        <v>2.7371421803976184E-8</v>
      </c>
      <c r="DO26" s="4">
        <f t="shared" si="90"/>
        <v>6.5817833484337865E-10</v>
      </c>
      <c r="DP26" s="49">
        <f t="shared" si="91"/>
        <v>2.9893604515279335E-10</v>
      </c>
      <c r="DQ26" s="49">
        <f t="shared" si="92"/>
        <v>4.4200557684545617E-10</v>
      </c>
      <c r="DS26" s="74">
        <f t="shared" si="79"/>
        <v>23</v>
      </c>
      <c r="DT26" s="410">
        <f t="shared" si="80"/>
        <v>5.9191637719995601E-4</v>
      </c>
      <c r="DU26" s="467">
        <f t="shared" si="81"/>
        <v>5.9191637719995601E-4</v>
      </c>
      <c r="DV26" s="49"/>
      <c r="DW26" s="102">
        <f t="shared" si="93"/>
        <v>99102.461555499685</v>
      </c>
      <c r="DY26" s="74">
        <f t="shared" si="82"/>
        <v>23</v>
      </c>
      <c r="DZ26" s="409">
        <f t="shared" si="83"/>
        <v>6.0317120055960864E-4</v>
      </c>
      <c r="EB26" s="102">
        <f t="shared" si="95"/>
        <v>99085.45201832935</v>
      </c>
      <c r="EE26" s="74">
        <f t="shared" si="84"/>
        <v>23</v>
      </c>
      <c r="EF26" s="409">
        <f>Input_Accepted!Q25</f>
        <v>1.5639374425023E-3</v>
      </c>
      <c r="EH26" s="443">
        <f t="shared" si="8"/>
        <v>1.0165593376264951E-3</v>
      </c>
    </row>
    <row r="27" spans="1:138">
      <c r="A27" s="82">
        <f t="shared" si="9"/>
        <v>24</v>
      </c>
      <c r="B27" s="84">
        <f>Input_Accepted!B26</f>
        <v>0</v>
      </c>
      <c r="C27" s="17">
        <f>Input_Accepted!C26</f>
        <v>863.25804243668699</v>
      </c>
      <c r="D27" s="16">
        <f t="shared" si="10"/>
        <v>0</v>
      </c>
      <c r="E27" s="12"/>
      <c r="F27" s="11">
        <f t="shared" si="11"/>
        <v>0</v>
      </c>
      <c r="G27" s="11">
        <f t="shared" si="12"/>
        <v>0</v>
      </c>
      <c r="H27" s="49">
        <f t="shared" si="13"/>
        <v>0</v>
      </c>
      <c r="J27" s="61">
        <f t="shared" si="14"/>
        <v>24</v>
      </c>
      <c r="K27" s="5">
        <f>Input_Accepted!B26</f>
        <v>0</v>
      </c>
      <c r="L27" s="4">
        <f t="shared" si="85"/>
        <v>2</v>
      </c>
      <c r="M27" s="4">
        <f t="shared" si="86"/>
        <v>1.1074197120708748E-3</v>
      </c>
      <c r="N27" s="4"/>
      <c r="O27" s="49"/>
      <c r="Q27" s="43">
        <f t="shared" si="15"/>
        <v>24</v>
      </c>
      <c r="R27" s="14">
        <f>Input_Accepted!M26</f>
        <v>0</v>
      </c>
      <c r="S27" s="14">
        <f t="shared" si="16"/>
        <v>0</v>
      </c>
      <c r="T27" s="14">
        <f t="shared" si="17"/>
        <v>0</v>
      </c>
      <c r="U27" s="14">
        <f t="shared" si="18"/>
        <v>0</v>
      </c>
      <c r="V27" s="14">
        <f t="shared" si="19"/>
        <v>0</v>
      </c>
      <c r="W27" s="49"/>
      <c r="X27" s="43">
        <f t="shared" si="20"/>
        <v>24</v>
      </c>
      <c r="Y27" s="14">
        <f>+Input_Accepted!I26</f>
        <v>0</v>
      </c>
      <c r="Z27" s="14">
        <f t="shared" si="21"/>
        <v>0</v>
      </c>
      <c r="AA27" s="14">
        <f t="shared" si="22"/>
        <v>0</v>
      </c>
      <c r="AB27" s="14">
        <f t="shared" si="23"/>
        <v>0</v>
      </c>
      <c r="AC27" s="14">
        <f t="shared" si="24"/>
        <v>0</v>
      </c>
      <c r="AD27" s="50"/>
      <c r="AE27" s="43">
        <f t="shared" si="25"/>
        <v>24</v>
      </c>
      <c r="AF27" s="14">
        <f>Input_Accepted!E26</f>
        <v>0</v>
      </c>
      <c r="AG27" s="14">
        <f>Input_Accepted!J26</f>
        <v>1.38374583818781E-3</v>
      </c>
      <c r="AH27" s="14">
        <f>Input_Accepted!K26</f>
        <v>3.1911097142323103E-4</v>
      </c>
      <c r="AI27" s="44">
        <f>Input_Accepted!L26</f>
        <v>5.9301940919833697E-4</v>
      </c>
      <c r="AK27" s="56">
        <f t="shared" si="0"/>
        <v>1.1945297235039214</v>
      </c>
      <c r="AL27" s="4">
        <f t="shared" si="1"/>
        <v>0.27547511251088797</v>
      </c>
      <c r="AM27" s="4">
        <f t="shared" si="2"/>
        <v>0.51192877431151707</v>
      </c>
      <c r="AN27" s="4">
        <f t="shared" si="26"/>
        <v>0.74194958267047273</v>
      </c>
      <c r="AO27" s="57">
        <f t="shared" si="27"/>
        <v>24</v>
      </c>
      <c r="AQ27" s="74">
        <f t="shared" si="27"/>
        <v>24</v>
      </c>
      <c r="AR27" s="73">
        <f t="shared" si="3"/>
        <v>-1.38374583818781E-3</v>
      </c>
      <c r="AS27" s="73">
        <f t="shared" si="4"/>
        <v>-3.1911097142323103E-4</v>
      </c>
      <c r="AT27" s="50">
        <f t="shared" si="28"/>
        <v>-5.9301940919833697E-4</v>
      </c>
      <c r="AU27" s="50">
        <f t="shared" si="29"/>
        <v>-8.5947601551003073E-4</v>
      </c>
      <c r="AW27" s="74">
        <f t="shared" ref="AW27" si="116">1+AW26</f>
        <v>24</v>
      </c>
      <c r="AX27" s="4">
        <f t="shared" si="31"/>
        <v>0</v>
      </c>
      <c r="AY27" s="4">
        <f t="shared" si="31"/>
        <v>0</v>
      </c>
      <c r="AZ27" s="49">
        <f t="shared" si="31"/>
        <v>0</v>
      </c>
      <c r="BA27" s="4">
        <f t="shared" si="34"/>
        <v>0</v>
      </c>
      <c r="BC27" s="74">
        <f t="shared" si="35"/>
        <v>24</v>
      </c>
      <c r="BD27" s="56">
        <f t="shared" si="36"/>
        <v>2.3890594470078428</v>
      </c>
      <c r="BE27" s="4">
        <f t="shared" si="37"/>
        <v>0.55095022502177593</v>
      </c>
      <c r="BF27" s="4">
        <f t="shared" si="38"/>
        <v>1.0238575486230341</v>
      </c>
      <c r="BG27" s="49">
        <f t="shared" si="39"/>
        <v>1.4838991653409455</v>
      </c>
      <c r="BI27" s="74">
        <f t="shared" si="40"/>
        <v>24</v>
      </c>
      <c r="BJ27" s="56" t="e">
        <f t="shared" si="41"/>
        <v>#NUM!</v>
      </c>
      <c r="BK27" s="4" t="e">
        <f t="shared" si="42"/>
        <v>#NUM!</v>
      </c>
      <c r="BL27" s="4" t="e">
        <f t="shared" si="43"/>
        <v>#NUM!</v>
      </c>
      <c r="BM27" s="49" t="e">
        <f t="shared" si="44"/>
        <v>#NUM!</v>
      </c>
      <c r="BO27" s="74">
        <f t="shared" si="45"/>
        <v>24</v>
      </c>
      <c r="BP27" s="56">
        <f t="shared" si="46"/>
        <v>1.1928767979704313</v>
      </c>
      <c r="BQ27" s="4">
        <f t="shared" si="47"/>
        <v>0.27538720538013167</v>
      </c>
      <c r="BR27" s="4">
        <f t="shared" si="88"/>
        <v>0.51162519061222322</v>
      </c>
      <c r="BS27" s="49">
        <f t="shared" si="48"/>
        <v>0.7413118947994497</v>
      </c>
      <c r="BU27" s="74">
        <f t="shared" si="49"/>
        <v>24</v>
      </c>
      <c r="BV27" s="73">
        <f t="shared" si="50"/>
        <v>1.9147525447020849E-6</v>
      </c>
      <c r="BW27" s="73">
        <f t="shared" si="51"/>
        <v>1.0183181208267817E-7</v>
      </c>
      <c r="BX27" s="73">
        <f t="shared" si="52"/>
        <v>3.5167201968594464E-7</v>
      </c>
      <c r="BY27" s="1">
        <f t="shared" si="53"/>
        <v>7.3869902123699861E-7</v>
      </c>
      <c r="BZ27" s="91">
        <f t="shared" si="54"/>
        <v>9.3232509094618226E-6</v>
      </c>
      <c r="CB27" s="74">
        <f t="shared" si="55"/>
        <v>24</v>
      </c>
      <c r="CC27" s="56">
        <f t="shared" si="56"/>
        <v>0</v>
      </c>
      <c r="CD27" s="4">
        <f t="shared" si="57"/>
        <v>0</v>
      </c>
      <c r="CE27" s="4">
        <f t="shared" si="58"/>
        <v>0</v>
      </c>
      <c r="CF27" s="49">
        <f t="shared" si="59"/>
        <v>0</v>
      </c>
      <c r="CH27" s="74">
        <f t="shared" si="60"/>
        <v>24</v>
      </c>
      <c r="CI27" s="56">
        <f t="shared" si="5"/>
        <v>1</v>
      </c>
      <c r="CJ27" s="4">
        <f t="shared" si="6"/>
        <v>1</v>
      </c>
      <c r="CK27" s="4">
        <f t="shared" si="7"/>
        <v>1</v>
      </c>
      <c r="CL27" s="49">
        <f t="shared" si="61"/>
        <v>1</v>
      </c>
      <c r="CM27" s="4">
        <f t="shared" si="62"/>
        <v>0</v>
      </c>
      <c r="CN27" s="49">
        <f t="shared" si="63"/>
        <v>0</v>
      </c>
      <c r="CP27" s="74">
        <f t="shared" si="64"/>
        <v>24</v>
      </c>
      <c r="CQ27" s="56">
        <f t="shared" si="65"/>
        <v>1</v>
      </c>
      <c r="CR27" s="4">
        <f t="shared" si="66"/>
        <v>1</v>
      </c>
      <c r="CS27" s="4">
        <f t="shared" si="67"/>
        <v>1</v>
      </c>
      <c r="CT27" s="49">
        <f t="shared" si="68"/>
        <v>1</v>
      </c>
      <c r="CU27" s="4">
        <f t="shared" si="69"/>
        <v>0</v>
      </c>
      <c r="CV27" s="49">
        <f t="shared" si="70"/>
        <v>0</v>
      </c>
      <c r="CW27" s="56"/>
      <c r="CX27" s="74">
        <f t="shared" si="71"/>
        <v>24</v>
      </c>
      <c r="CY27" s="4">
        <f>Input_Accepted!Q26*(1-$DC$3)</f>
        <v>7.0691115854322917E-4</v>
      </c>
      <c r="CZ27" s="4">
        <f>Input_Accepted!L26</f>
        <v>5.9301940919833697E-4</v>
      </c>
      <c r="DA27" s="4">
        <f>Input_Accepted!M26</f>
        <v>0</v>
      </c>
      <c r="DB27" s="49">
        <f>$DC$3*Input_Accepted!Q26</f>
        <v>8.5947601551003073E-4</v>
      </c>
      <c r="DD27" s="102">
        <f>Input_Accepted!Q26*Input_Accepted!C26</f>
        <v>1.3521963255711513</v>
      </c>
      <c r="DG27" s="82">
        <f t="shared" si="72"/>
        <v>24</v>
      </c>
      <c r="DH27" s="56">
        <f t="shared" si="73"/>
        <v>1.38374583818781E-3</v>
      </c>
      <c r="DI27" s="4">
        <f t="shared" si="74"/>
        <v>3.1911097142323103E-4</v>
      </c>
      <c r="DJ27" s="4">
        <f t="shared" si="75"/>
        <v>5.9301940919833697E-4</v>
      </c>
      <c r="DK27" s="49">
        <f t="shared" si="76"/>
        <v>8.5947601551003073E-4</v>
      </c>
      <c r="DM27" s="74">
        <f t="shared" si="77"/>
        <v>24</v>
      </c>
      <c r="DN27" s="4">
        <f t="shared" si="89"/>
        <v>2.2495528809465365E-8</v>
      </c>
      <c r="DO27" s="4">
        <f t="shared" si="90"/>
        <v>7.9159436456217367E-10</v>
      </c>
      <c r="DP27" s="49">
        <f t="shared" si="91"/>
        <v>1.2166795894522969E-12</v>
      </c>
      <c r="DQ27" s="49">
        <f t="shared" si="92"/>
        <v>1.8067841754306017E-12</v>
      </c>
      <c r="DS27" s="74">
        <f t="shared" si="79"/>
        <v>24</v>
      </c>
      <c r="DT27" s="410">
        <f t="shared" si="80"/>
        <v>5.9301940919833697E-4</v>
      </c>
      <c r="DU27" s="467">
        <f t="shared" si="81"/>
        <v>5.9301940919833697E-4</v>
      </c>
      <c r="DV27" s="49"/>
      <c r="DW27" s="102">
        <f t="shared" si="93"/>
        <v>99043.801185484161</v>
      </c>
      <c r="DY27" s="74">
        <f t="shared" si="82"/>
        <v>24</v>
      </c>
      <c r="DZ27" s="409">
        <f t="shared" si="83"/>
        <v>6.0429520584202097E-4</v>
      </c>
      <c r="EB27" s="102">
        <f t="shared" si="95"/>
        <v>99025.686527277459</v>
      </c>
      <c r="EE27" s="74">
        <f t="shared" si="84"/>
        <v>24</v>
      </c>
      <c r="EF27" s="409">
        <f>Input_Accepted!Q26</f>
        <v>1.5663871740532599E-3</v>
      </c>
      <c r="EH27" s="443">
        <f t="shared" si="8"/>
        <v>1.018151663134619E-3</v>
      </c>
    </row>
    <row r="28" spans="1:138">
      <c r="A28" s="82">
        <f t="shared" si="9"/>
        <v>25</v>
      </c>
      <c r="B28" s="84">
        <f>Input_Accepted!B27</f>
        <v>0</v>
      </c>
      <c r="C28" s="17">
        <f>Input_Accepted!C27</f>
        <v>1397.1485284052001</v>
      </c>
      <c r="D28" s="16">
        <f t="shared" si="10"/>
        <v>0</v>
      </c>
      <c r="E28" s="12"/>
      <c r="F28" s="11">
        <f t="shared" si="11"/>
        <v>0</v>
      </c>
      <c r="G28" s="11">
        <f t="shared" si="12"/>
        <v>0</v>
      </c>
      <c r="H28" s="49">
        <f t="shared" si="13"/>
        <v>0</v>
      </c>
      <c r="J28" s="61">
        <f t="shared" si="14"/>
        <v>25</v>
      </c>
      <c r="K28" s="5">
        <f>Input_Accepted!B27</f>
        <v>0</v>
      </c>
      <c r="L28" s="4">
        <f t="shared" si="85"/>
        <v>2</v>
      </c>
      <c r="M28" s="4">
        <f t="shared" si="86"/>
        <v>1.1074197120708748E-3</v>
      </c>
      <c r="N28" s="4"/>
      <c r="O28" s="49"/>
      <c r="Q28" s="43">
        <f t="shared" si="15"/>
        <v>25</v>
      </c>
      <c r="R28" s="14">
        <f>Input_Accepted!M27</f>
        <v>0</v>
      </c>
      <c r="S28" s="14">
        <f t="shared" si="16"/>
        <v>0</v>
      </c>
      <c r="T28" s="14">
        <f t="shared" si="17"/>
        <v>0</v>
      </c>
      <c r="U28" s="14">
        <f t="shared" si="18"/>
        <v>0</v>
      </c>
      <c r="V28" s="14">
        <f t="shared" si="19"/>
        <v>0</v>
      </c>
      <c r="W28" s="49"/>
      <c r="X28" s="43">
        <f t="shared" si="20"/>
        <v>25</v>
      </c>
      <c r="Y28" s="14">
        <f>+Input_Accepted!I27</f>
        <v>0</v>
      </c>
      <c r="Z28" s="14">
        <f t="shared" si="21"/>
        <v>0</v>
      </c>
      <c r="AA28" s="14">
        <f t="shared" si="22"/>
        <v>0</v>
      </c>
      <c r="AB28" s="14">
        <f t="shared" si="23"/>
        <v>0</v>
      </c>
      <c r="AC28" s="14">
        <f t="shared" si="24"/>
        <v>0</v>
      </c>
      <c r="AD28" s="50"/>
      <c r="AE28" s="43">
        <f t="shared" si="25"/>
        <v>25</v>
      </c>
      <c r="AF28" s="14">
        <f>Input_Accepted!E27</f>
        <v>0</v>
      </c>
      <c r="AG28" s="14">
        <f>Input_Accepted!J27</f>
        <v>1.2492187550423701E-3</v>
      </c>
      <c r="AH28" s="14">
        <f>Input_Accepted!K27</f>
        <v>3.4996627136729702E-4</v>
      </c>
      <c r="AI28" s="44">
        <f>Input_Accepted!L27</f>
        <v>5.8489967250682903E-4</v>
      </c>
      <c r="AK28" s="56">
        <f t="shared" si="0"/>
        <v>1.7453441452636234</v>
      </c>
      <c r="AL28" s="4">
        <f t="shared" si="1"/>
        <v>0.48895486103227392</v>
      </c>
      <c r="AM28" s="4">
        <f t="shared" si="2"/>
        <v>0.8171917167075996</v>
      </c>
      <c r="AN28" s="4">
        <f t="shared" si="26"/>
        <v>1.1869779807495038</v>
      </c>
      <c r="AO28" s="57">
        <f t="shared" si="27"/>
        <v>25</v>
      </c>
      <c r="AQ28" s="74">
        <f t="shared" si="27"/>
        <v>25</v>
      </c>
      <c r="AR28" s="73">
        <f t="shared" si="3"/>
        <v>-1.2492187550423701E-3</v>
      </c>
      <c r="AS28" s="73">
        <f t="shared" si="4"/>
        <v>-3.4996627136729702E-4</v>
      </c>
      <c r="AT28" s="50">
        <f t="shared" si="28"/>
        <v>-5.8489967250682903E-4</v>
      </c>
      <c r="AU28" s="50">
        <f t="shared" si="29"/>
        <v>-8.4957179327555161E-4</v>
      </c>
      <c r="AW28" s="74">
        <f t="shared" ref="AW28" si="117">1+AW27</f>
        <v>25</v>
      </c>
      <c r="AX28" s="4">
        <f t="shared" si="31"/>
        <v>0</v>
      </c>
      <c r="AY28" s="4">
        <f t="shared" si="31"/>
        <v>0</v>
      </c>
      <c r="AZ28" s="49">
        <f t="shared" si="31"/>
        <v>0</v>
      </c>
      <c r="BA28" s="4">
        <f t="shared" si="34"/>
        <v>0</v>
      </c>
      <c r="BC28" s="74">
        <f t="shared" si="35"/>
        <v>25</v>
      </c>
      <c r="BD28" s="56">
        <f t="shared" si="36"/>
        <v>3.4906882905272467</v>
      </c>
      <c r="BE28" s="4">
        <f t="shared" si="37"/>
        <v>0.97790972206454785</v>
      </c>
      <c r="BF28" s="4">
        <f t="shared" si="38"/>
        <v>1.6343834334151992</v>
      </c>
      <c r="BG28" s="49">
        <f t="shared" si="39"/>
        <v>2.3739559614990076</v>
      </c>
      <c r="BI28" s="74">
        <f t="shared" si="40"/>
        <v>25</v>
      </c>
      <c r="BJ28" s="56" t="e">
        <f t="shared" si="41"/>
        <v>#NUM!</v>
      </c>
      <c r="BK28" s="4" t="e">
        <f t="shared" si="42"/>
        <v>#NUM!</v>
      </c>
      <c r="BL28" s="4" t="e">
        <f t="shared" si="43"/>
        <v>#NUM!</v>
      </c>
      <c r="BM28" s="49" t="e">
        <f t="shared" si="44"/>
        <v>#NUM!</v>
      </c>
      <c r="BO28" s="74">
        <f t="shared" si="45"/>
        <v>25</v>
      </c>
      <c r="BP28" s="56">
        <f t="shared" si="46"/>
        <v>1.7431638286233568</v>
      </c>
      <c r="BQ28" s="4">
        <f t="shared" si="47"/>
        <v>0.48878374332269153</v>
      </c>
      <c r="BR28" s="4">
        <f t="shared" si="88"/>
        <v>0.816713741540122</v>
      </c>
      <c r="BS28" s="49">
        <f t="shared" si="48"/>
        <v>1.1859695577378198</v>
      </c>
      <c r="BU28" s="74">
        <f t="shared" si="49"/>
        <v>25</v>
      </c>
      <c r="BV28" s="73">
        <f t="shared" si="50"/>
        <v>1.560547497949609E-6</v>
      </c>
      <c r="BW28" s="73">
        <f t="shared" si="51"/>
        <v>1.2247639109472857E-7</v>
      </c>
      <c r="BX28" s="73">
        <f t="shared" si="52"/>
        <v>3.4210762689859587E-7</v>
      </c>
      <c r="BY28" s="1">
        <f t="shared" si="53"/>
        <v>7.2177223192943663E-7</v>
      </c>
      <c r="BZ28" s="91">
        <f t="shared" si="54"/>
        <v>9.518496940877421E-6</v>
      </c>
      <c r="CB28" s="74">
        <f t="shared" si="55"/>
        <v>25</v>
      </c>
      <c r="CC28" s="56">
        <f t="shared" si="56"/>
        <v>0</v>
      </c>
      <c r="CD28" s="4">
        <f t="shared" si="57"/>
        <v>0</v>
      </c>
      <c r="CE28" s="4">
        <f t="shared" si="58"/>
        <v>0</v>
      </c>
      <c r="CF28" s="49">
        <f t="shared" si="59"/>
        <v>0</v>
      </c>
      <c r="CH28" s="74">
        <f t="shared" si="60"/>
        <v>25</v>
      </c>
      <c r="CI28" s="56">
        <f t="shared" si="5"/>
        <v>1</v>
      </c>
      <c r="CJ28" s="4">
        <f t="shared" si="6"/>
        <v>1</v>
      </c>
      <c r="CK28" s="4">
        <f t="shared" si="7"/>
        <v>1</v>
      </c>
      <c r="CL28" s="49">
        <f t="shared" si="61"/>
        <v>1</v>
      </c>
      <c r="CM28" s="4">
        <f t="shared" si="62"/>
        <v>0</v>
      </c>
      <c r="CN28" s="49">
        <f t="shared" si="63"/>
        <v>0</v>
      </c>
      <c r="CP28" s="74">
        <f t="shared" si="64"/>
        <v>25</v>
      </c>
      <c r="CQ28" s="56">
        <f t="shared" si="65"/>
        <v>1</v>
      </c>
      <c r="CR28" s="4">
        <f t="shared" si="66"/>
        <v>1</v>
      </c>
      <c r="CS28" s="4">
        <f t="shared" si="67"/>
        <v>1</v>
      </c>
      <c r="CT28" s="49">
        <f t="shared" si="68"/>
        <v>1</v>
      </c>
      <c r="CU28" s="4">
        <f t="shared" si="69"/>
        <v>0</v>
      </c>
      <c r="CV28" s="49">
        <f t="shared" si="70"/>
        <v>0</v>
      </c>
      <c r="CW28" s="56"/>
      <c r="CX28" s="74">
        <f t="shared" si="71"/>
        <v>25</v>
      </c>
      <c r="CY28" s="4">
        <f>Input_Accepted!Q27*(1-$DC$3)</f>
        <v>6.987650263790983E-4</v>
      </c>
      <c r="CZ28" s="4">
        <f>Input_Accepted!L27</f>
        <v>5.8489967250682903E-4</v>
      </c>
      <c r="DA28" s="4">
        <f>Input_Accepted!M27</f>
        <v>0</v>
      </c>
      <c r="DB28" s="49">
        <f>$DC$3*Input_Accepted!Q27</f>
        <v>8.4957179327555161E-4</v>
      </c>
      <c r="DD28" s="102">
        <f>Input_Accepted!Q27*Input_Accepted!C27</f>
        <v>2.1632565090560818</v>
      </c>
      <c r="DG28" s="82">
        <f t="shared" si="72"/>
        <v>25</v>
      </c>
      <c r="DH28" s="56">
        <f t="shared" si="73"/>
        <v>1.2492187550423701E-3</v>
      </c>
      <c r="DI28" s="4">
        <f t="shared" si="74"/>
        <v>3.4996627136729702E-4</v>
      </c>
      <c r="DJ28" s="4">
        <f t="shared" si="75"/>
        <v>5.8489967250682903E-4</v>
      </c>
      <c r="DK28" s="49">
        <f t="shared" si="76"/>
        <v>8.4957179327555161E-4</v>
      </c>
      <c r="DM28" s="74">
        <f t="shared" si="77"/>
        <v>25</v>
      </c>
      <c r="DN28" s="4">
        <f t="shared" si="89"/>
        <v>1.8097536099620106E-8</v>
      </c>
      <c r="DO28" s="4">
        <f t="shared" si="90"/>
        <v>9.5204953463827881E-10</v>
      </c>
      <c r="DP28" s="49">
        <f t="shared" si="91"/>
        <v>6.5930123939420219E-11</v>
      </c>
      <c r="DQ28" s="49">
        <f t="shared" si="92"/>
        <v>9.8093618069950492E-11</v>
      </c>
      <c r="DS28" s="74">
        <f t="shared" si="79"/>
        <v>25</v>
      </c>
      <c r="DT28" s="410">
        <f t="shared" si="80"/>
        <v>5.8489967250682903E-4</v>
      </c>
      <c r="DU28" s="467">
        <f t="shared" si="81"/>
        <v>5.8489967250682903E-4</v>
      </c>
      <c r="DV28" s="49"/>
      <c r="DW28" s="102">
        <f t="shared" si="93"/>
        <v>98985.066289020397</v>
      </c>
      <c r="DY28" s="74">
        <f t="shared" si="82"/>
        <v>25</v>
      </c>
      <c r="DZ28" s="409">
        <f t="shared" si="83"/>
        <v>5.9602107875735965E-4</v>
      </c>
      <c r="EB28" s="102">
        <f t="shared" si="95"/>
        <v>98965.845779653813</v>
      </c>
      <c r="EE28" s="74">
        <f t="shared" si="84"/>
        <v>25</v>
      </c>
      <c r="EF28" s="409">
        <f>Input_Accepted!Q27</f>
        <v>1.5483368196546499E-3</v>
      </c>
      <c r="EH28" s="443">
        <f t="shared" si="8"/>
        <v>1.0064189327755224E-3</v>
      </c>
    </row>
    <row r="29" spans="1:138">
      <c r="A29" s="82">
        <f t="shared" si="9"/>
        <v>26</v>
      </c>
      <c r="B29" s="84">
        <f>Input_Accepted!B28</f>
        <v>1</v>
      </c>
      <c r="C29" s="17">
        <f>Input_Accepted!C28</f>
        <v>2162.2299794661199</v>
      </c>
      <c r="D29" s="16">
        <f t="shared" si="10"/>
        <v>4.624854939098161E-4</v>
      </c>
      <c r="E29" s="12"/>
      <c r="F29" s="11">
        <f t="shared" si="11"/>
        <v>0</v>
      </c>
      <c r="G29" s="11">
        <f t="shared" si="12"/>
        <v>26</v>
      </c>
      <c r="H29" s="49">
        <f t="shared" si="13"/>
        <v>0</v>
      </c>
      <c r="J29" s="61">
        <f t="shared" si="14"/>
        <v>26</v>
      </c>
      <c r="K29" s="5">
        <f>Input_Accepted!B28</f>
        <v>1</v>
      </c>
      <c r="L29" s="4">
        <f t="shared" si="85"/>
        <v>3</v>
      </c>
      <c r="M29" s="4">
        <f t="shared" si="86"/>
        <v>1.6611295681063123E-3</v>
      </c>
      <c r="N29" s="4"/>
      <c r="O29" s="49"/>
      <c r="Q29" s="43">
        <f t="shared" si="15"/>
        <v>26</v>
      </c>
      <c r="R29" s="14">
        <f>Input_Accepted!M28</f>
        <v>4.6248549390981599E-4</v>
      </c>
      <c r="S29" s="14">
        <f t="shared" si="16"/>
        <v>1.3689570619730554E-3</v>
      </c>
      <c r="T29" s="14">
        <f t="shared" si="17"/>
        <v>-4.4398607415342342E-4</v>
      </c>
      <c r="U29" s="14">
        <f t="shared" si="18"/>
        <v>9.9434381190610438E-4</v>
      </c>
      <c r="V29" s="14">
        <f t="shared" si="19"/>
        <v>-6.9372824086472455E-5</v>
      </c>
      <c r="W29" s="49"/>
      <c r="X29" s="43">
        <f t="shared" si="20"/>
        <v>26</v>
      </c>
      <c r="Y29" s="14">
        <f>+Input_Accepted!I28</f>
        <v>4.33463372345066E-4</v>
      </c>
      <c r="Z29" s="14">
        <f t="shared" si="21"/>
        <v>1.3110324902737447E-3</v>
      </c>
      <c r="AA29" s="14">
        <f t="shared" si="22"/>
        <v>-4.4410574558361268E-4</v>
      </c>
      <c r="AB29" s="14">
        <f t="shared" si="23"/>
        <v>9.4836362010934172E-4</v>
      </c>
      <c r="AC29" s="14">
        <f t="shared" si="24"/>
        <v>-8.1436875419209776E-5</v>
      </c>
      <c r="AD29" s="50"/>
      <c r="AE29" s="43">
        <f t="shared" si="25"/>
        <v>26</v>
      </c>
      <c r="AF29" s="14">
        <f>Input_Accepted!E28</f>
        <v>4.33463372345066E-4</v>
      </c>
      <c r="AG29" s="14">
        <f>Input_Accepted!J28</f>
        <v>1.1301496840239701E-3</v>
      </c>
      <c r="AH29" s="14">
        <f>Input_Accepted!K28</f>
        <v>3.8380444846219898E-4</v>
      </c>
      <c r="AI29" s="44">
        <f>Input_Accepted!L28</f>
        <v>5.8597872860324904E-4</v>
      </c>
      <c r="AK29" s="56">
        <f t="shared" si="0"/>
        <v>2.4436435280807904</v>
      </c>
      <c r="AL29" s="4">
        <f t="shared" si="1"/>
        <v>0.82987348471742595</v>
      </c>
      <c r="AM29" s="4">
        <f t="shared" si="2"/>
        <v>1.2670207743153863</v>
      </c>
      <c r="AN29" s="4">
        <f t="shared" si="26"/>
        <v>1.8398182594818207</v>
      </c>
      <c r="AO29" s="57">
        <f t="shared" si="27"/>
        <v>26</v>
      </c>
      <c r="AQ29" s="74">
        <f t="shared" si="27"/>
        <v>26</v>
      </c>
      <c r="AR29" s="73">
        <f t="shared" si="3"/>
        <v>-6.6766419011415391E-4</v>
      </c>
      <c r="AS29" s="73">
        <f t="shared" si="4"/>
        <v>7.868104544761712E-5</v>
      </c>
      <c r="AT29" s="50">
        <f t="shared" si="28"/>
        <v>-1.2349323469343295E-4</v>
      </c>
      <c r="AU29" s="50">
        <f t="shared" si="29"/>
        <v>-8.5088925644074805E-4</v>
      </c>
      <c r="AW29" s="74">
        <f t="shared" ref="AW29" si="118">1+AW28</f>
        <v>26</v>
      </c>
      <c r="AX29" s="4">
        <f t="shared" si="31"/>
        <v>0</v>
      </c>
      <c r="AY29" s="4">
        <f t="shared" si="31"/>
        <v>1</v>
      </c>
      <c r="AZ29" s="49">
        <f t="shared" si="31"/>
        <v>0</v>
      </c>
      <c r="BA29" s="4">
        <f t="shared" si="34"/>
        <v>0</v>
      </c>
      <c r="BC29" s="74">
        <f t="shared" si="35"/>
        <v>26</v>
      </c>
      <c r="BD29" s="56">
        <f t="shared" si="36"/>
        <v>1.1003067067004211</v>
      </c>
      <c r="BE29" s="4">
        <f t="shared" si="37"/>
        <v>3.2711005157099071E-2</v>
      </c>
      <c r="BF29" s="4">
        <f t="shared" si="38"/>
        <v>6.0704953300715736E-2</v>
      </c>
      <c r="BG29" s="49">
        <f t="shared" si="39"/>
        <v>0.46030292951990637</v>
      </c>
      <c r="BI29" s="74">
        <f t="shared" si="40"/>
        <v>26</v>
      </c>
      <c r="BJ29" s="56">
        <f t="shared" si="41"/>
        <v>0.55015335335021054</v>
      </c>
      <c r="BK29" s="4">
        <f t="shared" si="42"/>
        <v>1.6355502578549536E-2</v>
      </c>
      <c r="BL29" s="4">
        <f t="shared" si="43"/>
        <v>3.0352476650357868E-2</v>
      </c>
      <c r="BM29" s="49">
        <f t="shared" si="44"/>
        <v>0.23015146475995318</v>
      </c>
      <c r="BO29" s="74">
        <f t="shared" si="45"/>
        <v>26</v>
      </c>
      <c r="BP29" s="56">
        <f t="shared" si="46"/>
        <v>0.85190464967212154</v>
      </c>
      <c r="BQ29" s="4">
        <f t="shared" si="47"/>
        <v>3.4863052345763187E-2</v>
      </c>
      <c r="BR29" s="4">
        <f t="shared" si="88"/>
        <v>5.6240840736103581E-2</v>
      </c>
      <c r="BS29" s="49">
        <f t="shared" si="48"/>
        <v>0.38302401752827042</v>
      </c>
      <c r="BU29" s="74">
        <f t="shared" si="49"/>
        <v>26</v>
      </c>
      <c r="BV29" s="73">
        <f t="shared" si="50"/>
        <v>4.85371816880755E-7</v>
      </c>
      <c r="BW29" s="73">
        <f t="shared" si="51"/>
        <v>2.4660087212043811E-9</v>
      </c>
      <c r="BX29" s="73">
        <f t="shared" si="52"/>
        <v>2.3260933894560493E-8</v>
      </c>
      <c r="BY29" s="1">
        <f t="shared" si="53"/>
        <v>1.7424436871306179E-7</v>
      </c>
      <c r="BZ29" s="91">
        <f t="shared" si="54"/>
        <v>7.2050296222260305E-6</v>
      </c>
      <c r="CB29" s="74">
        <f t="shared" si="55"/>
        <v>26</v>
      </c>
      <c r="CC29" s="56">
        <f t="shared" si="56"/>
        <v>1.6072553210431235</v>
      </c>
      <c r="CD29" s="4">
        <f t="shared" si="57"/>
        <v>0.11456313739776652</v>
      </c>
      <c r="CE29" s="4">
        <f t="shared" si="58"/>
        <v>0.35185292688760461</v>
      </c>
      <c r="CF29" s="49">
        <f t="shared" si="59"/>
        <v>0.96300151460867367</v>
      </c>
      <c r="CH29" s="74">
        <f t="shared" si="60"/>
        <v>26</v>
      </c>
      <c r="CI29" s="56">
        <f t="shared" si="5"/>
        <v>0</v>
      </c>
      <c r="CJ29" s="4">
        <f t="shared" si="6"/>
        <v>0</v>
      </c>
      <c r="CK29" s="4">
        <f t="shared" si="7"/>
        <v>0</v>
      </c>
      <c r="CL29" s="49">
        <f t="shared" si="61"/>
        <v>0</v>
      </c>
      <c r="CM29" s="4">
        <f t="shared" si="62"/>
        <v>2.8347537545240149</v>
      </c>
      <c r="CN29" s="49">
        <f t="shared" si="63"/>
        <v>-0.96025875715404063</v>
      </c>
      <c r="CP29" s="74">
        <f t="shared" si="64"/>
        <v>26</v>
      </c>
      <c r="CQ29" s="56">
        <f t="shared" si="65"/>
        <v>1</v>
      </c>
      <c r="CR29" s="4">
        <f t="shared" si="66"/>
        <v>0</v>
      </c>
      <c r="CS29" s="4">
        <f t="shared" si="67"/>
        <v>0</v>
      </c>
      <c r="CT29" s="49">
        <f t="shared" si="68"/>
        <v>0</v>
      </c>
      <c r="CU29" s="4">
        <f t="shared" si="69"/>
        <v>2.0505802508354369</v>
      </c>
      <c r="CV29" s="49">
        <f t="shared" si="70"/>
        <v>-0.17608525346546292</v>
      </c>
      <c r="CW29" s="56"/>
      <c r="CX29" s="74">
        <f t="shared" si="71"/>
        <v>26</v>
      </c>
      <c r="CY29" s="4">
        <f>Input_Accepted!Q28*(1-$DC$3)</f>
        <v>6.9984862777767195E-4</v>
      </c>
      <c r="CZ29" s="4">
        <f>Input_Accepted!L28</f>
        <v>5.8597872860324904E-4</v>
      </c>
      <c r="DA29" s="4">
        <f>Input_Accepted!M28</f>
        <v>4.6248549390981599E-4</v>
      </c>
      <c r="DB29" s="49">
        <f>$DC$3*Input_Accepted!Q28</f>
        <v>8.5088925644074805E-4</v>
      </c>
      <c r="DD29" s="102">
        <f>Input_Accepted!Q28*Input_Accepted!C28</f>
        <v>3.3530519435509283</v>
      </c>
      <c r="DG29" s="82">
        <f t="shared" si="72"/>
        <v>26</v>
      </c>
      <c r="DH29" s="56">
        <f t="shared" si="73"/>
        <v>6.6766419011415391E-4</v>
      </c>
      <c r="DI29" s="4">
        <f t="shared" si="74"/>
        <v>7.868104544761712E-5</v>
      </c>
      <c r="DJ29" s="4">
        <f t="shared" si="75"/>
        <v>1.2349323469343295E-4</v>
      </c>
      <c r="DK29" s="49">
        <f t="shared" si="76"/>
        <v>3.8840376253093195E-4</v>
      </c>
      <c r="DM29" s="74">
        <f t="shared" si="77"/>
        <v>26</v>
      </c>
      <c r="DN29" s="4">
        <f t="shared" si="89"/>
        <v>1.4177443673184784E-8</v>
      </c>
      <c r="DO29" s="4">
        <f t="shared" si="90"/>
        <v>1.1450222291059475E-9</v>
      </c>
      <c r="DP29" s="49">
        <f t="shared" si="91"/>
        <v>1.164362059221192E-12</v>
      </c>
      <c r="DQ29" s="49">
        <f t="shared" si="92"/>
        <v>1.7357091916494138E-12</v>
      </c>
      <c r="DS29" s="74">
        <f t="shared" si="79"/>
        <v>26</v>
      </c>
      <c r="DT29" s="410">
        <f t="shared" si="80"/>
        <v>5.8597872860324904E-4</v>
      </c>
      <c r="DU29" s="467">
        <f t="shared" si="81"/>
        <v>5.8597872860324904E-4</v>
      </c>
      <c r="DV29" s="49"/>
      <c r="DW29" s="102">
        <f t="shared" si="93"/>
        <v>98927.169956164886</v>
      </c>
      <c r="DY29" s="74">
        <f t="shared" si="82"/>
        <v>26</v>
      </c>
      <c r="DZ29" s="409">
        <f t="shared" si="83"/>
        <v>5.9712065225493314E-4</v>
      </c>
      <c r="EB29" s="102">
        <f t="shared" si="95"/>
        <v>98906.860049492097</v>
      </c>
      <c r="EE29" s="74">
        <f t="shared" si="84"/>
        <v>26</v>
      </c>
      <c r="EF29" s="409">
        <f>Input_Accepted!Q28</f>
        <v>1.55073788421842E-3</v>
      </c>
      <c r="EH29" s="443">
        <f t="shared" si="8"/>
        <v>1.007979624741973E-3</v>
      </c>
    </row>
    <row r="30" spans="1:138">
      <c r="A30" s="82">
        <f t="shared" si="9"/>
        <v>27</v>
      </c>
      <c r="B30" s="84">
        <f>Input_Accepted!B29</f>
        <v>2</v>
      </c>
      <c r="C30" s="17">
        <f>Input_Accepted!C29</f>
        <v>2801.8254620123198</v>
      </c>
      <c r="D30" s="16">
        <f t="shared" si="10"/>
        <v>7.1382033860294971E-4</v>
      </c>
      <c r="E30" s="12"/>
      <c r="F30" s="11">
        <f t="shared" si="11"/>
        <v>0</v>
      </c>
      <c r="G30" s="11">
        <f t="shared" si="12"/>
        <v>27</v>
      </c>
      <c r="H30" s="49">
        <f t="shared" si="13"/>
        <v>0</v>
      </c>
      <c r="J30" s="61">
        <f t="shared" si="14"/>
        <v>27</v>
      </c>
      <c r="K30" s="5">
        <f>Input_Accepted!B29</f>
        <v>2</v>
      </c>
      <c r="L30" s="4">
        <f t="shared" si="85"/>
        <v>5</v>
      </c>
      <c r="M30" s="4">
        <f t="shared" si="86"/>
        <v>2.7685492801771874E-3</v>
      </c>
      <c r="N30" s="4"/>
      <c r="O30" s="49"/>
      <c r="Q30" s="43">
        <f t="shared" si="15"/>
        <v>27</v>
      </c>
      <c r="R30" s="14">
        <f>Input_Accepted!M29</f>
        <v>7.1382033860294895E-4</v>
      </c>
      <c r="S30" s="14">
        <f t="shared" si="16"/>
        <v>1.703124854473994E-3</v>
      </c>
      <c r="T30" s="14">
        <f t="shared" si="17"/>
        <v>-2.7548417726809603E-4</v>
      </c>
      <c r="U30" s="14">
        <f t="shared" si="18"/>
        <v>1.2942796208742253E-3</v>
      </c>
      <c r="V30" s="14">
        <f t="shared" si="19"/>
        <v>1.3336105633167264E-4</v>
      </c>
      <c r="W30" s="49"/>
      <c r="X30" s="43">
        <f t="shared" si="20"/>
        <v>27</v>
      </c>
      <c r="Y30" s="14">
        <f>+Input_Accepted!I29</f>
        <v>7.5542962365962401E-4</v>
      </c>
      <c r="Z30" s="14">
        <f t="shared" si="21"/>
        <v>1.7731595337765033E-3</v>
      </c>
      <c r="AA30" s="14">
        <f t="shared" si="22"/>
        <v>-2.6230028645725541E-4</v>
      </c>
      <c r="AB30" s="14">
        <f t="shared" si="23"/>
        <v>1.3525670709220788E-3</v>
      </c>
      <c r="AC30" s="14">
        <f t="shared" si="24"/>
        <v>1.5829217639716931E-4</v>
      </c>
      <c r="AD30" s="50"/>
      <c r="AE30" s="43">
        <f t="shared" si="25"/>
        <v>27</v>
      </c>
      <c r="AF30" s="14">
        <f>Input_Accepted!E29</f>
        <v>7.5542962365962401E-4</v>
      </c>
      <c r="AG30" s="14">
        <f>Input_Accepted!J29</f>
        <v>1.0265386251125199E-3</v>
      </c>
      <c r="AH30" s="14">
        <f>Input_Accepted!K29</f>
        <v>4.2091375052888402E-4</v>
      </c>
      <c r="AI30" s="44">
        <f>Input_Accepted!L29</f>
        <v>5.9168889956509802E-4</v>
      </c>
      <c r="AK30" s="56">
        <f t="shared" si="0"/>
        <v>2.8761820575793777</v>
      </c>
      <c r="AL30" s="4">
        <f t="shared" si="1"/>
        <v>1.1793268635429288</v>
      </c>
      <c r="AM30" s="4">
        <f t="shared" si="2"/>
        <v>1.6578090243915418</v>
      </c>
      <c r="AN30" s="4">
        <f t="shared" si="26"/>
        <v>2.4035588392546696</v>
      </c>
      <c r="AO30" s="57">
        <f t="shared" si="27"/>
        <v>27</v>
      </c>
      <c r="AQ30" s="74">
        <f t="shared" si="27"/>
        <v>27</v>
      </c>
      <c r="AR30" s="73">
        <f t="shared" si="3"/>
        <v>-3.1271828650957022E-4</v>
      </c>
      <c r="AS30" s="73">
        <f t="shared" si="4"/>
        <v>2.9290658807406568E-4</v>
      </c>
      <c r="AT30" s="50">
        <f t="shared" si="28"/>
        <v>1.2213143903785169E-4</v>
      </c>
      <c r="AU30" s="50">
        <f t="shared" si="29"/>
        <v>-8.5785459224444046E-4</v>
      </c>
      <c r="AW30" s="74">
        <f t="shared" ref="AW30" si="119">1+AW29</f>
        <v>27</v>
      </c>
      <c r="AX30" s="4">
        <f t="shared" si="31"/>
        <v>0</v>
      </c>
      <c r="AY30" s="4">
        <f t="shared" si="31"/>
        <v>1</v>
      </c>
      <c r="AZ30" s="49">
        <f t="shared" si="31"/>
        <v>1</v>
      </c>
      <c r="BA30" s="4">
        <f t="shared" si="34"/>
        <v>0</v>
      </c>
      <c r="BC30" s="74">
        <f t="shared" si="35"/>
        <v>27</v>
      </c>
      <c r="BD30" s="56">
        <f t="shared" si="36"/>
        <v>0.29909787654847664</v>
      </c>
      <c r="BE30" s="4">
        <f t="shared" si="37"/>
        <v>0.47146716499847052</v>
      </c>
      <c r="BF30" s="4">
        <f t="shared" si="38"/>
        <v>6.6219308001575938E-2</v>
      </c>
      <c r="BG30" s="49">
        <f t="shared" si="39"/>
        <v>7.1904445919565019E-2</v>
      </c>
      <c r="BI30" s="74">
        <f t="shared" si="40"/>
        <v>27</v>
      </c>
      <c r="BJ30" s="56">
        <f t="shared" si="41"/>
        <v>0.14954893827423832</v>
      </c>
      <c r="BK30" s="4">
        <f t="shared" si="42"/>
        <v>0.23573358249923526</v>
      </c>
      <c r="BL30" s="4">
        <f t="shared" si="43"/>
        <v>3.3109654000787969E-2</v>
      </c>
      <c r="BM30" s="49">
        <f t="shared" si="44"/>
        <v>3.5952222959782509E-2</v>
      </c>
      <c r="BO30" s="74">
        <f t="shared" si="45"/>
        <v>27</v>
      </c>
      <c r="BP30" s="56">
        <f t="shared" si="46"/>
        <v>0.26664060692378105</v>
      </c>
      <c r="BQ30" s="4">
        <f t="shared" si="47"/>
        <v>0.57085183968259767</v>
      </c>
      <c r="BR30" s="4">
        <f t="shared" si="88"/>
        <v>7.0590386741354719E-2</v>
      </c>
      <c r="BS30" s="49">
        <f t="shared" si="48"/>
        <v>6.7699622788506483E-2</v>
      </c>
      <c r="BU30" s="74">
        <f t="shared" si="49"/>
        <v>27</v>
      </c>
      <c r="BV30" s="73">
        <f t="shared" si="50"/>
        <v>7.3500090668786324E-8</v>
      </c>
      <c r="BW30" s="73">
        <f t="shared" si="51"/>
        <v>1.1190086937642133E-7</v>
      </c>
      <c r="BX30" s="73">
        <f t="shared" si="52"/>
        <v>2.6811024726999682E-8</v>
      </c>
      <c r="BY30" s="1">
        <f t="shared" si="53"/>
        <v>1.0490874189600638E-8</v>
      </c>
      <c r="BZ30" s="91">
        <f t="shared" si="54"/>
        <v>5.7159623674226834E-6</v>
      </c>
      <c r="CB30" s="74">
        <f t="shared" si="55"/>
        <v>27</v>
      </c>
      <c r="CC30" s="56">
        <f t="shared" si="56"/>
        <v>0.35888055347833464</v>
      </c>
      <c r="CD30" s="4">
        <f t="shared" si="57"/>
        <v>0.44281540285672422</v>
      </c>
      <c r="CE30" s="4">
        <f t="shared" si="58"/>
        <v>0.21675179125395683</v>
      </c>
      <c r="CF30" s="49">
        <f t="shared" si="59"/>
        <v>0.13558505700190326</v>
      </c>
      <c r="CH30" s="74">
        <f t="shared" si="60"/>
        <v>27</v>
      </c>
      <c r="CI30" s="56">
        <f t="shared" si="5"/>
        <v>0</v>
      </c>
      <c r="CJ30" s="4">
        <f t="shared" si="6"/>
        <v>0</v>
      </c>
      <c r="CK30" s="4">
        <f t="shared" si="7"/>
        <v>0</v>
      </c>
      <c r="CL30" s="49">
        <f t="shared" si="61"/>
        <v>0</v>
      </c>
      <c r="CM30" s="4">
        <f t="shared" si="62"/>
        <v>4.9680835299449013</v>
      </c>
      <c r="CN30" s="49">
        <f t="shared" si="63"/>
        <v>-0.73491962128906352</v>
      </c>
      <c r="CP30" s="74">
        <f t="shared" si="64"/>
        <v>27</v>
      </c>
      <c r="CQ30" s="56">
        <f t="shared" si="65"/>
        <v>0</v>
      </c>
      <c r="CR30" s="4">
        <f t="shared" si="66"/>
        <v>0</v>
      </c>
      <c r="CS30" s="4">
        <f t="shared" si="67"/>
        <v>0</v>
      </c>
      <c r="CT30" s="49">
        <f t="shared" si="68"/>
        <v>0</v>
      </c>
      <c r="CU30" s="4">
        <f t="shared" si="69"/>
        <v>3.7896568583889034</v>
      </c>
      <c r="CV30" s="49">
        <f t="shared" si="70"/>
        <v>0.44350705026693454</v>
      </c>
      <c r="CW30" s="56"/>
      <c r="CX30" s="74">
        <f t="shared" si="71"/>
        <v>27</v>
      </c>
      <c r="CY30" s="4">
        <f>Input_Accepted!Q29*(1-$DC$3)</f>
        <v>7.0557755274331963E-4</v>
      </c>
      <c r="CZ30" s="4">
        <f>Input_Accepted!L29</f>
        <v>5.9168889956509802E-4</v>
      </c>
      <c r="DA30" s="4">
        <f>Input_Accepted!M29</f>
        <v>7.1382033860294895E-4</v>
      </c>
      <c r="DB30" s="49">
        <f>$DC$3*Input_Accepted!Q29</f>
        <v>8.5785459224444046E-4</v>
      </c>
      <c r="DD30" s="102">
        <f>Input_Accepted!Q29*Input_Accepted!C29</f>
        <v>4.3804639919552431</v>
      </c>
      <c r="DG30" s="82">
        <f t="shared" si="72"/>
        <v>27</v>
      </c>
      <c r="DH30" s="56">
        <f t="shared" si="73"/>
        <v>3.1271828650957022E-4</v>
      </c>
      <c r="DI30" s="4">
        <f t="shared" si="74"/>
        <v>2.9290658807406568E-4</v>
      </c>
      <c r="DJ30" s="4">
        <f t="shared" si="75"/>
        <v>1.2213143903785169E-4</v>
      </c>
      <c r="DK30" s="49">
        <f t="shared" si="76"/>
        <v>1.4403425364149076E-4</v>
      </c>
      <c r="DM30" s="74">
        <f t="shared" si="77"/>
        <v>27</v>
      </c>
      <c r="DN30" s="4">
        <f t="shared" si="89"/>
        <v>1.073525152875199E-8</v>
      </c>
      <c r="DO30" s="4">
        <f t="shared" si="90"/>
        <v>1.3771002998764751E-9</v>
      </c>
      <c r="DP30" s="49">
        <f t="shared" si="91"/>
        <v>3.260605241354328E-11</v>
      </c>
      <c r="DQ30" s="49">
        <f t="shared" si="92"/>
        <v>4.851590285819945E-11</v>
      </c>
      <c r="DS30" s="74">
        <f t="shared" si="79"/>
        <v>27</v>
      </c>
      <c r="DT30" s="410">
        <f t="shared" si="80"/>
        <v>5.9168889956509802E-4</v>
      </c>
      <c r="DU30" s="467">
        <f t="shared" si="81"/>
        <v>5.9168889956509802E-4</v>
      </c>
      <c r="DV30" s="49"/>
      <c r="DW30" s="102">
        <f t="shared" si="93"/>
        <v>98869.20073888966</v>
      </c>
      <c r="DY30" s="74">
        <f t="shared" si="82"/>
        <v>27</v>
      </c>
      <c r="DZ30" s="409">
        <f t="shared" si="83"/>
        <v>6.0293939761682329E-4</v>
      </c>
      <c r="EB30" s="102">
        <f t="shared" si="95"/>
        <v>98847.800720706859</v>
      </c>
      <c r="EE30" s="74">
        <f t="shared" si="84"/>
        <v>27</v>
      </c>
      <c r="EF30" s="409">
        <f>Input_Accepted!Q29</f>
        <v>1.5634321449877601E-3</v>
      </c>
      <c r="EH30" s="443">
        <f t="shared" si="8"/>
        <v>1.016230894242044E-3</v>
      </c>
    </row>
    <row r="31" spans="1:138">
      <c r="A31" s="82">
        <f t="shared" si="9"/>
        <v>28</v>
      </c>
      <c r="B31" s="84">
        <f>Input_Accepted!B30</f>
        <v>1</v>
      </c>
      <c r="C31" s="17">
        <f>Input_Accepted!C30</f>
        <v>3405.3819301847998</v>
      </c>
      <c r="D31" s="16">
        <f t="shared" si="10"/>
        <v>2.9365281795153386E-4</v>
      </c>
      <c r="E31" s="12"/>
      <c r="F31" s="11">
        <f t="shared" si="11"/>
        <v>0</v>
      </c>
      <c r="G31" s="11">
        <f t="shared" si="12"/>
        <v>28</v>
      </c>
      <c r="H31" s="49">
        <f t="shared" si="13"/>
        <v>0</v>
      </c>
      <c r="J31" s="61">
        <f t="shared" si="14"/>
        <v>28</v>
      </c>
      <c r="K31" s="5">
        <f>Input_Accepted!B30</f>
        <v>1</v>
      </c>
      <c r="L31" s="4">
        <f t="shared" si="85"/>
        <v>6</v>
      </c>
      <c r="M31" s="4">
        <f t="shared" si="86"/>
        <v>3.3222591362126247E-3</v>
      </c>
      <c r="N31" s="4"/>
      <c r="O31" s="49"/>
      <c r="Q31" s="43">
        <f t="shared" si="15"/>
        <v>28</v>
      </c>
      <c r="R31" s="14">
        <f>Input_Accepted!M30</f>
        <v>2.9365281795153299E-4</v>
      </c>
      <c r="S31" s="14">
        <f t="shared" si="16"/>
        <v>8.6921234113653857E-4</v>
      </c>
      <c r="T31" s="14">
        <f t="shared" si="17"/>
        <v>-2.8190670523347254E-4</v>
      </c>
      <c r="U31" s="14">
        <f t="shared" si="18"/>
        <v>6.3135355859579643E-4</v>
      </c>
      <c r="V31" s="14">
        <f t="shared" si="19"/>
        <v>-4.4047922692730401E-5</v>
      </c>
      <c r="W31" s="49"/>
      <c r="X31" s="43">
        <f t="shared" si="20"/>
        <v>28</v>
      </c>
      <c r="Y31" s="14">
        <f>+Input_Accepted!I30</f>
        <v>3.0021014710310398E-4</v>
      </c>
      <c r="Z31" s="14">
        <f t="shared" si="21"/>
        <v>8.8216037339316025E-4</v>
      </c>
      <c r="AA31" s="14">
        <f t="shared" si="22"/>
        <v>-2.8174007918695229E-4</v>
      </c>
      <c r="AB31" s="14">
        <f t="shared" si="23"/>
        <v>6.4166053497737171E-4</v>
      </c>
      <c r="AC31" s="14">
        <f t="shared" si="24"/>
        <v>-4.1240240771163699E-5</v>
      </c>
      <c r="AD31" s="50"/>
      <c r="AE31" s="43">
        <f t="shared" si="25"/>
        <v>28</v>
      </c>
      <c r="AF31" s="14">
        <f>Input_Accepted!E30</f>
        <v>3.0021014710310398E-4</v>
      </c>
      <c r="AG31" s="14">
        <f>Input_Accepted!J30</f>
        <v>9.3838557828643601E-4</v>
      </c>
      <c r="AH31" s="14">
        <f>Input_Accepted!K30</f>
        <v>4.6161025642843501E-4</v>
      </c>
      <c r="AI31" s="44">
        <f>Input_Accepted!L30</f>
        <v>6.0208068971244705E-4</v>
      </c>
      <c r="AK31" s="56">
        <f t="shared" si="0"/>
        <v>3.195561291842643</v>
      </c>
      <c r="AL31" s="4">
        <f t="shared" si="1"/>
        <v>1.5719592260293644</v>
      </c>
      <c r="AM31" s="4">
        <f t="shared" si="2"/>
        <v>2.0503147012599685</v>
      </c>
      <c r="AN31" s="4">
        <f t="shared" si="26"/>
        <v>2.9643956128515283</v>
      </c>
      <c r="AO31" s="57">
        <f t="shared" si="27"/>
        <v>28</v>
      </c>
      <c r="AQ31" s="74">
        <f t="shared" si="27"/>
        <v>28</v>
      </c>
      <c r="AR31" s="73">
        <f t="shared" si="3"/>
        <v>-6.447327603349021E-4</v>
      </c>
      <c r="AS31" s="73">
        <f t="shared" si="4"/>
        <v>-1.6795743847690115E-4</v>
      </c>
      <c r="AT31" s="50">
        <f t="shared" si="28"/>
        <v>-3.0842787176091319E-4</v>
      </c>
      <c r="AU31" s="50">
        <f t="shared" si="29"/>
        <v>-8.7050312523701543E-4</v>
      </c>
      <c r="AW31" s="74">
        <f t="shared" ref="AW31" si="120">1+AW30</f>
        <v>28</v>
      </c>
      <c r="AX31" s="4">
        <f t="shared" si="31"/>
        <v>0</v>
      </c>
      <c r="AY31" s="4">
        <f t="shared" si="31"/>
        <v>0</v>
      </c>
      <c r="AZ31" s="49">
        <f t="shared" si="31"/>
        <v>0</v>
      </c>
      <c r="BA31" s="4">
        <f t="shared" si="34"/>
        <v>0</v>
      </c>
      <c r="BC31" s="74">
        <f t="shared" si="35"/>
        <v>28</v>
      </c>
      <c r="BD31" s="56">
        <f t="shared" si="36"/>
        <v>2.0675970824894843</v>
      </c>
      <c r="BE31" s="4">
        <f t="shared" si="37"/>
        <v>0.239272939998179</v>
      </c>
      <c r="BF31" s="4">
        <f t="shared" si="38"/>
        <v>0.66464281416359317</v>
      </c>
      <c r="BG31" s="49">
        <f t="shared" si="39"/>
        <v>1.7554448834047851</v>
      </c>
      <c r="BI31" s="74">
        <f t="shared" si="40"/>
        <v>28</v>
      </c>
      <c r="BJ31" s="56">
        <f t="shared" si="41"/>
        <v>1.0337985412447421</v>
      </c>
      <c r="BK31" s="4">
        <f t="shared" si="42"/>
        <v>0.1196364699990895</v>
      </c>
      <c r="BL31" s="4">
        <f t="shared" si="43"/>
        <v>0.33232140708179658</v>
      </c>
      <c r="BM31" s="49">
        <f t="shared" si="44"/>
        <v>0.87772244170239255</v>
      </c>
      <c r="BO31" s="74">
        <f t="shared" si="45"/>
        <v>28</v>
      </c>
      <c r="BP31" s="56">
        <f t="shared" si="46"/>
        <v>1.5070798112404211</v>
      </c>
      <c r="BQ31" s="4">
        <f t="shared" si="47"/>
        <v>0.20801197694366924</v>
      </c>
      <c r="BR31" s="4">
        <f t="shared" si="88"/>
        <v>0.53772076017726</v>
      </c>
      <c r="BS31" s="49">
        <f t="shared" si="48"/>
        <v>1.3005993417285673</v>
      </c>
      <c r="BU31" s="74">
        <f t="shared" si="49"/>
        <v>28</v>
      </c>
      <c r="BV31" s="73">
        <f t="shared" si="50"/>
        <v>4.0726788096603176E-7</v>
      </c>
      <c r="BW31" s="73">
        <f t="shared" si="51"/>
        <v>2.6049995290228808E-8</v>
      </c>
      <c r="BX31" s="73">
        <f t="shared" si="52"/>
        <v>9.1125824495259213E-8</v>
      </c>
      <c r="BY31" s="1">
        <f t="shared" si="53"/>
        <v>3.2523408090884601E-7</v>
      </c>
      <c r="BZ31" s="91">
        <f t="shared" si="54"/>
        <v>8.2468617861105842E-6</v>
      </c>
      <c r="CB31" s="74">
        <f t="shared" si="55"/>
        <v>28</v>
      </c>
      <c r="CC31" s="56">
        <f t="shared" si="56"/>
        <v>2.1257623612707452</v>
      </c>
      <c r="CD31" s="4">
        <f t="shared" si="57"/>
        <v>0.53762376416244151</v>
      </c>
      <c r="CE31" s="4">
        <f t="shared" si="58"/>
        <v>1.0055307774312801</v>
      </c>
      <c r="CF31" s="49">
        <f t="shared" si="59"/>
        <v>1.8996459101632244</v>
      </c>
      <c r="CH31" s="74">
        <f t="shared" si="60"/>
        <v>28</v>
      </c>
      <c r="CI31" s="56">
        <f t="shared" si="5"/>
        <v>1</v>
      </c>
      <c r="CJ31" s="4">
        <f t="shared" si="6"/>
        <v>0</v>
      </c>
      <c r="CK31" s="4">
        <f t="shared" si="7"/>
        <v>0</v>
      </c>
      <c r="CL31" s="49">
        <f t="shared" si="61"/>
        <v>0</v>
      </c>
      <c r="CM31" s="4">
        <f t="shared" si="62"/>
        <v>3.0040929950781439</v>
      </c>
      <c r="CN31" s="49">
        <f t="shared" si="63"/>
        <v>-0.95943257467208198</v>
      </c>
      <c r="CP31" s="74">
        <f t="shared" si="64"/>
        <v>28</v>
      </c>
      <c r="CQ31" s="56">
        <f t="shared" si="65"/>
        <v>1</v>
      </c>
      <c r="CR31" s="4">
        <f t="shared" si="66"/>
        <v>0</v>
      </c>
      <c r="CS31" s="4">
        <f t="shared" si="67"/>
        <v>0</v>
      </c>
      <c r="CT31" s="49">
        <f t="shared" si="68"/>
        <v>1</v>
      </c>
      <c r="CU31" s="4">
        <f t="shared" si="69"/>
        <v>2.1850991911246531</v>
      </c>
      <c r="CV31" s="49">
        <f t="shared" si="70"/>
        <v>-0.14043877071859132</v>
      </c>
      <c r="CW31" s="56"/>
      <c r="CX31" s="74">
        <f t="shared" si="71"/>
        <v>28</v>
      </c>
      <c r="CY31" s="4">
        <f>Input_Accepted!Q30*(1-$DC$3)</f>
        <v>7.1598085539551447E-4</v>
      </c>
      <c r="CZ31" s="4">
        <f>Input_Accepted!L30</f>
        <v>6.0208068971244705E-4</v>
      </c>
      <c r="DA31" s="4">
        <f>Input_Accepted!M30</f>
        <v>2.9365281795153299E-4</v>
      </c>
      <c r="DB31" s="49">
        <f>$DC$3*Input_Accepted!Q30</f>
        <v>8.7050312523701543E-4</v>
      </c>
      <c r="DD31" s="102">
        <f>Input_Accepted!Q30*Input_Accepted!C30</f>
        <v>5.402583880173669</v>
      </c>
      <c r="DG31" s="82">
        <f t="shared" si="72"/>
        <v>28</v>
      </c>
      <c r="DH31" s="56">
        <f t="shared" si="73"/>
        <v>6.447327603349021E-4</v>
      </c>
      <c r="DI31" s="4">
        <f t="shared" si="74"/>
        <v>1.6795743847690115E-4</v>
      </c>
      <c r="DJ31" s="4">
        <f t="shared" si="75"/>
        <v>3.0842787176091319E-4</v>
      </c>
      <c r="DK31" s="49">
        <f t="shared" si="76"/>
        <v>5.7685030728548163E-4</v>
      </c>
      <c r="DM31" s="74">
        <f t="shared" si="77"/>
        <v>28</v>
      </c>
      <c r="DN31" s="4">
        <f t="shared" si="89"/>
        <v>7.7709596647217421E-9</v>
      </c>
      <c r="DO31" s="4">
        <f t="shared" si="90"/>
        <v>1.6562055924321883E-9</v>
      </c>
      <c r="DP31" s="49">
        <f t="shared" si="91"/>
        <v>1.0798930246654034E-10</v>
      </c>
      <c r="DQ31" s="49">
        <f t="shared" si="92"/>
        <v>1.5998538686425743E-10</v>
      </c>
      <c r="DS31" s="74">
        <f t="shared" si="79"/>
        <v>28</v>
      </c>
      <c r="DT31" s="410">
        <f t="shared" si="80"/>
        <v>6.0208068971244705E-4</v>
      </c>
      <c r="DU31" s="467">
        <f t="shared" si="81"/>
        <v>6.0208068971244705E-4</v>
      </c>
      <c r="DV31" s="49"/>
      <c r="DW31" s="102">
        <f t="shared" si="93"/>
        <v>98810.700930303588</v>
      </c>
      <c r="DY31" s="74">
        <f t="shared" si="82"/>
        <v>28</v>
      </c>
      <c r="DZ31" s="409">
        <f t="shared" si="83"/>
        <v>6.1352877946293941E-4</v>
      </c>
      <c r="EB31" s="102">
        <f t="shared" si="95"/>
        <v>98788.201487284576</v>
      </c>
      <c r="EE31" s="74">
        <f t="shared" si="84"/>
        <v>28</v>
      </c>
      <c r="EF31" s="409">
        <f>Input_Accepted!Q30</f>
        <v>1.5864839806325299E-3</v>
      </c>
      <c r="EH31" s="443">
        <f t="shared" si="8"/>
        <v>1.0312145874111444E-3</v>
      </c>
    </row>
    <row r="32" spans="1:138">
      <c r="A32" s="82">
        <f t="shared" si="9"/>
        <v>29</v>
      </c>
      <c r="B32" s="84">
        <f>Input_Accepted!B31</f>
        <v>3</v>
      </c>
      <c r="C32" s="17">
        <f>Input_Accepted!C31</f>
        <v>4000.4216290212198</v>
      </c>
      <c r="D32" s="16">
        <f t="shared" si="10"/>
        <v>7.499209528906601E-4</v>
      </c>
      <c r="E32" s="12"/>
      <c r="F32" s="11">
        <f t="shared" si="11"/>
        <v>0</v>
      </c>
      <c r="G32" s="11">
        <f t="shared" si="12"/>
        <v>29</v>
      </c>
      <c r="H32" s="49">
        <f t="shared" si="13"/>
        <v>0</v>
      </c>
      <c r="J32" s="61">
        <f t="shared" si="14"/>
        <v>29</v>
      </c>
      <c r="K32" s="5">
        <f>Input_Accepted!B31</f>
        <v>3</v>
      </c>
      <c r="L32" s="4">
        <f t="shared" si="85"/>
        <v>9</v>
      </c>
      <c r="M32" s="4">
        <f t="shared" si="86"/>
        <v>4.9833887043189366E-3</v>
      </c>
      <c r="N32" s="4"/>
      <c r="O32" s="49"/>
      <c r="Q32" s="43">
        <f t="shared" si="15"/>
        <v>29</v>
      </c>
      <c r="R32" s="14">
        <f>Input_Accepted!M31</f>
        <v>7.4992095289065999E-4</v>
      </c>
      <c r="S32" s="14">
        <f t="shared" si="16"/>
        <v>1.598536398374492E-3</v>
      </c>
      <c r="T32" s="14">
        <f t="shared" si="17"/>
        <v>-9.8694492593171955E-5</v>
      </c>
      <c r="U32" s="14">
        <f t="shared" si="18"/>
        <v>1.2478330765163777E-3</v>
      </c>
      <c r="V32" s="14">
        <f t="shared" si="19"/>
        <v>2.5200882926494227E-4</v>
      </c>
      <c r="W32" s="49"/>
      <c r="X32" s="43">
        <f t="shared" si="20"/>
        <v>29</v>
      </c>
      <c r="Y32" s="14">
        <f>+Input_Accepted!I31</f>
        <v>7.7353332711858197E-4</v>
      </c>
      <c r="Z32" s="14">
        <f t="shared" si="21"/>
        <v>1.6354051902279718E-3</v>
      </c>
      <c r="AA32" s="14">
        <f t="shared" si="22"/>
        <v>-8.8338535990807707E-5</v>
      </c>
      <c r="AB32" s="14">
        <f t="shared" si="23"/>
        <v>1.2792234508817442E-3</v>
      </c>
      <c r="AC32" s="14">
        <f t="shared" si="24"/>
        <v>2.6784320335541967E-4</v>
      </c>
      <c r="AD32" s="50"/>
      <c r="AE32" s="43">
        <f t="shared" si="25"/>
        <v>29</v>
      </c>
      <c r="AF32" s="14">
        <f>Input_Accepted!E31</f>
        <v>7.7353332711858197E-4</v>
      </c>
      <c r="AG32" s="14">
        <f>Input_Accepted!J31</f>
        <v>8.6569054352249905E-4</v>
      </c>
      <c r="AH32" s="14">
        <f>Input_Accepted!K31</f>
        <v>5.0624055844217296E-4</v>
      </c>
      <c r="AI32" s="44">
        <f>Input_Accepted!L31</f>
        <v>6.1722267866945099E-4</v>
      </c>
      <c r="AK32" s="56">
        <f t="shared" si="0"/>
        <v>3.4631271743465408</v>
      </c>
      <c r="AL32" s="4">
        <f t="shared" si="1"/>
        <v>2.0251756794798497</v>
      </c>
      <c r="AM32" s="4">
        <f t="shared" si="2"/>
        <v>2.469150953671686</v>
      </c>
      <c r="AN32" s="4">
        <f t="shared" si="26"/>
        <v>3.5558594065937976</v>
      </c>
      <c r="AO32" s="57">
        <f t="shared" si="27"/>
        <v>29</v>
      </c>
      <c r="AQ32" s="74">
        <f t="shared" si="27"/>
        <v>29</v>
      </c>
      <c r="AR32" s="73">
        <f t="shared" si="3"/>
        <v>-1.1576959063183895E-4</v>
      </c>
      <c r="AS32" s="73">
        <f t="shared" si="4"/>
        <v>2.4368039444848714E-4</v>
      </c>
      <c r="AT32" s="50">
        <f t="shared" si="28"/>
        <v>1.326982742212091E-4</v>
      </c>
      <c r="AU32" s="50">
        <f t="shared" si="29"/>
        <v>-8.8887115817934599E-4</v>
      </c>
      <c r="AW32" s="74">
        <f t="shared" ref="AW32" si="121">1+AW31</f>
        <v>29</v>
      </c>
      <c r="AX32" s="4">
        <f t="shared" si="31"/>
        <v>0</v>
      </c>
      <c r="AY32" s="4">
        <f t="shared" si="31"/>
        <v>1</v>
      </c>
      <c r="AZ32" s="49">
        <f t="shared" si="31"/>
        <v>1</v>
      </c>
      <c r="BA32" s="4">
        <f t="shared" si="34"/>
        <v>0</v>
      </c>
      <c r="BC32" s="74">
        <f t="shared" si="35"/>
        <v>29</v>
      </c>
      <c r="BD32" s="56">
        <f t="shared" si="36"/>
        <v>6.48961497253292E-2</v>
      </c>
      <c r="BE32" s="4">
        <f t="shared" si="37"/>
        <v>0.40808637840333528</v>
      </c>
      <c r="BF32" s="4">
        <f t="shared" si="38"/>
        <v>0.10672955078920499</v>
      </c>
      <c r="BG32" s="49">
        <f t="shared" si="39"/>
        <v>9.181186569619193E-2</v>
      </c>
      <c r="BI32" s="74">
        <f t="shared" si="40"/>
        <v>29</v>
      </c>
      <c r="BJ32" s="56">
        <f t="shared" si="41"/>
        <v>3.24480748626646E-2</v>
      </c>
      <c r="BK32" s="4">
        <f t="shared" si="42"/>
        <v>0.20404318920166764</v>
      </c>
      <c r="BL32" s="4">
        <f t="shared" si="43"/>
        <v>5.3364775394602493E-2</v>
      </c>
      <c r="BM32" s="49">
        <f t="shared" si="44"/>
        <v>4.5905932848095965E-2</v>
      </c>
      <c r="BO32" s="74">
        <f t="shared" si="45"/>
        <v>29</v>
      </c>
      <c r="BP32" s="56">
        <f t="shared" si="46"/>
        <v>6.1880805888054551E-2</v>
      </c>
      <c r="BQ32" s="4">
        <f t="shared" si="47"/>
        <v>0.46899703269218623</v>
      </c>
      <c r="BR32" s="4">
        <f t="shared" si="88"/>
        <v>0.11405814447262738</v>
      </c>
      <c r="BS32" s="49">
        <f t="shared" si="48"/>
        <v>8.6815872472470926E-2</v>
      </c>
      <c r="BU32" s="74">
        <f t="shared" si="49"/>
        <v>29</v>
      </c>
      <c r="BV32" s="73">
        <f t="shared" si="50"/>
        <v>8.492952535318402E-9</v>
      </c>
      <c r="BW32" s="73">
        <f t="shared" si="51"/>
        <v>7.1445424186700294E-8</v>
      </c>
      <c r="BX32" s="73">
        <f t="shared" si="52"/>
        <v>2.4433018818587814E-8</v>
      </c>
      <c r="BY32" s="1">
        <f t="shared" si="53"/>
        <v>1.330281527380134E-8</v>
      </c>
      <c r="BZ32" s="91">
        <f t="shared" si="54"/>
        <v>5.9030840014313314E-6</v>
      </c>
      <c r="CB32" s="74">
        <f t="shared" si="55"/>
        <v>29</v>
      </c>
      <c r="CC32" s="56">
        <f t="shared" si="56"/>
        <v>0.11913800372015446</v>
      </c>
      <c r="CD32" s="4">
        <f t="shared" si="57"/>
        <v>0.34554783783146975</v>
      </c>
      <c r="CE32" s="4">
        <f t="shared" si="58"/>
        <v>0.2020735797271844</v>
      </c>
      <c r="CF32" s="49">
        <f t="shared" si="59"/>
        <v>0.14910518657340646</v>
      </c>
      <c r="CH32" s="74">
        <f t="shared" si="60"/>
        <v>29</v>
      </c>
      <c r="CI32" s="56">
        <f t="shared" si="5"/>
        <v>0</v>
      </c>
      <c r="CJ32" s="4">
        <f t="shared" si="6"/>
        <v>0</v>
      </c>
      <c r="CK32" s="4">
        <f t="shared" si="7"/>
        <v>0</v>
      </c>
      <c r="CL32" s="49">
        <f t="shared" si="61"/>
        <v>0</v>
      </c>
      <c r="CM32" s="4">
        <f t="shared" si="62"/>
        <v>6.5423102952015411</v>
      </c>
      <c r="CN32" s="49">
        <f t="shared" si="63"/>
        <v>-0.35339139005369663</v>
      </c>
      <c r="CP32" s="74">
        <f t="shared" si="64"/>
        <v>29</v>
      </c>
      <c r="CQ32" s="56">
        <f t="shared" si="65"/>
        <v>0</v>
      </c>
      <c r="CR32" s="4">
        <f t="shared" si="66"/>
        <v>0</v>
      </c>
      <c r="CS32" s="4">
        <f t="shared" si="67"/>
        <v>0</v>
      </c>
      <c r="CT32" s="49">
        <f t="shared" si="68"/>
        <v>0</v>
      </c>
      <c r="CU32" s="4">
        <f t="shared" si="69"/>
        <v>5.1174331612584938</v>
      </c>
      <c r="CV32" s="49">
        <f t="shared" si="70"/>
        <v>1.0714857438893497</v>
      </c>
      <c r="CW32" s="56"/>
      <c r="CX32" s="74">
        <f t="shared" si="71"/>
        <v>29</v>
      </c>
      <c r="CY32" s="4">
        <f>Input_Accepted!Q31*(1-$DC$3)</f>
        <v>7.3108839442290402E-4</v>
      </c>
      <c r="CZ32" s="4">
        <f>Input_Accepted!L31</f>
        <v>6.1722267866945099E-4</v>
      </c>
      <c r="DA32" s="4">
        <f>Input_Accepted!M31</f>
        <v>7.4992095289065999E-4</v>
      </c>
      <c r="DB32" s="49">
        <f>$DC$3*Input_Accepted!Q31</f>
        <v>8.8887115817934599E-4</v>
      </c>
      <c r="DD32" s="102">
        <f>Input_Accepted!Q31*Input_Accepted!C31</f>
        <v>6.4805212323695791</v>
      </c>
      <c r="DG32" s="82">
        <f t="shared" si="72"/>
        <v>29</v>
      </c>
      <c r="DH32" s="56">
        <f t="shared" si="73"/>
        <v>1.1576959063183895E-4</v>
      </c>
      <c r="DI32" s="4">
        <f t="shared" si="74"/>
        <v>2.4368039444848714E-4</v>
      </c>
      <c r="DJ32" s="4">
        <f t="shared" si="75"/>
        <v>1.326982742212091E-4</v>
      </c>
      <c r="DK32" s="49">
        <f t="shared" si="76"/>
        <v>1.3895020528868589E-4</v>
      </c>
      <c r="DM32" s="74">
        <f t="shared" si="77"/>
        <v>29</v>
      </c>
      <c r="DN32" s="4">
        <f t="shared" si="89"/>
        <v>5.2845680793300034E-9</v>
      </c>
      <c r="DO32" s="4">
        <f t="shared" si="90"/>
        <v>1.9918638578374616E-9</v>
      </c>
      <c r="DP32" s="49">
        <f t="shared" si="91"/>
        <v>2.2927982957402941E-10</v>
      </c>
      <c r="DQ32" s="49">
        <f t="shared" si="92"/>
        <v>3.373846341705405E-10</v>
      </c>
      <c r="DS32" s="74">
        <f t="shared" si="79"/>
        <v>29</v>
      </c>
      <c r="DT32" s="410">
        <f t="shared" si="80"/>
        <v>6.1722267866945099E-4</v>
      </c>
      <c r="DU32" s="467">
        <f t="shared" si="81"/>
        <v>6.1722267866945099E-4</v>
      </c>
      <c r="DV32" s="49"/>
      <c r="DW32" s="102">
        <f t="shared" si="93"/>
        <v>98751.208915336494</v>
      </c>
      <c r="DY32" s="74">
        <f t="shared" si="82"/>
        <v>29</v>
      </c>
      <c r="DZ32" s="409">
        <f t="shared" si="83"/>
        <v>6.2895868140493475E-4</v>
      </c>
      <c r="EB32" s="102">
        <f t="shared" si="95"/>
        <v>98727.592082600735</v>
      </c>
      <c r="EE32" s="74">
        <f t="shared" si="84"/>
        <v>29</v>
      </c>
      <c r="EF32" s="409">
        <f>Input_Accepted!Q31</f>
        <v>1.61995955260225E-3</v>
      </c>
      <c r="EH32" s="443">
        <f t="shared" si="8"/>
        <v>1.0529737091914625E-3</v>
      </c>
    </row>
    <row r="33" spans="1:138">
      <c r="A33" s="82">
        <f t="shared" si="9"/>
        <v>30</v>
      </c>
      <c r="B33" s="84">
        <f>Input_Accepted!B32</f>
        <v>1</v>
      </c>
      <c r="C33" s="17">
        <f>Input_Accepted!C32</f>
        <v>4475.8596851471602</v>
      </c>
      <c r="D33" s="16">
        <f t="shared" si="10"/>
        <v>2.2342076614207385E-4</v>
      </c>
      <c r="E33" s="12"/>
      <c r="F33" s="11">
        <f t="shared" si="11"/>
        <v>0</v>
      </c>
      <c r="G33" s="11">
        <f t="shared" si="12"/>
        <v>30</v>
      </c>
      <c r="H33" s="49">
        <f t="shared" si="13"/>
        <v>0</v>
      </c>
      <c r="J33" s="61">
        <f t="shared" si="14"/>
        <v>30</v>
      </c>
      <c r="K33" s="5">
        <f>Input_Accepted!B32</f>
        <v>1</v>
      </c>
      <c r="L33" s="4">
        <f t="shared" si="85"/>
        <v>10</v>
      </c>
      <c r="M33" s="4">
        <f t="shared" si="86"/>
        <v>5.5370985603543747E-3</v>
      </c>
      <c r="N33" s="4"/>
      <c r="O33" s="49"/>
      <c r="Q33" s="43">
        <f t="shared" si="15"/>
        <v>30</v>
      </c>
      <c r="R33" s="14">
        <f>Input_Accepted!M32</f>
        <v>2.2342076614207399E-4</v>
      </c>
      <c r="S33" s="14">
        <f t="shared" si="16"/>
        <v>6.6132546778053885E-4</v>
      </c>
      <c r="T33" s="14">
        <f t="shared" si="17"/>
        <v>-2.1448393549639087E-4</v>
      </c>
      <c r="U33" s="14">
        <f t="shared" si="18"/>
        <v>4.8035464720545899E-4</v>
      </c>
      <c r="V33" s="14">
        <f t="shared" si="19"/>
        <v>-3.3513114921311009E-5</v>
      </c>
      <c r="W33" s="49"/>
      <c r="X33" s="43">
        <f t="shared" si="20"/>
        <v>30</v>
      </c>
      <c r="Y33" s="14">
        <f>+Input_Accepted!I32</f>
        <v>2.2461814914646899E-4</v>
      </c>
      <c r="Z33" s="14">
        <f t="shared" si="21"/>
        <v>6.636947181247676E-4</v>
      </c>
      <c r="AA33" s="14">
        <f t="shared" si="22"/>
        <v>-2.1445841983182962E-4</v>
      </c>
      <c r="AB33" s="14">
        <f t="shared" si="23"/>
        <v>4.8223960543475639E-4</v>
      </c>
      <c r="AC33" s="14">
        <f t="shared" si="24"/>
        <v>-3.3003307141818417E-5</v>
      </c>
      <c r="AD33" s="50"/>
      <c r="AE33" s="43">
        <f t="shared" si="25"/>
        <v>30</v>
      </c>
      <c r="AF33" s="14">
        <f>Input_Accepted!E32</f>
        <v>2.2461814914646899E-4</v>
      </c>
      <c r="AG33" s="14">
        <f>Input_Accepted!J32</f>
        <v>8.0845352079586899E-4</v>
      </c>
      <c r="AH33" s="14">
        <f>Input_Accepted!K32</f>
        <v>5.5518470221460603E-4</v>
      </c>
      <c r="AI33" s="44">
        <f>Input_Accepted!L32</f>
        <v>6.41912218778755E-4</v>
      </c>
      <c r="AK33" s="56">
        <f t="shared" si="0"/>
        <v>3.6185245210455115</v>
      </c>
      <c r="AL33" s="4">
        <f t="shared" si="1"/>
        <v>2.4849288264527867</v>
      </c>
      <c r="AM33" s="4">
        <f t="shared" si="2"/>
        <v>2.8731090214351935</v>
      </c>
      <c r="AN33" s="4">
        <f t="shared" si="26"/>
        <v>4.1118262043292546</v>
      </c>
      <c r="AO33" s="57">
        <f t="shared" si="27"/>
        <v>30</v>
      </c>
      <c r="AQ33" s="74">
        <f t="shared" si="27"/>
        <v>30</v>
      </c>
      <c r="AR33" s="73">
        <f t="shared" si="3"/>
        <v>-5.8503275465379516E-4</v>
      </c>
      <c r="AS33" s="73">
        <f t="shared" si="4"/>
        <v>-3.3176393607253221E-4</v>
      </c>
      <c r="AT33" s="50">
        <f t="shared" si="28"/>
        <v>-4.1849145263668118E-4</v>
      </c>
      <c r="AU33" s="50">
        <f t="shared" si="29"/>
        <v>-9.1866736081429767E-4</v>
      </c>
      <c r="AW33" s="74">
        <f t="shared" ref="AW33" si="122">1+AW32</f>
        <v>30</v>
      </c>
      <c r="AX33" s="4">
        <f t="shared" si="31"/>
        <v>0</v>
      </c>
      <c r="AY33" s="4">
        <f t="shared" si="31"/>
        <v>0</v>
      </c>
      <c r="AZ33" s="49">
        <f t="shared" si="31"/>
        <v>0</v>
      </c>
      <c r="BA33" s="4">
        <f t="shared" si="34"/>
        <v>0</v>
      </c>
      <c r="BC33" s="74">
        <f t="shared" si="35"/>
        <v>30</v>
      </c>
      <c r="BD33" s="56">
        <f t="shared" si="36"/>
        <v>2.6649163383339491</v>
      </c>
      <c r="BE33" s="4">
        <f t="shared" si="37"/>
        <v>1.1493696171616956</v>
      </c>
      <c r="BF33" s="4">
        <f t="shared" si="38"/>
        <v>1.6354285905219341</v>
      </c>
      <c r="BG33" s="49">
        <f t="shared" si="39"/>
        <v>3.3959178851074641</v>
      </c>
      <c r="BI33" s="74">
        <f t="shared" si="40"/>
        <v>30</v>
      </c>
      <c r="BJ33" s="56">
        <f t="shared" si="41"/>
        <v>1.3324581691669746</v>
      </c>
      <c r="BK33" s="4">
        <f t="shared" si="42"/>
        <v>0.57468480858084781</v>
      </c>
      <c r="BL33" s="4">
        <f t="shared" si="43"/>
        <v>0.81771429526096706</v>
      </c>
      <c r="BM33" s="49">
        <f t="shared" si="44"/>
        <v>1.697958942553732</v>
      </c>
      <c r="BO33" s="74">
        <f t="shared" si="45"/>
        <v>30</v>
      </c>
      <c r="BP33" s="56">
        <f t="shared" si="46"/>
        <v>1.8933483324289255</v>
      </c>
      <c r="BQ33" s="4">
        <f t="shared" si="47"/>
        <v>0.88686219353274032</v>
      </c>
      <c r="BR33" s="4">
        <f t="shared" si="88"/>
        <v>1.2203801550834839</v>
      </c>
      <c r="BS33" s="49">
        <f t="shared" si="48"/>
        <v>2.352863658241573</v>
      </c>
      <c r="BU33" s="74">
        <f t="shared" si="49"/>
        <v>30</v>
      </c>
      <c r="BV33" s="73">
        <f t="shared" si="50"/>
        <v>3.4086374118899308E-7</v>
      </c>
      <c r="BW33" s="73">
        <f t="shared" si="51"/>
        <v>1.0927424600734946E-7</v>
      </c>
      <c r="BX33" s="73">
        <f t="shared" si="52"/>
        <v>1.7413434055027517E-7</v>
      </c>
      <c r="BY33" s="1">
        <f t="shared" si="53"/>
        <v>4.8170430821673439E-7</v>
      </c>
      <c r="BZ33" s="91">
        <f t="shared" si="54"/>
        <v>9.0314715278407281E-6</v>
      </c>
      <c r="CB33" s="74">
        <f t="shared" si="55"/>
        <v>30</v>
      </c>
      <c r="CC33" s="56">
        <f t="shared" si="56"/>
        <v>2.5992350745829214</v>
      </c>
      <c r="CD33" s="4">
        <f t="shared" si="57"/>
        <v>1.4716822942592285</v>
      </c>
      <c r="CE33" s="4">
        <f t="shared" si="58"/>
        <v>1.8577931980027889</v>
      </c>
      <c r="CF33" s="49">
        <f t="shared" si="59"/>
        <v>3.0899070903449259</v>
      </c>
      <c r="CH33" s="74">
        <f t="shared" si="60"/>
        <v>30</v>
      </c>
      <c r="CI33" s="56">
        <f t="shared" si="5"/>
        <v>1</v>
      </c>
      <c r="CJ33" s="4">
        <f t="shared" si="6"/>
        <v>0</v>
      </c>
      <c r="CK33" s="4">
        <f t="shared" si="7"/>
        <v>0</v>
      </c>
      <c r="CL33" s="49">
        <f t="shared" si="61"/>
        <v>1</v>
      </c>
      <c r="CM33" s="4">
        <f t="shared" si="62"/>
        <v>2.9706044320997558</v>
      </c>
      <c r="CN33" s="49">
        <f t="shared" si="63"/>
        <v>-0.95988579546565045</v>
      </c>
      <c r="CP33" s="74">
        <f t="shared" si="64"/>
        <v>30</v>
      </c>
      <c r="CQ33" s="56">
        <f t="shared" si="65"/>
        <v>1</v>
      </c>
      <c r="CR33" s="4">
        <f t="shared" si="66"/>
        <v>1</v>
      </c>
      <c r="CS33" s="4">
        <f t="shared" si="67"/>
        <v>1</v>
      </c>
      <c r="CT33" s="49">
        <f t="shared" si="68"/>
        <v>1</v>
      </c>
      <c r="CU33" s="4">
        <f t="shared" si="69"/>
        <v>2.1584368085466994</v>
      </c>
      <c r="CV33" s="49">
        <f t="shared" si="70"/>
        <v>-0.1477181719125944</v>
      </c>
      <c r="CW33" s="56"/>
      <c r="CX33" s="74">
        <f t="shared" si="71"/>
        <v>30</v>
      </c>
      <c r="CY33" s="4">
        <f>Input_Accepted!Q32*(1-$DC$3)</f>
        <v>7.555954984546124E-4</v>
      </c>
      <c r="CZ33" s="4">
        <f>Input_Accepted!L32</f>
        <v>6.41912218778755E-4</v>
      </c>
      <c r="DA33" s="4">
        <f>Input_Accepted!M32</f>
        <v>2.2342076614207399E-4</v>
      </c>
      <c r="DB33" s="49">
        <f>$DC$3*Input_Accepted!Q32</f>
        <v>9.1866736081429767E-4</v>
      </c>
      <c r="DD33" s="102">
        <f>Input_Accepted!Q32*Input_Accepted!C32</f>
        <v>7.493765634140928</v>
      </c>
      <c r="DG33" s="82">
        <f t="shared" si="72"/>
        <v>30</v>
      </c>
      <c r="DH33" s="56">
        <f t="shared" si="73"/>
        <v>5.8503275465379516E-4</v>
      </c>
      <c r="DI33" s="4">
        <f t="shared" si="74"/>
        <v>3.3176393607253221E-4</v>
      </c>
      <c r="DJ33" s="4">
        <f t="shared" si="75"/>
        <v>4.1849145263668118E-4</v>
      </c>
      <c r="DK33" s="49">
        <f t="shared" si="76"/>
        <v>6.9524659467222385E-4</v>
      </c>
      <c r="DM33" s="74">
        <f t="shared" si="77"/>
        <v>30</v>
      </c>
      <c r="DN33" s="4">
        <f t="shared" si="89"/>
        <v>3.2760767706087661E-9</v>
      </c>
      <c r="DO33" s="4">
        <f t="shared" si="90"/>
        <v>2.3955292096165988E-9</v>
      </c>
      <c r="DP33" s="49">
        <f t="shared" si="91"/>
        <v>6.0957339080893146E-10</v>
      </c>
      <c r="DQ33" s="49">
        <f t="shared" si="92"/>
        <v>8.8781369146310203E-10</v>
      </c>
      <c r="DS33" s="74">
        <f t="shared" si="79"/>
        <v>30</v>
      </c>
      <c r="DT33" s="410">
        <f t="shared" si="80"/>
        <v>6.41912218778755E-4</v>
      </c>
      <c r="DU33" s="467">
        <f t="shared" si="81"/>
        <v>6.41912218778755E-4</v>
      </c>
      <c r="DV33" s="49"/>
      <c r="DW33" s="102">
        <f t="shared" si="93"/>
        <v>98690.257429647914</v>
      </c>
      <c r="DY33" s="74">
        <f t="shared" si="82"/>
        <v>30</v>
      </c>
      <c r="DZ33" s="409">
        <f t="shared" si="83"/>
        <v>6.5411767365894163E-4</v>
      </c>
      <c r="EB33" s="102">
        <f t="shared" si="95"/>
        <v>98665.496506466181</v>
      </c>
      <c r="EE33" s="74">
        <f t="shared" si="84"/>
        <v>30</v>
      </c>
      <c r="EF33" s="409">
        <f>Input_Accepted!Q32</f>
        <v>1.6742628592689101E-3</v>
      </c>
      <c r="EH33" s="443">
        <f t="shared" si="8"/>
        <v>1.0882708585247915E-3</v>
      </c>
    </row>
    <row r="34" spans="1:138">
      <c r="A34" s="82">
        <f t="shared" si="9"/>
        <v>31</v>
      </c>
      <c r="B34" s="84">
        <f>Input_Accepted!B33</f>
        <v>3</v>
      </c>
      <c r="C34" s="17">
        <f>Input_Accepted!C33</f>
        <v>4865.4346338124597</v>
      </c>
      <c r="D34" s="16">
        <f t="shared" si="10"/>
        <v>6.1659445163468542E-4</v>
      </c>
      <c r="E34" s="12"/>
      <c r="F34" s="11">
        <f t="shared" si="11"/>
        <v>0</v>
      </c>
      <c r="G34" s="11">
        <f t="shared" si="12"/>
        <v>31</v>
      </c>
      <c r="H34" s="49">
        <f t="shared" si="13"/>
        <v>0</v>
      </c>
      <c r="J34" s="61">
        <f t="shared" si="14"/>
        <v>31</v>
      </c>
      <c r="K34" s="5">
        <f>Input_Accepted!B33</f>
        <v>3</v>
      </c>
      <c r="L34" s="4">
        <f t="shared" si="85"/>
        <v>13</v>
      </c>
      <c r="M34" s="4">
        <f t="shared" si="86"/>
        <v>7.1982281284606866E-3</v>
      </c>
      <c r="N34" s="4"/>
      <c r="O34" s="49"/>
      <c r="Q34" s="43">
        <f t="shared" si="15"/>
        <v>31</v>
      </c>
      <c r="R34" s="14">
        <f>Input_Accepted!M33</f>
        <v>6.1659445163468596E-4</v>
      </c>
      <c r="S34" s="14">
        <f t="shared" si="16"/>
        <v>1.3143367579936322E-3</v>
      </c>
      <c r="T34" s="14">
        <f t="shared" si="17"/>
        <v>-8.1147854724260282E-5</v>
      </c>
      <c r="U34" s="14">
        <f t="shared" si="18"/>
        <v>1.0259840701616187E-3</v>
      </c>
      <c r="V34" s="14">
        <f t="shared" si="19"/>
        <v>2.072048331077532E-4</v>
      </c>
      <c r="W34" s="49"/>
      <c r="X34" s="43">
        <f t="shared" si="20"/>
        <v>31</v>
      </c>
      <c r="Y34" s="14">
        <f>+Input_Accepted!I33</f>
        <v>6.1585158915035095E-4</v>
      </c>
      <c r="Z34" s="14">
        <f t="shared" si="21"/>
        <v>1.3131734548179922E-3</v>
      </c>
      <c r="AA34" s="14">
        <f t="shared" si="22"/>
        <v>-8.1470276517290338E-5</v>
      </c>
      <c r="AB34" s="14">
        <f t="shared" si="23"/>
        <v>1.0249945205369772E-3</v>
      </c>
      <c r="AC34" s="14">
        <f t="shared" si="24"/>
        <v>2.0670865776372473E-4</v>
      </c>
      <c r="AD34" s="50"/>
      <c r="AE34" s="43">
        <f t="shared" si="25"/>
        <v>31</v>
      </c>
      <c r="AF34" s="14">
        <f>Input_Accepted!E33</f>
        <v>6.1585158915035095E-4</v>
      </c>
      <c r="AG34" s="14">
        <f>Input_Accepted!J33</f>
        <v>7.6667451007998298E-4</v>
      </c>
      <c r="AH34" s="14">
        <f>Input_Accepted!K33</f>
        <v>6.0885940879162903E-4</v>
      </c>
      <c r="AI34" s="44">
        <f>Input_Accepted!L33</f>
        <v>6.7162997559018999E-4</v>
      </c>
      <c r="AK34" s="56">
        <f t="shared" si="0"/>
        <v>3.7302047142043491</v>
      </c>
      <c r="AL34" s="4">
        <f t="shared" si="1"/>
        <v>2.9623656546573702</v>
      </c>
      <c r="AM34" s="4">
        <f t="shared" si="2"/>
        <v>3.2677717443431273</v>
      </c>
      <c r="AN34" s="4">
        <f t="shared" si="26"/>
        <v>4.6430346916218488</v>
      </c>
      <c r="AO34" s="57">
        <f t="shared" si="27"/>
        <v>31</v>
      </c>
      <c r="AQ34" s="74">
        <f t="shared" si="27"/>
        <v>31</v>
      </c>
      <c r="AR34" s="73">
        <f t="shared" si="3"/>
        <v>-1.5008005844529757E-4</v>
      </c>
      <c r="AS34" s="73">
        <f t="shared" si="4"/>
        <v>7.7350428430563931E-6</v>
      </c>
      <c r="AT34" s="50">
        <f t="shared" si="28"/>
        <v>-5.5035523955504571E-5</v>
      </c>
      <c r="AU34" s="50">
        <f t="shared" si="29"/>
        <v>-9.5428980986713157E-4</v>
      </c>
      <c r="AW34" s="74">
        <f t="shared" ref="AW34" si="123">1+AW33</f>
        <v>31</v>
      </c>
      <c r="AX34" s="4">
        <f t="shared" si="31"/>
        <v>0</v>
      </c>
      <c r="AY34" s="4">
        <f t="shared" si="31"/>
        <v>1</v>
      </c>
      <c r="AZ34" s="49">
        <f t="shared" si="31"/>
        <v>0</v>
      </c>
      <c r="BA34" s="4">
        <f t="shared" si="34"/>
        <v>0</v>
      </c>
      <c r="BC34" s="74">
        <f t="shared" si="35"/>
        <v>31</v>
      </c>
      <c r="BD34" s="56">
        <f t="shared" si="36"/>
        <v>0.15330446853093682</v>
      </c>
      <c r="BE34" s="4">
        <f t="shared" si="37"/>
        <v>4.7610055875897672E-4</v>
      </c>
      <c r="BF34" s="4">
        <f t="shared" si="38"/>
        <v>2.25672473777353E-2</v>
      </c>
      <c r="BG34" s="49">
        <f t="shared" si="39"/>
        <v>0.66553403032276837</v>
      </c>
      <c r="BI34" s="74">
        <f t="shared" si="40"/>
        <v>31</v>
      </c>
      <c r="BJ34" s="56">
        <f t="shared" si="41"/>
        <v>7.6652234265468411E-2</v>
      </c>
      <c r="BK34" s="4">
        <f t="shared" si="42"/>
        <v>2.3805027937948836E-4</v>
      </c>
      <c r="BL34" s="4">
        <f t="shared" si="43"/>
        <v>1.128362368886765E-2</v>
      </c>
      <c r="BM34" s="49">
        <f t="shared" si="44"/>
        <v>0.33276701516138418</v>
      </c>
      <c r="BO34" s="74">
        <f t="shared" si="45"/>
        <v>31</v>
      </c>
      <c r="BP34" s="56">
        <f t="shared" si="46"/>
        <v>0.14283133914691076</v>
      </c>
      <c r="BQ34" s="4">
        <f t="shared" si="47"/>
        <v>4.7782136307287734E-4</v>
      </c>
      <c r="BR34" s="4">
        <f t="shared" si="88"/>
        <v>2.1927342439640434E-2</v>
      </c>
      <c r="BS34" s="49">
        <f t="shared" si="48"/>
        <v>0.58086725849357379</v>
      </c>
      <c r="BU34" s="74">
        <f t="shared" si="49"/>
        <v>31</v>
      </c>
      <c r="BV34" s="73">
        <f t="shared" si="50"/>
        <v>2.2747553477746037E-8</v>
      </c>
      <c r="BW34" s="73">
        <f t="shared" si="51"/>
        <v>4.8890586168896672E-11</v>
      </c>
      <c r="BX34" s="73">
        <f t="shared" si="52"/>
        <v>3.1112283938320195E-9</v>
      </c>
      <c r="BY34" s="1">
        <f t="shared" si="53"/>
        <v>1.1454042924194031E-7</v>
      </c>
      <c r="BZ34" s="91">
        <f t="shared" si="54"/>
        <v>7.0087204076528442E-6</v>
      </c>
      <c r="CB34" s="74">
        <f t="shared" si="55"/>
        <v>31</v>
      </c>
      <c r="CC34" s="56">
        <f t="shared" si="56"/>
        <v>0.24490140739542832</v>
      </c>
      <c r="CD34" s="4">
        <f t="shared" si="57"/>
        <v>1.1353677544891239E-2</v>
      </c>
      <c r="CE34" s="4">
        <f t="shared" si="58"/>
        <v>9.0571149644661522E-2</v>
      </c>
      <c r="CF34" s="49">
        <f t="shared" si="59"/>
        <v>0.54954509605747881</v>
      </c>
      <c r="CH34" s="74">
        <f t="shared" si="60"/>
        <v>31</v>
      </c>
      <c r="CI34" s="56">
        <f t="shared" si="5"/>
        <v>0</v>
      </c>
      <c r="CJ34" s="4">
        <f t="shared" si="6"/>
        <v>0</v>
      </c>
      <c r="CK34" s="4">
        <f t="shared" si="7"/>
        <v>0</v>
      </c>
      <c r="CL34" s="49">
        <f t="shared" si="61"/>
        <v>0</v>
      </c>
      <c r="CM34" s="4">
        <f t="shared" si="62"/>
        <v>6.3891596072746202</v>
      </c>
      <c r="CN34" s="49">
        <f t="shared" si="63"/>
        <v>-0.39638830499350236</v>
      </c>
      <c r="CP34" s="74">
        <f t="shared" si="64"/>
        <v>31</v>
      </c>
      <c r="CQ34" s="56">
        <f t="shared" si="65"/>
        <v>0</v>
      </c>
      <c r="CR34" s="4">
        <f t="shared" si="66"/>
        <v>0</v>
      </c>
      <c r="CS34" s="4">
        <f t="shared" si="67"/>
        <v>0</v>
      </c>
      <c r="CT34" s="49">
        <f t="shared" si="68"/>
        <v>0</v>
      </c>
      <c r="CU34" s="4">
        <f t="shared" si="69"/>
        <v>4.9870438396886057</v>
      </c>
      <c r="CV34" s="49">
        <f t="shared" si="70"/>
        <v>1.005727462592513</v>
      </c>
      <c r="CW34" s="56"/>
      <c r="CX34" s="74">
        <f t="shared" si="71"/>
        <v>31</v>
      </c>
      <c r="CY34" s="4">
        <f>Input_Accepted!Q33*(1-$DC$3)</f>
        <v>7.848946368548184E-4</v>
      </c>
      <c r="CZ34" s="4">
        <f>Input_Accepted!L33</f>
        <v>6.7162997559018999E-4</v>
      </c>
      <c r="DA34" s="4">
        <f>Input_Accepted!M33</f>
        <v>6.1659445163468596E-4</v>
      </c>
      <c r="DB34" s="49">
        <f>$DC$3*Input_Accepted!Q33</f>
        <v>9.5428980986713157E-4</v>
      </c>
      <c r="DD34" s="102">
        <f>Input_Accepted!Q33*Input_Accepted!C33</f>
        <v>8.4618882416689356</v>
      </c>
      <c r="DG34" s="82">
        <f t="shared" si="72"/>
        <v>31</v>
      </c>
      <c r="DH34" s="56">
        <f t="shared" si="73"/>
        <v>1.5008005844529757E-4</v>
      </c>
      <c r="DI34" s="4">
        <f t="shared" si="74"/>
        <v>7.7350428430563931E-6</v>
      </c>
      <c r="DJ34" s="4">
        <f t="shared" si="75"/>
        <v>5.5035523955504571E-5</v>
      </c>
      <c r="DK34" s="49">
        <f t="shared" si="76"/>
        <v>3.3769535823244615E-4</v>
      </c>
      <c r="DM34" s="74">
        <f t="shared" si="77"/>
        <v>31</v>
      </c>
      <c r="DN34" s="4">
        <f t="shared" si="89"/>
        <v>1.7454857363981175E-9</v>
      </c>
      <c r="DO34" s="4">
        <f t="shared" si="90"/>
        <v>2.8809741261295154E-9</v>
      </c>
      <c r="DP34" s="49">
        <f t="shared" si="91"/>
        <v>8.831450699035905E-10</v>
      </c>
      <c r="DQ34" s="49">
        <f t="shared" si="92"/>
        <v>1.2689588765217462E-9</v>
      </c>
      <c r="DS34" s="74">
        <f t="shared" si="79"/>
        <v>31</v>
      </c>
      <c r="DT34" s="410">
        <f t="shared" si="80"/>
        <v>6.7162997559018999E-4</v>
      </c>
      <c r="DU34" s="467">
        <f t="shared" si="81"/>
        <v>6.7162997559018999E-4</v>
      </c>
      <c r="DV34" s="49"/>
      <c r="DW34" s="102">
        <f t="shared" si="93"/>
        <v>98626.906947529409</v>
      </c>
      <c r="DY34" s="74">
        <f t="shared" si="82"/>
        <v>31</v>
      </c>
      <c r="DZ34" s="409">
        <f t="shared" si="83"/>
        <v>6.8440049019239345E-4</v>
      </c>
      <c r="EB34" s="102">
        <f t="shared" si="95"/>
        <v>98600.957661420965</v>
      </c>
      <c r="EE34" s="74">
        <f t="shared" si="84"/>
        <v>31</v>
      </c>
      <c r="EF34" s="409">
        <f>Input_Accepted!Q33</f>
        <v>1.73918444672195E-3</v>
      </c>
      <c r="EH34" s="443">
        <f t="shared" si="8"/>
        <v>1.1304698903692675E-3</v>
      </c>
    </row>
    <row r="35" spans="1:138">
      <c r="A35" s="82">
        <f t="shared" si="9"/>
        <v>32</v>
      </c>
      <c r="B35" s="84">
        <f>Input_Accepted!B34</f>
        <v>2</v>
      </c>
      <c r="C35" s="17">
        <f>Input_Accepted!C34</f>
        <v>5131.7029431895999</v>
      </c>
      <c r="D35" s="16">
        <f t="shared" si="10"/>
        <v>3.8973417248444701E-4</v>
      </c>
      <c r="E35" s="12"/>
      <c r="F35" s="11">
        <f t="shared" si="11"/>
        <v>0</v>
      </c>
      <c r="G35" s="11">
        <f t="shared" si="12"/>
        <v>32</v>
      </c>
      <c r="H35" s="49">
        <f t="shared" si="13"/>
        <v>0</v>
      </c>
      <c r="J35" s="61">
        <f t="shared" si="14"/>
        <v>32</v>
      </c>
      <c r="K35" s="5">
        <f>Input_Accepted!B34</f>
        <v>2</v>
      </c>
      <c r="L35" s="4">
        <f t="shared" si="85"/>
        <v>15</v>
      </c>
      <c r="M35" s="4">
        <f t="shared" si="86"/>
        <v>8.3056478405315621E-3</v>
      </c>
      <c r="N35" s="4"/>
      <c r="O35" s="49"/>
      <c r="Q35" s="43">
        <f t="shared" si="15"/>
        <v>32</v>
      </c>
      <c r="R35" s="14">
        <f>Input_Accepted!M34</f>
        <v>3.8973417248444701E-4</v>
      </c>
      <c r="S35" s="14">
        <f t="shared" si="16"/>
        <v>9.2987817788325183E-4</v>
      </c>
      <c r="T35" s="14">
        <f t="shared" si="17"/>
        <v>-1.5040983291435788E-4</v>
      </c>
      <c r="U35" s="14">
        <f t="shared" si="18"/>
        <v>7.0665540014190902E-4</v>
      </c>
      <c r="V35" s="14">
        <f t="shared" si="19"/>
        <v>7.2812944826984994E-5</v>
      </c>
      <c r="W35" s="49"/>
      <c r="X35" s="43">
        <f t="shared" si="20"/>
        <v>32</v>
      </c>
      <c r="Y35" s="14">
        <f>+Input_Accepted!I34</f>
        <v>3.86550378244724E-4</v>
      </c>
      <c r="Z35" s="14">
        <f t="shared" si="21"/>
        <v>9.244836024908616E-4</v>
      </c>
      <c r="AA35" s="14">
        <f t="shared" si="22"/>
        <v>-1.513828460014136E-4</v>
      </c>
      <c r="AB35" s="14">
        <f t="shared" si="23"/>
        <v>7.0217446389934555E-4</v>
      </c>
      <c r="AC35" s="14">
        <f t="shared" si="24"/>
        <v>7.0926292590102447E-5</v>
      </c>
      <c r="AD35" s="50"/>
      <c r="AE35" s="43">
        <f t="shared" si="25"/>
        <v>32</v>
      </c>
      <c r="AF35" s="14">
        <f>Input_Accepted!E34</f>
        <v>3.86550378244724E-4</v>
      </c>
      <c r="AG35" s="14">
        <f>Input_Accepted!J34</f>
        <v>7.4035351134652504E-4</v>
      </c>
      <c r="AH35" s="14">
        <f>Input_Accepted!K34</f>
        <v>6.6772160558514803E-4</v>
      </c>
      <c r="AI35" s="44">
        <f>Input_Accepted!L34</f>
        <v>7.0171276585628004E-4</v>
      </c>
      <c r="AK35" s="56">
        <f t="shared" ref="AK35:AK66" si="124">AG35*C35</f>
        <v>3.7992742931777173</v>
      </c>
      <c r="AL35" s="4">
        <f t="shared" ref="AL35:AL66" si="125">AH35*C35</f>
        <v>3.4265489286125894</v>
      </c>
      <c r="AM35" s="4">
        <f t="shared" ref="AM35:AM66" si="126">AI35*C35</f>
        <v>3.600981465818387</v>
      </c>
      <c r="AN35" s="4">
        <f t="shared" ref="AN35:AN66" si="127">DB35*C35</f>
        <v>5.0808659542069643</v>
      </c>
      <c r="AO35" s="57">
        <f t="shared" si="27"/>
        <v>32</v>
      </c>
      <c r="AQ35" s="74">
        <f t="shared" si="27"/>
        <v>32</v>
      </c>
      <c r="AR35" s="73">
        <f t="shared" ref="AR35:AR66" si="128">D35-AG35</f>
        <v>-3.5061933886207803E-4</v>
      </c>
      <c r="AS35" s="73">
        <f t="shared" ref="AS35:AS66" si="129">D35-AH35</f>
        <v>-2.7798743310070102E-4</v>
      </c>
      <c r="AT35" s="50">
        <f t="shared" si="28"/>
        <v>-3.1197859337183303E-4</v>
      </c>
      <c r="AU35" s="50">
        <f t="shared" si="29"/>
        <v>-9.9009354408362586E-4</v>
      </c>
      <c r="AW35" s="74">
        <f t="shared" ref="AW35" si="130">1+AW34</f>
        <v>32</v>
      </c>
      <c r="AX35" s="4">
        <f t="shared" si="31"/>
        <v>0</v>
      </c>
      <c r="AY35" s="4">
        <f t="shared" si="31"/>
        <v>0</v>
      </c>
      <c r="AZ35" s="49">
        <f t="shared" si="31"/>
        <v>0</v>
      </c>
      <c r="BA35" s="4">
        <f t="shared" si="34"/>
        <v>0</v>
      </c>
      <c r="BC35" s="74">
        <f t="shared" si="35"/>
        <v>32</v>
      </c>
      <c r="BD35" s="56">
        <f t="shared" si="36"/>
        <v>1.0318970165366035</v>
      </c>
      <c r="BE35" s="4">
        <f t="shared" si="37"/>
        <v>0.69947213380771833</v>
      </c>
      <c r="BF35" s="4">
        <f t="shared" si="38"/>
        <v>0.84972590307887241</v>
      </c>
      <c r="BG35" s="49">
        <f t="shared" si="39"/>
        <v>2.4323937886948328</v>
      </c>
      <c r="BI35" s="74">
        <f t="shared" si="40"/>
        <v>32</v>
      </c>
      <c r="BJ35" s="56">
        <f t="shared" si="41"/>
        <v>0.51594850826830174</v>
      </c>
      <c r="BK35" s="4">
        <f t="shared" si="42"/>
        <v>0.34973606690385917</v>
      </c>
      <c r="BL35" s="4">
        <f t="shared" si="43"/>
        <v>0.42486295153943621</v>
      </c>
      <c r="BM35" s="49">
        <f t="shared" si="44"/>
        <v>1.2161968943474164</v>
      </c>
      <c r="BO35" s="74">
        <f t="shared" si="45"/>
        <v>32</v>
      </c>
      <c r="BP35" s="56">
        <f t="shared" si="46"/>
        <v>0.85147607698108385</v>
      </c>
      <c r="BQ35" s="4">
        <f t="shared" si="47"/>
        <v>0.59350765060883137</v>
      </c>
      <c r="BR35" s="4">
        <f t="shared" si="88"/>
        <v>0.71129026599770206</v>
      </c>
      <c r="BS35" s="49">
        <f t="shared" si="48"/>
        <v>1.8662837019675809</v>
      </c>
      <c r="BU35" s="74">
        <f t="shared" si="49"/>
        <v>32</v>
      </c>
      <c r="BV35" s="73">
        <f t="shared" si="50"/>
        <v>1.2517665699265075E-7</v>
      </c>
      <c r="BW35" s="73">
        <f t="shared" si="51"/>
        <v>7.9057259084120408E-8</v>
      </c>
      <c r="BX35" s="73">
        <f t="shared" si="52"/>
        <v>9.9327330565016695E-8</v>
      </c>
      <c r="BY35" s="1">
        <f t="shared" si="53"/>
        <v>3.642643530308442E-7</v>
      </c>
      <c r="BZ35" s="91">
        <f t="shared" si="54"/>
        <v>8.4474287293804467E-6</v>
      </c>
      <c r="CB35" s="74">
        <f t="shared" si="55"/>
        <v>32</v>
      </c>
      <c r="CC35" s="56">
        <f t="shared" si="56"/>
        <v>0.915283370587751</v>
      </c>
      <c r="CD35" s="4">
        <f t="shared" si="57"/>
        <v>0.72738572554808179</v>
      </c>
      <c r="CE35" s="4">
        <f t="shared" si="58"/>
        <v>0.81532034464089331</v>
      </c>
      <c r="CF35" s="49">
        <f t="shared" si="59"/>
        <v>1.5613570696257353</v>
      </c>
      <c r="CH35" s="74">
        <f t="shared" si="60"/>
        <v>32</v>
      </c>
      <c r="CI35" s="56">
        <f t="shared" ref="CI35:CI66" si="131">IF(CM35&gt;=AK35,0,1)+IF(CN35&lt;=AK35,0,1)</f>
        <v>0</v>
      </c>
      <c r="CJ35" s="4">
        <f t="shared" ref="CJ35:CJ66" si="132">IF(CM35&gt;=AL35,0,1)+IF(CN35&lt;=AL35,0,1)</f>
        <v>0</v>
      </c>
      <c r="CK35" s="4">
        <f t="shared" ref="CK35:CK66" si="133">IF(CM35&gt;=AM35,0,1)+IF(CN35&lt;=AM35,0,1)</f>
        <v>0</v>
      </c>
      <c r="CL35" s="49">
        <f t="shared" si="61"/>
        <v>1</v>
      </c>
      <c r="CM35" s="4">
        <f t="shared" si="62"/>
        <v>4.7441752238328787</v>
      </c>
      <c r="CN35" s="49">
        <f t="shared" si="63"/>
        <v>-0.77685179637387214</v>
      </c>
      <c r="CP35" s="74">
        <f t="shared" si="64"/>
        <v>32</v>
      </c>
      <c r="CQ35" s="56">
        <f t="shared" si="65"/>
        <v>1</v>
      </c>
      <c r="CR35" s="4">
        <f t="shared" si="66"/>
        <v>0</v>
      </c>
      <c r="CS35" s="4">
        <f t="shared" si="67"/>
        <v>0</v>
      </c>
      <c r="CT35" s="49">
        <f t="shared" si="68"/>
        <v>1</v>
      </c>
      <c r="CU35" s="4">
        <f t="shared" si="69"/>
        <v>3.6033507630248511</v>
      </c>
      <c r="CV35" s="49">
        <f t="shared" si="70"/>
        <v>0.36397266443415544</v>
      </c>
      <c r="CW35" s="56"/>
      <c r="CX35" s="74">
        <f t="shared" si="71"/>
        <v>32</v>
      </c>
      <c r="CY35" s="4">
        <f>Input_Accepted!Q34*(1-$DC$3)</f>
        <v>8.143428806433741E-4</v>
      </c>
      <c r="CZ35" s="4">
        <f>Input_Accepted!L34</f>
        <v>7.0171276585628004E-4</v>
      </c>
      <c r="DA35" s="4">
        <f>Input_Accepted!M34</f>
        <v>3.8973417248444701E-4</v>
      </c>
      <c r="DB35" s="49">
        <f>$DC$3*Input_Accepted!Q34</f>
        <v>9.9009354408362586E-4</v>
      </c>
      <c r="DD35" s="102">
        <f>Input_Accepted!Q34*Input_Accepted!C34</f>
        <v>9.2598317115700652</v>
      </c>
      <c r="DG35" s="82">
        <f t="shared" si="72"/>
        <v>32</v>
      </c>
      <c r="DH35" s="56">
        <f t="shared" si="73"/>
        <v>3.5061933886207803E-4</v>
      </c>
      <c r="DI35" s="4">
        <f t="shared" si="74"/>
        <v>2.7798743310070102E-4</v>
      </c>
      <c r="DJ35" s="4">
        <f t="shared" si="75"/>
        <v>3.1197859337183303E-4</v>
      </c>
      <c r="DK35" s="49">
        <f t="shared" si="76"/>
        <v>6.0035937159917891E-4</v>
      </c>
      <c r="DM35" s="74">
        <f t="shared" si="77"/>
        <v>32</v>
      </c>
      <c r="DN35" s="4">
        <f t="shared" si="89"/>
        <v>6.9279497432669481E-10</v>
      </c>
      <c r="DO35" s="4">
        <f t="shared" si="90"/>
        <v>3.4647582113589585E-9</v>
      </c>
      <c r="DP35" s="49">
        <f t="shared" si="91"/>
        <v>9.0497427019356225E-10</v>
      </c>
      <c r="DQ35" s="49">
        <f t="shared" si="92"/>
        <v>1.2819073838453642E-9</v>
      </c>
      <c r="DS35" s="74">
        <f t="shared" si="79"/>
        <v>32</v>
      </c>
      <c r="DT35" s="410">
        <f t="shared" si="80"/>
        <v>7.0171276585628004E-4</v>
      </c>
      <c r="DU35" s="467">
        <f t="shared" si="81"/>
        <v>7.0171276585628004E-4</v>
      </c>
      <c r="DV35" s="49"/>
      <c r="DW35" s="102">
        <f t="shared" si="93"/>
        <v>98560.666160423702</v>
      </c>
      <c r="DY35" s="74">
        <f t="shared" si="82"/>
        <v>32</v>
      </c>
      <c r="DZ35" s="409">
        <f t="shared" si="83"/>
        <v>7.1505528100391852E-4</v>
      </c>
      <c r="EB35" s="102">
        <f t="shared" si="95"/>
        <v>98533.475117664057</v>
      </c>
      <c r="EE35" s="74">
        <f t="shared" si="84"/>
        <v>32</v>
      </c>
      <c r="EF35" s="409">
        <f>Input_Accepted!Q34</f>
        <v>1.8044364247270001E-3</v>
      </c>
      <c r="EH35" s="443">
        <f t="shared" ref="EH35:EH66" si="134">EF35*(1-$EG$3)</f>
        <v>1.1728836760725502E-3</v>
      </c>
    </row>
    <row r="36" spans="1:138">
      <c r="A36" s="82">
        <f t="shared" si="9"/>
        <v>33</v>
      </c>
      <c r="B36" s="84">
        <f>Input_Accepted!B35</f>
        <v>2</v>
      </c>
      <c r="C36" s="17">
        <f>Input_Accepted!C35</f>
        <v>5372.39425051335</v>
      </c>
      <c r="D36" s="16">
        <f t="shared" si="10"/>
        <v>3.7227349794905564E-4</v>
      </c>
      <c r="E36" s="12"/>
      <c r="F36" s="11">
        <f t="shared" si="11"/>
        <v>0</v>
      </c>
      <c r="G36" s="11">
        <f t="shared" si="12"/>
        <v>33</v>
      </c>
      <c r="H36" s="49">
        <f t="shared" si="13"/>
        <v>0</v>
      </c>
      <c r="J36" s="61">
        <f t="shared" si="14"/>
        <v>33</v>
      </c>
      <c r="K36" s="5">
        <f>Input_Accepted!B35</f>
        <v>2</v>
      </c>
      <c r="L36" s="4">
        <f t="shared" si="85"/>
        <v>17</v>
      </c>
      <c r="M36" s="4">
        <f t="shared" si="86"/>
        <v>9.4130675526024367E-3</v>
      </c>
      <c r="N36" s="4"/>
      <c r="O36" s="49"/>
      <c r="Q36" s="43">
        <f t="shared" si="15"/>
        <v>33</v>
      </c>
      <c r="R36" s="14">
        <f>Input_Accepted!M35</f>
        <v>3.7227349794905602E-4</v>
      </c>
      <c r="S36" s="14">
        <f t="shared" si="16"/>
        <v>8.8821824306645073E-4</v>
      </c>
      <c r="T36" s="14">
        <f t="shared" si="17"/>
        <v>-1.4367124716833869E-4</v>
      </c>
      <c r="U36" s="14">
        <f t="shared" si="18"/>
        <v>6.7499618003324176E-4</v>
      </c>
      <c r="V36" s="14">
        <f t="shared" si="19"/>
        <v>6.9550815864870329E-5</v>
      </c>
      <c r="W36" s="49"/>
      <c r="X36" s="43">
        <f t="shared" si="20"/>
        <v>33</v>
      </c>
      <c r="Y36" s="14">
        <f>+Input_Accepted!I35</f>
        <v>3.7067958496525501E-4</v>
      </c>
      <c r="Z36" s="14">
        <f t="shared" si="21"/>
        <v>8.8551861992486683E-4</v>
      </c>
      <c r="AA36" s="14">
        <f t="shared" si="22"/>
        <v>-1.4415944999435681E-4</v>
      </c>
      <c r="AB36" s="14">
        <f t="shared" si="23"/>
        <v>6.7275350853849658E-4</v>
      </c>
      <c r="AC36" s="14">
        <f t="shared" si="24"/>
        <v>6.8605661392013434E-5</v>
      </c>
      <c r="AD36" s="50"/>
      <c r="AE36" s="43">
        <f t="shared" si="25"/>
        <v>33</v>
      </c>
      <c r="AF36" s="14">
        <f>Input_Accepted!E35</f>
        <v>3.7067958496525501E-4</v>
      </c>
      <c r="AG36" s="14">
        <f>Input_Accepted!J35</f>
        <v>7.2949052456535704E-4</v>
      </c>
      <c r="AH36" s="14">
        <f>Input_Accepted!K35</f>
        <v>7.3227229560057804E-4</v>
      </c>
      <c r="AI36" s="44">
        <f>Input_Accepted!L35</f>
        <v>7.5156157432488397E-4</v>
      </c>
      <c r="AK36" s="56">
        <f t="shared" si="124"/>
        <v>3.9191106999788921</v>
      </c>
      <c r="AL36" s="4">
        <f t="shared" si="125"/>
        <v>3.9340554706947577</v>
      </c>
      <c r="AM36" s="4">
        <f t="shared" si="126"/>
        <v>4.0376850808097684</v>
      </c>
      <c r="AN36" s="4">
        <f t="shared" si="127"/>
        <v>5.635040525953217</v>
      </c>
      <c r="AO36" s="57">
        <f t="shared" si="27"/>
        <v>33</v>
      </c>
      <c r="AQ36" s="74">
        <f t="shared" si="27"/>
        <v>33</v>
      </c>
      <c r="AR36" s="73">
        <f t="shared" si="128"/>
        <v>-3.572170266163014E-4</v>
      </c>
      <c r="AS36" s="73">
        <f t="shared" si="129"/>
        <v>-3.5999879765152241E-4</v>
      </c>
      <c r="AT36" s="50">
        <f t="shared" ref="AT36:AT67" si="135">D36-AI36</f>
        <v>-3.7928807637582833E-4</v>
      </c>
      <c r="AU36" s="50">
        <f t="shared" si="29"/>
        <v>-1.0488881238406452E-3</v>
      </c>
      <c r="AW36" s="74">
        <f t="shared" ref="AW36" si="136">1+AW35</f>
        <v>33</v>
      </c>
      <c r="AX36" s="4">
        <f t="shared" si="31"/>
        <v>0</v>
      </c>
      <c r="AY36" s="4">
        <f t="shared" si="31"/>
        <v>0</v>
      </c>
      <c r="AZ36" s="49">
        <f t="shared" si="31"/>
        <v>0</v>
      </c>
      <c r="BA36" s="4">
        <f t="shared" si="34"/>
        <v>0</v>
      </c>
      <c r="BC36" s="74">
        <f t="shared" si="35"/>
        <v>33</v>
      </c>
      <c r="BD36" s="56">
        <f t="shared" si="36"/>
        <v>1.1473510589377431</v>
      </c>
      <c r="BE36" s="4">
        <f t="shared" si="37"/>
        <v>1.1620163828429826</v>
      </c>
      <c r="BF36" s="4">
        <f t="shared" si="38"/>
        <v>1.2652727720738239</v>
      </c>
      <c r="BG36" s="49">
        <f t="shared" si="39"/>
        <v>3.1266524169689713</v>
      </c>
      <c r="BI36" s="74">
        <f t="shared" si="40"/>
        <v>33</v>
      </c>
      <c r="BJ36" s="56">
        <f t="shared" si="41"/>
        <v>0.57367552946887157</v>
      </c>
      <c r="BK36" s="4">
        <f t="shared" si="42"/>
        <v>0.58100819142149129</v>
      </c>
      <c r="BL36" s="4">
        <f t="shared" si="43"/>
        <v>0.63263638603691197</v>
      </c>
      <c r="BM36" s="49">
        <f t="shared" si="44"/>
        <v>1.5633262084844857</v>
      </c>
      <c r="BO36" s="74">
        <f t="shared" si="45"/>
        <v>33</v>
      </c>
      <c r="BP36" s="56">
        <f t="shared" si="46"/>
        <v>0.93906486884706297</v>
      </c>
      <c r="BQ36" s="4">
        <f t="shared" si="47"/>
        <v>0.95012169385366141</v>
      </c>
      <c r="BR36" s="4">
        <f t="shared" si="88"/>
        <v>1.0275788728547852</v>
      </c>
      <c r="BS36" s="49">
        <f t="shared" si="48"/>
        <v>2.3424250563451388</v>
      </c>
      <c r="BU36" s="74">
        <f t="shared" si="49"/>
        <v>33</v>
      </c>
      <c r="BV36" s="73">
        <f t="shared" si="50"/>
        <v>1.2874529037670806E-7</v>
      </c>
      <c r="BW36" s="73">
        <f t="shared" si="51"/>
        <v>1.3074928838460046E-7</v>
      </c>
      <c r="BX36" s="73">
        <f t="shared" si="52"/>
        <v>1.4507108981854852E-7</v>
      </c>
      <c r="BY36" s="1">
        <f t="shared" si="53"/>
        <v>4.5996682220349164E-7</v>
      </c>
      <c r="BZ36" s="91">
        <f t="shared" si="54"/>
        <v>8.7340620273643101E-6</v>
      </c>
      <c r="CB36" s="74">
        <f t="shared" si="55"/>
        <v>33</v>
      </c>
      <c r="CC36" s="56">
        <f t="shared" si="56"/>
        <v>0.96798138919286458</v>
      </c>
      <c r="CD36" s="4">
        <f t="shared" si="57"/>
        <v>0.97548590562174142</v>
      </c>
      <c r="CE36" s="4">
        <f t="shared" si="58"/>
        <v>1.0275235130505778</v>
      </c>
      <c r="CF36" s="49">
        <f t="shared" si="59"/>
        <v>1.8296355299387768</v>
      </c>
      <c r="CH36" s="74">
        <f t="shared" si="60"/>
        <v>33</v>
      </c>
      <c r="CI36" s="56">
        <f t="shared" si="131"/>
        <v>0</v>
      </c>
      <c r="CJ36" s="4">
        <f t="shared" si="132"/>
        <v>0</v>
      </c>
      <c r="CK36" s="4">
        <f t="shared" si="133"/>
        <v>0</v>
      </c>
      <c r="CL36" s="49">
        <f t="shared" si="61"/>
        <v>1</v>
      </c>
      <c r="CM36" s="4">
        <f t="shared" si="62"/>
        <v>4.7573551424068707</v>
      </c>
      <c r="CN36" s="49">
        <f t="shared" si="63"/>
        <v>-0.77448140030684931</v>
      </c>
      <c r="CP36" s="74">
        <f t="shared" si="64"/>
        <v>33</v>
      </c>
      <c r="CQ36" s="56">
        <f t="shared" si="65"/>
        <v>1</v>
      </c>
      <c r="CR36" s="4">
        <f t="shared" si="66"/>
        <v>1</v>
      </c>
      <c r="CS36" s="4">
        <f t="shared" si="67"/>
        <v>1</v>
      </c>
      <c r="CT36" s="49">
        <f t="shared" si="68"/>
        <v>1</v>
      </c>
      <c r="CU36" s="4">
        <f t="shared" si="69"/>
        <v>3.6142970812849029</v>
      </c>
      <c r="CV36" s="49">
        <f t="shared" si="70"/>
        <v>0.3685766608151187</v>
      </c>
      <c r="CW36" s="56"/>
      <c r="CX36" s="74">
        <f t="shared" si="71"/>
        <v>33</v>
      </c>
      <c r="CY36" s="4">
        <f>Input_Accepted!Q35*(1-$DC$3)</f>
        <v>8.627008845225548E-4</v>
      </c>
      <c r="CZ36" s="4">
        <f>Input_Accepted!L35</f>
        <v>7.5156157432488397E-4</v>
      </c>
      <c r="DA36" s="4">
        <f>Input_Accepted!M35</f>
        <v>3.7227349794905602E-4</v>
      </c>
      <c r="DB36" s="49">
        <f>$DC$3*Input_Accepted!Q35</f>
        <v>1.0488881238406452E-3</v>
      </c>
      <c r="DD36" s="102">
        <f>Input_Accepted!Q35*Input_Accepted!C35</f>
        <v>10.269809797874972</v>
      </c>
      <c r="DG36" s="82">
        <f t="shared" si="72"/>
        <v>33</v>
      </c>
      <c r="DH36" s="56">
        <f t="shared" si="73"/>
        <v>3.572170266163014E-4</v>
      </c>
      <c r="DI36" s="4">
        <f t="shared" si="74"/>
        <v>3.5999879765152241E-4</v>
      </c>
      <c r="DJ36" s="4">
        <f t="shared" si="75"/>
        <v>3.7928807637582833E-4</v>
      </c>
      <c r="DK36" s="49">
        <f t="shared" si="76"/>
        <v>6.766146258915895E-4</v>
      </c>
      <c r="DM36" s="74">
        <f t="shared" si="77"/>
        <v>33</v>
      </c>
      <c r="DN36" s="4">
        <f t="shared" si="89"/>
        <v>1.1800448180783071E-10</v>
      </c>
      <c r="DO36" s="4">
        <f t="shared" si="90"/>
        <v>4.1667915814681367E-9</v>
      </c>
      <c r="DP36" s="49">
        <f t="shared" si="91"/>
        <v>2.4849037057395584E-9</v>
      </c>
      <c r="DQ36" s="49">
        <f t="shared" si="92"/>
        <v>3.4568026088045079E-9</v>
      </c>
      <c r="DS36" s="74">
        <f t="shared" si="79"/>
        <v>33</v>
      </c>
      <c r="DT36" s="410">
        <f t="shared" si="80"/>
        <v>7.5156157432488397E-4</v>
      </c>
      <c r="DU36" s="467">
        <f t="shared" si="81"/>
        <v>7.5156157432488397E-4</v>
      </c>
      <c r="DV36" s="49"/>
      <c r="DW36" s="102">
        <f t="shared" si="93"/>
        <v>98491.504882767636</v>
      </c>
      <c r="DY36" s="74">
        <f t="shared" si="82"/>
        <v>33</v>
      </c>
      <c r="DZ36" s="409">
        <f t="shared" si="83"/>
        <v>7.6585192527435866E-4</v>
      </c>
      <c r="EB36" s="102">
        <f t="shared" si="95"/>
        <v>98463.018235925498</v>
      </c>
      <c r="EE36" s="74">
        <f t="shared" si="84"/>
        <v>33</v>
      </c>
      <c r="EF36" s="409">
        <f>Input_Accepted!Q35</f>
        <v>1.9115890083632001E-3</v>
      </c>
      <c r="EH36" s="443">
        <f t="shared" si="134"/>
        <v>1.24253285543608E-3</v>
      </c>
    </row>
    <row r="37" spans="1:138">
      <c r="A37" s="82">
        <f t="shared" si="9"/>
        <v>34</v>
      </c>
      <c r="B37" s="84">
        <f>Input_Accepted!B36</f>
        <v>7</v>
      </c>
      <c r="C37" s="17">
        <f>Input_Accepted!C36</f>
        <v>5495.0260095824797</v>
      </c>
      <c r="D37" s="16">
        <f t="shared" si="10"/>
        <v>1.2738793206425369E-3</v>
      </c>
      <c r="E37" s="12"/>
      <c r="F37" s="11">
        <f t="shared" si="11"/>
        <v>34</v>
      </c>
      <c r="G37" s="11">
        <f t="shared" si="12"/>
        <v>34</v>
      </c>
      <c r="H37" s="49">
        <f t="shared" si="13"/>
        <v>34</v>
      </c>
      <c r="J37" s="61">
        <f t="shared" si="14"/>
        <v>34</v>
      </c>
      <c r="K37" s="5">
        <f>Input_Accepted!B36</f>
        <v>7</v>
      </c>
      <c r="L37" s="4">
        <f t="shared" si="85"/>
        <v>24</v>
      </c>
      <c r="M37" s="4">
        <f t="shared" si="86"/>
        <v>1.3289036544850499E-2</v>
      </c>
      <c r="N37" s="4"/>
      <c r="O37" s="49"/>
      <c r="Q37" s="43">
        <f t="shared" si="15"/>
        <v>34</v>
      </c>
      <c r="R37" s="14">
        <f>Input_Accepted!M36</f>
        <v>1.27387932064254E-3</v>
      </c>
      <c r="S37" s="14">
        <f t="shared" si="16"/>
        <v>2.2175823278063984E-3</v>
      </c>
      <c r="T37" s="14">
        <f t="shared" si="17"/>
        <v>3.3017631347868144E-4</v>
      </c>
      <c r="U37" s="14">
        <f t="shared" si="18"/>
        <v>1.8275826156621509E-3</v>
      </c>
      <c r="V37" s="14">
        <f t="shared" si="19"/>
        <v>7.2017602562292912E-4</v>
      </c>
      <c r="W37" s="49"/>
      <c r="X37" s="43">
        <f t="shared" si="20"/>
        <v>34</v>
      </c>
      <c r="Y37" s="14">
        <f>+Input_Accepted!I36</f>
        <v>1.2730942687052299E-3</v>
      </c>
      <c r="Z37" s="14">
        <f t="shared" si="21"/>
        <v>2.2165064437475656E-3</v>
      </c>
      <c r="AA37" s="14">
        <f t="shared" si="22"/>
        <v>3.2968209366289426E-4</v>
      </c>
      <c r="AB37" s="14">
        <f t="shared" si="23"/>
        <v>1.8266269224290494E-3</v>
      </c>
      <c r="AC37" s="14">
        <f t="shared" si="24"/>
        <v>7.1956161498141059E-4</v>
      </c>
      <c r="AD37" s="50"/>
      <c r="AE37" s="43">
        <f t="shared" si="25"/>
        <v>34</v>
      </c>
      <c r="AF37" s="14">
        <f>Input_Accepted!E36</f>
        <v>1.2730942687052299E-3</v>
      </c>
      <c r="AG37" s="14">
        <f>Input_Accepted!J36</f>
        <v>7.3408554970447399E-4</v>
      </c>
      <c r="AH37" s="14">
        <f>Input_Accepted!K36</f>
        <v>8.0306079698777599E-4</v>
      </c>
      <c r="AI37" s="44">
        <f>Input_Accepted!L36</f>
        <v>7.9731165136332004E-4</v>
      </c>
      <c r="AK37" s="56">
        <f t="shared" si="124"/>
        <v>4.0338191888847366</v>
      </c>
      <c r="AL37" s="4">
        <f t="shared" si="125"/>
        <v>4.4128399667238645</v>
      </c>
      <c r="AM37" s="4">
        <f t="shared" si="126"/>
        <v>4.3812482619846014</v>
      </c>
      <c r="AN37" s="4">
        <f t="shared" si="127"/>
        <v>6.0571648514789862</v>
      </c>
      <c r="AO37" s="57">
        <f t="shared" si="27"/>
        <v>34</v>
      </c>
      <c r="AQ37" s="74">
        <f t="shared" si="27"/>
        <v>34</v>
      </c>
      <c r="AR37" s="73">
        <f t="shared" si="128"/>
        <v>5.3979377093806295E-4</v>
      </c>
      <c r="AS37" s="73">
        <f t="shared" si="129"/>
        <v>4.7081852365476096E-4</v>
      </c>
      <c r="AT37" s="50">
        <f t="shared" si="135"/>
        <v>4.7656766927921691E-4</v>
      </c>
      <c r="AU37" s="50">
        <f t="shared" si="29"/>
        <v>-1.1022995780031292E-3</v>
      </c>
      <c r="AW37" s="74">
        <f t="shared" ref="AW37" si="137">1+AW36</f>
        <v>34</v>
      </c>
      <c r="AX37" s="4">
        <f t="shared" si="31"/>
        <v>1</v>
      </c>
      <c r="AY37" s="4">
        <f t="shared" si="31"/>
        <v>1</v>
      </c>
      <c r="AZ37" s="49">
        <f t="shared" si="31"/>
        <v>1</v>
      </c>
      <c r="BA37" s="4">
        <f t="shared" si="34"/>
        <v>0</v>
      </c>
      <c r="BC37" s="74">
        <f t="shared" si="35"/>
        <v>34</v>
      </c>
      <c r="BD37" s="56">
        <f t="shared" si="36"/>
        <v>1.7843898302689389</v>
      </c>
      <c r="BE37" s="4">
        <f t="shared" si="37"/>
        <v>1.2851635021786736</v>
      </c>
      <c r="BF37" s="4">
        <f t="shared" si="38"/>
        <v>1.3225671592494033</v>
      </c>
      <c r="BG37" s="49">
        <f t="shared" si="39"/>
        <v>0.13968596930269062</v>
      </c>
      <c r="BI37" s="74">
        <f t="shared" si="40"/>
        <v>34</v>
      </c>
      <c r="BJ37" s="56">
        <f t="shared" si="41"/>
        <v>0.89219491513446947</v>
      </c>
      <c r="BK37" s="4">
        <f t="shared" si="42"/>
        <v>0.64258175108933679</v>
      </c>
      <c r="BL37" s="4">
        <f t="shared" si="43"/>
        <v>0.66128357962470163</v>
      </c>
      <c r="BM37" s="49">
        <f t="shared" si="44"/>
        <v>6.9842984651345308E-2</v>
      </c>
      <c r="BO37" s="74">
        <f t="shared" si="45"/>
        <v>34</v>
      </c>
      <c r="BP37" s="56">
        <f t="shared" si="46"/>
        <v>2.1795151294765334</v>
      </c>
      <c r="BQ37" s="4">
        <f t="shared" si="47"/>
        <v>1.515582229007709</v>
      </c>
      <c r="BR37" s="4">
        <f t="shared" si="88"/>
        <v>1.5640275107447992</v>
      </c>
      <c r="BS37" s="49">
        <f t="shared" si="48"/>
        <v>0.14659634712736477</v>
      </c>
      <c r="BU37" s="74">
        <f t="shared" si="49"/>
        <v>34</v>
      </c>
      <c r="BV37" s="73">
        <f t="shared" si="50"/>
        <v>2.905303991588359E-7</v>
      </c>
      <c r="BW37" s="73">
        <f t="shared" si="51"/>
        <v>2.209314645347626E-7</v>
      </c>
      <c r="BX37" s="73">
        <f t="shared" si="52"/>
        <v>2.2636909896471827E-7</v>
      </c>
      <c r="BY37" s="1">
        <f t="shared" si="53"/>
        <v>2.9170826372026245E-8</v>
      </c>
      <c r="BZ37" s="91">
        <f t="shared" si="54"/>
        <v>4.3551493128658576E-6</v>
      </c>
      <c r="CB37" s="74">
        <f t="shared" si="55"/>
        <v>34</v>
      </c>
      <c r="CC37" s="56">
        <f t="shared" si="56"/>
        <v>0.4233847659599802</v>
      </c>
      <c r="CD37" s="4">
        <f t="shared" si="57"/>
        <v>0.36920555160105328</v>
      </c>
      <c r="CE37" s="4">
        <f t="shared" si="58"/>
        <v>0.37372143527579715</v>
      </c>
      <c r="CF37" s="49">
        <f t="shared" si="59"/>
        <v>0.13415714366211337</v>
      </c>
      <c r="CH37" s="74">
        <f t="shared" si="60"/>
        <v>34</v>
      </c>
      <c r="CI37" s="56">
        <f t="shared" si="131"/>
        <v>0</v>
      </c>
      <c r="CJ37" s="4">
        <f t="shared" si="132"/>
        <v>0</v>
      </c>
      <c r="CK37" s="4">
        <f t="shared" si="133"/>
        <v>0</v>
      </c>
      <c r="CL37" s="49">
        <f t="shared" si="61"/>
        <v>0</v>
      </c>
      <c r="CM37" s="4">
        <f t="shared" si="62"/>
        <v>12.179760558800039</v>
      </c>
      <c r="CN37" s="49">
        <f t="shared" si="63"/>
        <v>1.8116116795712112</v>
      </c>
      <c r="CP37" s="74">
        <f t="shared" si="64"/>
        <v>34</v>
      </c>
      <c r="CQ37" s="56">
        <f t="shared" si="65"/>
        <v>0</v>
      </c>
      <c r="CR37" s="4">
        <f t="shared" si="66"/>
        <v>0</v>
      </c>
      <c r="CS37" s="4">
        <f t="shared" si="67"/>
        <v>0</v>
      </c>
      <c r="CT37" s="49">
        <f t="shared" si="68"/>
        <v>0</v>
      </c>
      <c r="CU37" s="4">
        <f t="shared" si="69"/>
        <v>10.037362448551225</v>
      </c>
      <c r="CV37" s="49">
        <f t="shared" si="70"/>
        <v>3.9540097898200255</v>
      </c>
      <c r="CW37" s="56"/>
      <c r="CX37" s="74">
        <f t="shared" si="71"/>
        <v>34</v>
      </c>
      <c r="CY37" s="4">
        <f>Input_Accepted!Q36*(1-$DC$3)</f>
        <v>9.0663131685588092E-4</v>
      </c>
      <c r="CZ37" s="4">
        <f>Input_Accepted!L36</f>
        <v>7.9731165136332004E-4</v>
      </c>
      <c r="DA37" s="4">
        <f>Input_Accepted!M36</f>
        <v>1.27387932064254E-3</v>
      </c>
      <c r="DB37" s="49">
        <f>$DC$3*Input_Accepted!Q36</f>
        <v>1.1022995780031292E-3</v>
      </c>
      <c r="DD37" s="102">
        <f>Input_Accepted!Q36*Input_Accepted!C36</f>
        <v>11.039127518704067</v>
      </c>
      <c r="DG37" s="82">
        <f t="shared" si="72"/>
        <v>34</v>
      </c>
      <c r="DH37" s="56">
        <f t="shared" si="73"/>
        <v>5.3979377093806295E-4</v>
      </c>
      <c r="DI37" s="4">
        <f t="shared" si="74"/>
        <v>4.7081852365476096E-4</v>
      </c>
      <c r="DJ37" s="4">
        <f t="shared" si="75"/>
        <v>4.7656766927921691E-4</v>
      </c>
      <c r="DK37" s="49">
        <f t="shared" si="76"/>
        <v>1.715797426394077E-4</v>
      </c>
      <c r="DM37" s="74">
        <f t="shared" si="77"/>
        <v>34</v>
      </c>
      <c r="DN37" s="4">
        <f t="shared" si="89"/>
        <v>2.1114256029116744E-11</v>
      </c>
      <c r="DO37" s="4">
        <f t="shared" si="90"/>
        <v>5.0110119286453248E-9</v>
      </c>
      <c r="DP37" s="49">
        <f t="shared" si="91"/>
        <v>2.0930695490228354E-9</v>
      </c>
      <c r="DQ37" s="49">
        <f t="shared" si="92"/>
        <v>2.8527834357511348E-9</v>
      </c>
      <c r="DS37" s="74">
        <f t="shared" si="79"/>
        <v>34</v>
      </c>
      <c r="DT37" s="464">
        <f t="shared" si="80"/>
        <v>7.9731165136332004E-4</v>
      </c>
      <c r="DU37" s="467">
        <f t="shared" si="81"/>
        <v>7.9731165136332004E-4</v>
      </c>
      <c r="DV37" s="49"/>
      <c r="DW37" s="102">
        <f t="shared" si="93"/>
        <v>98417.482452300319</v>
      </c>
      <c r="DY37" s="74">
        <f t="shared" si="82"/>
        <v>34</v>
      </c>
      <c r="DZ37" s="409">
        <f t="shared" si="83"/>
        <v>8.1247190396713622E-4</v>
      </c>
      <c r="EB37" s="102">
        <f t="shared" si="95"/>
        <v>98387.610143841186</v>
      </c>
      <c r="EE37" s="74">
        <f t="shared" si="84"/>
        <v>34</v>
      </c>
      <c r="EF37" s="409">
        <f>Input_Accepted!Q36</f>
        <v>2.0089308948590102E-3</v>
      </c>
      <c r="EH37" s="443">
        <f t="shared" si="134"/>
        <v>1.3058050816583567E-3</v>
      </c>
    </row>
    <row r="38" spans="1:138">
      <c r="A38" s="82">
        <f t="shared" si="9"/>
        <v>35</v>
      </c>
      <c r="B38" s="84">
        <f>Input_Accepted!B37</f>
        <v>3</v>
      </c>
      <c r="C38" s="17">
        <f>Input_Accepted!C37</f>
        <v>5715.8193018480497</v>
      </c>
      <c r="D38" s="16">
        <f t="shared" si="10"/>
        <v>5.2485913944655914E-4</v>
      </c>
      <c r="E38" s="12"/>
      <c r="F38" s="11">
        <f t="shared" si="11"/>
        <v>0</v>
      </c>
      <c r="G38" s="11">
        <f t="shared" si="12"/>
        <v>35</v>
      </c>
      <c r="H38" s="49">
        <f t="shared" si="13"/>
        <v>0</v>
      </c>
      <c r="J38" s="61">
        <f t="shared" si="14"/>
        <v>35</v>
      </c>
      <c r="K38" s="5">
        <f>Input_Accepted!B37</f>
        <v>3</v>
      </c>
      <c r="L38" s="4">
        <f t="shared" si="85"/>
        <v>27</v>
      </c>
      <c r="M38" s="4">
        <f t="shared" si="86"/>
        <v>1.4950166112956811E-2</v>
      </c>
      <c r="N38" s="4"/>
      <c r="O38" s="49"/>
      <c r="Q38" s="43">
        <f t="shared" si="15"/>
        <v>35</v>
      </c>
      <c r="R38" s="14">
        <f>Input_Accepted!M37</f>
        <v>5.2485913944655903E-4</v>
      </c>
      <c r="S38" s="14">
        <f t="shared" si="16"/>
        <v>1.1187931677209273E-3</v>
      </c>
      <c r="T38" s="14">
        <f t="shared" si="17"/>
        <v>-6.907488882780912E-5</v>
      </c>
      <c r="U38" s="14">
        <f t="shared" si="18"/>
        <v>8.7334083970958118E-4</v>
      </c>
      <c r="V38" s="14">
        <f t="shared" si="19"/>
        <v>1.7637743918353695E-4</v>
      </c>
      <c r="W38" s="49"/>
      <c r="X38" s="43">
        <f t="shared" si="20"/>
        <v>35</v>
      </c>
      <c r="Y38" s="14">
        <f>+Input_Accepted!I37</f>
        <v>5.2665782982271004E-4</v>
      </c>
      <c r="Z38" s="14">
        <f t="shared" si="21"/>
        <v>1.1216086925555755E-3</v>
      </c>
      <c r="AA38" s="14">
        <f t="shared" si="22"/>
        <v>-6.8293032910155481E-5</v>
      </c>
      <c r="AB38" s="14">
        <f t="shared" si="23"/>
        <v>8.7573614214046282E-4</v>
      </c>
      <c r="AC38" s="14">
        <f t="shared" si="24"/>
        <v>1.7757951750495732E-4</v>
      </c>
      <c r="AD38" s="50"/>
      <c r="AE38" s="43">
        <f t="shared" si="25"/>
        <v>35</v>
      </c>
      <c r="AF38" s="14">
        <f>Input_Accepted!E37</f>
        <v>5.2665782982271004E-4</v>
      </c>
      <c r="AG38" s="14">
        <f>Input_Accepted!J37</f>
        <v>7.5413858672995196E-4</v>
      </c>
      <c r="AH38" s="14">
        <f>Input_Accepted!K37</f>
        <v>8.8068938794871898E-4</v>
      </c>
      <c r="AI38" s="44">
        <f>Input_Accepted!L37</f>
        <v>8.4375915367505198E-4</v>
      </c>
      <c r="AK38" s="56">
        <f t="shared" si="124"/>
        <v>4.310519890299469</v>
      </c>
      <c r="AL38" s="4">
        <f t="shared" si="125"/>
        <v>5.0338614025700332</v>
      </c>
      <c r="AM38" s="4">
        <f t="shared" si="126"/>
        <v>4.8227748566868369</v>
      </c>
      <c r="AN38" s="4">
        <f t="shared" si="127"/>
        <v>6.6076272784081951</v>
      </c>
      <c r="AO38" s="57">
        <f t="shared" si="27"/>
        <v>35</v>
      </c>
      <c r="AQ38" s="74">
        <f t="shared" si="27"/>
        <v>35</v>
      </c>
      <c r="AR38" s="73">
        <f t="shared" si="128"/>
        <v>-2.2927944728339282E-4</v>
      </c>
      <c r="AS38" s="73">
        <f t="shared" si="129"/>
        <v>-3.5583024850215984E-4</v>
      </c>
      <c r="AT38" s="50">
        <f t="shared" si="135"/>
        <v>-3.1890001422849284E-4</v>
      </c>
      <c r="AU38" s="50">
        <f t="shared" si="29"/>
        <v>-1.1560245223763118E-3</v>
      </c>
      <c r="AW38" s="74">
        <f t="shared" ref="AW38" si="138">1+AW37</f>
        <v>35</v>
      </c>
      <c r="AX38" s="4">
        <f t="shared" si="31"/>
        <v>0</v>
      </c>
      <c r="AY38" s="4">
        <f t="shared" si="31"/>
        <v>0</v>
      </c>
      <c r="AZ38" s="49">
        <f t="shared" si="31"/>
        <v>0</v>
      </c>
      <c r="BA38" s="4">
        <f t="shared" si="34"/>
        <v>0</v>
      </c>
      <c r="BC38" s="74">
        <f t="shared" si="35"/>
        <v>35</v>
      </c>
      <c r="BD38" s="56">
        <f t="shared" si="36"/>
        <v>0.4463623863642634</v>
      </c>
      <c r="BE38" s="4">
        <f t="shared" si="37"/>
        <v>0.96227235274358236</v>
      </c>
      <c r="BF38" s="4">
        <f t="shared" si="38"/>
        <v>0.79712669245655832</v>
      </c>
      <c r="BG38" s="49">
        <f t="shared" si="39"/>
        <v>2.4775805086532463</v>
      </c>
      <c r="BI38" s="74">
        <f t="shared" si="40"/>
        <v>35</v>
      </c>
      <c r="BJ38" s="56">
        <f t="shared" si="41"/>
        <v>0.2231811931821317</v>
      </c>
      <c r="BK38" s="4">
        <f t="shared" si="42"/>
        <v>0.48113617637179118</v>
      </c>
      <c r="BL38" s="4">
        <f t="shared" si="43"/>
        <v>0.39856334622827916</v>
      </c>
      <c r="BM38" s="49">
        <f t="shared" si="44"/>
        <v>1.2387902543266232</v>
      </c>
      <c r="BO38" s="74">
        <f t="shared" si="45"/>
        <v>35</v>
      </c>
      <c r="BP38" s="56">
        <f t="shared" si="46"/>
        <v>0.3981346152881628</v>
      </c>
      <c r="BQ38" s="4">
        <f t="shared" si="47"/>
        <v>0.82102958772304979</v>
      </c>
      <c r="BR38" s="4">
        <f t="shared" si="88"/>
        <v>0.68833915746210228</v>
      </c>
      <c r="BS38" s="49">
        <f t="shared" si="48"/>
        <v>1.9674125676886198</v>
      </c>
      <c r="BU38" s="74">
        <f t="shared" si="49"/>
        <v>35</v>
      </c>
      <c r="BV38" s="73">
        <f t="shared" si="50"/>
        <v>5.174749476309169E-8</v>
      </c>
      <c r="BW38" s="73">
        <f t="shared" si="51"/>
        <v>1.2533834414912964E-7</v>
      </c>
      <c r="BX38" s="73">
        <f t="shared" si="52"/>
        <v>1.0055324958890784E-7</v>
      </c>
      <c r="BY38" s="1">
        <f t="shared" si="53"/>
        <v>3.9610243369585985E-7</v>
      </c>
      <c r="BZ38" s="91">
        <f t="shared" si="54"/>
        <v>8.1658901115954763E-6</v>
      </c>
      <c r="CB38" s="74">
        <f t="shared" si="55"/>
        <v>35</v>
      </c>
      <c r="CC38" s="56">
        <f t="shared" si="56"/>
        <v>0.43193273511915553</v>
      </c>
      <c r="CD38" s="4">
        <f t="shared" si="57"/>
        <v>0.67222309833537908</v>
      </c>
      <c r="CE38" s="4">
        <f t="shared" si="58"/>
        <v>0.6021012237852581</v>
      </c>
      <c r="CF38" s="49">
        <f t="shared" si="59"/>
        <v>1.1950201001767444</v>
      </c>
      <c r="CH38" s="74">
        <f t="shared" si="60"/>
        <v>35</v>
      </c>
      <c r="CI38" s="56">
        <f t="shared" si="131"/>
        <v>0</v>
      </c>
      <c r="CJ38" s="4">
        <f t="shared" si="132"/>
        <v>0</v>
      </c>
      <c r="CK38" s="4">
        <f t="shared" si="133"/>
        <v>0</v>
      </c>
      <c r="CL38" s="49">
        <f t="shared" si="61"/>
        <v>1</v>
      </c>
      <c r="CM38" s="4">
        <f t="shared" si="62"/>
        <v>6.410912614029713</v>
      </c>
      <c r="CN38" s="49">
        <f t="shared" si="63"/>
        <v>-0.39035063568961076</v>
      </c>
      <c r="CP38" s="74">
        <f t="shared" si="64"/>
        <v>35</v>
      </c>
      <c r="CQ38" s="56">
        <f t="shared" si="65"/>
        <v>0</v>
      </c>
      <c r="CR38" s="4">
        <f t="shared" si="66"/>
        <v>1</v>
      </c>
      <c r="CS38" s="4">
        <f t="shared" si="67"/>
        <v>0</v>
      </c>
      <c r="CT38" s="49">
        <f t="shared" si="68"/>
        <v>1</v>
      </c>
      <c r="CU38" s="4">
        <f t="shared" si="69"/>
        <v>5.0055495445724043</v>
      </c>
      <c r="CV38" s="49">
        <f t="shared" si="70"/>
        <v>1.0150124337676987</v>
      </c>
      <c r="CW38" s="56"/>
      <c r="CX38" s="74">
        <f t="shared" si="71"/>
        <v>35</v>
      </c>
      <c r="CY38" s="4">
        <f>Input_Accepted!Q37*(1-$DC$3)</f>
        <v>9.508195920190682E-4</v>
      </c>
      <c r="CZ38" s="4">
        <f>Input_Accepted!L37</f>
        <v>8.4375915367505198E-4</v>
      </c>
      <c r="DA38" s="4">
        <f>Input_Accepted!M37</f>
        <v>5.2485913944655903E-4</v>
      </c>
      <c r="DB38" s="49">
        <f>$DC$3*Input_Accepted!Q37</f>
        <v>1.1560245223763118E-3</v>
      </c>
      <c r="DD38" s="102">
        <f>Input_Accepted!Q37*Input_Accepted!C37</f>
        <v>12.042340255046073</v>
      </c>
      <c r="DG38" s="82">
        <f t="shared" si="72"/>
        <v>35</v>
      </c>
      <c r="DH38" s="56">
        <f t="shared" si="73"/>
        <v>2.2927944728339282E-4</v>
      </c>
      <c r="DI38" s="4">
        <f t="shared" si="74"/>
        <v>3.5583024850215984E-4</v>
      </c>
      <c r="DJ38" s="4">
        <f t="shared" si="75"/>
        <v>3.1890001422849284E-4</v>
      </c>
      <c r="DK38" s="49">
        <f t="shared" si="76"/>
        <v>6.3116538292975262E-4</v>
      </c>
      <c r="DM38" s="74">
        <f t="shared" si="77"/>
        <v>35</v>
      </c>
      <c r="DN38" s="4">
        <f t="shared" si="89"/>
        <v>4.0212429394519046E-10</v>
      </c>
      <c r="DO38" s="4">
        <f t="shared" si="90"/>
        <v>6.0261981345813997E-9</v>
      </c>
      <c r="DP38" s="49">
        <f t="shared" si="91"/>
        <v>2.1573704709983447E-9</v>
      </c>
      <c r="DQ38" s="49">
        <f t="shared" si="92"/>
        <v>2.8863696479015562E-9</v>
      </c>
      <c r="DS38" s="74">
        <f t="shared" si="79"/>
        <v>35</v>
      </c>
      <c r="DT38" s="464">
        <f t="shared" si="80"/>
        <v>8.4375915367505198E-4</v>
      </c>
      <c r="DU38" s="467">
        <f t="shared" si="81"/>
        <v>8.4375915367505198E-4</v>
      </c>
      <c r="DV38" s="465"/>
      <c r="DW38" s="102">
        <f t="shared" si="93"/>
        <v>98339.013046843262</v>
      </c>
      <c r="DY38" s="74">
        <f t="shared" si="82"/>
        <v>35</v>
      </c>
      <c r="DZ38" s="409">
        <f t="shared" si="83"/>
        <v>8.5980256892506581E-4</v>
      </c>
      <c r="EB38" s="102">
        <f t="shared" si="95"/>
        <v>98307.672974900837</v>
      </c>
      <c r="EE38" s="74">
        <f t="shared" si="84"/>
        <v>35</v>
      </c>
      <c r="EF38" s="409">
        <f>Input_Accepted!Q37</f>
        <v>2.10684411439538E-3</v>
      </c>
      <c r="EH38" s="443">
        <f t="shared" si="134"/>
        <v>1.369448674356997E-3</v>
      </c>
    </row>
    <row r="39" spans="1:138">
      <c r="A39" s="82">
        <f t="shared" si="9"/>
        <v>36</v>
      </c>
      <c r="B39" s="84">
        <f>Input_Accepted!B38</f>
        <v>3</v>
      </c>
      <c r="C39" s="17">
        <f>Input_Accepted!C38</f>
        <v>5908.1225188227199</v>
      </c>
      <c r="D39" s="16">
        <f t="shared" si="10"/>
        <v>5.0777552267108265E-4</v>
      </c>
      <c r="E39" s="12"/>
      <c r="F39" s="11">
        <f t="shared" si="11"/>
        <v>0</v>
      </c>
      <c r="G39" s="11">
        <f t="shared" si="12"/>
        <v>36</v>
      </c>
      <c r="H39" s="49">
        <f t="shared" si="13"/>
        <v>0</v>
      </c>
      <c r="J39" s="61">
        <f t="shared" si="14"/>
        <v>36</v>
      </c>
      <c r="K39" s="5">
        <f>Input_Accepted!B38</f>
        <v>3</v>
      </c>
      <c r="L39" s="4">
        <f t="shared" si="85"/>
        <v>30</v>
      </c>
      <c r="M39" s="4">
        <f t="shared" si="86"/>
        <v>1.6611295681063124E-2</v>
      </c>
      <c r="N39" s="4"/>
      <c r="O39" s="49"/>
      <c r="Q39" s="43">
        <f t="shared" si="15"/>
        <v>36</v>
      </c>
      <c r="R39" s="14">
        <f>Input_Accepted!M38</f>
        <v>5.07775522671082E-4</v>
      </c>
      <c r="S39" s="14">
        <f t="shared" si="16"/>
        <v>1.0823776186871044E-3</v>
      </c>
      <c r="T39" s="14">
        <f t="shared" si="17"/>
        <v>-6.6826573344940508E-5</v>
      </c>
      <c r="U39" s="14">
        <f t="shared" si="18"/>
        <v>8.4491450757844216E-4</v>
      </c>
      <c r="V39" s="14">
        <f t="shared" si="19"/>
        <v>1.7063653776372184E-4</v>
      </c>
      <c r="W39" s="49"/>
      <c r="X39" s="43">
        <f t="shared" si="20"/>
        <v>36</v>
      </c>
      <c r="Y39" s="14">
        <f>+Input_Accepted!I38</f>
        <v>5.0848336694737201E-4</v>
      </c>
      <c r="Z39" s="14">
        <f t="shared" si="21"/>
        <v>1.0834858240869013E-3</v>
      </c>
      <c r="AA39" s="14">
        <f t="shared" si="22"/>
        <v>-6.6519090192157255E-5</v>
      </c>
      <c r="AB39" s="14">
        <f t="shared" si="23"/>
        <v>8.4585725761597325E-4</v>
      </c>
      <c r="AC39" s="14">
        <f t="shared" si="24"/>
        <v>1.7110947627877073E-4</v>
      </c>
      <c r="AD39" s="50"/>
      <c r="AE39" s="43">
        <f t="shared" si="25"/>
        <v>36</v>
      </c>
      <c r="AF39" s="14">
        <f>Input_Accepted!E38</f>
        <v>5.0848336694737201E-4</v>
      </c>
      <c r="AG39" s="14">
        <f>Input_Accepted!J38</f>
        <v>7.8964963560588803E-4</v>
      </c>
      <c r="AH39" s="14">
        <f>Input_Accepted!K38</f>
        <v>9.6581839526133095E-4</v>
      </c>
      <c r="AI39" s="44">
        <f>Input_Accepted!L38</f>
        <v>9.0096780805927403E-4</v>
      </c>
      <c r="AK39" s="56">
        <f t="shared" si="124"/>
        <v>4.6653467941033018</v>
      </c>
      <c r="AL39" s="4">
        <f t="shared" si="125"/>
        <v>5.7061734101366923</v>
      </c>
      <c r="AM39" s="4">
        <f t="shared" si="126"/>
        <v>5.3230281955293428</v>
      </c>
      <c r="AN39" s="4">
        <f t="shared" si="127"/>
        <v>7.2170668747745852</v>
      </c>
      <c r="AO39" s="57">
        <f t="shared" si="27"/>
        <v>36</v>
      </c>
      <c r="AQ39" s="74">
        <f t="shared" si="27"/>
        <v>36</v>
      </c>
      <c r="AR39" s="73">
        <f t="shared" si="128"/>
        <v>-2.8187411293480538E-4</v>
      </c>
      <c r="AS39" s="73">
        <f t="shared" si="129"/>
        <v>-4.580428725902483E-4</v>
      </c>
      <c r="AT39" s="50">
        <f t="shared" si="135"/>
        <v>-3.9319228538819138E-4</v>
      </c>
      <c r="AU39" s="50">
        <f t="shared" si="29"/>
        <v>-1.2215499681636074E-3</v>
      </c>
      <c r="AW39" s="74">
        <f t="shared" ref="AW39" si="139">1+AW38</f>
        <v>36</v>
      </c>
      <c r="AX39" s="4">
        <f t="shared" si="31"/>
        <v>0</v>
      </c>
      <c r="AY39" s="4">
        <f t="shared" si="31"/>
        <v>0</v>
      </c>
      <c r="AZ39" s="49">
        <f t="shared" si="31"/>
        <v>0</v>
      </c>
      <c r="BA39" s="4">
        <f t="shared" si="34"/>
        <v>0</v>
      </c>
      <c r="BC39" s="74">
        <f t="shared" si="35"/>
        <v>36</v>
      </c>
      <c r="BD39" s="56">
        <f t="shared" si="36"/>
        <v>0.68139429356581349</v>
      </c>
      <c r="BE39" s="4">
        <f t="shared" si="37"/>
        <v>1.5547286932611062</v>
      </c>
      <c r="BF39" s="4">
        <f t="shared" si="38"/>
        <v>1.2054760164605351</v>
      </c>
      <c r="BG39" s="49">
        <f t="shared" si="39"/>
        <v>3.1671157595681425</v>
      </c>
      <c r="BI39" s="74">
        <f t="shared" si="40"/>
        <v>36</v>
      </c>
      <c r="BJ39" s="56">
        <f>(B39*LN(B39/AK39)-(B39-AK39))</f>
        <v>0.34069714678290675</v>
      </c>
      <c r="BK39" s="4">
        <f t="shared" si="42"/>
        <v>0.77736434663055309</v>
      </c>
      <c r="BL39" s="4">
        <f t="shared" si="43"/>
        <v>0.60273800823026757</v>
      </c>
      <c r="BM39" s="49">
        <f t="shared" si="44"/>
        <v>1.5835578797840713</v>
      </c>
      <c r="BO39" s="74">
        <f t="shared" si="45"/>
        <v>36</v>
      </c>
      <c r="BP39" s="56">
        <f t="shared" si="46"/>
        <v>0.59399441637866601</v>
      </c>
      <c r="BQ39" s="4">
        <f t="shared" si="47"/>
        <v>1.282172999317112</v>
      </c>
      <c r="BR39" s="4">
        <f t="shared" si="88"/>
        <v>1.0128817211634504</v>
      </c>
      <c r="BS39" s="49">
        <f t="shared" si="48"/>
        <v>2.46110084799342</v>
      </c>
      <c r="BU39" s="74">
        <f t="shared" si="49"/>
        <v>36</v>
      </c>
      <c r="BV39" s="73">
        <f t="shared" si="50"/>
        <v>7.9054470631352801E-8</v>
      </c>
      <c r="BW39" s="73">
        <f t="shared" si="51"/>
        <v>2.0915532812292962E-7</v>
      </c>
      <c r="BX39" s="73">
        <f t="shared" si="52"/>
        <v>1.5404403651492207E-7</v>
      </c>
      <c r="BY39" s="1">
        <f t="shared" si="53"/>
        <v>5.0846397777007361E-7</v>
      </c>
      <c r="BZ39" s="91">
        <f t="shared" si="54"/>
        <v>8.4645820183887102E-6</v>
      </c>
      <c r="CB39" s="74">
        <f t="shared" si="55"/>
        <v>36</v>
      </c>
      <c r="CC39" s="56">
        <f t="shared" si="56"/>
        <v>0.55295076876647709</v>
      </c>
      <c r="CD39" s="4">
        <f t="shared" si="57"/>
        <v>0.89941000638727497</v>
      </c>
      <c r="CE39" s="4">
        <f t="shared" si="58"/>
        <v>0.77187272312984845</v>
      </c>
      <c r="CF39" s="49">
        <f t="shared" si="59"/>
        <v>1.4023400716075689</v>
      </c>
      <c r="CH39" s="74">
        <f t="shared" si="60"/>
        <v>36</v>
      </c>
      <c r="CI39" s="56">
        <f t="shared" si="131"/>
        <v>0</v>
      </c>
      <c r="CJ39" s="4">
        <f t="shared" si="132"/>
        <v>0</v>
      </c>
      <c r="CK39" s="4">
        <f t="shared" si="133"/>
        <v>0</v>
      </c>
      <c r="CL39" s="49">
        <f t="shared" si="61"/>
        <v>1</v>
      </c>
      <c r="CM39" s="4">
        <f t="shared" si="62"/>
        <v>6.4013669961130137</v>
      </c>
      <c r="CN39" s="49">
        <f t="shared" si="63"/>
        <v>-0.39300293469588382</v>
      </c>
      <c r="CP39" s="74">
        <f t="shared" si="64"/>
        <v>36</v>
      </c>
      <c r="CQ39" s="56">
        <f t="shared" si="65"/>
        <v>0</v>
      </c>
      <c r="CR39" s="4">
        <f t="shared" si="66"/>
        <v>1</v>
      </c>
      <c r="CS39" s="4">
        <f t="shared" si="67"/>
        <v>1</v>
      </c>
      <c r="CT39" s="49">
        <f t="shared" si="68"/>
        <v>1</v>
      </c>
      <c r="CU39" s="4">
        <f t="shared" si="69"/>
        <v>4.9974283114305624</v>
      </c>
      <c r="CV39" s="49">
        <f t="shared" si="70"/>
        <v>1.0109357499865674</v>
      </c>
      <c r="CW39" s="56"/>
      <c r="CX39" s="74">
        <f t="shared" si="71"/>
        <v>36</v>
      </c>
      <c r="CY39" s="4">
        <f>Input_Accepted!Q38*(1-$DC$3)</f>
        <v>1.0047136716206625E-3</v>
      </c>
      <c r="CZ39" s="4">
        <f>Input_Accepted!L38</f>
        <v>9.0096780805927403E-4</v>
      </c>
      <c r="DA39" s="4">
        <f>Input_Accepted!M38</f>
        <v>5.07775522671082E-4</v>
      </c>
      <c r="DB39" s="49">
        <f>$DC$3*Input_Accepted!Q38</f>
        <v>1.2215499681636074E-3</v>
      </c>
      <c r="DD39" s="102">
        <f>Input_Accepted!Q38*Input_Accepted!C38</f>
        <v>13.153038343045678</v>
      </c>
      <c r="DG39" s="82">
        <f t="shared" si="72"/>
        <v>36</v>
      </c>
      <c r="DH39" s="56">
        <f t="shared" si="73"/>
        <v>2.8187411293480538E-4</v>
      </c>
      <c r="DI39" s="4">
        <f t="shared" si="74"/>
        <v>4.580428725902483E-4</v>
      </c>
      <c r="DJ39" s="4">
        <f t="shared" si="75"/>
        <v>3.9319228538819138E-4</v>
      </c>
      <c r="DK39" s="49">
        <f t="shared" si="76"/>
        <v>7.1377444549252473E-4</v>
      </c>
      <c r="DM39" s="74">
        <f t="shared" si="77"/>
        <v>36</v>
      </c>
      <c r="DN39" s="4">
        <f t="shared" si="89"/>
        <v>1.2610345922691207E-9</v>
      </c>
      <c r="DO39" s="4">
        <f t="shared" si="90"/>
        <v>7.2469478860307428E-9</v>
      </c>
      <c r="DP39" s="49">
        <f t="shared" si="91"/>
        <v>3.2728301364533684E-9</v>
      </c>
      <c r="DQ39" s="49">
        <f t="shared" si="92"/>
        <v>4.2935840456238175E-9</v>
      </c>
      <c r="DS39" s="74">
        <f t="shared" si="79"/>
        <v>36</v>
      </c>
      <c r="DT39" s="464">
        <f t="shared" si="80"/>
        <v>9.0096780805927403E-4</v>
      </c>
      <c r="DU39" s="464">
        <f>AVERAGE(DT38:DT40)</f>
        <v>8.6178188600955841E-4</v>
      </c>
      <c r="DV39" s="465"/>
      <c r="DW39" s="102">
        <f t="shared" si="93"/>
        <v>98256.038604421614</v>
      </c>
      <c r="DY39" s="74">
        <f t="shared" si="82"/>
        <v>36</v>
      </c>
      <c r="DZ39" s="409">
        <f t="shared" si="83"/>
        <v>8.7816798930926375E-4</v>
      </c>
      <c r="EB39" s="102">
        <f t="shared" si="95"/>
        <v>98223.14778513198</v>
      </c>
      <c r="EE39" s="74">
        <f t="shared" si="84"/>
        <v>36</v>
      </c>
      <c r="EF39" s="409">
        <f>Input_Accepted!Q38</f>
        <v>2.2262636397842699E-3</v>
      </c>
      <c r="EH39" s="443">
        <f t="shared" si="134"/>
        <v>1.4470713658597755E-3</v>
      </c>
    </row>
    <row r="40" spans="1:138">
      <c r="A40" s="82">
        <f t="shared" si="9"/>
        <v>37</v>
      </c>
      <c r="B40" s="84">
        <f>Input_Accepted!B39</f>
        <v>7</v>
      </c>
      <c r="C40" s="17">
        <f>Input_Accepted!C39</f>
        <v>6139.6276522929502</v>
      </c>
      <c r="D40" s="16">
        <f t="shared" si="10"/>
        <v>1.140134287685301E-3</v>
      </c>
      <c r="E40" s="12"/>
      <c r="F40" s="11">
        <f t="shared" si="11"/>
        <v>37</v>
      </c>
      <c r="G40" s="11">
        <f t="shared" si="12"/>
        <v>37</v>
      </c>
      <c r="H40" s="49">
        <f t="shared" si="13"/>
        <v>37</v>
      </c>
      <c r="J40" s="61">
        <f t="shared" si="14"/>
        <v>37</v>
      </c>
      <c r="K40" s="5">
        <f>Input_Accepted!B39</f>
        <v>7</v>
      </c>
      <c r="L40" s="4">
        <f t="shared" si="85"/>
        <v>37</v>
      </c>
      <c r="M40" s="4">
        <f t="shared" si="86"/>
        <v>2.0487264673311186E-2</v>
      </c>
      <c r="N40" s="4"/>
      <c r="O40" s="49"/>
      <c r="Q40" s="43">
        <f t="shared" si="15"/>
        <v>37</v>
      </c>
      <c r="R40" s="14">
        <f>Input_Accepted!M39</f>
        <v>1.1401342876853E-3</v>
      </c>
      <c r="S40" s="14">
        <f t="shared" si="16"/>
        <v>1.9847575878865617E-3</v>
      </c>
      <c r="T40" s="14">
        <f t="shared" si="17"/>
        <v>2.9551098748403835E-4</v>
      </c>
      <c r="U40" s="14">
        <f t="shared" si="18"/>
        <v>1.635704081170734E-3</v>
      </c>
      <c r="V40" s="14">
        <f t="shared" si="19"/>
        <v>6.4456449419986596E-4</v>
      </c>
      <c r="W40" s="49"/>
      <c r="X40" s="43">
        <f t="shared" si="20"/>
        <v>37</v>
      </c>
      <c r="Y40" s="14">
        <f>+Input_Accepted!I39</f>
        <v>1.13825977358264E-3</v>
      </c>
      <c r="Z40" s="14">
        <f t="shared" si="21"/>
        <v>1.9821884584189688E-3</v>
      </c>
      <c r="AA40" s="14">
        <f t="shared" si="22"/>
        <v>2.9433108874631097E-4</v>
      </c>
      <c r="AB40" s="14">
        <f t="shared" si="23"/>
        <v>1.6334220121345677E-3</v>
      </c>
      <c r="AC40" s="14">
        <f t="shared" si="24"/>
        <v>6.4309753503071225E-4</v>
      </c>
      <c r="AD40" s="50"/>
      <c r="AE40" s="43">
        <f t="shared" si="25"/>
        <v>37</v>
      </c>
      <c r="AF40" s="14">
        <f>Input_Accepted!E39</f>
        <v>1.13825977358264E-3</v>
      </c>
      <c r="AG40" s="14">
        <f>Input_Accepted!J39</f>
        <v>8.4061869629434901E-4</v>
      </c>
      <c r="AH40" s="14">
        <f>Input_Accepted!K39</f>
        <v>1.05917176819315E-3</v>
      </c>
      <c r="AI40" s="44">
        <f>Input_Accepted!L39</f>
        <v>9.6934292222699203E-4</v>
      </c>
      <c r="AK40" s="56">
        <f t="shared" si="124"/>
        <v>5.1610857928032345</v>
      </c>
      <c r="AL40" s="4">
        <f t="shared" si="125"/>
        <v>6.502920276526682</v>
      </c>
      <c r="AM40" s="4">
        <f t="shared" si="126"/>
        <v>5.9514046098592948</v>
      </c>
      <c r="AN40" s="4">
        <f t="shared" si="127"/>
        <v>7.9753552607178611</v>
      </c>
      <c r="AO40" s="57">
        <f t="shared" si="27"/>
        <v>37</v>
      </c>
      <c r="AQ40" s="74">
        <f t="shared" si="27"/>
        <v>37</v>
      </c>
      <c r="AR40" s="73">
        <f t="shared" si="128"/>
        <v>2.9951559139095203E-4</v>
      </c>
      <c r="AS40" s="73">
        <f t="shared" si="129"/>
        <v>8.096251949215108E-5</v>
      </c>
      <c r="AT40" s="50">
        <f t="shared" si="135"/>
        <v>1.7079136545830901E-4</v>
      </c>
      <c r="AU40" s="50">
        <f t="shared" si="29"/>
        <v>-1.2989965698879682E-3</v>
      </c>
      <c r="AW40" s="74">
        <f t="shared" ref="AW40" si="140">1+AW39</f>
        <v>37</v>
      </c>
      <c r="AX40" s="4">
        <f t="shared" si="31"/>
        <v>1</v>
      </c>
      <c r="AY40" s="4">
        <f t="shared" si="31"/>
        <v>1</v>
      </c>
      <c r="AZ40" s="49">
        <f t="shared" si="31"/>
        <v>1</v>
      </c>
      <c r="BA40" s="4">
        <f t="shared" si="34"/>
        <v>0</v>
      </c>
      <c r="BC40" s="74">
        <f t="shared" si="35"/>
        <v>37</v>
      </c>
      <c r="BD40" s="56">
        <f t="shared" si="36"/>
        <v>0.58885591991329456</v>
      </c>
      <c r="BE40" s="4">
        <f t="shared" si="37"/>
        <v>3.7063749342819863E-2</v>
      </c>
      <c r="BF40" s="4">
        <f t="shared" si="38"/>
        <v>0.17476965835087022</v>
      </c>
      <c r="BG40" s="49">
        <f t="shared" si="39"/>
        <v>0.12446588552921156</v>
      </c>
      <c r="BI40" s="74">
        <f t="shared" si="40"/>
        <v>37</v>
      </c>
      <c r="BJ40" s="56">
        <f t="shared" si="41"/>
        <v>0.29442795995664728</v>
      </c>
      <c r="BK40" s="4">
        <f t="shared" si="42"/>
        <v>1.8531874671409931E-2</v>
      </c>
      <c r="BL40" s="4">
        <f t="shared" si="43"/>
        <v>8.7384829175435108E-2</v>
      </c>
      <c r="BM40" s="49">
        <f t="shared" si="44"/>
        <v>6.2232942764605781E-2</v>
      </c>
      <c r="BO40" s="74">
        <f t="shared" si="45"/>
        <v>37</v>
      </c>
      <c r="BP40" s="56">
        <f t="shared" si="46"/>
        <v>0.65466123918482078</v>
      </c>
      <c r="BQ40" s="4">
        <f t="shared" si="47"/>
        <v>3.795626150900866E-2</v>
      </c>
      <c r="BR40" s="4">
        <f t="shared" si="88"/>
        <v>0.18457599860921278</v>
      </c>
      <c r="BS40" s="49">
        <f t="shared" si="48"/>
        <v>0.11912724823941051</v>
      </c>
      <c r="BU40" s="74">
        <f t="shared" si="49"/>
        <v>37</v>
      </c>
      <c r="BV40" s="73">
        <f t="shared" si="50"/>
        <v>8.859021088933439E-8</v>
      </c>
      <c r="BW40" s="73">
        <f t="shared" si="51"/>
        <v>6.2549125964880019E-9</v>
      </c>
      <c r="BX40" s="73">
        <f t="shared" si="52"/>
        <v>2.8532902671906063E-8</v>
      </c>
      <c r="BY40" s="1">
        <f t="shared" si="53"/>
        <v>2.5836317686500562E-8</v>
      </c>
      <c r="BZ40" s="91">
        <f t="shared" si="54"/>
        <v>5.355774940380869E-6</v>
      </c>
      <c r="CB40" s="74">
        <f t="shared" si="55"/>
        <v>37</v>
      </c>
      <c r="CC40" s="56">
        <f t="shared" si="56"/>
        <v>0.26148782922502323</v>
      </c>
      <c r="CD40" s="4">
        <f t="shared" si="57"/>
        <v>6.9481507846458276E-2</v>
      </c>
      <c r="CE40" s="4">
        <f t="shared" si="58"/>
        <v>0.14839921015919502</v>
      </c>
      <c r="CF40" s="49">
        <f t="shared" si="59"/>
        <v>0.1412127530426677</v>
      </c>
      <c r="CH40" s="74">
        <f t="shared" si="60"/>
        <v>37</v>
      </c>
      <c r="CI40" s="56">
        <f t="shared" si="131"/>
        <v>0</v>
      </c>
      <c r="CJ40" s="4">
        <f t="shared" si="132"/>
        <v>0</v>
      </c>
      <c r="CK40" s="4">
        <f t="shared" si="133"/>
        <v>0</v>
      </c>
      <c r="CL40" s="49">
        <f t="shared" si="61"/>
        <v>0</v>
      </c>
      <c r="CM40" s="4">
        <f t="shared" si="62"/>
        <v>12.169899071365036</v>
      </c>
      <c r="CN40" s="49">
        <f t="shared" si="63"/>
        <v>1.8070832913963413</v>
      </c>
      <c r="CP40" s="74">
        <f t="shared" si="64"/>
        <v>37</v>
      </c>
      <c r="CQ40" s="56">
        <f t="shared" si="65"/>
        <v>0</v>
      </c>
      <c r="CR40" s="4">
        <f t="shared" si="66"/>
        <v>0</v>
      </c>
      <c r="CS40" s="4">
        <f t="shared" si="67"/>
        <v>0</v>
      </c>
      <c r="CT40" s="49">
        <f t="shared" si="68"/>
        <v>0</v>
      </c>
      <c r="CU40" s="4">
        <f t="shared" si="69"/>
        <v>10.028602953565382</v>
      </c>
      <c r="CV40" s="49">
        <f t="shared" si="70"/>
        <v>3.9483794091959949</v>
      </c>
      <c r="CW40" s="56"/>
      <c r="CX40" s="74">
        <f t="shared" si="71"/>
        <v>37</v>
      </c>
      <c r="CY40" s="4">
        <f>Input_Accepted!Q39*(1-$DC$3)</f>
        <v>1.0684127929018019E-3</v>
      </c>
      <c r="CZ40" s="4">
        <f>Input_Accepted!L39</f>
        <v>9.6934292222699203E-4</v>
      </c>
      <c r="DA40" s="4">
        <f>Input_Accepted!M39</f>
        <v>1.1401342876853E-3</v>
      </c>
      <c r="DB40" s="49">
        <f>$DC$3*Input_Accepted!Q39</f>
        <v>1.2989965698879682E-3</v>
      </c>
      <c r="DD40" s="102">
        <f>Input_Accepted!Q39*Input_Accepted!C39</f>
        <v>14.535011988081305</v>
      </c>
      <c r="DG40" s="82">
        <f t="shared" si="72"/>
        <v>37</v>
      </c>
      <c r="DH40" s="56">
        <f t="shared" si="73"/>
        <v>2.9951559139095203E-4</v>
      </c>
      <c r="DI40" s="4">
        <f t="shared" si="74"/>
        <v>8.096251949215108E-5</v>
      </c>
      <c r="DJ40" s="4">
        <f t="shared" si="75"/>
        <v>1.7079136545830901E-4</v>
      </c>
      <c r="DK40" s="49">
        <f t="shared" si="76"/>
        <v>1.5886228220266712E-4</v>
      </c>
      <c r="DM40" s="74">
        <f t="shared" si="77"/>
        <v>37</v>
      </c>
      <c r="DN40" s="4">
        <f t="shared" si="89"/>
        <v>2.5978451474640183E-9</v>
      </c>
      <c r="DO40" s="4">
        <f t="shared" si="90"/>
        <v>8.7148522377472787E-9</v>
      </c>
      <c r="DP40" s="49">
        <f t="shared" si="91"/>
        <v>4.6751562374484704E-9</v>
      </c>
      <c r="DQ40" s="49">
        <f t="shared" si="92"/>
        <v>5.9979761186517606E-9</v>
      </c>
      <c r="DS40" s="74">
        <f t="shared" si="79"/>
        <v>37</v>
      </c>
      <c r="DT40" s="466">
        <f>AG40</f>
        <v>8.4061869629434901E-4</v>
      </c>
      <c r="DU40" s="464">
        <f>AVERAGE(DT39:DT41)</f>
        <v>8.8287742436964566E-4</v>
      </c>
      <c r="DV40" s="465"/>
      <c r="DW40" s="102">
        <f t="shared" si="93"/>
        <v>98167.513076691597</v>
      </c>
      <c r="DY40" s="74">
        <f t="shared" si="82"/>
        <v>37</v>
      </c>
      <c r="DZ40" s="409">
        <f t="shared" si="83"/>
        <v>8.9966464270361092E-4</v>
      </c>
      <c r="EB40" s="102">
        <f t="shared" si="95"/>
        <v>98136.89136093788</v>
      </c>
      <c r="EE40" s="74">
        <f t="shared" si="84"/>
        <v>37</v>
      </c>
      <c r="EF40" s="409">
        <f>Input_Accepted!Q39</f>
        <v>2.36740936278977E-3</v>
      </c>
      <c r="EH40" s="443">
        <f t="shared" si="134"/>
        <v>1.5388160858133505E-3</v>
      </c>
    </row>
    <row r="41" spans="1:138">
      <c r="A41" s="82">
        <f t="shared" si="9"/>
        <v>38</v>
      </c>
      <c r="B41" s="84">
        <f>Input_Accepted!B40</f>
        <v>5</v>
      </c>
      <c r="C41" s="17">
        <f>Input_Accepted!C40</f>
        <v>6384.6344969199199</v>
      </c>
      <c r="D41" s="16">
        <f t="shared" si="10"/>
        <v>7.8313018582537553E-4</v>
      </c>
      <c r="E41" s="12"/>
      <c r="F41" s="11">
        <f t="shared" si="11"/>
        <v>38</v>
      </c>
      <c r="G41" s="11">
        <f t="shared" si="12"/>
        <v>38</v>
      </c>
      <c r="H41" s="49">
        <f t="shared" si="13"/>
        <v>38</v>
      </c>
      <c r="J41" s="61">
        <f t="shared" si="14"/>
        <v>38</v>
      </c>
      <c r="K41" s="5">
        <f>Input_Accepted!B40</f>
        <v>5</v>
      </c>
      <c r="L41" s="4">
        <f t="shared" si="85"/>
        <v>42</v>
      </c>
      <c r="M41" s="4">
        <f t="shared" si="86"/>
        <v>2.3255813953488372E-2</v>
      </c>
      <c r="N41" s="4"/>
      <c r="O41" s="49"/>
      <c r="Q41" s="43">
        <f t="shared" si="15"/>
        <v>38</v>
      </c>
      <c r="R41" s="14">
        <f>Input_Accepted!M40</f>
        <v>7.8313018582537499E-4</v>
      </c>
      <c r="S41" s="14">
        <f t="shared" si="16"/>
        <v>1.4695740594745069E-3</v>
      </c>
      <c r="T41" s="14">
        <f t="shared" si="17"/>
        <v>9.6686312176243096E-5</v>
      </c>
      <c r="U41" s="14">
        <f t="shared" si="18"/>
        <v>1.1858906218950188E-3</v>
      </c>
      <c r="V41" s="14">
        <f t="shared" si="19"/>
        <v>3.8036974975573127E-4</v>
      </c>
      <c r="W41" s="49"/>
      <c r="X41" s="43">
        <f t="shared" si="20"/>
        <v>38</v>
      </c>
      <c r="Y41" s="14">
        <f>+Input_Accepted!I40</f>
        <v>7.8552810277400704E-4</v>
      </c>
      <c r="Z41" s="14">
        <f t="shared" si="21"/>
        <v>1.4730221066112728E-3</v>
      </c>
      <c r="AA41" s="14">
        <f t="shared" si="22"/>
        <v>9.8034098936741277E-5</v>
      </c>
      <c r="AB41" s="14">
        <f t="shared" si="23"/>
        <v>1.188904686658117E-3</v>
      </c>
      <c r="AC41" s="14">
        <f t="shared" si="24"/>
        <v>3.8215151888989709E-4</v>
      </c>
      <c r="AD41" s="50"/>
      <c r="AE41" s="43">
        <f t="shared" si="25"/>
        <v>38</v>
      </c>
      <c r="AF41" s="14">
        <f>Input_Accepted!E40</f>
        <v>7.8552810277400704E-4</v>
      </c>
      <c r="AG41" s="14">
        <f>Input_Accepted!J40</f>
        <v>9.0704576875531395E-4</v>
      </c>
      <c r="AH41" s="14">
        <f>Input_Accepted!K40</f>
        <v>1.1615431833869E-3</v>
      </c>
      <c r="AI41" s="44">
        <f>Input_Accepted!L40</f>
        <v>1.0441578805164299E-3</v>
      </c>
      <c r="AK41" s="56">
        <f t="shared" si="124"/>
        <v>5.7911557054804259</v>
      </c>
      <c r="AL41" s="4">
        <f t="shared" si="125"/>
        <v>7.4160286783141824</v>
      </c>
      <c r="AM41" s="4">
        <f t="shared" si="126"/>
        <v>6.6665664241759863</v>
      </c>
      <c r="AN41" s="4">
        <f t="shared" si="127"/>
        <v>8.8282824361824659</v>
      </c>
      <c r="AO41" s="57">
        <f t="shared" si="27"/>
        <v>38</v>
      </c>
      <c r="AQ41" s="74">
        <f t="shared" si="27"/>
        <v>38</v>
      </c>
      <c r="AR41" s="73">
        <f t="shared" si="128"/>
        <v>-1.2391558292993842E-4</v>
      </c>
      <c r="AS41" s="73">
        <f t="shared" si="129"/>
        <v>-3.7841299756152444E-4</v>
      </c>
      <c r="AT41" s="50">
        <f t="shared" si="135"/>
        <v>-2.610276946910544E-4</v>
      </c>
      <c r="AU41" s="50">
        <f t="shared" si="29"/>
        <v>-1.3827388929532947E-3</v>
      </c>
      <c r="AW41" s="74">
        <f t="shared" ref="AW41" si="141">1+AW40</f>
        <v>38</v>
      </c>
      <c r="AX41" s="4">
        <f t="shared" si="31"/>
        <v>0</v>
      </c>
      <c r="AY41" s="4">
        <f t="shared" si="31"/>
        <v>0</v>
      </c>
      <c r="AZ41" s="49">
        <f t="shared" si="31"/>
        <v>0</v>
      </c>
      <c r="BA41" s="4">
        <f t="shared" si="34"/>
        <v>0</v>
      </c>
      <c r="BC41" s="74">
        <f t="shared" si="35"/>
        <v>38</v>
      </c>
      <c r="BD41" s="56">
        <f t="shared" si="36"/>
        <v>0.11337178153533589</v>
      </c>
      <c r="BE41" s="4">
        <f t="shared" si="37"/>
        <v>0.88999952754265754</v>
      </c>
      <c r="BF41" s="4">
        <f t="shared" si="38"/>
        <v>0.45646248870065786</v>
      </c>
      <c r="BG41" s="49">
        <f t="shared" si="39"/>
        <v>1.9713391856376328</v>
      </c>
      <c r="BI41" s="74">
        <f t="shared" si="40"/>
        <v>38</v>
      </c>
      <c r="BJ41" s="56">
        <f t="shared" si="41"/>
        <v>5.6685890767667946E-2</v>
      </c>
      <c r="BK41" s="4">
        <f t="shared" si="42"/>
        <v>0.44499976377132877</v>
      </c>
      <c r="BL41" s="4">
        <f t="shared" si="43"/>
        <v>0.22823124435032893</v>
      </c>
      <c r="BM41" s="49">
        <f t="shared" si="44"/>
        <v>0.98566959281881639</v>
      </c>
      <c r="BO41" s="74">
        <f t="shared" si="45"/>
        <v>38</v>
      </c>
      <c r="BP41" s="56">
        <f t="shared" si="46"/>
        <v>0.10798528607472499</v>
      </c>
      <c r="BQ41" s="4">
        <f t="shared" si="47"/>
        <v>0.78619092155316606</v>
      </c>
      <c r="BR41" s="4">
        <f t="shared" si="88"/>
        <v>0.41618779143310158</v>
      </c>
      <c r="BS41" s="49">
        <f t="shared" si="48"/>
        <v>1.6577948707929921</v>
      </c>
      <c r="BU41" s="74">
        <f t="shared" si="49"/>
        <v>38</v>
      </c>
      <c r="BV41" s="73">
        <f t="shared" si="50"/>
        <v>1.4766543145544474E-8</v>
      </c>
      <c r="BW41" s="73">
        <f t="shared" si="51"/>
        <v>1.4138734084832037E-7</v>
      </c>
      <c r="BX41" s="73">
        <f t="shared" si="52"/>
        <v>6.6889361935095069E-8</v>
      </c>
      <c r="BY41" s="1">
        <f t="shared" si="53"/>
        <v>3.5666072790656921E-7</v>
      </c>
      <c r="BZ41" s="91">
        <f t="shared" si="54"/>
        <v>7.2623188444227762E-6</v>
      </c>
      <c r="CB41" s="74">
        <f t="shared" si="55"/>
        <v>38</v>
      </c>
      <c r="CC41" s="56">
        <f t="shared" si="56"/>
        <v>0.15469550427563381</v>
      </c>
      <c r="CD41" s="4">
        <f t="shared" si="57"/>
        <v>0.4786780756602298</v>
      </c>
      <c r="CE41" s="4">
        <f t="shared" si="58"/>
        <v>0.32924318917311801</v>
      </c>
      <c r="CF41" s="49">
        <f t="shared" si="59"/>
        <v>0.76026661308526422</v>
      </c>
      <c r="CH41" s="74">
        <f t="shared" si="60"/>
        <v>38</v>
      </c>
      <c r="CI41" s="56">
        <f t="shared" si="131"/>
        <v>0</v>
      </c>
      <c r="CJ41" s="4">
        <f t="shared" si="132"/>
        <v>0</v>
      </c>
      <c r="CK41" s="4">
        <f t="shared" si="133"/>
        <v>0</v>
      </c>
      <c r="CL41" s="49">
        <f t="shared" si="61"/>
        <v>0</v>
      </c>
      <c r="CM41" s="4">
        <f t="shared" si="62"/>
        <v>9.4047077565959842</v>
      </c>
      <c r="CN41" s="49">
        <f t="shared" si="63"/>
        <v>0.62591188994597879</v>
      </c>
      <c r="CP41" s="74">
        <f t="shared" si="64"/>
        <v>38</v>
      </c>
      <c r="CQ41" s="56">
        <f t="shared" si="65"/>
        <v>0</v>
      </c>
      <c r="CR41" s="4">
        <f t="shared" si="66"/>
        <v>0</v>
      </c>
      <c r="CS41" s="4">
        <f t="shared" si="67"/>
        <v>0</v>
      </c>
      <c r="CT41" s="49">
        <f t="shared" si="68"/>
        <v>1</v>
      </c>
      <c r="CU41" s="4">
        <f t="shared" si="69"/>
        <v>7.5907218759871817</v>
      </c>
      <c r="CV41" s="49">
        <f t="shared" si="70"/>
        <v>2.4398977705547815</v>
      </c>
      <c r="CW41" s="56"/>
      <c r="CX41" s="74">
        <f t="shared" si="71"/>
        <v>38</v>
      </c>
      <c r="CY41" s="4">
        <f>Input_Accepted!Q40*(1-$DC$3)</f>
        <v>1.1372900873799752E-3</v>
      </c>
      <c r="CZ41" s="4">
        <f>Input_Accepted!L40</f>
        <v>1.0441578805164299E-3</v>
      </c>
      <c r="DA41" s="4">
        <f>Input_Accepted!M40</f>
        <v>7.8313018582537499E-4</v>
      </c>
      <c r="DB41" s="49">
        <f>$DC$3*Input_Accepted!Q40</f>
        <v>1.3827388929532947E-3</v>
      </c>
      <c r="DD41" s="102">
        <f>Input_Accepted!Q40*Input_Accepted!C40</f>
        <v>16.089463961073726</v>
      </c>
      <c r="DG41" s="82">
        <f t="shared" si="72"/>
        <v>38</v>
      </c>
      <c r="DH41" s="56">
        <f t="shared" si="73"/>
        <v>1.2391558292993842E-4</v>
      </c>
      <c r="DI41" s="4">
        <f t="shared" si="74"/>
        <v>3.7841299756152444E-4</v>
      </c>
      <c r="DJ41" s="4">
        <f t="shared" si="75"/>
        <v>2.610276946910544E-4</v>
      </c>
      <c r="DK41" s="49">
        <f t="shared" si="76"/>
        <v>5.9960870712791922E-4</v>
      </c>
      <c r="DM41" s="74">
        <f t="shared" si="77"/>
        <v>38</v>
      </c>
      <c r="DN41" s="4">
        <f t="shared" si="89"/>
        <v>4.4125559557342868E-9</v>
      </c>
      <c r="DO41" s="4">
        <f t="shared" si="90"/>
        <v>1.0479906648771151E-8</v>
      </c>
      <c r="DP41" s="49">
        <f t="shared" si="91"/>
        <v>5.5972779838503339E-9</v>
      </c>
      <c r="DQ41" s="49">
        <f t="shared" si="92"/>
        <v>7.0127766723775298E-9</v>
      </c>
      <c r="DS41" s="74">
        <f t="shared" si="79"/>
        <v>38</v>
      </c>
      <c r="DT41" s="466">
        <f t="shared" ref="DT41:DT74" si="142">AG41</f>
        <v>9.0704576875531395E-4</v>
      </c>
      <c r="DU41" s="468">
        <f t="shared" ref="DU41:DU105" si="143">DT41</f>
        <v>9.0704576875531395E-4</v>
      </c>
      <c r="DV41" s="465"/>
      <c r="DW41" s="102">
        <f t="shared" si="93"/>
        <v>98084.991629830605</v>
      </c>
      <c r="DY41" s="74">
        <f t="shared" si="82"/>
        <v>38</v>
      </c>
      <c r="DZ41" s="409">
        <f t="shared" si="83"/>
        <v>9.2429252910810743E-4</v>
      </c>
      <c r="EB41" s="102">
        <f t="shared" si="95"/>
        <v>98048.601069635595</v>
      </c>
      <c r="EE41" s="74">
        <f t="shared" si="84"/>
        <v>38</v>
      </c>
      <c r="EF41" s="409">
        <f>Input_Accepted!Q40</f>
        <v>2.52002898033327E-3</v>
      </c>
      <c r="EH41" s="443">
        <f t="shared" si="134"/>
        <v>1.6380188372166254E-3</v>
      </c>
    </row>
    <row r="42" spans="1:138">
      <c r="A42" s="82">
        <f t="shared" si="9"/>
        <v>39</v>
      </c>
      <c r="B42" s="84">
        <f>Input_Accepted!B41</f>
        <v>9</v>
      </c>
      <c r="C42" s="17">
        <f>Input_Accepted!C41</f>
        <v>6838.7693360711801</v>
      </c>
      <c r="D42" s="16">
        <f t="shared" si="10"/>
        <v>1.3160262552692602E-3</v>
      </c>
      <c r="E42" s="12"/>
      <c r="F42" s="11">
        <f t="shared" si="11"/>
        <v>39</v>
      </c>
      <c r="G42" s="11">
        <f t="shared" si="12"/>
        <v>39</v>
      </c>
      <c r="H42" s="49">
        <f t="shared" si="13"/>
        <v>39</v>
      </c>
      <c r="J42" s="61">
        <f t="shared" si="14"/>
        <v>39</v>
      </c>
      <c r="K42" s="5">
        <f>Input_Accepted!B41</f>
        <v>9</v>
      </c>
      <c r="L42" s="4">
        <f t="shared" si="85"/>
        <v>51</v>
      </c>
      <c r="M42" s="4">
        <f t="shared" si="86"/>
        <v>2.823920265780731E-2</v>
      </c>
      <c r="N42" s="4"/>
      <c r="O42" s="49"/>
      <c r="Q42" s="43">
        <f t="shared" si="15"/>
        <v>39</v>
      </c>
      <c r="R42" s="14">
        <f>Input_Accepted!M41</f>
        <v>1.31602625526926E-3</v>
      </c>
      <c r="S42" s="14">
        <f t="shared" si="16"/>
        <v>2.17583007537851E-3</v>
      </c>
      <c r="T42" s="14">
        <f t="shared" si="17"/>
        <v>4.5622243516001018E-4</v>
      </c>
      <c r="U42" s="14">
        <f t="shared" si="18"/>
        <v>1.8205029864558097E-3</v>
      </c>
      <c r="V42" s="14">
        <f t="shared" si="19"/>
        <v>8.1154952408271034E-4</v>
      </c>
      <c r="W42" s="49"/>
      <c r="X42" s="43">
        <f t="shared" si="20"/>
        <v>39</v>
      </c>
      <c r="Y42" s="14">
        <f>+Input_Accepted!I41</f>
        <v>1.30946891170985E-3</v>
      </c>
      <c r="Z42" s="14">
        <f t="shared" si="21"/>
        <v>2.1671279912787202E-3</v>
      </c>
      <c r="AA42" s="14">
        <f t="shared" si="22"/>
        <v>4.5180983214097978E-4</v>
      </c>
      <c r="AB42" s="14">
        <f t="shared" si="23"/>
        <v>1.8126872492119934E-3</v>
      </c>
      <c r="AC42" s="14">
        <f t="shared" si="24"/>
        <v>8.0625057420770677E-4</v>
      </c>
      <c r="AD42" s="50"/>
      <c r="AE42" s="43">
        <f t="shared" si="25"/>
        <v>39</v>
      </c>
      <c r="AF42" s="14">
        <f>Input_Accepted!E41</f>
        <v>1.30946891170985E-3</v>
      </c>
      <c r="AG42" s="14">
        <f>Input_Accepted!J41</f>
        <v>9.891163794790909E-4</v>
      </c>
      <c r="AH42" s="14">
        <f>Input_Accepted!K41</f>
        <v>1.2738027304328701E-3</v>
      </c>
      <c r="AI42" s="44">
        <f>Input_Accepted!L41</f>
        <v>1.1046720077083801E-3</v>
      </c>
      <c r="AK42" s="56">
        <f t="shared" si="124"/>
        <v>6.7643387657873522</v>
      </c>
      <c r="AL42" s="4">
        <f t="shared" si="125"/>
        <v>8.7112430530880562</v>
      </c>
      <c r="AM42" s="4">
        <f t="shared" si="126"/>
        <v>7.5545970527322561</v>
      </c>
      <c r="AN42" s="4">
        <f t="shared" si="127"/>
        <v>9.914628140123277</v>
      </c>
      <c r="AO42" s="57">
        <f t="shared" si="27"/>
        <v>39</v>
      </c>
      <c r="AQ42" s="74">
        <f t="shared" si="27"/>
        <v>39</v>
      </c>
      <c r="AR42" s="73">
        <f t="shared" si="128"/>
        <v>3.2690987579016935E-4</v>
      </c>
      <c r="AS42" s="73">
        <f t="shared" si="129"/>
        <v>4.2223524836390147E-5</v>
      </c>
      <c r="AT42" s="50">
        <f t="shared" si="135"/>
        <v>2.1135424756088018E-4</v>
      </c>
      <c r="AU42" s="50">
        <f t="shared" si="29"/>
        <v>-1.4497678826259628E-3</v>
      </c>
      <c r="AW42" s="74">
        <f t="shared" ref="AW42" si="144">1+AW41</f>
        <v>39</v>
      </c>
      <c r="AX42" s="4">
        <f t="shared" si="31"/>
        <v>1</v>
      </c>
      <c r="AY42" s="4">
        <f t="shared" si="31"/>
        <v>1</v>
      </c>
      <c r="AZ42" s="49">
        <f t="shared" si="31"/>
        <v>1</v>
      </c>
      <c r="BA42" s="4">
        <f t="shared" si="34"/>
        <v>0</v>
      </c>
      <c r="BC42" s="74">
        <f t="shared" si="35"/>
        <v>39</v>
      </c>
      <c r="BD42" s="56">
        <f t="shared" si="36"/>
        <v>0.6687586819037783</v>
      </c>
      <c r="BE42" s="4">
        <f t="shared" si="37"/>
        <v>9.4675647227288051E-3</v>
      </c>
      <c r="BF42" s="4">
        <f t="shared" si="38"/>
        <v>0.26042383327361396</v>
      </c>
      <c r="BG42" s="49">
        <f t="shared" si="39"/>
        <v>8.7096055475807566E-2</v>
      </c>
      <c r="BI42" s="74">
        <f t="shared" si="40"/>
        <v>39</v>
      </c>
      <c r="BJ42" s="56">
        <f t="shared" si="41"/>
        <v>0.33437934095188915</v>
      </c>
      <c r="BK42" s="4">
        <f t="shared" si="42"/>
        <v>4.7337823613644026E-3</v>
      </c>
      <c r="BL42" s="4">
        <f t="shared" si="43"/>
        <v>0.13021191663680698</v>
      </c>
      <c r="BM42" s="49">
        <f t="shared" si="44"/>
        <v>4.3548027737903783E-2</v>
      </c>
      <c r="BO42" s="74">
        <f t="shared" si="45"/>
        <v>39</v>
      </c>
      <c r="BP42" s="56">
        <f t="shared" si="46"/>
        <v>0.73817080193688889</v>
      </c>
      <c r="BQ42" s="4">
        <f t="shared" si="47"/>
        <v>9.5594122996102357E-3</v>
      </c>
      <c r="BR42" s="4">
        <f t="shared" si="88"/>
        <v>0.2762399895117193</v>
      </c>
      <c r="BS42" s="49">
        <f t="shared" si="48"/>
        <v>8.4252462861526892E-2</v>
      </c>
      <c r="BU42" s="74">
        <f t="shared" si="49"/>
        <v>39</v>
      </c>
      <c r="BV42" s="73">
        <f t="shared" si="50"/>
        <v>1.0262574490665956E-7</v>
      </c>
      <c r="BW42" s="73">
        <f t="shared" si="51"/>
        <v>1.2720764868823934E-9</v>
      </c>
      <c r="BX42" s="73">
        <f t="shared" si="52"/>
        <v>4.1941771888587301E-8</v>
      </c>
      <c r="BY42" s="1">
        <f t="shared" si="53"/>
        <v>1.9683801240120257E-8</v>
      </c>
      <c r="BZ42" s="91">
        <f t="shared" si="54"/>
        <v>4.8567010816807718E-6</v>
      </c>
      <c r="CB42" s="74">
        <f t="shared" si="55"/>
        <v>39</v>
      </c>
      <c r="CC42" s="56">
        <f t="shared" si="56"/>
        <v>0.24464309871431472</v>
      </c>
      <c r="CD42" s="4">
        <f t="shared" si="57"/>
        <v>2.7237134809415604E-2</v>
      </c>
      <c r="CE42" s="4">
        <f t="shared" si="58"/>
        <v>0.15639691952217077</v>
      </c>
      <c r="CF42" s="49">
        <f t="shared" si="59"/>
        <v>0.10714188757098189</v>
      </c>
      <c r="CH42" s="74">
        <f t="shared" si="60"/>
        <v>39</v>
      </c>
      <c r="CI42" s="56">
        <f t="shared" si="131"/>
        <v>0</v>
      </c>
      <c r="CJ42" s="4">
        <f t="shared" si="132"/>
        <v>0</v>
      </c>
      <c r="CK42" s="4">
        <f t="shared" si="133"/>
        <v>0</v>
      </c>
      <c r="CL42" s="49">
        <f t="shared" si="61"/>
        <v>0</v>
      </c>
      <c r="CM42" s="4">
        <f t="shared" si="62"/>
        <v>14.820488454098443</v>
      </c>
      <c r="CN42" s="49">
        <f t="shared" si="63"/>
        <v>3.0898232257811995</v>
      </c>
      <c r="CP42" s="74">
        <f t="shared" si="64"/>
        <v>39</v>
      </c>
      <c r="CQ42" s="56">
        <f t="shared" si="65"/>
        <v>0</v>
      </c>
      <c r="CR42" s="4">
        <f t="shared" si="66"/>
        <v>0</v>
      </c>
      <c r="CS42" s="4">
        <f t="shared" si="67"/>
        <v>0</v>
      </c>
      <c r="CT42" s="49">
        <f t="shared" si="68"/>
        <v>0</v>
      </c>
      <c r="CU42" s="4">
        <f t="shared" si="69"/>
        <v>12.396549975798198</v>
      </c>
      <c r="CV42" s="49">
        <f t="shared" si="70"/>
        <v>5.5137617040814462</v>
      </c>
      <c r="CW42" s="56"/>
      <c r="CX42" s="74">
        <f t="shared" si="71"/>
        <v>39</v>
      </c>
      <c r="CY42" s="4">
        <f>Input_Accepted!Q41*(1-$DC$3)</f>
        <v>1.1924208180698473E-3</v>
      </c>
      <c r="CZ42" s="4">
        <f>Input_Accepted!L41</f>
        <v>1.1046720077083801E-3</v>
      </c>
      <c r="DA42" s="4">
        <f>Input_Accepted!M41</f>
        <v>1.31602625526926E-3</v>
      </c>
      <c r="DB42" s="49">
        <f>$DC$3*Input_Accepted!Q41</f>
        <v>1.4497678826259628E-3</v>
      </c>
      <c r="DD42" s="102">
        <f>Input_Accepted!Q41*Input_Accepted!C41</f>
        <v>18.069319066432261</v>
      </c>
      <c r="DG42" s="82">
        <f t="shared" si="72"/>
        <v>39</v>
      </c>
      <c r="DH42" s="56">
        <f t="shared" si="73"/>
        <v>3.2690987579016935E-4</v>
      </c>
      <c r="DI42" s="4">
        <f t="shared" si="74"/>
        <v>4.2223524836390147E-5</v>
      </c>
      <c r="DJ42" s="4">
        <f t="shared" si="75"/>
        <v>2.1135424756088018E-4</v>
      </c>
      <c r="DK42" s="49">
        <f t="shared" si="76"/>
        <v>1.3374162735670255E-4</v>
      </c>
      <c r="DM42" s="74">
        <f t="shared" si="77"/>
        <v>39</v>
      </c>
      <c r="DN42" s="4">
        <f t="shared" si="89"/>
        <v>6.7355851445737316E-9</v>
      </c>
      <c r="DO42" s="4">
        <f t="shared" si="90"/>
        <v>1.2602205902966379E-8</v>
      </c>
      <c r="DP42" s="49">
        <f t="shared" si="91"/>
        <v>3.6619595898035174E-9</v>
      </c>
      <c r="DQ42" s="49">
        <f t="shared" si="92"/>
        <v>4.4928854565386394E-9</v>
      </c>
      <c r="DS42" s="74">
        <f t="shared" si="79"/>
        <v>39</v>
      </c>
      <c r="DT42" s="73">
        <f t="shared" si="142"/>
        <v>9.891163794790909E-4</v>
      </c>
      <c r="DU42" s="468">
        <f t="shared" si="143"/>
        <v>9.891163794790909E-4</v>
      </c>
      <c r="DV42" s="49"/>
      <c r="DW42" s="102">
        <f t="shared" si="93"/>
        <v>97996.024053194371</v>
      </c>
      <c r="DY42" s="74">
        <f t="shared" si="82"/>
        <v>39</v>
      </c>
      <c r="DZ42" s="409">
        <f t="shared" si="83"/>
        <v>1.0079236478061431E-3</v>
      </c>
      <c r="EB42" s="102">
        <f t="shared" si="95"/>
        <v>97957.975480177425</v>
      </c>
      <c r="EE42" s="74">
        <f t="shared" si="84"/>
        <v>39</v>
      </c>
      <c r="EF42" s="409">
        <f>Input_Accepted!Q41</f>
        <v>2.6421887006958101E-3</v>
      </c>
      <c r="EH42" s="443">
        <f t="shared" si="134"/>
        <v>1.7174226554522766E-3</v>
      </c>
    </row>
    <row r="43" spans="1:138">
      <c r="A43" s="82">
        <f t="shared" si="9"/>
        <v>40</v>
      </c>
      <c r="B43" s="84">
        <f>Input_Accepted!B42</f>
        <v>7</v>
      </c>
      <c r="C43" s="17">
        <f>Input_Accepted!C42</f>
        <v>7261.9431895961698</v>
      </c>
      <c r="D43" s="16">
        <f t="shared" si="10"/>
        <v>9.6392932542195553E-4</v>
      </c>
      <c r="E43" s="12"/>
      <c r="F43" s="11">
        <f t="shared" si="11"/>
        <v>40</v>
      </c>
      <c r="G43" s="11">
        <f t="shared" si="12"/>
        <v>40</v>
      </c>
      <c r="H43" s="49">
        <f t="shared" si="13"/>
        <v>40</v>
      </c>
      <c r="J43" s="61">
        <f t="shared" si="14"/>
        <v>40</v>
      </c>
      <c r="K43" s="5">
        <f>Input_Accepted!B42</f>
        <v>7</v>
      </c>
      <c r="L43" s="4">
        <f t="shared" si="85"/>
        <v>58</v>
      </c>
      <c r="M43" s="4">
        <f t="shared" si="86"/>
        <v>3.2115171650055369E-2</v>
      </c>
      <c r="N43" s="4"/>
      <c r="O43" s="49"/>
      <c r="Q43" s="43">
        <f t="shared" si="15"/>
        <v>40</v>
      </c>
      <c r="R43" s="14">
        <f>Input_Accepted!M42</f>
        <v>9.6392932542195596E-4</v>
      </c>
      <c r="S43" s="14">
        <f t="shared" si="16"/>
        <v>1.6780181628444049E-3</v>
      </c>
      <c r="T43" s="14">
        <f t="shared" si="17"/>
        <v>2.498404879995071E-4</v>
      </c>
      <c r="U43" s="14">
        <f t="shared" si="18"/>
        <v>1.3829100208483927E-3</v>
      </c>
      <c r="V43" s="14">
        <f t="shared" si="19"/>
        <v>5.4494862999551925E-4</v>
      </c>
      <c r="W43" s="49"/>
      <c r="X43" s="43">
        <f t="shared" si="20"/>
        <v>40</v>
      </c>
      <c r="Y43" s="14">
        <f>+Input_Accepted!I42</f>
        <v>9.5940624450890802E-4</v>
      </c>
      <c r="Z43" s="14">
        <f t="shared" si="21"/>
        <v>1.6718177393378487E-3</v>
      </c>
      <c r="AA43" s="14">
        <f t="shared" si="22"/>
        <v>2.4699474967996736E-4</v>
      </c>
      <c r="AB43" s="14">
        <f t="shared" si="23"/>
        <v>1.3774027848422151E-3</v>
      </c>
      <c r="AC43" s="14">
        <f t="shared" si="24"/>
        <v>5.4140970417560093E-4</v>
      </c>
      <c r="AD43" s="50"/>
      <c r="AE43" s="43">
        <f t="shared" si="25"/>
        <v>40</v>
      </c>
      <c r="AF43" s="14">
        <f>Input_Accepted!E42</f>
        <v>9.5940624450890802E-4</v>
      </c>
      <c r="AG43" s="14">
        <f>Input_Accepted!J42</f>
        <v>1.0871830149674999E-3</v>
      </c>
      <c r="AH43" s="14">
        <f>Input_Accepted!K42</f>
        <v>1.3969042323262999E-3</v>
      </c>
      <c r="AI43" s="44">
        <f>Input_Accepted!L42</f>
        <v>1.2087028027528699E-3</v>
      </c>
      <c r="AK43" s="56">
        <f t="shared" si="124"/>
        <v>7.8950612913878668</v>
      </c>
      <c r="AL43" s="4">
        <f t="shared" si="125"/>
        <v>10.14423917646004</v>
      </c>
      <c r="AM43" s="4">
        <f t="shared" si="126"/>
        <v>8.7775310866970067</v>
      </c>
      <c r="AN43" s="4">
        <f t="shared" si="127"/>
        <v>11.355084508922504</v>
      </c>
      <c r="AO43" s="57">
        <f t="shared" si="27"/>
        <v>40</v>
      </c>
      <c r="AQ43" s="74">
        <f t="shared" si="27"/>
        <v>40</v>
      </c>
      <c r="AR43" s="73">
        <f t="shared" si="128"/>
        <v>-1.232536895455444E-4</v>
      </c>
      <c r="AS43" s="73">
        <f t="shared" si="129"/>
        <v>-4.3297490690434441E-4</v>
      </c>
      <c r="AT43" s="50">
        <f t="shared" si="135"/>
        <v>-2.4477347733091437E-4</v>
      </c>
      <c r="AU43" s="50">
        <f t="shared" si="29"/>
        <v>-1.5636427072564239E-3</v>
      </c>
      <c r="AW43" s="74">
        <f t="shared" ref="AW43" si="145">1+AW42</f>
        <v>40</v>
      </c>
      <c r="AX43" s="4">
        <f t="shared" si="31"/>
        <v>0</v>
      </c>
      <c r="AY43" s="4">
        <f t="shared" si="31"/>
        <v>0</v>
      </c>
      <c r="AZ43" s="49">
        <f t="shared" si="31"/>
        <v>0</v>
      </c>
      <c r="BA43" s="4">
        <f t="shared" si="34"/>
        <v>0</v>
      </c>
      <c r="BC43" s="74">
        <f t="shared" si="35"/>
        <v>40</v>
      </c>
      <c r="BD43" s="56">
        <f t="shared" si="36"/>
        <v>0.10554091562725665</v>
      </c>
      <c r="BE43" s="4">
        <f t="shared" si="37"/>
        <v>1.0945367821628675</v>
      </c>
      <c r="BF43" s="4">
        <f t="shared" si="38"/>
        <v>0.38707187052660696</v>
      </c>
      <c r="BG43" s="49">
        <f t="shared" si="39"/>
        <v>1.9375924530217148</v>
      </c>
      <c r="BI43" s="74">
        <f t="shared" si="40"/>
        <v>40</v>
      </c>
      <c r="BJ43" s="56">
        <f t="shared" si="41"/>
        <v>5.2770457813628324E-2</v>
      </c>
      <c r="BK43" s="4">
        <f t="shared" si="42"/>
        <v>0.54726839108143377</v>
      </c>
      <c r="BL43" s="4">
        <f t="shared" si="43"/>
        <v>0.19353593526330348</v>
      </c>
      <c r="BM43" s="49">
        <f t="shared" si="44"/>
        <v>0.96879622651085739</v>
      </c>
      <c r="BO43" s="74">
        <f t="shared" si="45"/>
        <v>40</v>
      </c>
      <c r="BP43" s="56">
        <f t="shared" si="46"/>
        <v>0.10136257411435734</v>
      </c>
      <c r="BQ43" s="4">
        <f t="shared" si="47"/>
        <v>0.97320555012141596</v>
      </c>
      <c r="BR43" s="4">
        <f t="shared" si="88"/>
        <v>0.35953136427150939</v>
      </c>
      <c r="BS43" s="49">
        <f t="shared" si="48"/>
        <v>1.6677202029922134</v>
      </c>
      <c r="BU43" s="74">
        <f t="shared" si="49"/>
        <v>40</v>
      </c>
      <c r="BV43" s="73">
        <f t="shared" si="50"/>
        <v>1.6326903068827687E-8</v>
      </c>
      <c r="BW43" s="73">
        <f t="shared" si="51"/>
        <v>1.9140448934426681E-7</v>
      </c>
      <c r="BX43" s="73">
        <f t="shared" si="52"/>
        <v>6.2148773952285083E-8</v>
      </c>
      <c r="BY43" s="1">
        <f t="shared" si="53"/>
        <v>3.6510170291363011E-7</v>
      </c>
      <c r="BZ43" s="91">
        <f t="shared" si="54"/>
        <v>6.6618831787433835E-6</v>
      </c>
      <c r="CB43" s="74">
        <f t="shared" si="55"/>
        <v>40</v>
      </c>
      <c r="CC43" s="56">
        <f t="shared" si="56"/>
        <v>0.13318317572969007</v>
      </c>
      <c r="CD43" s="4">
        <f t="shared" si="57"/>
        <v>0.45600911013596157</v>
      </c>
      <c r="CE43" s="4">
        <f t="shared" si="58"/>
        <v>0.25984462751914805</v>
      </c>
      <c r="CF43" s="49">
        <f t="shared" si="59"/>
        <v>0.62980251192424419</v>
      </c>
      <c r="CH43" s="74">
        <f t="shared" si="60"/>
        <v>40</v>
      </c>
      <c r="CI43" s="56">
        <f t="shared" si="131"/>
        <v>0</v>
      </c>
      <c r="CJ43" s="4">
        <f t="shared" si="132"/>
        <v>0</v>
      </c>
      <c r="CK43" s="4">
        <f t="shared" si="133"/>
        <v>0</v>
      </c>
      <c r="CL43" s="49">
        <f t="shared" si="61"/>
        <v>0</v>
      </c>
      <c r="CM43" s="4">
        <f t="shared" si="62"/>
        <v>12.140645446430554</v>
      </c>
      <c r="CN43" s="49">
        <f t="shared" si="63"/>
        <v>1.7936618403044498</v>
      </c>
      <c r="CP43" s="74">
        <f t="shared" si="64"/>
        <v>40</v>
      </c>
      <c r="CQ43" s="56">
        <f t="shared" si="65"/>
        <v>0</v>
      </c>
      <c r="CR43" s="4">
        <f t="shared" si="66"/>
        <v>1</v>
      </c>
      <c r="CS43" s="4">
        <f t="shared" si="67"/>
        <v>0</v>
      </c>
      <c r="CT43" s="49">
        <f t="shared" si="68"/>
        <v>1</v>
      </c>
      <c r="CU43" s="4">
        <f t="shared" si="69"/>
        <v>10.002620772715723</v>
      </c>
      <c r="CV43" s="49">
        <f t="shared" si="70"/>
        <v>3.9316865140192823</v>
      </c>
      <c r="CW43" s="56"/>
      <c r="CX43" s="74">
        <f t="shared" si="71"/>
        <v>40</v>
      </c>
      <c r="CY43" s="4">
        <f>Input_Accepted!Q42*(1-$DC$3)</f>
        <v>1.286081819372666E-3</v>
      </c>
      <c r="CZ43" s="4">
        <f>Input_Accepted!L42</f>
        <v>1.2087028027528699E-3</v>
      </c>
      <c r="DA43" s="4">
        <f>Input_Accepted!M42</f>
        <v>9.6392932542195596E-4</v>
      </c>
      <c r="DB43" s="49">
        <f>$DC$3*Input_Accepted!Q42</f>
        <v>1.5636427072564239E-3</v>
      </c>
      <c r="DD43" s="102">
        <f>Input_Accepted!Q42*Input_Accepted!C42</f>
        <v>20.694537618379286</v>
      </c>
      <c r="DG43" s="82">
        <f t="shared" si="72"/>
        <v>40</v>
      </c>
      <c r="DH43" s="56">
        <f t="shared" si="73"/>
        <v>1.232536895455444E-4</v>
      </c>
      <c r="DI43" s="4">
        <f t="shared" si="74"/>
        <v>4.3297490690434441E-4</v>
      </c>
      <c r="DJ43" s="4">
        <f t="shared" si="75"/>
        <v>2.4477347733091437E-4</v>
      </c>
      <c r="DK43" s="49">
        <f t="shared" si="76"/>
        <v>5.9971338183446832E-4</v>
      </c>
      <c r="DM43" s="74">
        <f t="shared" si="77"/>
        <v>40</v>
      </c>
      <c r="DN43" s="4">
        <f t="shared" si="89"/>
        <v>9.6170649960164853E-9</v>
      </c>
      <c r="DO43" s="4">
        <f t="shared" si="90"/>
        <v>1.515397976841811E-8</v>
      </c>
      <c r="DP43" s="49">
        <f t="shared" si="91"/>
        <v>1.0822406317588652E-8</v>
      </c>
      <c r="DQ43" s="49">
        <f t="shared" si="92"/>
        <v>1.2967475684618261E-8</v>
      </c>
      <c r="DS43" s="74">
        <f t="shared" si="79"/>
        <v>40</v>
      </c>
      <c r="DT43" s="73">
        <f t="shared" si="142"/>
        <v>1.0871830149674999E-3</v>
      </c>
      <c r="DU43" s="467">
        <f t="shared" si="143"/>
        <v>1.0871830149674999E-3</v>
      </c>
      <c r="DV43" s="49"/>
      <c r="DW43" s="102">
        <f t="shared" si="93"/>
        <v>97899.094580679535</v>
      </c>
      <c r="DY43" s="74">
        <f t="shared" si="82"/>
        <v>40</v>
      </c>
      <c r="DZ43" s="409">
        <f t="shared" si="83"/>
        <v>1.1078549430715273E-3</v>
      </c>
      <c r="EB43" s="102">
        <f t="shared" si="95"/>
        <v>97859.241320199741</v>
      </c>
      <c r="EE43" s="74">
        <f t="shared" si="84"/>
        <v>40</v>
      </c>
      <c r="EF43" s="409">
        <f>Input_Accepted!Q42</f>
        <v>2.8497245266290898E-3</v>
      </c>
      <c r="EH43" s="443">
        <f t="shared" si="134"/>
        <v>1.8523209423089084E-3</v>
      </c>
    </row>
    <row r="44" spans="1:138">
      <c r="A44" s="82">
        <f t="shared" si="9"/>
        <v>41</v>
      </c>
      <c r="B44" s="84">
        <f>Input_Accepted!B43</f>
        <v>6</v>
      </c>
      <c r="C44" s="17">
        <f>Input_Accepted!C43</f>
        <v>7530.1772758384705</v>
      </c>
      <c r="D44" s="16">
        <f t="shared" si="10"/>
        <v>7.9679399039538708E-4</v>
      </c>
      <c r="E44" s="12"/>
      <c r="F44" s="11">
        <f t="shared" si="11"/>
        <v>41</v>
      </c>
      <c r="G44" s="11">
        <f t="shared" si="12"/>
        <v>41</v>
      </c>
      <c r="H44" s="49">
        <f t="shared" si="13"/>
        <v>41</v>
      </c>
      <c r="J44" s="61">
        <f t="shared" si="14"/>
        <v>41</v>
      </c>
      <c r="K44" s="5">
        <f>Input_Accepted!B43</f>
        <v>6</v>
      </c>
      <c r="L44" s="4">
        <f t="shared" si="85"/>
        <v>64</v>
      </c>
      <c r="M44" s="4">
        <f t="shared" si="86"/>
        <v>3.5437430786267994E-2</v>
      </c>
      <c r="N44" s="4"/>
      <c r="O44" s="49"/>
      <c r="Q44" s="43">
        <f t="shared" si="15"/>
        <v>41</v>
      </c>
      <c r="R44" s="14">
        <f>Input_Accepted!M43</f>
        <v>7.9679399039538697E-4</v>
      </c>
      <c r="S44" s="14">
        <f t="shared" si="16"/>
        <v>1.434361967879748E-3</v>
      </c>
      <c r="T44" s="14">
        <f t="shared" si="17"/>
        <v>1.5922601291102592E-4</v>
      </c>
      <c r="U44" s="14">
        <f t="shared" si="18"/>
        <v>1.1708772424908029E-3</v>
      </c>
      <c r="V44" s="14">
        <f t="shared" si="19"/>
        <v>4.227107382999711E-4</v>
      </c>
      <c r="W44" s="49"/>
      <c r="X44" s="43">
        <f t="shared" si="20"/>
        <v>41</v>
      </c>
      <c r="Y44" s="14">
        <f>+Input_Accepted!I43</f>
        <v>7.9966753309681398E-4</v>
      </c>
      <c r="Z44" s="14">
        <f t="shared" si="21"/>
        <v>1.4383841324386954E-3</v>
      </c>
      <c r="AA44" s="14">
        <f t="shared" si="22"/>
        <v>1.6095093375493262E-4</v>
      </c>
      <c r="AB44" s="14">
        <f t="shared" si="23"/>
        <v>1.1744247214861832E-3</v>
      </c>
      <c r="AC44" s="14">
        <f t="shared" si="24"/>
        <v>4.2491034470744485E-4</v>
      </c>
      <c r="AD44" s="50"/>
      <c r="AE44" s="43">
        <f t="shared" si="25"/>
        <v>41</v>
      </c>
      <c r="AF44" s="14">
        <f>Input_Accepted!E43</f>
        <v>7.9966753309681398E-4</v>
      </c>
      <c r="AG44" s="14">
        <f>Input_Accepted!J43</f>
        <v>1.20183320525691E-3</v>
      </c>
      <c r="AH44" s="14">
        <f>Input_Accepted!K43</f>
        <v>1.53189325984748E-3</v>
      </c>
      <c r="AI44" s="44">
        <f>Input_Accepted!L43</f>
        <v>1.34220580824585E-3</v>
      </c>
      <c r="AK44" s="56">
        <f t="shared" si="124"/>
        <v>9.0500170915736966</v>
      </c>
      <c r="AL44" s="4">
        <f t="shared" si="125"/>
        <v>11.535427814313611</v>
      </c>
      <c r="AM44" s="4">
        <f t="shared" si="126"/>
        <v>10.107047676751307</v>
      </c>
      <c r="AN44" s="4">
        <f t="shared" si="127"/>
        <v>12.857770711307804</v>
      </c>
      <c r="AO44" s="57">
        <f t="shared" si="27"/>
        <v>41</v>
      </c>
      <c r="AQ44" s="74">
        <f t="shared" si="27"/>
        <v>41</v>
      </c>
      <c r="AR44" s="73">
        <f t="shared" si="128"/>
        <v>-4.0503921486152294E-4</v>
      </c>
      <c r="AS44" s="73">
        <f t="shared" si="129"/>
        <v>-7.3509926945209293E-4</v>
      </c>
      <c r="AT44" s="50">
        <f t="shared" si="135"/>
        <v>-5.454118178504629E-4</v>
      </c>
      <c r="AU44" s="50">
        <f t="shared" si="29"/>
        <v>-1.7074990721086467E-3</v>
      </c>
      <c r="AW44" s="74">
        <f t="shared" ref="AW44" si="146">1+AW43</f>
        <v>41</v>
      </c>
      <c r="AX44" s="4">
        <f t="shared" si="31"/>
        <v>0</v>
      </c>
      <c r="AY44" s="4">
        <f t="shared" si="31"/>
        <v>0</v>
      </c>
      <c r="AZ44" s="49">
        <f t="shared" si="31"/>
        <v>0</v>
      </c>
      <c r="BA44" s="4">
        <f t="shared" si="34"/>
        <v>0</v>
      </c>
      <c r="BC44" s="74">
        <f t="shared" si="35"/>
        <v>41</v>
      </c>
      <c r="BD44" s="56">
        <f t="shared" si="36"/>
        <v>1.1679480585032866</v>
      </c>
      <c r="BE44" s="4">
        <f t="shared" si="37"/>
        <v>3.2268935077040783</v>
      </c>
      <c r="BF44" s="4">
        <f t="shared" si="38"/>
        <v>1.9564133408495286</v>
      </c>
      <c r="BG44" s="49">
        <f t="shared" si="39"/>
        <v>4.5692748151397957</v>
      </c>
      <c r="BI44" s="74">
        <f t="shared" si="40"/>
        <v>41</v>
      </c>
      <c r="BJ44" s="56">
        <f t="shared" si="41"/>
        <v>0.58397402925164332</v>
      </c>
      <c r="BK44" s="4">
        <f t="shared" si="42"/>
        <v>1.6134467538520392</v>
      </c>
      <c r="BL44" s="4">
        <f t="shared" si="43"/>
        <v>0.97820667042476428</v>
      </c>
      <c r="BM44" s="49">
        <f t="shared" si="44"/>
        <v>2.2846374075698979</v>
      </c>
      <c r="BO44" s="74">
        <f t="shared" si="45"/>
        <v>41</v>
      </c>
      <c r="BP44" s="56">
        <f t="shared" si="46"/>
        <v>1.0266747549956612</v>
      </c>
      <c r="BQ44" s="4">
        <f t="shared" si="47"/>
        <v>2.6521792601180638</v>
      </c>
      <c r="BR44" s="4">
        <f t="shared" si="88"/>
        <v>1.6666786428844971</v>
      </c>
      <c r="BS44" s="49">
        <f t="shared" si="48"/>
        <v>3.6513885786637363</v>
      </c>
      <c r="BU44" s="74">
        <f t="shared" si="49"/>
        <v>41</v>
      </c>
      <c r="BV44" s="73">
        <f t="shared" si="50"/>
        <v>1.6173722786398186E-7</v>
      </c>
      <c r="BW44" s="73">
        <f t="shared" si="51"/>
        <v>5.3615451491554098E-7</v>
      </c>
      <c r="BX44" s="73">
        <f t="shared" si="52"/>
        <v>2.9434778000169108E-7</v>
      </c>
      <c r="BY44" s="1">
        <f t="shared" si="53"/>
        <v>8.2415810322459263E-7</v>
      </c>
      <c r="BZ44" s="91">
        <f t="shared" si="54"/>
        <v>7.6898861907677345E-6</v>
      </c>
      <c r="CB44" s="74">
        <f t="shared" si="55"/>
        <v>41</v>
      </c>
      <c r="CC44" s="56">
        <f t="shared" si="56"/>
        <v>0.50291609389549485</v>
      </c>
      <c r="CD44" s="4">
        <f t="shared" si="57"/>
        <v>0.91566269286315649</v>
      </c>
      <c r="CE44" s="4">
        <f t="shared" si="58"/>
        <v>0.67845479864361591</v>
      </c>
      <c r="CF44" s="49">
        <f t="shared" si="59"/>
        <v>1.1352612197423344</v>
      </c>
      <c r="CH44" s="74">
        <f t="shared" si="60"/>
        <v>41</v>
      </c>
      <c r="CI44" s="56">
        <f t="shared" si="131"/>
        <v>0</v>
      </c>
      <c r="CJ44" s="4">
        <f t="shared" si="132"/>
        <v>1</v>
      </c>
      <c r="CK44" s="4">
        <f t="shared" si="133"/>
        <v>0</v>
      </c>
      <c r="CL44" s="49">
        <f t="shared" si="61"/>
        <v>1</v>
      </c>
      <c r="CM44" s="4">
        <f t="shared" si="62"/>
        <v>10.831287508016498</v>
      </c>
      <c r="CN44" s="49">
        <f t="shared" si="63"/>
        <v>1.2119890638863766</v>
      </c>
      <c r="CP44" s="74">
        <f t="shared" si="64"/>
        <v>41</v>
      </c>
      <c r="CQ44" s="56">
        <f t="shared" si="65"/>
        <v>1</v>
      </c>
      <c r="CR44" s="4">
        <f t="shared" si="66"/>
        <v>1</v>
      </c>
      <c r="CS44" s="4">
        <f t="shared" si="67"/>
        <v>1</v>
      </c>
      <c r="CT44" s="49">
        <f t="shared" si="68"/>
        <v>1</v>
      </c>
      <c r="CU44" s="4">
        <f t="shared" si="69"/>
        <v>8.843626349918182</v>
      </c>
      <c r="CV44" s="49">
        <f t="shared" si="70"/>
        <v>3.1996502219846925</v>
      </c>
      <c r="CW44" s="56"/>
      <c r="CX44" s="74">
        <f t="shared" si="71"/>
        <v>41</v>
      </c>
      <c r="CY44" s="4">
        <f>Input_Accepted!Q43*(1-$DC$3)</f>
        <v>1.4044023631765035E-3</v>
      </c>
      <c r="CZ44" s="4">
        <f>Input_Accepted!L43</f>
        <v>1.34220580824585E-3</v>
      </c>
      <c r="DA44" s="4">
        <f>Input_Accepted!M43</f>
        <v>7.9679399039538697E-4</v>
      </c>
      <c r="DB44" s="49">
        <f>$DC$3*Input_Accepted!Q43</f>
        <v>1.7074990721086467E-3</v>
      </c>
      <c r="DD44" s="102">
        <f>Input_Accepted!Q43*Input_Accepted!C43</f>
        <v>23.433169472633359</v>
      </c>
      <c r="DG44" s="82">
        <f t="shared" si="72"/>
        <v>41</v>
      </c>
      <c r="DH44" s="56">
        <f t="shared" si="73"/>
        <v>4.0503921486152294E-4</v>
      </c>
      <c r="DI44" s="4">
        <f t="shared" si="74"/>
        <v>7.3509926945209293E-4</v>
      </c>
      <c r="DJ44" s="4">
        <f t="shared" si="75"/>
        <v>5.454118178504629E-4</v>
      </c>
      <c r="DK44" s="49">
        <f t="shared" si="76"/>
        <v>9.1070508171325957E-4</v>
      </c>
      <c r="DM44" s="74">
        <f t="shared" si="77"/>
        <v>41</v>
      </c>
      <c r="DN44" s="4">
        <f t="shared" si="89"/>
        <v>1.3144666133397944E-8</v>
      </c>
      <c r="DO44" s="4">
        <f t="shared" si="90"/>
        <v>1.8222037551113908E-8</v>
      </c>
      <c r="DP44" s="49">
        <f t="shared" si="91"/>
        <v>1.7823052475658671E-8</v>
      </c>
      <c r="DQ44" s="49">
        <f t="shared" si="92"/>
        <v>2.0694653708495845E-8</v>
      </c>
      <c r="DS44" s="74">
        <f t="shared" si="79"/>
        <v>41</v>
      </c>
      <c r="DT44" s="73">
        <f t="shared" si="142"/>
        <v>1.20183320525691E-3</v>
      </c>
      <c r="DU44" s="467">
        <f t="shared" si="143"/>
        <v>1.20183320525691E-3</v>
      </c>
      <c r="DV44" s="49"/>
      <c r="DW44" s="102">
        <f t="shared" si="93"/>
        <v>97792.660347870726</v>
      </c>
      <c r="DY44" s="74">
        <f t="shared" si="82"/>
        <v>41</v>
      </c>
      <c r="DZ44" s="409">
        <f t="shared" si="83"/>
        <v>1.2246851163611745E-3</v>
      </c>
      <c r="EB44" s="102">
        <f t="shared" si="95"/>
        <v>97750.827475977931</v>
      </c>
      <c r="EE44" s="74">
        <f t="shared" si="84"/>
        <v>41</v>
      </c>
      <c r="EF44" s="409">
        <f>Input_Accepted!Q43</f>
        <v>3.1119014352851502E-3</v>
      </c>
      <c r="EH44" s="443">
        <f t="shared" si="134"/>
        <v>2.0227359329353478E-3</v>
      </c>
    </row>
    <row r="45" spans="1:138">
      <c r="A45" s="82">
        <f t="shared" si="9"/>
        <v>42</v>
      </c>
      <c r="B45" s="84">
        <f>Input_Accepted!B44</f>
        <v>15</v>
      </c>
      <c r="C45" s="17">
        <f>Input_Accepted!C44</f>
        <v>7833.4524298425804</v>
      </c>
      <c r="D45" s="16">
        <f t="shared" si="10"/>
        <v>1.9148645037857768E-3</v>
      </c>
      <c r="E45" s="12"/>
      <c r="F45" s="11">
        <f t="shared" si="11"/>
        <v>42</v>
      </c>
      <c r="G45" s="11">
        <f t="shared" si="12"/>
        <v>42</v>
      </c>
      <c r="H45" s="49">
        <f t="shared" si="13"/>
        <v>42</v>
      </c>
      <c r="J45" s="61">
        <f t="shared" si="14"/>
        <v>42</v>
      </c>
      <c r="K45" s="5">
        <f>Input_Accepted!B44</f>
        <v>15</v>
      </c>
      <c r="L45" s="4">
        <f t="shared" si="85"/>
        <v>79</v>
      </c>
      <c r="M45" s="4">
        <f t="shared" si="86"/>
        <v>4.3743078626799554E-2</v>
      </c>
      <c r="N45" s="4"/>
      <c r="O45" s="49"/>
      <c r="Q45" s="43">
        <f t="shared" si="15"/>
        <v>42</v>
      </c>
      <c r="R45" s="14">
        <f>Input_Accepted!M44</f>
        <v>1.9148645037857801E-3</v>
      </c>
      <c r="S45" s="14">
        <f t="shared" si="16"/>
        <v>2.8839196460175038E-3</v>
      </c>
      <c r="T45" s="14">
        <f t="shared" si="17"/>
        <v>9.4580936155405637E-4</v>
      </c>
      <c r="U45" s="14">
        <f t="shared" si="18"/>
        <v>2.4834427760135769E-3</v>
      </c>
      <c r="V45" s="14">
        <f t="shared" si="19"/>
        <v>1.346286231557983E-3</v>
      </c>
      <c r="W45" s="49"/>
      <c r="X45" s="43">
        <f t="shared" si="20"/>
        <v>42</v>
      </c>
      <c r="Y45" s="14">
        <f>+Input_Accepted!I44</f>
        <v>1.90502144828254E-3</v>
      </c>
      <c r="Z45" s="14">
        <f t="shared" si="21"/>
        <v>2.8715827448987097E-3</v>
      </c>
      <c r="AA45" s="14">
        <f t="shared" si="22"/>
        <v>9.3846015166637034E-4</v>
      </c>
      <c r="AB45" s="14">
        <f t="shared" si="23"/>
        <v>2.472136494766517E-3</v>
      </c>
      <c r="AC45" s="14">
        <f t="shared" si="24"/>
        <v>1.337906401798563E-3</v>
      </c>
      <c r="AD45" s="50"/>
      <c r="AE45" s="43">
        <f t="shared" si="25"/>
        <v>42</v>
      </c>
      <c r="AF45" s="14">
        <f>Input_Accepted!E44</f>
        <v>1.90502144828254E-3</v>
      </c>
      <c r="AG45" s="14">
        <f>Input_Accepted!J44</f>
        <v>1.3337129268990199E-3</v>
      </c>
      <c r="AH45" s="14">
        <f>Input_Accepted!K44</f>
        <v>1.6799159041384099E-3</v>
      </c>
      <c r="AI45" s="44">
        <f>Input_Accepted!L44</f>
        <v>1.45699564702968E-3</v>
      </c>
      <c r="AK45" s="56">
        <f t="shared" si="124"/>
        <v>10.447576767929588</v>
      </c>
      <c r="AL45" s="4">
        <f t="shared" si="125"/>
        <v>13.159541321204223</v>
      </c>
      <c r="AM45" s="4">
        <f t="shared" si="126"/>
        <v>11.413306091494709</v>
      </c>
      <c r="AN45" s="4">
        <f t="shared" si="127"/>
        <v>14.330112281958</v>
      </c>
      <c r="AO45" s="57">
        <f t="shared" si="27"/>
        <v>42</v>
      </c>
      <c r="AQ45" s="74">
        <f t="shared" si="27"/>
        <v>42</v>
      </c>
      <c r="AR45" s="73">
        <f t="shared" si="128"/>
        <v>5.8115157688675692E-4</v>
      </c>
      <c r="AS45" s="73">
        <f t="shared" si="129"/>
        <v>2.3494859964736693E-4</v>
      </c>
      <c r="AT45" s="50">
        <f t="shared" si="135"/>
        <v>4.5786885675609679E-4</v>
      </c>
      <c r="AU45" s="50">
        <f t="shared" si="29"/>
        <v>-1.829348222932398E-3</v>
      </c>
      <c r="AW45" s="74">
        <f t="shared" ref="AW45" si="147">1+AW44</f>
        <v>42</v>
      </c>
      <c r="AX45" s="4">
        <f t="shared" si="31"/>
        <v>1</v>
      </c>
      <c r="AY45" s="4">
        <f t="shared" si="31"/>
        <v>1</v>
      </c>
      <c r="AZ45" s="49">
        <f t="shared" si="31"/>
        <v>1</v>
      </c>
      <c r="BA45" s="4">
        <f t="shared" si="34"/>
        <v>0</v>
      </c>
      <c r="BC45" s="74">
        <f t="shared" si="35"/>
        <v>42</v>
      </c>
      <c r="BD45" s="56">
        <f t="shared" si="36"/>
        <v>1.7455576703999967</v>
      </c>
      <c r="BE45" s="4">
        <f t="shared" si="37"/>
        <v>0.24617653713718557</v>
      </c>
      <c r="BF45" s="4">
        <f t="shared" si="38"/>
        <v>1.0247219432783456</v>
      </c>
      <c r="BG45" s="49">
        <f t="shared" si="39"/>
        <v>3.083827928558458E-2</v>
      </c>
      <c r="BI45" s="74">
        <f t="shared" si="40"/>
        <v>42</v>
      </c>
      <c r="BJ45" s="56">
        <f t="shared" si="41"/>
        <v>0.87277883519999833</v>
      </c>
      <c r="BK45" s="4">
        <f t="shared" si="42"/>
        <v>0.12308826856859278</v>
      </c>
      <c r="BL45" s="4">
        <f t="shared" si="43"/>
        <v>0.51236097163917282</v>
      </c>
      <c r="BM45" s="49">
        <f t="shared" si="44"/>
        <v>1.541913964279229E-2</v>
      </c>
      <c r="BO45" s="74">
        <f t="shared" si="45"/>
        <v>42</v>
      </c>
      <c r="BP45" s="56">
        <f t="shared" si="46"/>
        <v>1.9810255654184743</v>
      </c>
      <c r="BQ45" s="4">
        <f t="shared" si="47"/>
        <v>0.25696927473251224</v>
      </c>
      <c r="BR45" s="4">
        <f t="shared" si="88"/>
        <v>1.1254959566130636</v>
      </c>
      <c r="BS45" s="49">
        <f t="shared" si="48"/>
        <v>3.1257859447960348E-2</v>
      </c>
      <c r="BU45" s="74">
        <f t="shared" si="49"/>
        <v>42</v>
      </c>
      <c r="BV45" s="73">
        <f t="shared" si="50"/>
        <v>3.2639342660542404E-7</v>
      </c>
      <c r="BW45" s="73">
        <f t="shared" si="51"/>
        <v>5.0672506004424908E-8</v>
      </c>
      <c r="BX45" s="73">
        <f t="shared" si="52"/>
        <v>2.0072711858826719E-7</v>
      </c>
      <c r="BY45" s="1">
        <f t="shared" si="53"/>
        <v>5.726437034893379E-9</v>
      </c>
      <c r="BZ45" s="91">
        <f t="shared" si="54"/>
        <v>2.8995706493989918E-6</v>
      </c>
      <c r="CB45" s="74">
        <f t="shared" si="55"/>
        <v>42</v>
      </c>
      <c r="CC45" s="56">
        <f t="shared" si="56"/>
        <v>0.29989610977796582</v>
      </c>
      <c r="CD45" s="4">
        <f t="shared" si="57"/>
        <v>0.1181643095656863</v>
      </c>
      <c r="CE45" s="4">
        <f t="shared" si="58"/>
        <v>0.23518149974467467</v>
      </c>
      <c r="CF45" s="49">
        <f t="shared" si="59"/>
        <v>3.9723030634833401E-2</v>
      </c>
      <c r="CH45" s="74">
        <f t="shared" si="60"/>
        <v>42</v>
      </c>
      <c r="CI45" s="56">
        <f t="shared" si="131"/>
        <v>0</v>
      </c>
      <c r="CJ45" s="4">
        <f t="shared" si="132"/>
        <v>0</v>
      </c>
      <c r="CK45" s="4">
        <f t="shared" si="133"/>
        <v>0</v>
      </c>
      <c r="CL45" s="49">
        <f t="shared" si="61"/>
        <v>0</v>
      </c>
      <c r="CM45" s="4">
        <f t="shared" si="62"/>
        <v>22.494406830520823</v>
      </c>
      <c r="CN45" s="49">
        <f t="shared" si="63"/>
        <v>7.3513829553813652</v>
      </c>
      <c r="CP45" s="74">
        <f t="shared" si="64"/>
        <v>42</v>
      </c>
      <c r="CQ45" s="56">
        <f t="shared" si="65"/>
        <v>1</v>
      </c>
      <c r="CR45" s="4">
        <f t="shared" si="66"/>
        <v>0</v>
      </c>
      <c r="CS45" s="4">
        <f t="shared" si="67"/>
        <v>0</v>
      </c>
      <c r="CT45" s="49">
        <f t="shared" si="68"/>
        <v>0</v>
      </c>
      <c r="CU45" s="4">
        <f t="shared" si="69"/>
        <v>19.365363631831293</v>
      </c>
      <c r="CV45" s="49">
        <f t="shared" si="70"/>
        <v>10.480426154070896</v>
      </c>
      <c r="CW45" s="56"/>
      <c r="CX45" s="74">
        <f t="shared" si="71"/>
        <v>42</v>
      </c>
      <c r="CY45" s="4">
        <f>Input_Accepted!Q44*(1-$DC$3)</f>
        <v>1.5046221748081421E-3</v>
      </c>
      <c r="CZ45" s="4">
        <f>Input_Accepted!L44</f>
        <v>1.45699564702968E-3</v>
      </c>
      <c r="DA45" s="4">
        <f>Input_Accepted!M44</f>
        <v>1.9148645037857801E-3</v>
      </c>
      <c r="DB45" s="49">
        <f>$DC$3*Input_Accepted!Q44</f>
        <v>1.829348222932398E-3</v>
      </c>
      <c r="DD45" s="102">
        <f>Input_Accepted!Q44*Input_Accepted!C44</f>
        <v>26.116498513203869</v>
      </c>
      <c r="DG45" s="82">
        <f t="shared" si="72"/>
        <v>42</v>
      </c>
      <c r="DH45" s="56">
        <f t="shared" si="73"/>
        <v>5.8115157688675692E-4</v>
      </c>
      <c r="DI45" s="4">
        <f t="shared" si="74"/>
        <v>2.3494859964736693E-4</v>
      </c>
      <c r="DJ45" s="4">
        <f t="shared" si="75"/>
        <v>4.5786885675609679E-4</v>
      </c>
      <c r="DK45" s="49">
        <f t="shared" si="76"/>
        <v>8.5516280853378856E-5</v>
      </c>
      <c r="DM45" s="74">
        <f t="shared" si="77"/>
        <v>42</v>
      </c>
      <c r="DN45" s="4">
        <f t="shared" si="89"/>
        <v>1.739226098040039E-8</v>
      </c>
      <c r="DO45" s="4">
        <f t="shared" si="90"/>
        <v>2.1910703222879159E-8</v>
      </c>
      <c r="DP45" s="49">
        <f t="shared" si="91"/>
        <v>1.3176707088017695E-8</v>
      </c>
      <c r="DQ45" s="49">
        <f t="shared" si="92"/>
        <v>1.4847215556469297E-8</v>
      </c>
      <c r="DS45" s="74">
        <f t="shared" si="79"/>
        <v>42</v>
      </c>
      <c r="DT45" s="73">
        <f t="shared" si="142"/>
        <v>1.3337129268990199E-3</v>
      </c>
      <c r="DU45" s="467">
        <f t="shared" si="143"/>
        <v>1.3337129268990199E-3</v>
      </c>
      <c r="DV45" s="49"/>
      <c r="DW45" s="102">
        <f t="shared" si="93"/>
        <v>97675.129881434244</v>
      </c>
      <c r="DY45" s="74">
        <f t="shared" si="82"/>
        <v>42</v>
      </c>
      <c r="DZ45" s="409">
        <f t="shared" si="83"/>
        <v>1.3590724269617509E-3</v>
      </c>
      <c r="EB45" s="102">
        <f t="shared" si="95"/>
        <v>97631.113492456105</v>
      </c>
      <c r="EE45" s="74">
        <f t="shared" si="84"/>
        <v>42</v>
      </c>
      <c r="EF45" s="409">
        <f>Input_Accepted!Q44</f>
        <v>3.3339703977405401E-3</v>
      </c>
      <c r="EH45" s="443">
        <f t="shared" si="134"/>
        <v>2.1670807585313511E-3</v>
      </c>
    </row>
    <row r="46" spans="1:138">
      <c r="A46" s="82">
        <f t="shared" si="9"/>
        <v>43</v>
      </c>
      <c r="B46" s="84">
        <f>Input_Accepted!B45</f>
        <v>10</v>
      </c>
      <c r="C46" s="17">
        <f>Input_Accepted!C45</f>
        <v>8347.3928815879499</v>
      </c>
      <c r="D46" s="16">
        <f t="shared" si="10"/>
        <v>1.1979788350512705E-3</v>
      </c>
      <c r="E46" s="12"/>
      <c r="F46" s="11">
        <f t="shared" si="11"/>
        <v>43</v>
      </c>
      <c r="G46" s="11">
        <f t="shared" si="12"/>
        <v>43</v>
      </c>
      <c r="H46" s="49">
        <f t="shared" si="13"/>
        <v>43</v>
      </c>
      <c r="J46" s="61">
        <f t="shared" si="14"/>
        <v>43</v>
      </c>
      <c r="K46" s="5">
        <f>Input_Accepted!B45</f>
        <v>10</v>
      </c>
      <c r="L46" s="4">
        <f t="shared" si="85"/>
        <v>89</v>
      </c>
      <c r="M46" s="4">
        <f t="shared" si="86"/>
        <v>4.9280177187153933E-2</v>
      </c>
      <c r="N46" s="4"/>
      <c r="O46" s="49"/>
      <c r="Q46" s="43">
        <f t="shared" si="15"/>
        <v>43</v>
      </c>
      <c r="R46" s="14">
        <f>Input_Accepted!M45</f>
        <v>1.19797883505127E-3</v>
      </c>
      <c r="S46" s="14">
        <f t="shared" si="16"/>
        <v>1.9404938097089556E-3</v>
      </c>
      <c r="T46" s="14">
        <f t="shared" si="17"/>
        <v>4.5546386039358442E-4</v>
      </c>
      <c r="U46" s="14">
        <f t="shared" si="18"/>
        <v>1.6336381314065447E-3</v>
      </c>
      <c r="V46" s="14">
        <f t="shared" si="19"/>
        <v>7.6231953869599538E-4</v>
      </c>
      <c r="W46" s="49"/>
      <c r="X46" s="43">
        <f t="shared" si="20"/>
        <v>43</v>
      </c>
      <c r="Y46" s="14">
        <f>+Input_Accepted!I45</f>
        <v>1.1910697902560801E-3</v>
      </c>
      <c r="Z46" s="14">
        <f t="shared" si="21"/>
        <v>1.9314405336985337E-3</v>
      </c>
      <c r="AA46" s="14">
        <f t="shared" si="22"/>
        <v>4.5069904681362648E-4</v>
      </c>
      <c r="AB46" s="14">
        <f t="shared" si="23"/>
        <v>1.625470991765683E-3</v>
      </c>
      <c r="AC46" s="14">
        <f t="shared" si="24"/>
        <v>7.5666858874647719E-4</v>
      </c>
      <c r="AD46" s="50"/>
      <c r="AE46" s="43">
        <f t="shared" si="25"/>
        <v>43</v>
      </c>
      <c r="AF46" s="14">
        <f>Input_Accepted!E45</f>
        <v>1.1910697902560801E-3</v>
      </c>
      <c r="AG46" s="14">
        <f>Input_Accepted!J45</f>
        <v>1.4834536389419901E-3</v>
      </c>
      <c r="AH46" s="14">
        <f>Input_Accepted!K45</f>
        <v>1.84222837739467E-3</v>
      </c>
      <c r="AI46" s="44">
        <f>Input_Accepted!L45</f>
        <v>1.6816140117499199E-3</v>
      </c>
      <c r="AK46" s="56">
        <f t="shared" si="124"/>
        <v>12.382970345870108</v>
      </c>
      <c r="AL46" s="4">
        <f t="shared" si="125"/>
        <v>15.377804043723588</v>
      </c>
      <c r="AM46" s="4">
        <f t="shared" si="126"/>
        <v>14.037092831259837</v>
      </c>
      <c r="AN46" s="4">
        <f t="shared" si="127"/>
        <v>17.22434194910937</v>
      </c>
      <c r="AO46" s="57">
        <f t="shared" si="27"/>
        <v>43</v>
      </c>
      <c r="AQ46" s="74">
        <f t="shared" si="27"/>
        <v>43</v>
      </c>
      <c r="AR46" s="73">
        <f t="shared" si="128"/>
        <v>-2.8547480389071959E-4</v>
      </c>
      <c r="AS46" s="73">
        <f t="shared" si="129"/>
        <v>-6.4424954234339952E-4</v>
      </c>
      <c r="AT46" s="50">
        <f t="shared" si="135"/>
        <v>-4.8363517669864947E-4</v>
      </c>
      <c r="AU46" s="50">
        <f t="shared" si="29"/>
        <v>-2.0634397102718771E-3</v>
      </c>
      <c r="AW46" s="74">
        <f t="shared" ref="AW46" si="148">1+AW45</f>
        <v>43</v>
      </c>
      <c r="AX46" s="4">
        <f t="shared" si="31"/>
        <v>0</v>
      </c>
      <c r="AY46" s="4">
        <f t="shared" si="31"/>
        <v>0</v>
      </c>
      <c r="AZ46" s="49">
        <f t="shared" si="31"/>
        <v>0</v>
      </c>
      <c r="BA46" s="4">
        <f t="shared" si="34"/>
        <v>0</v>
      </c>
      <c r="BC46" s="74">
        <f t="shared" si="35"/>
        <v>43</v>
      </c>
      <c r="BD46" s="56">
        <f t="shared" si="36"/>
        <v>0.49119916192337776</v>
      </c>
      <c r="BE46" s="4">
        <f t="shared" si="37"/>
        <v>2.1488064694980871</v>
      </c>
      <c r="BF46" s="4">
        <f t="shared" si="38"/>
        <v>1.2918212452702154</v>
      </c>
      <c r="BG46" s="49">
        <f t="shared" si="39"/>
        <v>3.5739134995952391</v>
      </c>
      <c r="BI46" s="74">
        <f t="shared" si="40"/>
        <v>43</v>
      </c>
      <c r="BJ46" s="56">
        <f t="shared" si="41"/>
        <v>0.24559958096168888</v>
      </c>
      <c r="BK46" s="4">
        <f t="shared" si="42"/>
        <v>1.0744032347490435</v>
      </c>
      <c r="BL46" s="4">
        <f t="shared" si="43"/>
        <v>0.64591062263510768</v>
      </c>
      <c r="BM46" s="49">
        <f t="shared" si="44"/>
        <v>1.7869567497976195</v>
      </c>
      <c r="BO46" s="74">
        <f t="shared" si="45"/>
        <v>43</v>
      </c>
      <c r="BP46" s="56">
        <f t="shared" si="46"/>
        <v>0.45789690588925969</v>
      </c>
      <c r="BQ46" s="4">
        <f t="shared" si="47"/>
        <v>1.8772184621259758</v>
      </c>
      <c r="BR46" s="4">
        <f t="shared" si="88"/>
        <v>1.1591225889376031</v>
      </c>
      <c r="BS46" s="49">
        <f t="shared" si="48"/>
        <v>3.0238266012736372</v>
      </c>
      <c r="BU46" s="74">
        <f t="shared" si="49"/>
        <v>43</v>
      </c>
      <c r="BV46" s="73">
        <f t="shared" si="50"/>
        <v>8.5488314972385093E-8</v>
      </c>
      <c r="BW46" s="73">
        <f t="shared" si="51"/>
        <v>4.240075056043246E-7</v>
      </c>
      <c r="BX46" s="73">
        <f t="shared" si="52"/>
        <v>2.4063363324099739E-7</v>
      </c>
      <c r="BY46" s="1">
        <f t="shared" si="53"/>
        <v>7.6102927734836814E-7</v>
      </c>
      <c r="BZ46" s="91">
        <f t="shared" si="54"/>
        <v>5.9467463478573581E-6</v>
      </c>
      <c r="CB46" s="74">
        <f t="shared" si="55"/>
        <v>43</v>
      </c>
      <c r="CC46" s="56">
        <f t="shared" si="56"/>
        <v>0.24548003070672073</v>
      </c>
      <c r="CD46" s="4">
        <f t="shared" si="57"/>
        <v>0.54670061524991809</v>
      </c>
      <c r="CE46" s="4">
        <f t="shared" si="58"/>
        <v>0.41185178694555996</v>
      </c>
      <c r="CF46" s="49">
        <f t="shared" si="59"/>
        <v>0.73242552800221505</v>
      </c>
      <c r="CH46" s="74">
        <f t="shared" si="60"/>
        <v>43</v>
      </c>
      <c r="CI46" s="56">
        <f t="shared" si="131"/>
        <v>0</v>
      </c>
      <c r="CJ46" s="4">
        <f t="shared" si="132"/>
        <v>0</v>
      </c>
      <c r="CK46" s="4">
        <f t="shared" si="133"/>
        <v>0</v>
      </c>
      <c r="CL46" s="49">
        <f t="shared" si="61"/>
        <v>1</v>
      </c>
      <c r="CM46" s="4">
        <f t="shared" si="62"/>
        <v>16.12249296220557</v>
      </c>
      <c r="CN46" s="49">
        <f t="shared" si="63"/>
        <v>3.7621620151105399</v>
      </c>
      <c r="CP46" s="74">
        <f t="shared" si="64"/>
        <v>43</v>
      </c>
      <c r="CQ46" s="56">
        <f t="shared" si="65"/>
        <v>0</v>
      </c>
      <c r="CR46" s="4">
        <f t="shared" si="66"/>
        <v>1</v>
      </c>
      <c r="CS46" s="4">
        <f t="shared" si="67"/>
        <v>1</v>
      </c>
      <c r="CT46" s="49">
        <f t="shared" si="68"/>
        <v>1</v>
      </c>
      <c r="CU46" s="4">
        <f t="shared" si="69"/>
        <v>13.568444985892567</v>
      </c>
      <c r="CV46" s="49">
        <f t="shared" si="70"/>
        <v>6.3162099914235439</v>
      </c>
      <c r="CW46" s="56"/>
      <c r="CX46" s="74">
        <f t="shared" si="71"/>
        <v>43</v>
      </c>
      <c r="CY46" s="4">
        <f>Input_Accepted!Q45*(1-$DC$3)</f>
        <v>1.6971602812055132E-3</v>
      </c>
      <c r="CZ46" s="4">
        <f>Input_Accepted!L45</f>
        <v>1.6816140117499199E-3</v>
      </c>
      <c r="DA46" s="4">
        <f>Input_Accepted!M45</f>
        <v>1.19797883505127E-3</v>
      </c>
      <c r="DB46" s="49">
        <f>$DC$3*Input_Accepted!Q45</f>
        <v>2.0634397102718771E-3</v>
      </c>
      <c r="DD46" s="102">
        <f>Input_Accepted!Q45*Input_Accepted!C45</f>
        <v>31.39120559935807</v>
      </c>
      <c r="DG46" s="82">
        <f t="shared" si="72"/>
        <v>43</v>
      </c>
      <c r="DH46" s="56">
        <f t="shared" si="73"/>
        <v>2.8547480389071959E-4</v>
      </c>
      <c r="DI46" s="4">
        <f t="shared" si="74"/>
        <v>6.4424954234339952E-4</v>
      </c>
      <c r="DJ46" s="4">
        <f t="shared" si="75"/>
        <v>4.8363517669864947E-4</v>
      </c>
      <c r="DK46" s="49">
        <f t="shared" si="76"/>
        <v>8.6546087522060668E-4</v>
      </c>
      <c r="DM46" s="74">
        <f t="shared" si="77"/>
        <v>43</v>
      </c>
      <c r="DN46" s="4">
        <f t="shared" si="89"/>
        <v>2.2422280843135703E-8</v>
      </c>
      <c r="DO46" s="4">
        <f t="shared" si="90"/>
        <v>2.6345338974564147E-8</v>
      </c>
      <c r="DP46" s="49">
        <f t="shared" si="91"/>
        <v>5.045340976959471E-8</v>
      </c>
      <c r="DQ46" s="49">
        <f t="shared" si="92"/>
        <v>5.4798824444809542E-8</v>
      </c>
      <c r="DS46" s="74">
        <f t="shared" si="79"/>
        <v>43</v>
      </c>
      <c r="DT46" s="73">
        <f t="shared" si="142"/>
        <v>1.4834536389419901E-3</v>
      </c>
      <c r="DU46" s="467">
        <f t="shared" si="143"/>
        <v>1.4834536389419901E-3</v>
      </c>
      <c r="DV46" s="49"/>
      <c r="DW46" s="102">
        <f t="shared" si="93"/>
        <v>97544.859298074836</v>
      </c>
      <c r="DY46" s="74">
        <f t="shared" si="82"/>
        <v>43</v>
      </c>
      <c r="DZ46" s="409">
        <f t="shared" si="83"/>
        <v>1.5116603406174971E-3</v>
      </c>
      <c r="EB46" s="102">
        <f t="shared" si="95"/>
        <v>97498.425738094928</v>
      </c>
      <c r="EE46" s="74">
        <f t="shared" si="84"/>
        <v>43</v>
      </c>
      <c r="EF46" s="409">
        <f>Input_Accepted!Q45</f>
        <v>3.7605999914773901E-3</v>
      </c>
      <c r="EH46" s="443">
        <f t="shared" si="134"/>
        <v>2.4443899944603035E-3</v>
      </c>
    </row>
    <row r="47" spans="1:138">
      <c r="A47" s="82">
        <f t="shared" si="9"/>
        <v>44</v>
      </c>
      <c r="B47" s="84">
        <f>Input_Accepted!B46</f>
        <v>18</v>
      </c>
      <c r="C47" s="17">
        <f>Input_Accepted!C46</f>
        <v>8848.0814510609107</v>
      </c>
      <c r="D47" s="16">
        <f t="shared" si="10"/>
        <v>2.0343393197224408E-3</v>
      </c>
      <c r="E47" s="12"/>
      <c r="F47" s="11">
        <f t="shared" si="11"/>
        <v>44</v>
      </c>
      <c r="G47" s="11">
        <f t="shared" si="12"/>
        <v>44</v>
      </c>
      <c r="H47" s="49">
        <f t="shared" si="13"/>
        <v>44</v>
      </c>
      <c r="J47" s="61">
        <f t="shared" si="14"/>
        <v>44</v>
      </c>
      <c r="K47" s="5">
        <f>Input_Accepted!B46</f>
        <v>18</v>
      </c>
      <c r="L47" s="4">
        <f t="shared" si="85"/>
        <v>107</v>
      </c>
      <c r="M47" s="4">
        <f t="shared" si="86"/>
        <v>5.9246954595791802E-2</v>
      </c>
      <c r="N47" s="4"/>
      <c r="O47" s="49"/>
      <c r="Q47" s="43">
        <f t="shared" si="15"/>
        <v>44</v>
      </c>
      <c r="R47" s="14">
        <f>Input_Accepted!M46</f>
        <v>2.03433931972244E-3</v>
      </c>
      <c r="S47" s="14">
        <f t="shared" si="16"/>
        <v>2.9741561368197482E-3</v>
      </c>
      <c r="T47" s="14">
        <f t="shared" si="17"/>
        <v>1.0945225026251317E-3</v>
      </c>
      <c r="U47" s="14">
        <f t="shared" si="18"/>
        <v>2.5857624522030035E-3</v>
      </c>
      <c r="V47" s="14">
        <f t="shared" si="19"/>
        <v>1.4829161872418764E-3</v>
      </c>
      <c r="W47" s="49"/>
      <c r="X47" s="43">
        <f t="shared" si="20"/>
        <v>44</v>
      </c>
      <c r="Y47" s="14">
        <f>+Input_Accepted!I46</f>
        <v>2.0213655651443898E-3</v>
      </c>
      <c r="Z47" s="14">
        <f t="shared" si="21"/>
        <v>2.9581808046230348E-3</v>
      </c>
      <c r="AA47" s="14">
        <f t="shared" si="22"/>
        <v>1.0845503256657449E-3</v>
      </c>
      <c r="AB47" s="14">
        <f t="shared" si="23"/>
        <v>2.5710275678997173E-3</v>
      </c>
      <c r="AC47" s="14">
        <f t="shared" si="24"/>
        <v>1.4717035623890624E-3</v>
      </c>
      <c r="AD47" s="50"/>
      <c r="AE47" s="43">
        <f t="shared" si="25"/>
        <v>44</v>
      </c>
      <c r="AF47" s="14">
        <f>Input_Accepted!E46</f>
        <v>2.0213655651443898E-3</v>
      </c>
      <c r="AG47" s="14">
        <f>Input_Accepted!J46</f>
        <v>1.65193754220583E-3</v>
      </c>
      <c r="AH47" s="14">
        <f>Input_Accepted!K46</f>
        <v>2.0202075176649599E-3</v>
      </c>
      <c r="AI47" s="44">
        <f>Input_Accepted!L46</f>
        <v>1.8557083120656901E-3</v>
      </c>
      <c r="AK47" s="56">
        <f t="shared" si="124"/>
        <v>14.616477925502554</v>
      </c>
      <c r="AL47" s="4">
        <f t="shared" si="125"/>
        <v>17.874960664345139</v>
      </c>
      <c r="AM47" s="4">
        <f t="shared" si="126"/>
        <v>16.419458294567985</v>
      </c>
      <c r="AN47" s="4">
        <f t="shared" si="127"/>
        <v>19.831969233843228</v>
      </c>
      <c r="AO47" s="57">
        <f t="shared" si="27"/>
        <v>44</v>
      </c>
      <c r="AQ47" s="74">
        <f t="shared" si="27"/>
        <v>44</v>
      </c>
      <c r="AR47" s="73">
        <f t="shared" si="128"/>
        <v>3.8240177751661087E-4</v>
      </c>
      <c r="AS47" s="73">
        <f t="shared" si="129"/>
        <v>1.4131802057480887E-5</v>
      </c>
      <c r="AT47" s="50">
        <f t="shared" si="135"/>
        <v>1.7863100765675073E-4</v>
      </c>
      <c r="AU47" s="50">
        <f t="shared" si="29"/>
        <v>-2.2413863777740561E-3</v>
      </c>
      <c r="AW47" s="74">
        <f t="shared" ref="AW47" si="149">1+AW46</f>
        <v>44</v>
      </c>
      <c r="AX47" s="4">
        <f t="shared" si="31"/>
        <v>1</v>
      </c>
      <c r="AY47" s="4">
        <f t="shared" si="31"/>
        <v>1</v>
      </c>
      <c r="AZ47" s="49">
        <f t="shared" si="31"/>
        <v>1</v>
      </c>
      <c r="BA47" s="4">
        <f t="shared" si="34"/>
        <v>0</v>
      </c>
      <c r="BC47" s="74">
        <f t="shared" si="35"/>
        <v>44</v>
      </c>
      <c r="BD47" s="56">
        <f t="shared" si="36"/>
        <v>0.72895651137677753</v>
      </c>
      <c r="BE47" s="4">
        <f t="shared" si="37"/>
        <v>8.7264561554895037E-4</v>
      </c>
      <c r="BF47" s="4">
        <f t="shared" si="38"/>
        <v>0.14748380923268689</v>
      </c>
      <c r="BG47" s="49">
        <f t="shared" si="39"/>
        <v>0.1746929898148184</v>
      </c>
      <c r="BI47" s="74">
        <f t="shared" si="40"/>
        <v>44</v>
      </c>
      <c r="BJ47" s="56">
        <f t="shared" si="41"/>
        <v>0.36447825568838876</v>
      </c>
      <c r="BK47" s="4">
        <f t="shared" si="42"/>
        <v>4.3632280777447519E-4</v>
      </c>
      <c r="BL47" s="4">
        <f t="shared" si="43"/>
        <v>7.3741904616343446E-2</v>
      </c>
      <c r="BM47" s="49">
        <f t="shared" si="44"/>
        <v>8.73464949074092E-2</v>
      </c>
      <c r="BO47" s="74">
        <f t="shared" si="45"/>
        <v>44</v>
      </c>
      <c r="BP47" s="56">
        <f t="shared" si="46"/>
        <v>0.78194691907070579</v>
      </c>
      <c r="BQ47" s="4">
        <f t="shared" si="47"/>
        <v>8.7291100337897926E-4</v>
      </c>
      <c r="BR47" s="4">
        <f t="shared" si="88"/>
        <v>0.15186105841741951</v>
      </c>
      <c r="BS47" s="49">
        <f t="shared" si="48"/>
        <v>0.16884802977318608</v>
      </c>
      <c r="BU47" s="74">
        <f t="shared" si="49"/>
        <v>44</v>
      </c>
      <c r="BV47" s="73">
        <f t="shared" si="50"/>
        <v>1.3647706413229313E-7</v>
      </c>
      <c r="BW47" s="73">
        <f t="shared" si="51"/>
        <v>1.3410739646139708E-12</v>
      </c>
      <c r="BX47" s="73">
        <f t="shared" si="52"/>
        <v>2.7442325497580379E-8</v>
      </c>
      <c r="BY47" s="1">
        <f t="shared" si="53"/>
        <v>4.8409157990218713E-8</v>
      </c>
      <c r="BZ47" s="91">
        <f t="shared" si="54"/>
        <v>2.6894997994617461E-6</v>
      </c>
      <c r="CB47" s="74">
        <f t="shared" si="55"/>
        <v>44</v>
      </c>
      <c r="CC47" s="56">
        <f t="shared" si="56"/>
        <v>0.18276160893844601</v>
      </c>
      <c r="CD47" s="4">
        <f t="shared" si="57"/>
        <v>5.7290353580708689E-4</v>
      </c>
      <c r="CE47" s="4">
        <f t="shared" si="58"/>
        <v>8.1953138974575609E-2</v>
      </c>
      <c r="CF47" s="49">
        <f t="shared" si="59"/>
        <v>0.10884761095351389</v>
      </c>
      <c r="CH47" s="74">
        <f t="shared" si="60"/>
        <v>44</v>
      </c>
      <c r="CI47" s="56">
        <f t="shared" si="131"/>
        <v>0</v>
      </c>
      <c r="CJ47" s="4">
        <f t="shared" si="132"/>
        <v>0</v>
      </c>
      <c r="CK47" s="4">
        <f t="shared" si="133"/>
        <v>0</v>
      </c>
      <c r="CL47" s="49">
        <f t="shared" si="61"/>
        <v>0</v>
      </c>
      <c r="CM47" s="4">
        <f t="shared" si="62"/>
        <v>26.174224706269513</v>
      </c>
      <c r="CN47" s="49">
        <f t="shared" si="63"/>
        <v>9.5961896192651466</v>
      </c>
      <c r="CP47" s="74">
        <f t="shared" si="64"/>
        <v>44</v>
      </c>
      <c r="CQ47" s="56">
        <f t="shared" si="65"/>
        <v>0</v>
      </c>
      <c r="CR47" s="4">
        <f t="shared" si="66"/>
        <v>0</v>
      </c>
      <c r="CS47" s="4">
        <f t="shared" si="67"/>
        <v>0</v>
      </c>
      <c r="CT47" s="49">
        <f t="shared" si="68"/>
        <v>0</v>
      </c>
      <c r="CU47" s="4">
        <f t="shared" si="69"/>
        <v>22.748661333699737</v>
      </c>
      <c r="CV47" s="49">
        <f t="shared" si="70"/>
        <v>13.021752991834926</v>
      </c>
      <c r="CW47" s="56"/>
      <c r="CX47" s="74">
        <f t="shared" si="71"/>
        <v>44</v>
      </c>
      <c r="CY47" s="4">
        <f>Input_Accepted!Q46*(1-$DC$3)</f>
        <v>1.843519787012344E-3</v>
      </c>
      <c r="CZ47" s="4">
        <f>Input_Accepted!L46</f>
        <v>1.8557083120656901E-3</v>
      </c>
      <c r="DA47" s="4">
        <f>Input_Accepted!M46</f>
        <v>2.03433931972244E-3</v>
      </c>
      <c r="DB47" s="49">
        <f>$DC$3*Input_Accepted!Q46</f>
        <v>2.2413863777740561E-3</v>
      </c>
      <c r="DD47" s="102">
        <f>Input_Accepted!Q46*Input_Accepted!C46</f>
        <v>36.143582465970908</v>
      </c>
      <c r="DG47" s="82">
        <f t="shared" si="72"/>
        <v>44</v>
      </c>
      <c r="DH47" s="56">
        <f t="shared" si="73"/>
        <v>3.8240177751661087E-4</v>
      </c>
      <c r="DI47" s="4">
        <f t="shared" si="74"/>
        <v>1.4131802057480887E-5</v>
      </c>
      <c r="DJ47" s="4">
        <f t="shared" si="75"/>
        <v>1.7863100765675073E-4</v>
      </c>
      <c r="DK47" s="49">
        <f t="shared" si="76"/>
        <v>2.070470580516153E-4</v>
      </c>
      <c r="DM47" s="74">
        <f t="shared" si="77"/>
        <v>44</v>
      </c>
      <c r="DN47" s="4">
        <f t="shared" si="89"/>
        <v>2.8386825659018962E-8</v>
      </c>
      <c r="DO47" s="4">
        <f t="shared" si="90"/>
        <v>3.1676574371351542E-8</v>
      </c>
      <c r="DP47" s="49">
        <f t="shared" si="91"/>
        <v>3.0308825402437566E-8</v>
      </c>
      <c r="DQ47" s="49">
        <f t="shared" si="92"/>
        <v>3.1665016475131039E-8</v>
      </c>
      <c r="DS47" s="74">
        <f t="shared" si="79"/>
        <v>44</v>
      </c>
      <c r="DT47" s="73">
        <f t="shared" si="142"/>
        <v>1.65193754220583E-3</v>
      </c>
      <c r="DU47" s="467">
        <f t="shared" si="143"/>
        <v>1.65193754220583E-3</v>
      </c>
      <c r="DV47" s="49"/>
      <c r="DW47" s="102">
        <f t="shared" si="93"/>
        <v>97400.15602158902</v>
      </c>
      <c r="DY47" s="74">
        <f t="shared" si="82"/>
        <v>44</v>
      </c>
      <c r="DZ47" s="409">
        <f t="shared" si="83"/>
        <v>1.6833478325016576E-3</v>
      </c>
      <c r="EB47" s="102">
        <f t="shared" si="95"/>
        <v>97351.041234634016</v>
      </c>
      <c r="EE47" s="74">
        <f t="shared" si="84"/>
        <v>44</v>
      </c>
      <c r="EF47" s="409">
        <f>Input_Accepted!Q46</f>
        <v>4.0849061647863999E-3</v>
      </c>
      <c r="EH47" s="443">
        <f t="shared" si="134"/>
        <v>2.6551890071111603E-3</v>
      </c>
    </row>
    <row r="48" spans="1:138">
      <c r="A48" s="82">
        <f t="shared" si="9"/>
        <v>45</v>
      </c>
      <c r="B48" s="84">
        <f>Input_Accepted!B47</f>
        <v>10</v>
      </c>
      <c r="C48" s="17">
        <f>Input_Accepted!C47</f>
        <v>9397.8952772074008</v>
      </c>
      <c r="D48" s="16">
        <f t="shared" si="10"/>
        <v>1.0640680391760563E-3</v>
      </c>
      <c r="E48" s="12"/>
      <c r="F48" s="11">
        <f t="shared" si="11"/>
        <v>45</v>
      </c>
      <c r="G48" s="11">
        <f t="shared" si="12"/>
        <v>45</v>
      </c>
      <c r="H48" s="49">
        <f t="shared" si="13"/>
        <v>45</v>
      </c>
      <c r="J48" s="61">
        <f t="shared" si="14"/>
        <v>45</v>
      </c>
      <c r="K48" s="5">
        <f>Input_Accepted!B47</f>
        <v>10</v>
      </c>
      <c r="L48" s="4">
        <f t="shared" si="85"/>
        <v>117</v>
      </c>
      <c r="M48" s="4">
        <f t="shared" si="86"/>
        <v>6.4784053156146174E-2</v>
      </c>
      <c r="N48" s="4"/>
      <c r="O48" s="49"/>
      <c r="Q48" s="43">
        <f t="shared" si="15"/>
        <v>45</v>
      </c>
      <c r="R48" s="14">
        <f>Input_Accepted!M47</f>
        <v>1.06406803917606E-3</v>
      </c>
      <c r="S48" s="14">
        <f t="shared" si="16"/>
        <v>1.7235842426564416E-3</v>
      </c>
      <c r="T48" s="14">
        <f t="shared" si="17"/>
        <v>4.045518356956783E-4</v>
      </c>
      <c r="U48" s="14">
        <f t="shared" si="18"/>
        <v>1.4510290769324064E-3</v>
      </c>
      <c r="V48" s="14">
        <f t="shared" si="19"/>
        <v>6.7710700141971366E-4</v>
      </c>
      <c r="W48" s="49"/>
      <c r="X48" s="43">
        <f t="shared" si="20"/>
        <v>45</v>
      </c>
      <c r="Y48" s="14">
        <f>+Input_Accepted!I47</f>
        <v>1.0591363009319699E-3</v>
      </c>
      <c r="Z48" s="14">
        <f t="shared" si="21"/>
        <v>1.7171223678694178E-3</v>
      </c>
      <c r="AA48" s="14">
        <f t="shared" si="22"/>
        <v>4.0115023399452197E-4</v>
      </c>
      <c r="AB48" s="14">
        <f t="shared" si="23"/>
        <v>1.4451995544922072E-3</v>
      </c>
      <c r="AC48" s="14">
        <f t="shared" si="24"/>
        <v>6.7307304737173257E-4</v>
      </c>
      <c r="AD48" s="50"/>
      <c r="AE48" s="43">
        <f t="shared" si="25"/>
        <v>45</v>
      </c>
      <c r="AF48" s="14">
        <f>Input_Accepted!E47</f>
        <v>1.0591363009319699E-3</v>
      </c>
      <c r="AG48" s="14">
        <f>Input_Accepted!J47</f>
        <v>1.84006301441545E-3</v>
      </c>
      <c r="AH48" s="14">
        <f>Input_Accepted!K47</f>
        <v>2.2153622802744098E-3</v>
      </c>
      <c r="AI48" s="44">
        <f>Input_Accepted!L47</f>
        <v>2.00514655718198E-3</v>
      </c>
      <c r="AK48" s="56">
        <f t="shared" si="124"/>
        <v>17.292719512938969</v>
      </c>
      <c r="AL48" s="4">
        <f t="shared" si="125"/>
        <v>20.819742711094293</v>
      </c>
      <c r="AM48" s="4">
        <f t="shared" si="126"/>
        <v>18.844157359849209</v>
      </c>
      <c r="AN48" s="4">
        <f t="shared" si="127"/>
        <v>22.47955374820182</v>
      </c>
      <c r="AO48" s="57">
        <f t="shared" si="27"/>
        <v>45</v>
      </c>
      <c r="AQ48" s="74">
        <f t="shared" si="27"/>
        <v>45</v>
      </c>
      <c r="AR48" s="73">
        <f t="shared" si="128"/>
        <v>-7.759949752393937E-4</v>
      </c>
      <c r="AS48" s="73">
        <f t="shared" si="129"/>
        <v>-1.1512942410983535E-3</v>
      </c>
      <c r="AT48" s="50">
        <f t="shared" si="135"/>
        <v>-9.4107851800592367E-4</v>
      </c>
      <c r="AU48" s="50">
        <f t="shared" si="29"/>
        <v>-2.391977467840188E-3</v>
      </c>
      <c r="AW48" s="74">
        <f t="shared" ref="AW48" si="150">1+AW47</f>
        <v>45</v>
      </c>
      <c r="AX48" s="4">
        <f t="shared" si="31"/>
        <v>0</v>
      </c>
      <c r="AY48" s="4">
        <f t="shared" si="31"/>
        <v>0</v>
      </c>
      <c r="AZ48" s="49">
        <f t="shared" si="31"/>
        <v>0</v>
      </c>
      <c r="BA48" s="4">
        <f t="shared" si="34"/>
        <v>0</v>
      </c>
      <c r="BC48" s="74">
        <f t="shared" si="35"/>
        <v>45</v>
      </c>
      <c r="BD48" s="56">
        <f t="shared" si="36"/>
        <v>3.6314293752698514</v>
      </c>
      <c r="BE48" s="4">
        <f t="shared" si="37"/>
        <v>6.9731531753892178</v>
      </c>
      <c r="BF48" s="4">
        <f t="shared" si="38"/>
        <v>5.0159583503078515</v>
      </c>
      <c r="BG48" s="49">
        <f t="shared" si="39"/>
        <v>8.7586858808882013</v>
      </c>
      <c r="BI48" s="74">
        <f t="shared" si="40"/>
        <v>45</v>
      </c>
      <c r="BJ48" s="56">
        <f t="shared" si="41"/>
        <v>1.8157146876349257</v>
      </c>
      <c r="BK48" s="4">
        <f t="shared" si="42"/>
        <v>3.4865765876946089</v>
      </c>
      <c r="BL48" s="4">
        <f t="shared" si="43"/>
        <v>2.5079791751539258</v>
      </c>
      <c r="BM48" s="49">
        <f t="shared" si="44"/>
        <v>4.3793429404441007</v>
      </c>
      <c r="BO48" s="74">
        <f t="shared" si="45"/>
        <v>45</v>
      </c>
      <c r="BP48" s="56">
        <f t="shared" si="46"/>
        <v>3.0698408303454592</v>
      </c>
      <c r="BQ48" s="4">
        <f t="shared" si="47"/>
        <v>5.6104193270078149</v>
      </c>
      <c r="BR48" s="4">
        <f t="shared" si="88"/>
        <v>4.1425189313117317</v>
      </c>
      <c r="BS48" s="49">
        <f t="shared" si="48"/>
        <v>6.9114689148004951</v>
      </c>
      <c r="BU48" s="74">
        <f t="shared" si="49"/>
        <v>45</v>
      </c>
      <c r="BV48" s="73">
        <f t="shared" si="50"/>
        <v>6.0984653183210948E-7</v>
      </c>
      <c r="BW48" s="73">
        <f t="shared" si="51"/>
        <v>1.3368585153063843E-6</v>
      </c>
      <c r="BX48" s="73">
        <f t="shared" si="52"/>
        <v>8.9493540493020978E-7</v>
      </c>
      <c r="BY48" s="1">
        <f t="shared" si="53"/>
        <v>1.7764655762052606E-6</v>
      </c>
      <c r="BZ48" s="91">
        <f t="shared" si="54"/>
        <v>6.8842071121301132E-6</v>
      </c>
      <c r="CB48" s="74">
        <f t="shared" si="55"/>
        <v>45</v>
      </c>
      <c r="CC48" s="56">
        <f t="shared" si="56"/>
        <v>0.7373240939776271</v>
      </c>
      <c r="CD48" s="4">
        <f t="shared" si="57"/>
        <v>1.0916687288737412</v>
      </c>
      <c r="CE48" s="4">
        <f t="shared" si="58"/>
        <v>0.8931902866680933</v>
      </c>
      <c r="CF48" s="49">
        <f t="shared" si="59"/>
        <v>1.2584227032303643</v>
      </c>
      <c r="CH48" s="74">
        <f t="shared" si="60"/>
        <v>45</v>
      </c>
      <c r="CI48" s="56">
        <f t="shared" si="131"/>
        <v>1</v>
      </c>
      <c r="CJ48" s="4">
        <f t="shared" si="132"/>
        <v>1</v>
      </c>
      <c r="CK48" s="4">
        <f t="shared" si="133"/>
        <v>1</v>
      </c>
      <c r="CL48" s="49">
        <f t="shared" si="61"/>
        <v>1</v>
      </c>
      <c r="CM48" s="4">
        <f t="shared" si="62"/>
        <v>16.137336191387192</v>
      </c>
      <c r="CN48" s="49">
        <f t="shared" si="63"/>
        <v>3.7699678895077615</v>
      </c>
      <c r="CP48" s="74">
        <f t="shared" si="64"/>
        <v>45</v>
      </c>
      <c r="CQ48" s="56">
        <f t="shared" si="65"/>
        <v>1</v>
      </c>
      <c r="CR48" s="4">
        <f t="shared" si="66"/>
        <v>1</v>
      </c>
      <c r="CS48" s="4">
        <f t="shared" si="67"/>
        <v>1</v>
      </c>
      <c r="CT48" s="49">
        <f t="shared" si="68"/>
        <v>1</v>
      </c>
      <c r="CU48" s="4">
        <f t="shared" si="69"/>
        <v>13.581834067784554</v>
      </c>
      <c r="CV48" s="49">
        <f t="shared" si="70"/>
        <v>6.3254700131103982</v>
      </c>
      <c r="CW48" s="56"/>
      <c r="CX48" s="74">
        <f t="shared" si="71"/>
        <v>45</v>
      </c>
      <c r="CY48" s="4">
        <f>Input_Accepted!Q47*(1-$DC$3)</f>
        <v>1.9673795806818216E-3</v>
      </c>
      <c r="CZ48" s="4">
        <f>Input_Accepted!L47</f>
        <v>2.00514655718198E-3</v>
      </c>
      <c r="DA48" s="4">
        <f>Input_Accepted!M47</f>
        <v>1.06406803917606E-3</v>
      </c>
      <c r="DB48" s="49">
        <f>$DC$3*Input_Accepted!Q47</f>
        <v>2.391977467840188E-3</v>
      </c>
      <c r="DD48" s="102">
        <f>Input_Accepted!Q47*Input_Accepted!C47</f>
        <v>40.968781017965789</v>
      </c>
      <c r="DG48" s="82">
        <f t="shared" si="72"/>
        <v>45</v>
      </c>
      <c r="DH48" s="56">
        <f t="shared" si="73"/>
        <v>7.759949752393937E-4</v>
      </c>
      <c r="DI48" s="4">
        <f t="shared" si="74"/>
        <v>1.1512942410983535E-3</v>
      </c>
      <c r="DJ48" s="4">
        <f t="shared" si="75"/>
        <v>9.4107851800592367E-4</v>
      </c>
      <c r="DK48" s="49">
        <f t="shared" si="76"/>
        <v>1.3279094286641317E-3</v>
      </c>
      <c r="DM48" s="74">
        <f t="shared" si="77"/>
        <v>45</v>
      </c>
      <c r="DN48" s="4">
        <f t="shared" si="89"/>
        <v>3.5391193294092534E-8</v>
      </c>
      <c r="DO48" s="4">
        <f t="shared" si="90"/>
        <v>3.8085381369150735E-8</v>
      </c>
      <c r="DP48" s="49">
        <f t="shared" si="91"/>
        <v>2.2331789103436342E-8</v>
      </c>
      <c r="DQ48" s="49">
        <f t="shared" si="92"/>
        <v>2.267767640730585E-8</v>
      </c>
      <c r="DS48" s="74">
        <f t="shared" si="79"/>
        <v>45</v>
      </c>
      <c r="DT48" s="73">
        <f t="shared" si="142"/>
        <v>1.84006301441545E-3</v>
      </c>
      <c r="DU48" s="467">
        <f t="shared" si="143"/>
        <v>1.84006301441545E-3</v>
      </c>
      <c r="DV48" s="49"/>
      <c r="DW48" s="102">
        <f t="shared" si="93"/>
        <v>97239.257047240259</v>
      </c>
      <c r="DY48" s="74">
        <f t="shared" si="82"/>
        <v>45</v>
      </c>
      <c r="DZ48" s="409">
        <f t="shared" si="83"/>
        <v>1.8750503622834748E-3</v>
      </c>
      <c r="EB48" s="102">
        <f t="shared" si="95"/>
        <v>97187.165570379919</v>
      </c>
      <c r="EE48" s="74">
        <f t="shared" si="84"/>
        <v>45</v>
      </c>
      <c r="EF48" s="409">
        <f>Input_Accepted!Q47</f>
        <v>4.3593570485220097E-3</v>
      </c>
      <c r="EH48" s="443">
        <f t="shared" si="134"/>
        <v>2.8335820815393064E-3</v>
      </c>
    </row>
    <row r="49" spans="1:138">
      <c r="A49" s="82">
        <f t="shared" si="9"/>
        <v>46</v>
      </c>
      <c r="B49" s="84">
        <f>Input_Accepted!B48</f>
        <v>17</v>
      </c>
      <c r="C49" s="17">
        <f>Input_Accepted!C48</f>
        <v>9791.86652977413</v>
      </c>
      <c r="D49" s="16">
        <f t="shared" si="10"/>
        <v>1.7361347755617479E-3</v>
      </c>
      <c r="E49" s="12"/>
      <c r="F49" s="11">
        <f t="shared" si="11"/>
        <v>46</v>
      </c>
      <c r="G49" s="11">
        <f t="shared" si="12"/>
        <v>46</v>
      </c>
      <c r="H49" s="49">
        <f t="shared" si="13"/>
        <v>46</v>
      </c>
      <c r="J49" s="61">
        <f t="shared" si="14"/>
        <v>46</v>
      </c>
      <c r="K49" s="5">
        <f>Input_Accepted!B48</f>
        <v>17</v>
      </c>
      <c r="L49" s="4">
        <f t="shared" si="85"/>
        <v>134</v>
      </c>
      <c r="M49" s="4">
        <f t="shared" si="86"/>
        <v>7.4197120708748621E-2</v>
      </c>
      <c r="N49" s="4"/>
      <c r="O49" s="49"/>
      <c r="Q49" s="43">
        <f t="shared" si="15"/>
        <v>46</v>
      </c>
      <c r="R49" s="14">
        <f>Input_Accepted!M48</f>
        <v>1.7361347755617501E-3</v>
      </c>
      <c r="S49" s="14">
        <f t="shared" si="16"/>
        <v>2.5614408601205875E-3</v>
      </c>
      <c r="T49" s="14">
        <f t="shared" si="17"/>
        <v>9.1082869100291247E-4</v>
      </c>
      <c r="U49" s="14">
        <f t="shared" si="18"/>
        <v>2.22037048844066E-3</v>
      </c>
      <c r="V49" s="14">
        <f t="shared" si="19"/>
        <v>1.2518990626828401E-3</v>
      </c>
      <c r="W49" s="49"/>
      <c r="X49" s="43">
        <f t="shared" si="20"/>
        <v>46</v>
      </c>
      <c r="Y49" s="14">
        <f>+Input_Accepted!I48</f>
        <v>1.73331521241934E-3</v>
      </c>
      <c r="Z49" s="14">
        <f t="shared" si="21"/>
        <v>2.5579508570423132E-3</v>
      </c>
      <c r="AA49" s="14">
        <f t="shared" si="22"/>
        <v>9.0867956779636658E-4</v>
      </c>
      <c r="AB49" s="14">
        <f t="shared" si="23"/>
        <v>2.217157554927717E-3</v>
      </c>
      <c r="AC49" s="14">
        <f t="shared" si="24"/>
        <v>1.2494728699109629E-3</v>
      </c>
      <c r="AD49" s="50"/>
      <c r="AE49" s="43">
        <f t="shared" si="25"/>
        <v>46</v>
      </c>
      <c r="AF49" s="14">
        <f>Input_Accepted!E48</f>
        <v>1.73331521241934E-3</v>
      </c>
      <c r="AG49" s="14">
        <f>Input_Accepted!J48</f>
        <v>2.0487826275700201E-3</v>
      </c>
      <c r="AH49" s="14">
        <f>Input_Accepted!K48</f>
        <v>2.4293463053827202E-3</v>
      </c>
      <c r="AI49" s="44">
        <f>Input_Accepted!L48</f>
        <v>2.1702972446097399E-3</v>
      </c>
      <c r="AK49" s="56">
        <f t="shared" si="124"/>
        <v>20.061406037685575</v>
      </c>
      <c r="AL49" s="4">
        <f t="shared" si="125"/>
        <v>23.787834776907498</v>
      </c>
      <c r="AM49" s="4">
        <f t="shared" si="126"/>
        <v>21.251260949155128</v>
      </c>
      <c r="AN49" s="4">
        <f t="shared" si="127"/>
        <v>25.030969213751771</v>
      </c>
      <c r="AO49" s="57">
        <f t="shared" si="27"/>
        <v>46</v>
      </c>
      <c r="AQ49" s="74">
        <f t="shared" si="27"/>
        <v>46</v>
      </c>
      <c r="AR49" s="73">
        <f t="shared" si="128"/>
        <v>-3.1264785200827219E-4</v>
      </c>
      <c r="AS49" s="73">
        <f t="shared" si="129"/>
        <v>-6.9321152982097225E-4</v>
      </c>
      <c r="AT49" s="50">
        <f t="shared" si="135"/>
        <v>-4.3416246904799194E-4</v>
      </c>
      <c r="AU49" s="50">
        <f t="shared" si="29"/>
        <v>-2.5563021245888205E-3</v>
      </c>
      <c r="AW49" s="74">
        <f t="shared" ref="AW49" si="151">1+AW48</f>
        <v>46</v>
      </c>
      <c r="AX49" s="4">
        <f t="shared" si="31"/>
        <v>0</v>
      </c>
      <c r="AY49" s="4">
        <f t="shared" si="31"/>
        <v>0</v>
      </c>
      <c r="AZ49" s="49">
        <f t="shared" si="31"/>
        <v>0</v>
      </c>
      <c r="BA49" s="4">
        <f t="shared" si="34"/>
        <v>0</v>
      </c>
      <c r="BC49" s="74">
        <f t="shared" si="35"/>
        <v>46</v>
      </c>
      <c r="BD49" s="56">
        <f t="shared" si="36"/>
        <v>0.49293813592661095</v>
      </c>
      <c r="BE49" s="4">
        <f t="shared" si="37"/>
        <v>2.1529968418962078</v>
      </c>
      <c r="BF49" s="4">
        <f t="shared" si="38"/>
        <v>0.91362369483510264</v>
      </c>
      <c r="BG49" s="49">
        <f t="shared" si="39"/>
        <v>2.9073220149774119</v>
      </c>
      <c r="BI49" s="74">
        <f t="shared" si="40"/>
        <v>46</v>
      </c>
      <c r="BJ49" s="56">
        <f t="shared" si="41"/>
        <v>0.24646906796330548</v>
      </c>
      <c r="BK49" s="4">
        <f t="shared" si="42"/>
        <v>1.0764984209481039</v>
      </c>
      <c r="BL49" s="4">
        <f t="shared" si="43"/>
        <v>0.45681184741755132</v>
      </c>
      <c r="BM49" s="49">
        <f t="shared" si="44"/>
        <v>1.453661007488706</v>
      </c>
      <c r="BO49" s="74">
        <f t="shared" si="45"/>
        <v>46</v>
      </c>
      <c r="BP49" s="56">
        <f t="shared" si="46"/>
        <v>0.46621883308043099</v>
      </c>
      <c r="BQ49" s="4">
        <f t="shared" si="47"/>
        <v>1.9321964350731382</v>
      </c>
      <c r="BR49" s="4">
        <f t="shared" si="88"/>
        <v>0.84860825162959341</v>
      </c>
      <c r="BS49" s="49">
        <f t="shared" si="48"/>
        <v>2.5700800280043454</v>
      </c>
      <c r="BU49" s="74">
        <f t="shared" si="49"/>
        <v>46</v>
      </c>
      <c r="BV49" s="73">
        <f t="shared" si="50"/>
        <v>9.9519690021851578E-8</v>
      </c>
      <c r="BW49" s="73">
        <f t="shared" si="51"/>
        <v>4.8445928237179768E-7</v>
      </c>
      <c r="BX49" s="73">
        <f t="shared" si="52"/>
        <v>1.909532964572517E-7</v>
      </c>
      <c r="BY49" s="1">
        <f t="shared" si="53"/>
        <v>6.7730745760225621E-7</v>
      </c>
      <c r="BZ49" s="91">
        <f t="shared" si="54"/>
        <v>3.9385658961385626E-6</v>
      </c>
      <c r="CB49" s="74">
        <f t="shared" si="55"/>
        <v>46</v>
      </c>
      <c r="CC49" s="56">
        <f t="shared" si="56"/>
        <v>0.18200233453807552</v>
      </c>
      <c r="CD49" s="4">
        <f t="shared" si="57"/>
        <v>0.40156059785102133</v>
      </c>
      <c r="CE49" s="4">
        <f t="shared" si="58"/>
        <v>0.25210765419895309</v>
      </c>
      <c r="CF49" s="49">
        <f t="shared" si="59"/>
        <v>0.47480510542613052</v>
      </c>
      <c r="CH49" s="74">
        <f t="shared" si="60"/>
        <v>46</v>
      </c>
      <c r="CI49" s="56">
        <f t="shared" si="131"/>
        <v>0</v>
      </c>
      <c r="CJ49" s="4">
        <f t="shared" si="132"/>
        <v>0</v>
      </c>
      <c r="CK49" s="4">
        <f t="shared" si="133"/>
        <v>0</v>
      </c>
      <c r="CL49" s="49">
        <f t="shared" si="61"/>
        <v>0</v>
      </c>
      <c r="CM49" s="4">
        <f t="shared" si="62"/>
        <v>25.047113381879676</v>
      </c>
      <c r="CN49" s="49">
        <f t="shared" si="63"/>
        <v>8.8976690461948635</v>
      </c>
      <c r="CP49" s="74">
        <f t="shared" si="64"/>
        <v>46</v>
      </c>
      <c r="CQ49" s="56">
        <f t="shared" si="65"/>
        <v>0</v>
      </c>
      <c r="CR49" s="4">
        <f t="shared" si="66"/>
        <v>1</v>
      </c>
      <c r="CS49" s="4">
        <f t="shared" si="67"/>
        <v>0</v>
      </c>
      <c r="CT49" s="49">
        <f t="shared" si="68"/>
        <v>1</v>
      </c>
      <c r="CU49" s="4">
        <f t="shared" si="69"/>
        <v>21.710110853332559</v>
      </c>
      <c r="CV49" s="49">
        <f t="shared" si="70"/>
        <v>12.234671574741983</v>
      </c>
      <c r="CW49" s="56"/>
      <c r="CX49" s="74">
        <f t="shared" si="71"/>
        <v>46</v>
      </c>
      <c r="CY49" s="4">
        <f>Input_Accepted!Q48*(1-$DC$3)</f>
        <v>2.1025351072853893E-3</v>
      </c>
      <c r="CZ49" s="4">
        <f>Input_Accepted!L48</f>
        <v>2.1702972446097399E-3</v>
      </c>
      <c r="DA49" s="4">
        <f>Input_Accepted!M48</f>
        <v>1.7361347755617501E-3</v>
      </c>
      <c r="DB49" s="49">
        <f>$DC$3*Input_Accepted!Q48</f>
        <v>2.5563021245888205E-3</v>
      </c>
      <c r="DD49" s="102">
        <f>Input_Accepted!Q48*Input_Accepted!C48</f>
        <v>45.61871235845463</v>
      </c>
      <c r="DG49" s="82">
        <f t="shared" si="72"/>
        <v>46</v>
      </c>
      <c r="DH49" s="56">
        <f t="shared" si="73"/>
        <v>3.1264785200827219E-4</v>
      </c>
      <c r="DI49" s="4">
        <f t="shared" si="74"/>
        <v>6.9321152982097225E-4</v>
      </c>
      <c r="DJ49" s="4">
        <f t="shared" si="75"/>
        <v>4.3416246904799194E-4</v>
      </c>
      <c r="DK49" s="49">
        <f t="shared" si="76"/>
        <v>8.2016734902707255E-4</v>
      </c>
      <c r="DM49" s="74">
        <f t="shared" si="77"/>
        <v>46</v>
      </c>
      <c r="DN49" s="4">
        <f t="shared" si="89"/>
        <v>4.3563876915393389E-8</v>
      </c>
      <c r="DO49" s="4">
        <f t="shared" si="90"/>
        <v>4.5789163001553997E-8</v>
      </c>
      <c r="DP49" s="49">
        <f t="shared" si="91"/>
        <v>2.7274749557861643E-8</v>
      </c>
      <c r="DQ49" s="49">
        <f t="shared" si="92"/>
        <v>2.7002592815555879E-8</v>
      </c>
      <c r="DS49" s="74">
        <f t="shared" si="79"/>
        <v>46</v>
      </c>
      <c r="DT49" s="73">
        <f t="shared" si="142"/>
        <v>2.0487826275700201E-3</v>
      </c>
      <c r="DU49" s="467">
        <f t="shared" si="143"/>
        <v>2.0487826275700201E-3</v>
      </c>
      <c r="DV49" s="49"/>
      <c r="DW49" s="102">
        <f t="shared" si="93"/>
        <v>97060.330686798392</v>
      </c>
      <c r="DY49" s="74">
        <f t="shared" si="82"/>
        <v>46</v>
      </c>
      <c r="DZ49" s="409">
        <f t="shared" si="83"/>
        <v>2.0877386143678578E-3</v>
      </c>
      <c r="EB49" s="102">
        <f t="shared" si="95"/>
        <v>97004.934740367869</v>
      </c>
      <c r="EE49" s="74">
        <f t="shared" si="84"/>
        <v>46</v>
      </c>
      <c r="EF49" s="409">
        <f>Input_Accepted!Q48</f>
        <v>4.6588372318742098E-3</v>
      </c>
      <c r="EH49" s="443">
        <f t="shared" si="134"/>
        <v>3.0282442007182366E-3</v>
      </c>
    </row>
    <row r="50" spans="1:138">
      <c r="A50" s="82">
        <f t="shared" si="9"/>
        <v>47</v>
      </c>
      <c r="B50" s="84">
        <f>Input_Accepted!B49</f>
        <v>26</v>
      </c>
      <c r="C50" s="17">
        <f>Input_Accepted!C49</f>
        <v>10235.6112251882</v>
      </c>
      <c r="D50" s="16">
        <f t="shared" si="10"/>
        <v>2.5401511866744372E-3</v>
      </c>
      <c r="E50" s="12"/>
      <c r="F50" s="11">
        <f t="shared" si="11"/>
        <v>47</v>
      </c>
      <c r="G50" s="11">
        <f t="shared" si="12"/>
        <v>47</v>
      </c>
      <c r="H50" s="49">
        <f t="shared" si="13"/>
        <v>47</v>
      </c>
      <c r="J50" s="61">
        <f t="shared" si="14"/>
        <v>47</v>
      </c>
      <c r="K50" s="5">
        <f>Input_Accepted!B49</f>
        <v>26</v>
      </c>
      <c r="L50" s="4">
        <f t="shared" si="85"/>
        <v>160</v>
      </c>
      <c r="M50" s="4">
        <f t="shared" si="86"/>
        <v>8.8593576965669996E-2</v>
      </c>
      <c r="N50" s="4"/>
      <c r="O50" s="49"/>
      <c r="Q50" s="43">
        <f t="shared" si="15"/>
        <v>47</v>
      </c>
      <c r="R50" s="14">
        <f>Input_Accepted!M49</f>
        <v>2.5401511866744299E-3</v>
      </c>
      <c r="S50" s="14">
        <f t="shared" si="16"/>
        <v>3.5165538681330628E-3</v>
      </c>
      <c r="T50" s="14">
        <f t="shared" si="17"/>
        <v>1.5637485052157969E-3</v>
      </c>
      <c r="U50" s="14">
        <f t="shared" si="18"/>
        <v>3.1130405150812807E-3</v>
      </c>
      <c r="V50" s="14">
        <f t="shared" si="19"/>
        <v>1.9672618582675791E-3</v>
      </c>
      <c r="W50" s="49"/>
      <c r="X50" s="43">
        <f t="shared" si="20"/>
        <v>47</v>
      </c>
      <c r="Y50" s="14">
        <f>+Input_Accepted!I49</f>
        <v>2.5374037299755198E-3</v>
      </c>
      <c r="Z50" s="14">
        <f t="shared" si="21"/>
        <v>3.5132782243947553E-3</v>
      </c>
      <c r="AA50" s="14">
        <f t="shared" si="22"/>
        <v>1.5615292355562844E-3</v>
      </c>
      <c r="AB50" s="14">
        <f t="shared" si="23"/>
        <v>3.1099831527214997E-3</v>
      </c>
      <c r="AC50" s="14">
        <f t="shared" si="24"/>
        <v>1.96482430722954E-3</v>
      </c>
      <c r="AD50" s="50"/>
      <c r="AE50" s="43">
        <f t="shared" si="25"/>
        <v>47</v>
      </c>
      <c r="AF50" s="14">
        <f>Input_Accepted!E49</f>
        <v>2.5374037299755198E-3</v>
      </c>
      <c r="AG50" s="14">
        <f>Input_Accepted!J49</f>
        <v>2.2787760985746698E-3</v>
      </c>
      <c r="AH50" s="14">
        <f>Input_Accepted!K49</f>
        <v>2.6639716586470698E-3</v>
      </c>
      <c r="AI50" s="44">
        <f>Input_Accepted!L49</f>
        <v>2.3641479500491301E-3</v>
      </c>
      <c r="AK50" s="56">
        <f t="shared" si="124"/>
        <v>23.324666214261462</v>
      </c>
      <c r="AL50" s="4">
        <f t="shared" si="125"/>
        <v>27.267378212831176</v>
      </c>
      <c r="AM50" s="4">
        <f t="shared" si="126"/>
        <v>24.198499295528549</v>
      </c>
      <c r="AN50" s="4">
        <f t="shared" si="127"/>
        <v>28.113325875255843</v>
      </c>
      <c r="AO50" s="57">
        <f t="shared" si="27"/>
        <v>47</v>
      </c>
      <c r="AQ50" s="74">
        <f t="shared" si="27"/>
        <v>47</v>
      </c>
      <c r="AR50" s="73">
        <f t="shared" si="128"/>
        <v>2.6137508809976739E-4</v>
      </c>
      <c r="AS50" s="73">
        <f t="shared" si="129"/>
        <v>-1.238204719726326E-4</v>
      </c>
      <c r="AT50" s="50">
        <f t="shared" si="135"/>
        <v>1.7600323662530712E-4</v>
      </c>
      <c r="AU50" s="50">
        <f t="shared" si="29"/>
        <v>-2.7466191570537039E-3</v>
      </c>
      <c r="AW50" s="74">
        <f t="shared" ref="AW50" si="152">1+AW49</f>
        <v>47</v>
      </c>
      <c r="AX50" s="4">
        <f t="shared" si="31"/>
        <v>1</v>
      </c>
      <c r="AY50" s="4">
        <f t="shared" si="31"/>
        <v>0</v>
      </c>
      <c r="AZ50" s="49">
        <f t="shared" si="31"/>
        <v>1</v>
      </c>
      <c r="BA50" s="4">
        <f t="shared" si="34"/>
        <v>0</v>
      </c>
      <c r="BC50" s="74">
        <f t="shared" si="35"/>
        <v>47</v>
      </c>
      <c r="BD50" s="56">
        <f t="shared" si="36"/>
        <v>0.29575771194846823</v>
      </c>
      <c r="BE50" s="4">
        <f t="shared" si="37"/>
        <v>5.9841780668713707E-2</v>
      </c>
      <c r="BF50" s="4">
        <f t="shared" si="38"/>
        <v>0.13090639794172709</v>
      </c>
      <c r="BG50" s="49">
        <f t="shared" si="39"/>
        <v>0.16299962069369212</v>
      </c>
      <c r="BI50" s="74">
        <f t="shared" si="40"/>
        <v>47</v>
      </c>
      <c r="BJ50" s="56">
        <f t="shared" si="41"/>
        <v>0.14787885597423411</v>
      </c>
      <c r="BK50" s="4">
        <f t="shared" si="42"/>
        <v>2.9920890334356853E-2</v>
      </c>
      <c r="BL50" s="4">
        <f t="shared" si="43"/>
        <v>6.5453198970863546E-2</v>
      </c>
      <c r="BM50" s="49">
        <f t="shared" si="44"/>
        <v>8.1499810346846058E-2</v>
      </c>
      <c r="BO50" s="74">
        <f t="shared" si="45"/>
        <v>47</v>
      </c>
      <c r="BP50" s="56">
        <f t="shared" si="46"/>
        <v>0.30616089691095738</v>
      </c>
      <c r="BQ50" s="4">
        <f t="shared" si="47"/>
        <v>5.8750369175464189E-2</v>
      </c>
      <c r="BR50" s="4">
        <f t="shared" si="88"/>
        <v>0.13379888279816921</v>
      </c>
      <c r="BS50" s="49">
        <f t="shared" si="48"/>
        <v>0.15842591772764003</v>
      </c>
      <c r="BU50" s="74">
        <f t="shared" si="49"/>
        <v>47</v>
      </c>
      <c r="BV50" s="73">
        <f t="shared" si="50"/>
        <v>6.6888251724013926E-8</v>
      </c>
      <c r="BW50" s="73">
        <f t="shared" si="51"/>
        <v>1.6019440568206566E-8</v>
      </c>
      <c r="BX50" s="73">
        <f t="shared" si="52"/>
        <v>3.0017565277901592E-8</v>
      </c>
      <c r="BY50" s="1">
        <f t="shared" si="53"/>
        <v>4.3771094927506939E-8</v>
      </c>
      <c r="BZ50" s="91">
        <f t="shared" si="54"/>
        <v>1.457602758997335E-6</v>
      </c>
      <c r="CB50" s="74">
        <f t="shared" si="55"/>
        <v>47</v>
      </c>
      <c r="CC50" s="56">
        <f t="shared" si="56"/>
        <v>0.10192608623750433</v>
      </c>
      <c r="CD50" s="4">
        <f t="shared" si="57"/>
        <v>4.9880879095567141E-2</v>
      </c>
      <c r="CE50" s="4">
        <f t="shared" si="58"/>
        <v>6.8280730370039011E-2</v>
      </c>
      <c r="CF50" s="49">
        <f t="shared" si="59"/>
        <v>8.2452557551888864E-2</v>
      </c>
      <c r="CH50" s="74">
        <f t="shared" si="60"/>
        <v>47</v>
      </c>
      <c r="CI50" s="56">
        <f t="shared" si="131"/>
        <v>0</v>
      </c>
      <c r="CJ50" s="4">
        <f t="shared" si="132"/>
        <v>0</v>
      </c>
      <c r="CK50" s="4">
        <f t="shared" si="133"/>
        <v>0</v>
      </c>
      <c r="CL50" s="49">
        <f t="shared" si="61"/>
        <v>0</v>
      </c>
      <c r="CM50" s="4">
        <f t="shared" si="62"/>
        <v>35.96055003082423</v>
      </c>
      <c r="CN50" s="49">
        <f t="shared" si="63"/>
        <v>15.983206171919454</v>
      </c>
      <c r="CP50" s="74">
        <f t="shared" si="64"/>
        <v>47</v>
      </c>
      <c r="CQ50" s="56">
        <f t="shared" si="65"/>
        <v>0</v>
      </c>
      <c r="CR50" s="4">
        <f t="shared" si="66"/>
        <v>0</v>
      </c>
      <c r="CS50" s="4">
        <f t="shared" si="67"/>
        <v>0</v>
      </c>
      <c r="CT50" s="49">
        <f t="shared" si="68"/>
        <v>0</v>
      </c>
      <c r="CU50" s="4">
        <f t="shared" si="69"/>
        <v>31.832578468142373</v>
      </c>
      <c r="CV50" s="49">
        <f t="shared" si="70"/>
        <v>20.111177734601309</v>
      </c>
      <c r="CW50" s="56"/>
      <c r="CX50" s="74">
        <f t="shared" si="71"/>
        <v>47</v>
      </c>
      <c r="CY50" s="4">
        <f>Input_Accepted!Q49*(1-$DC$3)</f>
        <v>2.2590691250850862E-3</v>
      </c>
      <c r="CZ50" s="4">
        <f>Input_Accepted!L49</f>
        <v>2.3641479500491301E-3</v>
      </c>
      <c r="DA50" s="4">
        <f>Input_Accepted!M49</f>
        <v>2.5401511866744299E-3</v>
      </c>
      <c r="DB50" s="49">
        <f>$DC$3*Input_Accepted!Q49</f>
        <v>2.7466191570537039E-3</v>
      </c>
      <c r="DD50" s="102">
        <f>Input_Accepted!Q49*Input_Accepted!C49</f>
        <v>51.236279170452839</v>
      </c>
      <c r="DG50" s="82">
        <f t="shared" si="72"/>
        <v>47</v>
      </c>
      <c r="DH50" s="56">
        <f t="shared" si="73"/>
        <v>2.6137508809976739E-4</v>
      </c>
      <c r="DI50" s="4">
        <f t="shared" si="74"/>
        <v>1.238204719726326E-4</v>
      </c>
      <c r="DJ50" s="4">
        <f t="shared" si="75"/>
        <v>1.7600323662530712E-4</v>
      </c>
      <c r="DK50" s="49">
        <f t="shared" si="76"/>
        <v>2.0646797037926663E-4</v>
      </c>
      <c r="DM50" s="74">
        <f t="shared" si="77"/>
        <v>47</v>
      </c>
      <c r="DN50" s="4">
        <f t="shared" si="89"/>
        <v>5.2896996704766656E-8</v>
      </c>
      <c r="DO50" s="4">
        <f t="shared" si="90"/>
        <v>5.5049056394420869E-8</v>
      </c>
      <c r="DP50" s="49">
        <f t="shared" si="91"/>
        <v>3.7578095999349245E-8</v>
      </c>
      <c r="DQ50" s="49">
        <f t="shared" si="92"/>
        <v>3.6220572846239476E-8</v>
      </c>
      <c r="DS50" s="74">
        <f t="shared" si="79"/>
        <v>47</v>
      </c>
      <c r="DT50" s="73">
        <f t="shared" si="142"/>
        <v>2.2787760985746698E-3</v>
      </c>
      <c r="DU50" s="467">
        <f t="shared" si="143"/>
        <v>2.2787760985746698E-3</v>
      </c>
      <c r="DV50" s="49"/>
      <c r="DW50" s="102">
        <f t="shared" si="93"/>
        <v>96861.475167461074</v>
      </c>
      <c r="DY50" s="74">
        <f t="shared" si="82"/>
        <v>47</v>
      </c>
      <c r="DZ50" s="409">
        <f t="shared" si="83"/>
        <v>2.3221052299411305E-3</v>
      </c>
      <c r="EB50" s="102">
        <f t="shared" si="95"/>
        <v>96802.413792326173</v>
      </c>
      <c r="EE50" s="74">
        <f t="shared" si="84"/>
        <v>47</v>
      </c>
      <c r="EF50" s="409">
        <f>Input_Accepted!Q49</f>
        <v>5.0056882821387901E-3</v>
      </c>
      <c r="EH50" s="443">
        <f t="shared" si="134"/>
        <v>3.2536973833902135E-3</v>
      </c>
    </row>
    <row r="51" spans="1:138">
      <c r="A51" s="82">
        <f t="shared" si="9"/>
        <v>48</v>
      </c>
      <c r="B51" s="84">
        <f>Input_Accepted!B50</f>
        <v>24</v>
      </c>
      <c r="C51" s="17">
        <f>Input_Accepted!C50</f>
        <v>10913.4490075291</v>
      </c>
      <c r="D51" s="16">
        <f t="shared" si="10"/>
        <v>2.1991214677818715E-3</v>
      </c>
      <c r="E51" s="12"/>
      <c r="F51" s="11">
        <f t="shared" si="11"/>
        <v>48</v>
      </c>
      <c r="G51" s="11">
        <f t="shared" si="12"/>
        <v>48</v>
      </c>
      <c r="H51" s="49">
        <f t="shared" si="13"/>
        <v>48</v>
      </c>
      <c r="J51" s="61">
        <f t="shared" si="14"/>
        <v>48</v>
      </c>
      <c r="K51" s="5">
        <f>Input_Accepted!B50</f>
        <v>24</v>
      </c>
      <c r="L51" s="4">
        <f t="shared" si="85"/>
        <v>184</v>
      </c>
      <c r="M51" s="4">
        <f t="shared" si="86"/>
        <v>0.10188261351052048</v>
      </c>
      <c r="N51" s="4"/>
      <c r="O51" s="49"/>
      <c r="Q51" s="43">
        <f t="shared" si="15"/>
        <v>48</v>
      </c>
      <c r="R51" s="14">
        <f>Input_Accepted!M50</f>
        <v>2.1991214677818702E-3</v>
      </c>
      <c r="S51" s="14">
        <f t="shared" si="16"/>
        <v>3.0789532959313135E-3</v>
      </c>
      <c r="T51" s="14">
        <f t="shared" si="17"/>
        <v>1.3192896396324269E-3</v>
      </c>
      <c r="U51" s="14">
        <f t="shared" si="18"/>
        <v>2.7153493261348597E-3</v>
      </c>
      <c r="V51" s="14">
        <f t="shared" si="19"/>
        <v>1.6828936094288806E-3</v>
      </c>
      <c r="W51" s="49"/>
      <c r="X51" s="43">
        <f t="shared" si="20"/>
        <v>48</v>
      </c>
      <c r="Y51" s="14">
        <f>+Input_Accepted!I50</f>
        <v>2.1923383446778399E-3</v>
      </c>
      <c r="Z51" s="14">
        <f t="shared" si="21"/>
        <v>3.0708122176542349E-3</v>
      </c>
      <c r="AA51" s="14">
        <f t="shared" si="22"/>
        <v>1.3138644717014451E-3</v>
      </c>
      <c r="AB51" s="14">
        <f t="shared" si="23"/>
        <v>2.7077694436180716E-3</v>
      </c>
      <c r="AC51" s="14">
        <f t="shared" si="24"/>
        <v>1.6769072457376083E-3</v>
      </c>
      <c r="AD51" s="50"/>
      <c r="AE51" s="43">
        <f t="shared" si="25"/>
        <v>48</v>
      </c>
      <c r="AF51" s="14">
        <f>Input_Accepted!E50</f>
        <v>2.1923383446778399E-3</v>
      </c>
      <c r="AG51" s="14">
        <f>Input_Accepted!J50</f>
        <v>2.5309429007328698E-3</v>
      </c>
      <c r="AH51" s="14">
        <f>Input_Accepted!K50</f>
        <v>2.9212238499221098E-3</v>
      </c>
      <c r="AI51" s="44">
        <f>Input_Accepted!L50</f>
        <v>2.61945738957306E-3</v>
      </c>
      <c r="AK51" s="56">
        <f t="shared" si="124"/>
        <v>27.62131628811596</v>
      </c>
      <c r="AL51" s="4">
        <f t="shared" si="125"/>
        <v>31.880627525702785</v>
      </c>
      <c r="AM51" s="4">
        <f t="shared" si="126"/>
        <v>28.587314648500879</v>
      </c>
      <c r="AN51" s="4">
        <f t="shared" si="127"/>
        <v>32.66898344223322</v>
      </c>
      <c r="AO51" s="57">
        <f t="shared" si="27"/>
        <v>48</v>
      </c>
      <c r="AQ51" s="74">
        <f t="shared" si="27"/>
        <v>48</v>
      </c>
      <c r="AR51" s="73">
        <f t="shared" si="128"/>
        <v>-3.3182143295099834E-4</v>
      </c>
      <c r="AS51" s="73">
        <f t="shared" si="129"/>
        <v>-7.2210238214023836E-4</v>
      </c>
      <c r="AT51" s="50">
        <f t="shared" si="135"/>
        <v>-4.203359217911885E-4</v>
      </c>
      <c r="AU51" s="50">
        <f t="shared" si="29"/>
        <v>-2.9934609507677318E-3</v>
      </c>
      <c r="AW51" s="74">
        <f t="shared" ref="AW51" si="153">1+AW50</f>
        <v>48</v>
      </c>
      <c r="AX51" s="4">
        <f t="shared" si="31"/>
        <v>0</v>
      </c>
      <c r="AY51" s="4">
        <f t="shared" si="31"/>
        <v>0</v>
      </c>
      <c r="AZ51" s="49">
        <f t="shared" si="31"/>
        <v>0</v>
      </c>
      <c r="BA51" s="4">
        <f t="shared" si="34"/>
        <v>0</v>
      </c>
      <c r="BC51" s="74">
        <f t="shared" si="35"/>
        <v>48</v>
      </c>
      <c r="BD51" s="56">
        <f t="shared" si="36"/>
        <v>0.49700184525887714</v>
      </c>
      <c r="BE51" s="4">
        <f t="shared" si="37"/>
        <v>2.1319090974762336</v>
      </c>
      <c r="BF51" s="4">
        <f t="shared" si="38"/>
        <v>0.77898552142470656</v>
      </c>
      <c r="BG51" s="49">
        <f t="shared" si="39"/>
        <v>2.5360975001124295</v>
      </c>
      <c r="BI51" s="74">
        <f t="shared" si="40"/>
        <v>48</v>
      </c>
      <c r="BJ51" s="56">
        <f t="shared" si="41"/>
        <v>0.24850092262943857</v>
      </c>
      <c r="BK51" s="4">
        <f t="shared" si="42"/>
        <v>1.0659545487381168</v>
      </c>
      <c r="BL51" s="4">
        <f t="shared" si="43"/>
        <v>0.38949276071235328</v>
      </c>
      <c r="BM51" s="49">
        <f t="shared" si="44"/>
        <v>1.2680487500562148</v>
      </c>
      <c r="BO51" s="74">
        <f t="shared" si="45"/>
        <v>48</v>
      </c>
      <c r="BP51" s="56">
        <f t="shared" si="46"/>
        <v>0.47357413781072999</v>
      </c>
      <c r="BQ51" s="4">
        <f t="shared" si="47"/>
        <v>1.9423353450376586</v>
      </c>
      <c r="BR51" s="4">
        <f t="shared" si="88"/>
        <v>0.73418344839034566</v>
      </c>
      <c r="BS51" s="49">
        <f t="shared" si="48"/>
        <v>2.2934999385676242</v>
      </c>
      <c r="BU51" s="74">
        <f t="shared" si="49"/>
        <v>48</v>
      </c>
      <c r="BV51" s="73">
        <f t="shared" si="50"/>
        <v>1.1465304538122387E-7</v>
      </c>
      <c r="BW51" s="73">
        <f t="shared" si="51"/>
        <v>5.3127407975519456E-7</v>
      </c>
      <c r="BX51" s="73">
        <f t="shared" si="52"/>
        <v>1.8243067851220498E-7</v>
      </c>
      <c r="BY51" s="1">
        <f t="shared" si="53"/>
        <v>6.4179742998826005E-7</v>
      </c>
      <c r="BZ51" s="91">
        <f t="shared" si="54"/>
        <v>2.4614977699113858E-6</v>
      </c>
      <c r="CB51" s="74">
        <f t="shared" si="55"/>
        <v>48</v>
      </c>
      <c r="CC51" s="56">
        <f t="shared" si="56"/>
        <v>0.1544490415345936</v>
      </c>
      <c r="CD51" s="4">
        <f t="shared" si="57"/>
        <v>0.3324694415958766</v>
      </c>
      <c r="CE51" s="4">
        <f t="shared" si="58"/>
        <v>0.19482350702486317</v>
      </c>
      <c r="CF51" s="49">
        <f t="shared" si="59"/>
        <v>0.36541923742505872</v>
      </c>
      <c r="CH51" s="74">
        <f t="shared" si="60"/>
        <v>48</v>
      </c>
      <c r="CI51" s="56">
        <f t="shared" si="131"/>
        <v>0</v>
      </c>
      <c r="CJ51" s="4">
        <f t="shared" si="132"/>
        <v>0</v>
      </c>
      <c r="CK51" s="4">
        <f t="shared" si="133"/>
        <v>0</v>
      </c>
      <c r="CL51" s="49">
        <f t="shared" si="61"/>
        <v>0</v>
      </c>
      <c r="CM51" s="4">
        <f t="shared" si="62"/>
        <v>33.513152549066845</v>
      </c>
      <c r="CN51" s="49">
        <f t="shared" si="63"/>
        <v>14.338792914717882</v>
      </c>
      <c r="CP51" s="74">
        <f t="shared" si="64"/>
        <v>48</v>
      </c>
      <c r="CQ51" s="56">
        <f t="shared" si="65"/>
        <v>0</v>
      </c>
      <c r="CR51" s="4">
        <f t="shared" si="66"/>
        <v>1</v>
      </c>
      <c r="CS51" s="4">
        <f t="shared" si="67"/>
        <v>0</v>
      </c>
      <c r="CT51" s="49">
        <f t="shared" si="68"/>
        <v>1</v>
      </c>
      <c r="CU51" s="4">
        <f t="shared" si="69"/>
        <v>29.551103747071267</v>
      </c>
      <c r="CV51" s="49">
        <f t="shared" si="70"/>
        <v>18.300841716713457</v>
      </c>
      <c r="CW51" s="56"/>
      <c r="CX51" s="74">
        <f t="shared" si="71"/>
        <v>48</v>
      </c>
      <c r="CY51" s="4">
        <f>Input_Accepted!Q50*(1-$DC$3)</f>
        <v>2.4620942418100986E-3</v>
      </c>
      <c r="CZ51" s="4">
        <f>Input_Accepted!L50</f>
        <v>2.61945738957306E-3</v>
      </c>
      <c r="DA51" s="4">
        <f>Input_Accepted!M50</f>
        <v>2.1991214677818702E-3</v>
      </c>
      <c r="DB51" s="49">
        <f>$DC$3*Input_Accepted!Q50</f>
        <v>2.9934609507677318E-3</v>
      </c>
      <c r="DD51" s="102">
        <f>Input_Accepted!Q50*Input_Accepted!C50</f>
        <v>59.538923401958748</v>
      </c>
      <c r="DG51" s="82">
        <f t="shared" si="72"/>
        <v>48</v>
      </c>
      <c r="DH51" s="56">
        <f t="shared" si="73"/>
        <v>3.3182143295099834E-4</v>
      </c>
      <c r="DI51" s="4">
        <f t="shared" si="74"/>
        <v>7.2210238214023836E-4</v>
      </c>
      <c r="DJ51" s="4">
        <f t="shared" si="75"/>
        <v>4.203359217911885E-4</v>
      </c>
      <c r="DK51" s="49">
        <f t="shared" si="76"/>
        <v>7.9433948298586032E-4</v>
      </c>
      <c r="DM51" s="74">
        <f t="shared" si="77"/>
        <v>48</v>
      </c>
      <c r="DN51" s="4">
        <f t="shared" si="89"/>
        <v>6.3588096110692758E-8</v>
      </c>
      <c r="DO51" s="4">
        <f t="shared" si="90"/>
        <v>6.6178689915809756E-8</v>
      </c>
      <c r="DP51" s="49">
        <f t="shared" si="91"/>
        <v>6.5182909910023184E-8</v>
      </c>
      <c r="DQ51" s="49">
        <f t="shared" si="92"/>
        <v>6.0930871123958706E-8</v>
      </c>
      <c r="DS51" s="74">
        <f t="shared" si="79"/>
        <v>48</v>
      </c>
      <c r="DT51" s="73">
        <f t="shared" si="142"/>
        <v>2.5309429007328698E-3</v>
      </c>
      <c r="DU51" s="467">
        <f t="shared" si="143"/>
        <v>2.5309429007328698E-3</v>
      </c>
      <c r="DV51" s="49"/>
      <c r="DW51" s="102">
        <f t="shared" si="93"/>
        <v>96640.749552976777</v>
      </c>
      <c r="DY51" s="74">
        <f t="shared" si="82"/>
        <v>48</v>
      </c>
      <c r="DZ51" s="409">
        <f t="shared" si="83"/>
        <v>2.5790667850826561E-3</v>
      </c>
      <c r="EB51" s="102">
        <f t="shared" si="95"/>
        <v>96577.628400988091</v>
      </c>
      <c r="EE51" s="74">
        <f t="shared" si="84"/>
        <v>48</v>
      </c>
      <c r="EF51" s="409">
        <f>Input_Accepted!Q50</f>
        <v>5.4555551925778304E-3</v>
      </c>
      <c r="EH51" s="443">
        <f t="shared" si="134"/>
        <v>3.5461108751755899E-3</v>
      </c>
    </row>
    <row r="52" spans="1:138">
      <c r="A52" s="82">
        <f t="shared" si="9"/>
        <v>49</v>
      </c>
      <c r="B52" s="84">
        <f>Input_Accepted!B51</f>
        <v>40</v>
      </c>
      <c r="C52" s="17">
        <f>Input_Accepted!C51</f>
        <v>11766.537303216999</v>
      </c>
      <c r="D52" s="16">
        <f t="shared" si="10"/>
        <v>3.399470801750988E-3</v>
      </c>
      <c r="E52" s="12"/>
      <c r="F52" s="11">
        <f t="shared" si="11"/>
        <v>49</v>
      </c>
      <c r="G52" s="11">
        <f t="shared" si="12"/>
        <v>49</v>
      </c>
      <c r="H52" s="49">
        <f t="shared" si="13"/>
        <v>49</v>
      </c>
      <c r="J52" s="61">
        <f t="shared" si="14"/>
        <v>49</v>
      </c>
      <c r="K52" s="5">
        <f>Input_Accepted!B51</f>
        <v>40</v>
      </c>
      <c r="L52" s="4">
        <f t="shared" si="85"/>
        <v>224</v>
      </c>
      <c r="M52" s="4">
        <f t="shared" si="86"/>
        <v>0.12403100775193798</v>
      </c>
      <c r="N52" s="4"/>
      <c r="O52" s="49"/>
      <c r="Q52" s="43">
        <f t="shared" si="15"/>
        <v>49</v>
      </c>
      <c r="R52" s="14">
        <f>Input_Accepted!M51</f>
        <v>3.3994708017509902E-3</v>
      </c>
      <c r="S52" s="14">
        <f t="shared" si="16"/>
        <v>4.4529777178826304E-3</v>
      </c>
      <c r="T52" s="14">
        <f t="shared" si="17"/>
        <v>2.3459638856193499E-3</v>
      </c>
      <c r="U52" s="14">
        <f t="shared" si="18"/>
        <v>4.0175998596853708E-3</v>
      </c>
      <c r="V52" s="14">
        <f t="shared" si="19"/>
        <v>2.7813417438166095E-3</v>
      </c>
      <c r="W52" s="49"/>
      <c r="X52" s="43">
        <f t="shared" si="20"/>
        <v>49</v>
      </c>
      <c r="Y52" s="14">
        <f>+Input_Accepted!I51</f>
        <v>3.38672580023157E-3</v>
      </c>
      <c r="Z52" s="14">
        <f t="shared" si="21"/>
        <v>4.4382560034476057E-3</v>
      </c>
      <c r="AA52" s="14">
        <f t="shared" si="22"/>
        <v>2.3351955970155342E-3</v>
      </c>
      <c r="AB52" s="14">
        <f t="shared" si="23"/>
        <v>4.0036950521185298E-3</v>
      </c>
      <c r="AC52" s="14">
        <f t="shared" si="24"/>
        <v>2.7697565483446101E-3</v>
      </c>
      <c r="AD52" s="50"/>
      <c r="AE52" s="43">
        <f t="shared" si="25"/>
        <v>49</v>
      </c>
      <c r="AF52" s="14">
        <f>Input_Accepted!E51</f>
        <v>3.38672580023157E-3</v>
      </c>
      <c r="AG52" s="14">
        <f>Input_Accepted!J51</f>
        <v>2.8072398706430399E-3</v>
      </c>
      <c r="AH52" s="14">
        <f>Input_Accepted!K51</f>
        <v>3.2032782433548701E-3</v>
      </c>
      <c r="AI52" s="44">
        <f>Input_Accepted!L51</f>
        <v>2.9723160782869598E-3</v>
      </c>
      <c r="AK52" s="56">
        <f t="shared" si="124"/>
        <v>33.03149265699939</v>
      </c>
      <c r="AL52" s="4">
        <f t="shared" si="125"/>
        <v>37.691492943018496</v>
      </c>
      <c r="AM52" s="4">
        <f t="shared" si="126"/>
        <v>34.973868012115169</v>
      </c>
      <c r="AN52" s="4">
        <f t="shared" si="127"/>
        <v>39.162473692163168</v>
      </c>
      <c r="AO52" s="57">
        <f t="shared" si="27"/>
        <v>49</v>
      </c>
      <c r="AQ52" s="74">
        <f t="shared" si="27"/>
        <v>49</v>
      </c>
      <c r="AR52" s="73">
        <f t="shared" si="128"/>
        <v>5.9223093110794814E-4</v>
      </c>
      <c r="AS52" s="73">
        <f t="shared" si="129"/>
        <v>1.9619255839611795E-4</v>
      </c>
      <c r="AT52" s="50">
        <f t="shared" si="135"/>
        <v>4.2715472346402817E-4</v>
      </c>
      <c r="AU52" s="50">
        <f t="shared" si="29"/>
        <v>-3.3282921460212472E-3</v>
      </c>
      <c r="AW52" s="74">
        <f t="shared" ref="AW52" si="154">1+AW51</f>
        <v>49</v>
      </c>
      <c r="AX52" s="4">
        <f t="shared" si="31"/>
        <v>1</v>
      </c>
      <c r="AY52" s="4">
        <f t="shared" si="31"/>
        <v>1</v>
      </c>
      <c r="AZ52" s="49">
        <f t="shared" si="31"/>
        <v>1</v>
      </c>
      <c r="BA52" s="4">
        <f t="shared" si="34"/>
        <v>0</v>
      </c>
      <c r="BC52" s="74">
        <f t="shared" si="35"/>
        <v>49</v>
      </c>
      <c r="BD52" s="56">
        <f t="shared" si="36"/>
        <v>1.3764272967758426</v>
      </c>
      <c r="BE52" s="4">
        <f t="shared" si="37"/>
        <v>0.13858880618851455</v>
      </c>
      <c r="BF52" s="4">
        <f t="shared" si="38"/>
        <v>0.6900000014680554</v>
      </c>
      <c r="BG52" s="49">
        <f t="shared" si="39"/>
        <v>1.7784952067674942E-2</v>
      </c>
      <c r="BI52" s="74">
        <f t="shared" si="40"/>
        <v>49</v>
      </c>
      <c r="BJ52" s="56">
        <f t="shared" si="41"/>
        <v>0.68821364838792132</v>
      </c>
      <c r="BK52" s="4">
        <f t="shared" si="42"/>
        <v>6.9294403094257273E-2</v>
      </c>
      <c r="BL52" s="4">
        <f t="shared" si="43"/>
        <v>0.3450000007340277</v>
      </c>
      <c r="BM52" s="49">
        <f t="shared" si="44"/>
        <v>8.8924760338374709E-3</v>
      </c>
      <c r="BO52" s="74">
        <f t="shared" si="45"/>
        <v>49</v>
      </c>
      <c r="BP52" s="56">
        <f t="shared" si="46"/>
        <v>1.4659880877511204</v>
      </c>
      <c r="BQ52" s="4">
        <f t="shared" si="47"/>
        <v>0.14093721132965115</v>
      </c>
      <c r="BR52" s="4">
        <f t="shared" si="88"/>
        <v>0.72016386903335972</v>
      </c>
      <c r="BS52" s="49">
        <f t="shared" si="48"/>
        <v>1.7851673268536879E-2</v>
      </c>
      <c r="BU52" s="74">
        <f t="shared" si="49"/>
        <v>49</v>
      </c>
      <c r="BV52" s="73">
        <f t="shared" si="50"/>
        <v>3.3580394259108287E-7</v>
      </c>
      <c r="BW52" s="73">
        <f t="shared" si="51"/>
        <v>3.3653006124030047E-8</v>
      </c>
      <c r="BX52" s="73">
        <f t="shared" si="52"/>
        <v>1.7173541764220908E-7</v>
      </c>
      <c r="BY52" s="1">
        <f t="shared" si="53"/>
        <v>3.414491944371567E-9</v>
      </c>
      <c r="BZ52" s="91">
        <f t="shared" si="54"/>
        <v>1.5706887587472728E-7</v>
      </c>
      <c r="CB52" s="74">
        <f t="shared" si="55"/>
        <v>49</v>
      </c>
      <c r="CC52" s="56">
        <f t="shared" si="56"/>
        <v>0.17110506246148044</v>
      </c>
      <c r="CD52" s="4">
        <f t="shared" si="57"/>
        <v>5.4166639904581745E-2</v>
      </c>
      <c r="CE52" s="4">
        <f t="shared" si="58"/>
        <v>0.12236293883498763</v>
      </c>
      <c r="CF52" s="49">
        <f t="shared" si="59"/>
        <v>1.7253730492833901E-2</v>
      </c>
      <c r="CH52" s="74">
        <f t="shared" si="60"/>
        <v>49</v>
      </c>
      <c r="CI52" s="56">
        <f t="shared" si="131"/>
        <v>0</v>
      </c>
      <c r="CJ52" s="4">
        <f t="shared" si="132"/>
        <v>0</v>
      </c>
      <c r="CK52" s="4">
        <f t="shared" si="133"/>
        <v>0</v>
      </c>
      <c r="CL52" s="49">
        <f t="shared" si="61"/>
        <v>0</v>
      </c>
      <c r="CM52" s="4">
        <f t="shared" si="62"/>
        <v>52.222904825793044</v>
      </c>
      <c r="CN52" s="49">
        <f t="shared" si="63"/>
        <v>27.477166102591376</v>
      </c>
      <c r="CP52" s="74">
        <f t="shared" si="64"/>
        <v>49</v>
      </c>
      <c r="CQ52" s="56">
        <f t="shared" si="65"/>
        <v>0</v>
      </c>
      <c r="CR52" s="4">
        <f t="shared" si="66"/>
        <v>0</v>
      </c>
      <c r="CS52" s="4">
        <f t="shared" si="67"/>
        <v>0</v>
      </c>
      <c r="CT52" s="49">
        <f t="shared" si="68"/>
        <v>0</v>
      </c>
      <c r="CU52" s="4">
        <f t="shared" si="69"/>
        <v>47.109627181458009</v>
      </c>
      <c r="CV52" s="49">
        <f t="shared" si="70"/>
        <v>32.590443746926411</v>
      </c>
      <c r="CW52" s="56"/>
      <c r="CX52" s="74">
        <f t="shared" si="71"/>
        <v>49</v>
      </c>
      <c r="CY52" s="4">
        <f>Input_Accepted!Q51*(1-$DC$3)</f>
        <v>2.7374898361974724E-3</v>
      </c>
      <c r="CZ52" s="4">
        <f>Input_Accepted!L51</f>
        <v>2.9723160782869598E-3</v>
      </c>
      <c r="DA52" s="4">
        <f>Input_Accepted!M51</f>
        <v>3.3994708017509902E-3</v>
      </c>
      <c r="DB52" s="49">
        <f>$DC$3*Input_Accepted!Q51</f>
        <v>3.3282921460212472E-3</v>
      </c>
      <c r="DD52" s="102">
        <f>Input_Accepted!Q51*Input_Accepted!C51</f>
        <v>71.373249966958113</v>
      </c>
      <c r="DG52" s="82">
        <f t="shared" si="72"/>
        <v>49</v>
      </c>
      <c r="DH52" s="56">
        <f t="shared" si="73"/>
        <v>5.9223093110794814E-4</v>
      </c>
      <c r="DI52" s="4">
        <f t="shared" si="74"/>
        <v>1.9619255839611795E-4</v>
      </c>
      <c r="DJ52" s="4">
        <f t="shared" si="75"/>
        <v>4.2715472346402817E-4</v>
      </c>
      <c r="DK52" s="49">
        <f t="shared" si="76"/>
        <v>7.1178655729740772E-5</v>
      </c>
      <c r="DM52" s="74">
        <f t="shared" si="77"/>
        <v>49</v>
      </c>
      <c r="DN52" s="4">
        <f t="shared" si="89"/>
        <v>7.6340015581541424E-8</v>
      </c>
      <c r="DO52" s="4">
        <f t="shared" si="90"/>
        <v>7.955468085472229E-8</v>
      </c>
      <c r="DP52" s="49">
        <f t="shared" si="91"/>
        <v>1.2450925420089288E-7</v>
      </c>
      <c r="DQ52" s="49">
        <f t="shared" si="92"/>
        <v>1.121119293148978E-7</v>
      </c>
      <c r="DS52" s="74">
        <f t="shared" si="79"/>
        <v>49</v>
      </c>
      <c r="DT52" s="73">
        <f t="shared" si="142"/>
        <v>2.8072398706430399E-3</v>
      </c>
      <c r="DU52" s="467">
        <f t="shared" si="143"/>
        <v>2.8072398706430399E-3</v>
      </c>
      <c r="DV52" s="49"/>
      <c r="DW52" s="102">
        <f t="shared" si="93"/>
        <v>96396.157333974174</v>
      </c>
      <c r="DY52" s="74">
        <f t="shared" si="82"/>
        <v>49</v>
      </c>
      <c r="DZ52" s="409">
        <f t="shared" si="83"/>
        <v>2.8606173240963819E-3</v>
      </c>
      <c r="EB52" s="102">
        <f t="shared" si="95"/>
        <v>96328.548247397048</v>
      </c>
      <c r="EE52" s="74">
        <f t="shared" si="84"/>
        <v>49</v>
      </c>
      <c r="EF52" s="409">
        <f>Input_Accepted!Q51</f>
        <v>6.0657819822187197E-3</v>
      </c>
      <c r="EH52" s="443">
        <f t="shared" si="134"/>
        <v>3.9427582884421679E-3</v>
      </c>
    </row>
    <row r="53" spans="1:138">
      <c r="A53" s="82">
        <f t="shared" si="9"/>
        <v>50</v>
      </c>
      <c r="B53" s="84">
        <f>Input_Accepted!B52</f>
        <v>63</v>
      </c>
      <c r="C53" s="17">
        <f>Input_Accepted!C52</f>
        <v>12747.4113620808</v>
      </c>
      <c r="D53" s="16">
        <f t="shared" si="10"/>
        <v>4.9421798834705767E-3</v>
      </c>
      <c r="E53" s="12"/>
      <c r="F53" s="11">
        <f t="shared" si="11"/>
        <v>50</v>
      </c>
      <c r="G53" s="11">
        <f t="shared" si="12"/>
        <v>50</v>
      </c>
      <c r="H53" s="49">
        <f t="shared" si="13"/>
        <v>50</v>
      </c>
      <c r="J53" s="61">
        <f t="shared" si="14"/>
        <v>50</v>
      </c>
      <c r="K53" s="5">
        <f>Input_Accepted!B52</f>
        <v>63</v>
      </c>
      <c r="L53" s="4">
        <f t="shared" si="85"/>
        <v>287</v>
      </c>
      <c r="M53" s="4">
        <f t="shared" si="86"/>
        <v>0.15891472868217055</v>
      </c>
      <c r="N53" s="4"/>
      <c r="O53" s="49"/>
      <c r="Q53" s="43">
        <f t="shared" si="15"/>
        <v>50</v>
      </c>
      <c r="R53" s="14">
        <f>Input_Accepted!M52</f>
        <v>4.9421798834705898E-3</v>
      </c>
      <c r="S53" s="14">
        <f t="shared" si="16"/>
        <v>6.1625859147167953E-3</v>
      </c>
      <c r="T53" s="14">
        <f t="shared" si="17"/>
        <v>3.7217738522243846E-3</v>
      </c>
      <c r="U53" s="14">
        <f t="shared" si="18"/>
        <v>5.6582344426201487E-3</v>
      </c>
      <c r="V53" s="14">
        <f t="shared" si="19"/>
        <v>4.2261253243210308E-3</v>
      </c>
      <c r="W53" s="49"/>
      <c r="X53" s="43">
        <f t="shared" si="20"/>
        <v>50</v>
      </c>
      <c r="Y53" s="14">
        <f>+Input_Accepted!I52</f>
        <v>4.9333513131403599E-3</v>
      </c>
      <c r="Z53" s="14">
        <f t="shared" si="21"/>
        <v>6.152666807738366E-3</v>
      </c>
      <c r="AA53" s="14">
        <f t="shared" si="22"/>
        <v>3.7140358185423538E-3</v>
      </c>
      <c r="AB53" s="14">
        <f t="shared" si="23"/>
        <v>5.648766016603475E-3</v>
      </c>
      <c r="AC53" s="14">
        <f t="shared" si="24"/>
        <v>4.2179366096772447E-3</v>
      </c>
      <c r="AD53" s="50"/>
      <c r="AE53" s="43">
        <f t="shared" si="25"/>
        <v>50</v>
      </c>
      <c r="AF53" s="14">
        <f>Input_Accepted!E52</f>
        <v>4.9333513131403599E-3</v>
      </c>
      <c r="AG53" s="14">
        <f>Input_Accepted!J52</f>
        <v>3.1112231622778298E-3</v>
      </c>
      <c r="AH53" s="14">
        <f>Input_Accepted!K52</f>
        <v>3.5125179811494899E-3</v>
      </c>
      <c r="AI53" s="44">
        <f>Input_Accepted!L52</f>
        <v>3.33849000923135E-3</v>
      </c>
      <c r="AK53" s="56">
        <f t="shared" si="124"/>
        <v>39.660041488789368</v>
      </c>
      <c r="AL53" s="4">
        <f t="shared" si="125"/>
        <v>44.775511622418122</v>
      </c>
      <c r="AM53" s="4">
        <f t="shared" si="126"/>
        <v>42.557105475868944</v>
      </c>
      <c r="AN53" s="4">
        <f t="shared" si="127"/>
        <v>46.769715175296952</v>
      </c>
      <c r="AO53" s="57">
        <f t="shared" si="27"/>
        <v>50</v>
      </c>
      <c r="AQ53" s="74">
        <f t="shared" si="27"/>
        <v>50</v>
      </c>
      <c r="AR53" s="73">
        <f t="shared" si="128"/>
        <v>1.8309567211927469E-3</v>
      </c>
      <c r="AS53" s="73">
        <f t="shared" si="129"/>
        <v>1.4296619023210868E-3</v>
      </c>
      <c r="AT53" s="50">
        <f t="shared" si="135"/>
        <v>1.6036898742392267E-3</v>
      </c>
      <c r="AU53" s="50">
        <f t="shared" si="29"/>
        <v>-3.6689578650000187E-3</v>
      </c>
      <c r="AW53" s="74">
        <f t="shared" ref="AW53" si="155">1+AW52</f>
        <v>50</v>
      </c>
      <c r="AX53" s="4">
        <f t="shared" si="31"/>
        <v>1</v>
      </c>
      <c r="AY53" s="4">
        <f t="shared" si="31"/>
        <v>1</v>
      </c>
      <c r="AZ53" s="49">
        <f t="shared" si="31"/>
        <v>1</v>
      </c>
      <c r="BA53" s="4">
        <f t="shared" si="34"/>
        <v>0</v>
      </c>
      <c r="BC53" s="74">
        <f t="shared" si="35"/>
        <v>50</v>
      </c>
      <c r="BD53" s="56">
        <f t="shared" si="36"/>
        <v>11.631693183360781</v>
      </c>
      <c r="BE53" s="4">
        <f t="shared" si="37"/>
        <v>6.5766655956230835</v>
      </c>
      <c r="BF53" s="4">
        <f t="shared" si="38"/>
        <v>8.5424856091403072</v>
      </c>
      <c r="BG53" s="49">
        <f t="shared" si="39"/>
        <v>5.0746847669170094</v>
      </c>
      <c r="BI53" s="74">
        <f t="shared" si="40"/>
        <v>50</v>
      </c>
      <c r="BJ53" s="56">
        <f t="shared" si="41"/>
        <v>5.8158465916803905</v>
      </c>
      <c r="BK53" s="4">
        <f t="shared" si="42"/>
        <v>3.2883327978115418</v>
      </c>
      <c r="BL53" s="4">
        <f t="shared" si="43"/>
        <v>4.2712428045701536</v>
      </c>
      <c r="BM53" s="49">
        <f t="shared" si="44"/>
        <v>2.5373423834585047</v>
      </c>
      <c r="BO53" s="74">
        <f t="shared" si="45"/>
        <v>50</v>
      </c>
      <c r="BP53" s="56">
        <f t="shared" si="46"/>
        <v>13.692845309895322</v>
      </c>
      <c r="BQ53" s="4">
        <f t="shared" si="47"/>
        <v>7.3916599742190572</v>
      </c>
      <c r="BR53" s="4">
        <f t="shared" si="88"/>
        <v>9.7872432122080664</v>
      </c>
      <c r="BS53" s="49">
        <f t="shared" si="48"/>
        <v>5.611658308261342</v>
      </c>
      <c r="BU53" s="74">
        <f t="shared" si="49"/>
        <v>50</v>
      </c>
      <c r="BV53" s="73">
        <f t="shared" si="50"/>
        <v>3.3201509981657033E-6</v>
      </c>
      <c r="BW53" s="73">
        <f t="shared" si="51"/>
        <v>2.0187673572962778E-6</v>
      </c>
      <c r="BX53" s="73">
        <f t="shared" si="52"/>
        <v>2.5435825787063473E-6</v>
      </c>
      <c r="BY53" s="1">
        <f t="shared" si="53"/>
        <v>1.5986907917002216E-6</v>
      </c>
      <c r="BZ53" s="91">
        <f t="shared" si="54"/>
        <v>1.3103939377952887E-6</v>
      </c>
      <c r="CB53" s="74">
        <f t="shared" si="55"/>
        <v>50</v>
      </c>
      <c r="CC53" s="56">
        <f t="shared" si="56"/>
        <v>0.36934895473775642</v>
      </c>
      <c r="CD53" s="4">
        <f t="shared" si="57"/>
        <v>0.28800570683185917</v>
      </c>
      <c r="CE53" s="4">
        <f t="shared" si="58"/>
        <v>0.32328151852088344</v>
      </c>
      <c r="CF53" s="49">
        <f t="shared" si="59"/>
        <v>0.25629503513616236</v>
      </c>
      <c r="CH53" s="74">
        <f t="shared" si="60"/>
        <v>50</v>
      </c>
      <c r="CI53" s="56">
        <f t="shared" si="131"/>
        <v>1</v>
      </c>
      <c r="CJ53" s="4">
        <f t="shared" si="132"/>
        <v>1</v>
      </c>
      <c r="CK53" s="4">
        <f t="shared" si="133"/>
        <v>1</v>
      </c>
      <c r="CL53" s="49">
        <f t="shared" si="61"/>
        <v>1</v>
      </c>
      <c r="CM53" s="4">
        <f t="shared" si="62"/>
        <v>78.430574772061448</v>
      </c>
      <c r="CN53" s="49">
        <f t="shared" si="63"/>
        <v>47.344342392461868</v>
      </c>
      <c r="CP53" s="74">
        <f t="shared" si="64"/>
        <v>50</v>
      </c>
      <c r="CQ53" s="56">
        <f t="shared" si="65"/>
        <v>1</v>
      </c>
      <c r="CR53" s="4">
        <f t="shared" si="66"/>
        <v>1</v>
      </c>
      <c r="CS53" s="4">
        <f t="shared" si="67"/>
        <v>1</v>
      </c>
      <c r="CT53" s="49">
        <f t="shared" si="68"/>
        <v>1</v>
      </c>
      <c r="CU53" s="4">
        <f t="shared" si="69"/>
        <v>72.007144101787034</v>
      </c>
      <c r="CV53" s="49">
        <f t="shared" si="70"/>
        <v>53.767773062736282</v>
      </c>
      <c r="CW53" s="56"/>
      <c r="CX53" s="74">
        <f t="shared" si="71"/>
        <v>50</v>
      </c>
      <c r="CY53" s="4">
        <f>Input_Accepted!Q52*(1-$DC$3)</f>
        <v>3.0176842729629214E-3</v>
      </c>
      <c r="CZ53" s="4">
        <f>Input_Accepted!L52</f>
        <v>3.33849000923135E-3</v>
      </c>
      <c r="DA53" s="4">
        <f>Input_Accepted!M52</f>
        <v>4.9421798834705898E-3</v>
      </c>
      <c r="DB53" s="49">
        <f>$DC$3*Input_Accepted!Q52</f>
        <v>3.6689578650000187E-3</v>
      </c>
      <c r="DD53" s="102">
        <f>Input_Accepted!Q52*Input_Accepted!C52</f>
        <v>85.23737796363703</v>
      </c>
      <c r="DG53" s="82">
        <f t="shared" si="72"/>
        <v>50</v>
      </c>
      <c r="DH53" s="56">
        <f t="shared" si="73"/>
        <v>1.8309567211927469E-3</v>
      </c>
      <c r="DI53" s="4">
        <f t="shared" si="74"/>
        <v>1.4296619023210868E-3</v>
      </c>
      <c r="DJ53" s="4">
        <f t="shared" si="75"/>
        <v>1.6036898742392267E-3</v>
      </c>
      <c r="DK53" s="49">
        <f t="shared" si="76"/>
        <v>1.2732220184705581E-3</v>
      </c>
      <c r="DM53" s="74">
        <f t="shared" si="77"/>
        <v>50</v>
      </c>
      <c r="DN53" s="4">
        <f t="shared" si="89"/>
        <v>9.2405841593121764E-8</v>
      </c>
      <c r="DO53" s="4">
        <f t="shared" si="90"/>
        <v>9.5629215431285263E-8</v>
      </c>
      <c r="DP53" s="49">
        <f t="shared" si="91"/>
        <v>1.3408334770326701E-7</v>
      </c>
      <c r="DQ53" s="49">
        <f t="shared" si="92"/>
        <v>1.1605313208732329E-7</v>
      </c>
      <c r="DS53" s="74">
        <f t="shared" si="79"/>
        <v>50</v>
      </c>
      <c r="DT53" s="73">
        <f t="shared" si="142"/>
        <v>3.1112231622778298E-3</v>
      </c>
      <c r="DU53" s="467">
        <f t="shared" si="143"/>
        <v>3.1112231622778298E-3</v>
      </c>
      <c r="DV53" s="49"/>
      <c r="DW53" s="102">
        <f t="shared" si="93"/>
        <v>96125.550197729463</v>
      </c>
      <c r="DY53" s="74">
        <f t="shared" si="82"/>
        <v>50</v>
      </c>
      <c r="DZ53" s="409">
        <f t="shared" si="83"/>
        <v>3.1703806184197603E-3</v>
      </c>
      <c r="EB53" s="102">
        <f t="shared" si="95"/>
        <v>96052.989133475494</v>
      </c>
      <c r="EE53" s="74">
        <f t="shared" si="84"/>
        <v>50</v>
      </c>
      <c r="EF53" s="409">
        <f>Input_Accepted!Q52</f>
        <v>6.6866421379629401E-3</v>
      </c>
      <c r="EH53" s="443">
        <f t="shared" si="134"/>
        <v>4.346317389675911E-3</v>
      </c>
    </row>
    <row r="54" spans="1:138">
      <c r="A54" s="82">
        <f t="shared" si="9"/>
        <v>51</v>
      </c>
      <c r="B54" s="84">
        <f>Input_Accepted!B53</f>
        <v>41</v>
      </c>
      <c r="C54" s="17">
        <f>Input_Accepted!C53</f>
        <v>13924.184120465399</v>
      </c>
      <c r="D54" s="16">
        <f t="shared" si="10"/>
        <v>2.9445172259492951E-3</v>
      </c>
      <c r="E54" s="12"/>
      <c r="F54" s="11">
        <f t="shared" si="11"/>
        <v>51</v>
      </c>
      <c r="G54" s="11">
        <f t="shared" si="12"/>
        <v>51</v>
      </c>
      <c r="H54" s="49">
        <f t="shared" si="13"/>
        <v>51</v>
      </c>
      <c r="J54" s="61">
        <f t="shared" si="14"/>
        <v>51</v>
      </c>
      <c r="K54" s="5">
        <f>Input_Accepted!B53</f>
        <v>41</v>
      </c>
      <c r="L54" s="4">
        <f t="shared" si="85"/>
        <v>328</v>
      </c>
      <c r="M54" s="4">
        <f t="shared" si="86"/>
        <v>0.18161683277962348</v>
      </c>
      <c r="N54" s="4"/>
      <c r="O54" s="49"/>
      <c r="Q54" s="43">
        <f t="shared" si="15"/>
        <v>51</v>
      </c>
      <c r="R54" s="14">
        <f>Input_Accepted!M53</f>
        <v>2.9445172259492899E-3</v>
      </c>
      <c r="S54" s="14">
        <f t="shared" si="16"/>
        <v>3.8458356369090053E-3</v>
      </c>
      <c r="T54" s="14">
        <f t="shared" si="17"/>
        <v>2.0431988149895745E-3</v>
      </c>
      <c r="U54" s="14">
        <f t="shared" si="18"/>
        <v>3.473352007889939E-3</v>
      </c>
      <c r="V54" s="14">
        <f t="shared" si="19"/>
        <v>2.4156824440086408E-3</v>
      </c>
      <c r="W54" s="49"/>
      <c r="X54" s="43">
        <f t="shared" si="20"/>
        <v>51</v>
      </c>
      <c r="Y54" s="14">
        <f>+Input_Accepted!I53</f>
        <v>2.9375013835786301E-3</v>
      </c>
      <c r="Z54" s="14">
        <f t="shared" si="21"/>
        <v>3.8377453774727168E-3</v>
      </c>
      <c r="AA54" s="14">
        <f t="shared" si="22"/>
        <v>2.0372573896845435E-3</v>
      </c>
      <c r="AB54" s="14">
        <f t="shared" si="23"/>
        <v>3.4657057677511807E-3</v>
      </c>
      <c r="AC54" s="14">
        <f t="shared" si="24"/>
        <v>2.4092969994060796E-3</v>
      </c>
      <c r="AD54" s="50"/>
      <c r="AE54" s="43">
        <f t="shared" si="25"/>
        <v>51</v>
      </c>
      <c r="AF54" s="14">
        <f>Input_Accepted!E53</f>
        <v>2.9375013835786301E-3</v>
      </c>
      <c r="AG54" s="14">
        <f>Input_Accepted!J53</f>
        <v>3.44900291405351E-3</v>
      </c>
      <c r="AH54" s="14">
        <f>Input_Accepted!K53</f>
        <v>3.8515535526328902E-3</v>
      </c>
      <c r="AI54" s="44">
        <f>Input_Accepted!L53</f>
        <v>3.71858959172987E-3</v>
      </c>
      <c r="AK54" s="56">
        <f t="shared" si="124"/>
        <v>48.024551607302776</v>
      </c>
      <c r="AL54" s="4">
        <f t="shared" si="125"/>
        <v>53.62974081669298</v>
      </c>
      <c r="AM54" s="4">
        <f t="shared" si="126"/>
        <v>51.778326143692965</v>
      </c>
      <c r="AN54" s="4">
        <f t="shared" si="127"/>
        <v>55.921839702179319</v>
      </c>
      <c r="AO54" s="57">
        <f t="shared" si="27"/>
        <v>51</v>
      </c>
      <c r="AQ54" s="74">
        <f t="shared" si="27"/>
        <v>51</v>
      </c>
      <c r="AR54" s="73">
        <f t="shared" si="128"/>
        <v>-5.0448568810421493E-4</v>
      </c>
      <c r="AS54" s="73">
        <f t="shared" si="129"/>
        <v>-9.0703632668359506E-4</v>
      </c>
      <c r="AT54" s="50">
        <f t="shared" si="135"/>
        <v>-7.7407236578057488E-4</v>
      </c>
      <c r="AU54" s="50">
        <f t="shared" si="29"/>
        <v>-4.0161663490205415E-3</v>
      </c>
      <c r="AW54" s="74">
        <f t="shared" ref="AW54" si="156">1+AW53</f>
        <v>51</v>
      </c>
      <c r="AX54" s="4">
        <f t="shared" si="31"/>
        <v>0</v>
      </c>
      <c r="AY54" s="4">
        <f t="shared" si="31"/>
        <v>0</v>
      </c>
      <c r="AZ54" s="49">
        <f t="shared" si="31"/>
        <v>0</v>
      </c>
      <c r="BA54" s="4">
        <f t="shared" si="34"/>
        <v>0</v>
      </c>
      <c r="BC54" s="74">
        <f t="shared" si="35"/>
        <v>51</v>
      </c>
      <c r="BD54" s="56">
        <f t="shared" si="36"/>
        <v>1.0815981836923019</v>
      </c>
      <c r="BE54" s="4">
        <f t="shared" si="37"/>
        <v>3.239881128492005</v>
      </c>
      <c r="BF54" s="4">
        <f t="shared" si="38"/>
        <v>2.4178866628473692</v>
      </c>
      <c r="BG54" s="49">
        <f t="shared" si="39"/>
        <v>4.3922791851092171</v>
      </c>
      <c r="BI54" s="74">
        <f t="shared" si="40"/>
        <v>51</v>
      </c>
      <c r="BJ54" s="56">
        <f t="shared" si="41"/>
        <v>0.54079909184615094</v>
      </c>
      <c r="BK54" s="4">
        <f t="shared" si="42"/>
        <v>1.6199405642460025</v>
      </c>
      <c r="BL54" s="4">
        <f t="shared" si="43"/>
        <v>1.2089433314236846</v>
      </c>
      <c r="BM54" s="49">
        <f t="shared" si="44"/>
        <v>2.1961395925546086</v>
      </c>
      <c r="BO54" s="74">
        <f t="shared" si="45"/>
        <v>51</v>
      </c>
      <c r="BP54" s="56">
        <f t="shared" si="46"/>
        <v>1.0239374427493266</v>
      </c>
      <c r="BQ54" s="4">
        <f t="shared" si="47"/>
        <v>2.9628334578904072</v>
      </c>
      <c r="BR54" s="4">
        <f t="shared" si="88"/>
        <v>2.2353043429642803</v>
      </c>
      <c r="BS54" s="49">
        <f t="shared" si="48"/>
        <v>3.9656609378001502</v>
      </c>
      <c r="BU54" s="74">
        <f t="shared" si="49"/>
        <v>51</v>
      </c>
      <c r="BV54" s="73">
        <f t="shared" si="50"/>
        <v>2.6163381567814449E-7</v>
      </c>
      <c r="BW54" s="73">
        <f t="shared" si="51"/>
        <v>8.3549136775279747E-7</v>
      </c>
      <c r="BX54" s="73">
        <f t="shared" si="52"/>
        <v>6.1009878891291458E-7</v>
      </c>
      <c r="BY54" s="1">
        <f t="shared" si="53"/>
        <v>1.1635181076717997E-6</v>
      </c>
      <c r="BZ54" s="91">
        <f t="shared" si="54"/>
        <v>6.9684484313518569E-7</v>
      </c>
      <c r="CB54" s="74">
        <f t="shared" si="55"/>
        <v>51</v>
      </c>
      <c r="CC54" s="56">
        <f t="shared" si="56"/>
        <v>0.17412809857190256</v>
      </c>
      <c r="CD54" s="4">
        <f t="shared" si="57"/>
        <v>0.31116654928710535</v>
      </c>
      <c r="CE54" s="4">
        <f t="shared" si="58"/>
        <v>0.26590224349092018</v>
      </c>
      <c r="CF54" s="49">
        <f t="shared" si="59"/>
        <v>0.36720492166298851</v>
      </c>
      <c r="CH54" s="74">
        <f t="shared" si="60"/>
        <v>51</v>
      </c>
      <c r="CI54" s="56">
        <f t="shared" si="131"/>
        <v>0</v>
      </c>
      <c r="CJ54" s="4">
        <f t="shared" si="132"/>
        <v>1</v>
      </c>
      <c r="CK54" s="4">
        <f t="shared" si="133"/>
        <v>0</v>
      </c>
      <c r="CL54" s="49">
        <f t="shared" si="61"/>
        <v>1</v>
      </c>
      <c r="CM54" s="4">
        <f t="shared" si="62"/>
        <v>53.43747324339509</v>
      </c>
      <c r="CN54" s="49">
        <f t="shared" si="63"/>
        <v>28.36714699474631</v>
      </c>
      <c r="CP54" s="74">
        <f t="shared" si="64"/>
        <v>51</v>
      </c>
      <c r="CQ54" s="56">
        <f t="shared" si="65"/>
        <v>0</v>
      </c>
      <c r="CR54" s="4">
        <f t="shared" si="66"/>
        <v>1</v>
      </c>
      <c r="CS54" s="4">
        <f t="shared" si="67"/>
        <v>1</v>
      </c>
      <c r="CT54" s="49">
        <f t="shared" si="68"/>
        <v>1</v>
      </c>
      <c r="CU54" s="4">
        <f t="shared" si="69"/>
        <v>48.257125217526337</v>
      </c>
      <c r="CV54" s="49">
        <f t="shared" si="70"/>
        <v>33.547495020615067</v>
      </c>
      <c r="CW54" s="56"/>
      <c r="CX54" s="74">
        <f t="shared" si="71"/>
        <v>51</v>
      </c>
      <c r="CY54" s="4">
        <f>Input_Accepted!Q53*(1-$DC$3)</f>
        <v>3.3032600741088481E-3</v>
      </c>
      <c r="CZ54" s="4">
        <f>Input_Accepted!L53</f>
        <v>3.71858959172987E-3</v>
      </c>
      <c r="DA54" s="4">
        <f>Input_Accepted!M53</f>
        <v>2.9445172259492899E-3</v>
      </c>
      <c r="DB54" s="49">
        <f>$DC$3*Input_Accepted!Q53</f>
        <v>4.0161663490205415E-3</v>
      </c>
      <c r="DD54" s="102">
        <f>Input_Accepted!Q53*Input_Accepted!C53</f>
        <v>101.9170411718531</v>
      </c>
      <c r="DG54" s="82">
        <f t="shared" si="72"/>
        <v>51</v>
      </c>
      <c r="DH54" s="56">
        <f t="shared" si="73"/>
        <v>5.0448568810421493E-4</v>
      </c>
      <c r="DI54" s="4">
        <f t="shared" si="74"/>
        <v>9.0703632668359506E-4</v>
      </c>
      <c r="DJ54" s="4">
        <f t="shared" si="75"/>
        <v>7.7407236578057488E-4</v>
      </c>
      <c r="DK54" s="49">
        <f t="shared" si="76"/>
        <v>1.0716491230712464E-3</v>
      </c>
      <c r="DM54" s="74">
        <f t="shared" si="77"/>
        <v>51</v>
      </c>
      <c r="DN54" s="4">
        <f t="shared" si="89"/>
        <v>1.1409516070964013E-7</v>
      </c>
      <c r="DO54" s="4">
        <f t="shared" si="90"/>
        <v>1.1494511873107578E-7</v>
      </c>
      <c r="DP54" s="49">
        <f t="shared" si="91"/>
        <v>1.4447569261554919E-7</v>
      </c>
      <c r="DQ54" s="49">
        <f t="shared" si="92"/>
        <v>1.2055373137582962E-7</v>
      </c>
      <c r="DS54" s="74">
        <f t="shared" si="79"/>
        <v>51</v>
      </c>
      <c r="DT54" s="73">
        <f t="shared" si="142"/>
        <v>3.44900291405351E-3</v>
      </c>
      <c r="DU54" s="467">
        <f t="shared" si="143"/>
        <v>3.44900291405351E-3</v>
      </c>
      <c r="DV54" s="49"/>
      <c r="DW54" s="102">
        <f t="shared" si="93"/>
        <v>95826.482159467589</v>
      </c>
      <c r="DY54" s="74">
        <f t="shared" si="82"/>
        <v>51</v>
      </c>
      <c r="DZ54" s="409">
        <f t="shared" si="83"/>
        <v>3.5145829859349917E-3</v>
      </c>
      <c r="EB54" s="102">
        <f t="shared" si="95"/>
        <v>95748.464598385443</v>
      </c>
      <c r="EE54" s="74">
        <f t="shared" si="84"/>
        <v>51</v>
      </c>
      <c r="EF54" s="409">
        <f>Input_Accepted!Q53</f>
        <v>7.3194264231293896E-3</v>
      </c>
      <c r="EH54" s="443">
        <f t="shared" si="134"/>
        <v>4.757627175034103E-3</v>
      </c>
    </row>
    <row r="55" spans="1:138">
      <c r="A55" s="82">
        <f t="shared" si="9"/>
        <v>52</v>
      </c>
      <c r="B55" s="84">
        <f>Input_Accepted!B54</f>
        <v>51</v>
      </c>
      <c r="C55" s="17">
        <f>Input_Accepted!C54</f>
        <v>15059.9329226557</v>
      </c>
      <c r="D55" s="16">
        <f t="shared" si="10"/>
        <v>3.3864692666244994E-3</v>
      </c>
      <c r="E55" s="12"/>
      <c r="F55" s="11">
        <f t="shared" si="11"/>
        <v>52</v>
      </c>
      <c r="G55" s="11">
        <f t="shared" si="12"/>
        <v>52</v>
      </c>
      <c r="H55" s="49">
        <f t="shared" si="13"/>
        <v>52</v>
      </c>
      <c r="J55" s="61">
        <f t="shared" si="14"/>
        <v>52</v>
      </c>
      <c r="K55" s="5">
        <f>Input_Accepted!B54</f>
        <v>51</v>
      </c>
      <c r="L55" s="4">
        <f t="shared" si="85"/>
        <v>379</v>
      </c>
      <c r="M55" s="4">
        <f t="shared" si="86"/>
        <v>0.20985603543743078</v>
      </c>
      <c r="N55" s="4"/>
      <c r="O55" s="49"/>
      <c r="Q55" s="43">
        <f t="shared" si="15"/>
        <v>52</v>
      </c>
      <c r="R55" s="14">
        <f>Input_Accepted!M54</f>
        <v>3.3864692666244998E-3</v>
      </c>
      <c r="S55" s="14">
        <f t="shared" si="16"/>
        <v>4.3159023385930364E-3</v>
      </c>
      <c r="T55" s="14">
        <f t="shared" si="17"/>
        <v>2.4570361946559633E-3</v>
      </c>
      <c r="U55" s="14">
        <f t="shared" si="18"/>
        <v>3.9317998955856305E-3</v>
      </c>
      <c r="V55" s="14">
        <f t="shared" si="19"/>
        <v>2.8411386376633687E-3</v>
      </c>
      <c r="W55" s="49"/>
      <c r="X55" s="43">
        <f t="shared" si="20"/>
        <v>52</v>
      </c>
      <c r="Y55" s="14">
        <f>+Input_Accepted!I54</f>
        <v>3.3797773685278702E-3</v>
      </c>
      <c r="Z55" s="14">
        <f t="shared" si="21"/>
        <v>4.3082916742858742E-3</v>
      </c>
      <c r="AA55" s="14">
        <f t="shared" si="22"/>
        <v>2.4512630627698661E-3</v>
      </c>
      <c r="AB55" s="14">
        <f t="shared" si="23"/>
        <v>3.9245689254777194E-3</v>
      </c>
      <c r="AC55" s="14">
        <f t="shared" si="24"/>
        <v>2.8349858115780209E-3</v>
      </c>
      <c r="AD55" s="50"/>
      <c r="AE55" s="43">
        <f t="shared" si="25"/>
        <v>52</v>
      </c>
      <c r="AF55" s="14">
        <f>Input_Accepted!E54</f>
        <v>3.3797773685278702E-3</v>
      </c>
      <c r="AG55" s="14">
        <f>Input_Accepted!J54</f>
        <v>3.8294363896307598E-3</v>
      </c>
      <c r="AH55" s="14">
        <f>Input_Accepted!K54</f>
        <v>4.2232441500298402E-3</v>
      </c>
      <c r="AI55" s="44">
        <f>Input_Accepted!L54</f>
        <v>4.16158607228249E-3</v>
      </c>
      <c r="AK55" s="56">
        <f t="shared" si="124"/>
        <v>57.671055159416063</v>
      </c>
      <c r="AL55" s="4">
        <f t="shared" si="125"/>
        <v>63.601773615447478</v>
      </c>
      <c r="AM55" s="4">
        <f t="shared" si="126"/>
        <v>62.673207100432492</v>
      </c>
      <c r="AN55" s="4">
        <f t="shared" si="127"/>
        <v>66.46817710175003</v>
      </c>
      <c r="AO55" s="57">
        <f t="shared" si="27"/>
        <v>52</v>
      </c>
      <c r="AQ55" s="74">
        <f t="shared" si="27"/>
        <v>52</v>
      </c>
      <c r="AR55" s="73">
        <f t="shared" si="128"/>
        <v>-4.429671230062604E-4</v>
      </c>
      <c r="AS55" s="73">
        <f t="shared" si="129"/>
        <v>-8.3677488340534083E-4</v>
      </c>
      <c r="AT55" s="50">
        <f t="shared" si="135"/>
        <v>-7.7511680565799058E-4</v>
      </c>
      <c r="AU55" s="50">
        <f t="shared" si="29"/>
        <v>-4.4135772345809954E-3</v>
      </c>
      <c r="AW55" s="74">
        <f t="shared" ref="AW55" si="157">1+AW54</f>
        <v>52</v>
      </c>
      <c r="AX55" s="4">
        <f t="shared" si="31"/>
        <v>0</v>
      </c>
      <c r="AY55" s="4">
        <f t="shared" si="31"/>
        <v>0</v>
      </c>
      <c r="AZ55" s="49">
        <f t="shared" si="31"/>
        <v>0</v>
      </c>
      <c r="BA55" s="4">
        <f t="shared" si="34"/>
        <v>0</v>
      </c>
      <c r="BC55" s="74">
        <f t="shared" si="35"/>
        <v>52</v>
      </c>
      <c r="BD55" s="56">
        <f t="shared" si="36"/>
        <v>0.80327365233750925</v>
      </c>
      <c r="BE55" s="4">
        <f t="shared" si="37"/>
        <v>2.6803433555332283</v>
      </c>
      <c r="BF55" s="4">
        <f t="shared" si="38"/>
        <v>2.3233569300931016</v>
      </c>
      <c r="BG55" s="49">
        <f t="shared" si="39"/>
        <v>3.9167928245999697</v>
      </c>
      <c r="BI55" s="74">
        <f t="shared" si="40"/>
        <v>52</v>
      </c>
      <c r="BJ55" s="56">
        <f t="shared" si="41"/>
        <v>0.40163682616875462</v>
      </c>
      <c r="BK55" s="4">
        <f t="shared" si="42"/>
        <v>1.3401716777666142</v>
      </c>
      <c r="BL55" s="4">
        <f t="shared" si="43"/>
        <v>1.1616784650465508</v>
      </c>
      <c r="BM55" s="49">
        <f t="shared" si="44"/>
        <v>1.9583964122999848</v>
      </c>
      <c r="BO55" s="74">
        <f t="shared" si="45"/>
        <v>52</v>
      </c>
      <c r="BP55" s="56">
        <f t="shared" si="46"/>
        <v>0.76871414088203294</v>
      </c>
      <c r="BQ55" s="4">
        <f t="shared" si="47"/>
        <v>2.4863147401864003</v>
      </c>
      <c r="BR55" s="4">
        <f t="shared" si="88"/>
        <v>2.1651467493865026</v>
      </c>
      <c r="BS55" s="49">
        <f t="shared" si="48"/>
        <v>3.5837975535815501</v>
      </c>
      <c r="BU55" s="74">
        <f t="shared" si="49"/>
        <v>52</v>
      </c>
      <c r="BV55" s="73">
        <f t="shared" si="50"/>
        <v>2.0219323525920896E-7</v>
      </c>
      <c r="BW55" s="73">
        <f t="shared" si="51"/>
        <v>7.1143621149729213E-7</v>
      </c>
      <c r="BX55" s="73">
        <f t="shared" si="52"/>
        <v>6.112248492664789E-7</v>
      </c>
      <c r="BY55" s="1">
        <f t="shared" si="53"/>
        <v>1.0687421630514596E-6</v>
      </c>
      <c r="BZ55" s="91">
        <f t="shared" si="54"/>
        <v>1.6369670528993761E-7</v>
      </c>
      <c r="CB55" s="74">
        <f t="shared" si="55"/>
        <v>52</v>
      </c>
      <c r="CC55" s="56">
        <f t="shared" si="56"/>
        <v>0.13304397659149592</v>
      </c>
      <c r="CD55" s="4">
        <f t="shared" si="57"/>
        <v>0.24956282308895364</v>
      </c>
      <c r="CE55" s="4">
        <f t="shared" si="58"/>
        <v>0.23131958661974009</v>
      </c>
      <c r="CF55" s="49">
        <f t="shared" si="59"/>
        <v>0.30587809590056447</v>
      </c>
      <c r="CH55" s="74">
        <f t="shared" si="60"/>
        <v>52</v>
      </c>
      <c r="CI55" s="56">
        <f t="shared" si="131"/>
        <v>0</v>
      </c>
      <c r="CJ55" s="4">
        <f t="shared" si="132"/>
        <v>0</v>
      </c>
      <c r="CK55" s="4">
        <f t="shared" si="133"/>
        <v>0</v>
      </c>
      <c r="CL55" s="49">
        <f t="shared" si="61"/>
        <v>1</v>
      </c>
      <c r="CM55" s="4">
        <f t="shared" si="62"/>
        <v>64.882583625981283</v>
      </c>
      <c r="CN55" s="49">
        <f t="shared" si="63"/>
        <v>36.915857301097752</v>
      </c>
      <c r="CP55" s="74">
        <f t="shared" si="64"/>
        <v>52</v>
      </c>
      <c r="CQ55" s="56">
        <f t="shared" si="65"/>
        <v>0</v>
      </c>
      <c r="CR55" s="4">
        <f t="shared" si="66"/>
        <v>1</v>
      </c>
      <c r="CS55" s="4">
        <f t="shared" si="67"/>
        <v>1</v>
      </c>
      <c r="CT55" s="49">
        <f t="shared" si="68"/>
        <v>1</v>
      </c>
      <c r="CU55" s="4">
        <f t="shared" si="69"/>
        <v>59.103744768033415</v>
      </c>
      <c r="CV55" s="49">
        <f t="shared" si="70"/>
        <v>42.694696159045627</v>
      </c>
      <c r="CW55" s="56"/>
      <c r="CX55" s="74">
        <f t="shared" si="71"/>
        <v>52</v>
      </c>
      <c r="CY55" s="4">
        <f>Input_Accepted!Q54*(1-$DC$3)</f>
        <v>3.6301268911689138E-3</v>
      </c>
      <c r="CZ55" s="4">
        <f>Input_Accepted!L54</f>
        <v>4.16158607228249E-3</v>
      </c>
      <c r="DA55" s="4">
        <f>Input_Accepted!M54</f>
        <v>3.3864692666244998E-3</v>
      </c>
      <c r="DB55" s="49">
        <f>$DC$3*Input_Accepted!Q54</f>
        <v>4.4135772345809954E-3</v>
      </c>
      <c r="DD55" s="102">
        <f>Input_Accepted!Q54*Input_Accepted!C54</f>
        <v>121.13764458348254</v>
      </c>
      <c r="DG55" s="82">
        <f t="shared" si="72"/>
        <v>52</v>
      </c>
      <c r="DH55" s="56">
        <f t="shared" si="73"/>
        <v>4.429671230062604E-4</v>
      </c>
      <c r="DI55" s="4">
        <f t="shared" si="74"/>
        <v>8.3677488340534083E-4</v>
      </c>
      <c r="DJ55" s="4">
        <f t="shared" si="75"/>
        <v>7.7511680565799058E-4</v>
      </c>
      <c r="DK55" s="49">
        <f t="shared" si="76"/>
        <v>1.027107967956496E-3</v>
      </c>
      <c r="DM55" s="74">
        <f t="shared" si="77"/>
        <v>52</v>
      </c>
      <c r="DN55" s="4">
        <f t="shared" si="89"/>
        <v>1.4472962933978592E-7</v>
      </c>
      <c r="DO55" s="4">
        <f t="shared" si="90"/>
        <v>1.3815390019330164E-7</v>
      </c>
      <c r="DP55" s="49">
        <f t="shared" si="91"/>
        <v>1.9624588178200786E-7</v>
      </c>
      <c r="DQ55" s="49">
        <f t="shared" si="92"/>
        <v>1.5793541196194419E-7</v>
      </c>
      <c r="DS55" s="74">
        <f t="shared" si="79"/>
        <v>52</v>
      </c>
      <c r="DT55" s="73">
        <f t="shared" si="142"/>
        <v>3.8294363896307598E-3</v>
      </c>
      <c r="DU55" s="467">
        <f t="shared" si="143"/>
        <v>3.8294363896307598E-3</v>
      </c>
      <c r="DV55" s="49"/>
      <c r="DW55" s="102">
        <f t="shared" si="93"/>
        <v>95495.976343256087</v>
      </c>
      <c r="DY55" s="74">
        <f t="shared" si="82"/>
        <v>52</v>
      </c>
      <c r="DZ55" s="409">
        <f t="shared" si="83"/>
        <v>3.9022501041899036E-3</v>
      </c>
      <c r="EB55" s="102">
        <f t="shared" si="95"/>
        <v>95411.948673778563</v>
      </c>
      <c r="EE55" s="74">
        <f t="shared" si="84"/>
        <v>52</v>
      </c>
      <c r="EF55" s="409">
        <f>Input_Accepted!Q54</f>
        <v>8.0437041257499092E-3</v>
      </c>
      <c r="EH55" s="443">
        <f t="shared" si="134"/>
        <v>5.2284076817374408E-3</v>
      </c>
    </row>
    <row r="56" spans="1:138">
      <c r="A56" s="82">
        <f t="shared" si="9"/>
        <v>53</v>
      </c>
      <c r="B56" s="84">
        <f>Input_Accepted!B55</f>
        <v>63</v>
      </c>
      <c r="C56" s="17">
        <f>Input_Accepted!C55</f>
        <v>16247.9472963724</v>
      </c>
      <c r="D56" s="16">
        <f t="shared" si="10"/>
        <v>3.8774128725827233E-3</v>
      </c>
      <c r="E56" s="12"/>
      <c r="F56" s="11">
        <f t="shared" si="11"/>
        <v>53</v>
      </c>
      <c r="G56" s="11">
        <f t="shared" si="12"/>
        <v>53</v>
      </c>
      <c r="H56" s="49">
        <f t="shared" si="13"/>
        <v>53</v>
      </c>
      <c r="J56" s="61">
        <f t="shared" si="14"/>
        <v>53</v>
      </c>
      <c r="K56" s="5">
        <f>Input_Accepted!B55</f>
        <v>63</v>
      </c>
      <c r="L56" s="4">
        <f t="shared" si="85"/>
        <v>442</v>
      </c>
      <c r="M56" s="4">
        <f t="shared" si="86"/>
        <v>0.24473975636766335</v>
      </c>
      <c r="N56" s="4"/>
      <c r="O56" s="49"/>
      <c r="Q56" s="43">
        <f t="shared" si="15"/>
        <v>53</v>
      </c>
      <c r="R56" s="14">
        <f>Input_Accepted!M55</f>
        <v>3.8774128725827298E-3</v>
      </c>
      <c r="S56" s="14">
        <f t="shared" si="16"/>
        <v>4.834888757092347E-3</v>
      </c>
      <c r="T56" s="14">
        <f t="shared" si="17"/>
        <v>2.9199369880731126E-3</v>
      </c>
      <c r="U56" s="14">
        <f t="shared" si="18"/>
        <v>4.4391971925756175E-3</v>
      </c>
      <c r="V56" s="14">
        <f t="shared" si="19"/>
        <v>3.3156285525898421E-3</v>
      </c>
      <c r="W56" s="49"/>
      <c r="X56" s="43">
        <f t="shared" si="20"/>
        <v>53</v>
      </c>
      <c r="Y56" s="14">
        <f>+Input_Accepted!I55</f>
        <v>3.8712625517491402E-3</v>
      </c>
      <c r="Z56" s="14">
        <f t="shared" si="21"/>
        <v>4.8279787646538863E-3</v>
      </c>
      <c r="AA56" s="14">
        <f t="shared" si="22"/>
        <v>2.914546338844394E-3</v>
      </c>
      <c r="AB56" s="14">
        <f t="shared" si="23"/>
        <v>4.4326011460554962E-3</v>
      </c>
      <c r="AC56" s="14">
        <f t="shared" si="24"/>
        <v>3.3099239574427841E-3</v>
      </c>
      <c r="AD56" s="50"/>
      <c r="AE56" s="43">
        <f t="shared" si="25"/>
        <v>53</v>
      </c>
      <c r="AF56" s="14">
        <f>Input_Accepted!E55</f>
        <v>3.8712625517491402E-3</v>
      </c>
      <c r="AG56" s="14">
        <f>Input_Accepted!J55</f>
        <v>4.2617269737840304E-3</v>
      </c>
      <c r="AH56" s="14">
        <f>Input_Accepted!K55</f>
        <v>4.6307209624919504E-3</v>
      </c>
      <c r="AI56" s="44">
        <f>Input_Accepted!L55</f>
        <v>4.62296491351056E-3</v>
      </c>
      <c r="AK56" s="56">
        <f t="shared" si="124"/>
        <v>69.244315261571572</v>
      </c>
      <c r="AL56" s="4">
        <f t="shared" si="125"/>
        <v>75.23971014277609</v>
      </c>
      <c r="AM56" s="4">
        <f t="shared" si="126"/>
        <v>75.113690267698374</v>
      </c>
      <c r="AN56" s="4">
        <f t="shared" si="127"/>
        <v>78.317497263123286</v>
      </c>
      <c r="AO56" s="57">
        <f t="shared" si="27"/>
        <v>53</v>
      </c>
      <c r="AQ56" s="74">
        <f t="shared" si="27"/>
        <v>53</v>
      </c>
      <c r="AR56" s="73">
        <f t="shared" si="128"/>
        <v>-3.8431410120130707E-4</v>
      </c>
      <c r="AS56" s="73">
        <f t="shared" si="129"/>
        <v>-7.5330808990922704E-4</v>
      </c>
      <c r="AT56" s="50">
        <f t="shared" si="135"/>
        <v>-7.4555204092783666E-4</v>
      </c>
      <c r="AU56" s="50">
        <f t="shared" si="29"/>
        <v>-4.8201471751824826E-3</v>
      </c>
      <c r="AW56" s="74">
        <f t="shared" ref="AW56" si="158">1+AW55</f>
        <v>53</v>
      </c>
      <c r="AX56" s="4">
        <f t="shared" si="31"/>
        <v>0</v>
      </c>
      <c r="AY56" s="4">
        <f t="shared" si="31"/>
        <v>0</v>
      </c>
      <c r="AZ56" s="49">
        <f t="shared" si="31"/>
        <v>0</v>
      </c>
      <c r="BA56" s="4">
        <f t="shared" si="34"/>
        <v>0</v>
      </c>
      <c r="BC56" s="74">
        <f t="shared" si="35"/>
        <v>53</v>
      </c>
      <c r="BD56" s="56">
        <f t="shared" si="36"/>
        <v>0.58083354533108178</v>
      </c>
      <c r="BE56" s="4">
        <f t="shared" si="37"/>
        <v>2.108822660118058</v>
      </c>
      <c r="BF56" s="4">
        <f t="shared" si="38"/>
        <v>2.0679987246326874</v>
      </c>
      <c r="BG56" s="49">
        <f t="shared" si="39"/>
        <v>3.2128187041383605</v>
      </c>
      <c r="BI56" s="74">
        <f t="shared" si="40"/>
        <v>53</v>
      </c>
      <c r="BJ56" s="56">
        <f t="shared" si="41"/>
        <v>0.29041677266554089</v>
      </c>
      <c r="BK56" s="4">
        <f t="shared" si="42"/>
        <v>1.054411330059029</v>
      </c>
      <c r="BL56" s="4">
        <f t="shared" si="43"/>
        <v>1.0339993623163437</v>
      </c>
      <c r="BM56" s="49">
        <f t="shared" si="44"/>
        <v>1.6064093520691802</v>
      </c>
      <c r="BO56" s="74">
        <f t="shared" si="45"/>
        <v>53</v>
      </c>
      <c r="BP56" s="56">
        <f t="shared" si="46"/>
        <v>0.560700209492067</v>
      </c>
      <c r="BQ56" s="4">
        <f t="shared" si="47"/>
        <v>1.9818892637036929</v>
      </c>
      <c r="BR56" s="4">
        <f t="shared" si="88"/>
        <v>1.9445604471402846</v>
      </c>
      <c r="BS56" s="49">
        <f t="shared" si="48"/>
        <v>2.9813873023577031</v>
      </c>
      <c r="BU56" s="74">
        <f t="shared" si="49"/>
        <v>53</v>
      </c>
      <c r="BV56" s="73">
        <f t="shared" si="50"/>
        <v>1.5246246487504085E-7</v>
      </c>
      <c r="BW56" s="73">
        <f t="shared" si="51"/>
        <v>5.7677707764799491E-7</v>
      </c>
      <c r="BX56" s="73">
        <f t="shared" si="52"/>
        <v>5.6505644067769641E-7</v>
      </c>
      <c r="BY56" s="1">
        <f t="shared" si="53"/>
        <v>9.0038202858823592E-7</v>
      </c>
      <c r="BZ56" s="91">
        <f t="shared" si="54"/>
        <v>6.5514081341452436E-9</v>
      </c>
      <c r="CB56" s="74">
        <f t="shared" si="55"/>
        <v>53</v>
      </c>
      <c r="CC56" s="56">
        <f t="shared" si="56"/>
        <v>0.10086229410053005</v>
      </c>
      <c r="CD56" s="4">
        <f t="shared" si="57"/>
        <v>0.19617848197861612</v>
      </c>
      <c r="CE56" s="4">
        <f t="shared" si="58"/>
        <v>0.1941749885762154</v>
      </c>
      <c r="CF56" s="49">
        <f t="shared" si="59"/>
        <v>0.24510986034894763</v>
      </c>
      <c r="CH56" s="74">
        <f t="shared" si="60"/>
        <v>53</v>
      </c>
      <c r="CI56" s="56">
        <f t="shared" si="131"/>
        <v>0</v>
      </c>
      <c r="CJ56" s="4">
        <f t="shared" si="132"/>
        <v>0</v>
      </c>
      <c r="CK56" s="4">
        <f t="shared" si="133"/>
        <v>0</v>
      </c>
      <c r="CL56" s="49">
        <f t="shared" si="61"/>
        <v>0</v>
      </c>
      <c r="CM56" s="4">
        <f t="shared" si="62"/>
        <v>78.44474451610148</v>
      </c>
      <c r="CN56" s="49">
        <f t="shared" si="63"/>
        <v>47.355395306378846</v>
      </c>
      <c r="CP56" s="74">
        <f t="shared" si="64"/>
        <v>53</v>
      </c>
      <c r="CQ56" s="56">
        <f t="shared" si="65"/>
        <v>0</v>
      </c>
      <c r="CR56" s="4">
        <f t="shared" si="66"/>
        <v>1</v>
      </c>
      <c r="CS56" s="4">
        <f t="shared" si="67"/>
        <v>1</v>
      </c>
      <c r="CT56" s="49">
        <f t="shared" si="68"/>
        <v>1</v>
      </c>
      <c r="CU56" s="4">
        <f t="shared" si="69"/>
        <v>72.020669806949599</v>
      </c>
      <c r="CV56" s="49">
        <f t="shared" si="70"/>
        <v>53.77947001553072</v>
      </c>
      <c r="CW56" s="56"/>
      <c r="CX56" s="74">
        <f t="shared" si="71"/>
        <v>53</v>
      </c>
      <c r="CY56" s="4">
        <f>Input_Accepted!Q55*(1-$DC$3)</f>
        <v>3.9645269471947882E-3</v>
      </c>
      <c r="CZ56" s="4">
        <f>Input_Accepted!L55</f>
        <v>4.62296491351056E-3</v>
      </c>
      <c r="DA56" s="4">
        <f>Input_Accepted!M55</f>
        <v>3.8774128725827298E-3</v>
      </c>
      <c r="DB56" s="49">
        <f>$DC$3*Input_Accepted!Q55</f>
        <v>4.8201471751824826E-3</v>
      </c>
      <c r="DD56" s="102">
        <f>Input_Accepted!Q55*Input_Accepted!C55</f>
        <v>142.73292215619236</v>
      </c>
      <c r="DG56" s="82">
        <f t="shared" si="72"/>
        <v>53</v>
      </c>
      <c r="DH56" s="56">
        <f t="shared" si="73"/>
        <v>3.8431410120130707E-4</v>
      </c>
      <c r="DI56" s="4">
        <f t="shared" si="74"/>
        <v>7.5330808990922704E-4</v>
      </c>
      <c r="DJ56" s="4">
        <f t="shared" si="75"/>
        <v>7.4555204092783666E-4</v>
      </c>
      <c r="DK56" s="49">
        <f t="shared" si="76"/>
        <v>9.4273430259975925E-4</v>
      </c>
      <c r="DM56" s="74">
        <f t="shared" si="77"/>
        <v>53</v>
      </c>
      <c r="DN56" s="4">
        <f t="shared" si="89"/>
        <v>1.868751491475759E-7</v>
      </c>
      <c r="DO56" s="4">
        <f t="shared" si="90"/>
        <v>1.6603735269428165E-7</v>
      </c>
      <c r="DP56" s="49">
        <f t="shared" si="91"/>
        <v>2.1287043513295661E-7</v>
      </c>
      <c r="DQ56" s="49">
        <f t="shared" si="92"/>
        <v>1.6529911660069681E-7</v>
      </c>
      <c r="DS56" s="74">
        <f t="shared" si="79"/>
        <v>53</v>
      </c>
      <c r="DT56" s="73">
        <f t="shared" si="142"/>
        <v>4.2617269737840304E-3</v>
      </c>
      <c r="DU56" s="467">
        <f t="shared" si="143"/>
        <v>4.2617269737840304E-3</v>
      </c>
      <c r="DV56" s="49"/>
      <c r="DW56" s="102">
        <f t="shared" si="93"/>
        <v>95130.280576383899</v>
      </c>
      <c r="DY56" s="74">
        <f t="shared" si="82"/>
        <v>53</v>
      </c>
      <c r="DZ56" s="409">
        <f t="shared" si="83"/>
        <v>4.3427603530662579E-3</v>
      </c>
      <c r="EB56" s="102">
        <f t="shared" si="95"/>
        <v>95039.627387125351</v>
      </c>
      <c r="EE56" s="74">
        <f t="shared" si="84"/>
        <v>53</v>
      </c>
      <c r="EF56" s="409">
        <f>Input_Accepted!Q55</f>
        <v>8.7846741223772708E-3</v>
      </c>
      <c r="EH56" s="443">
        <f t="shared" si="134"/>
        <v>5.7100381795452265E-3</v>
      </c>
    </row>
    <row r="57" spans="1:138">
      <c r="A57" s="82">
        <f t="shared" si="9"/>
        <v>54</v>
      </c>
      <c r="B57" s="84">
        <f>Input_Accepted!B56</f>
        <v>69</v>
      </c>
      <c r="C57" s="17">
        <f>Input_Accepted!C56</f>
        <v>17061.474332648901</v>
      </c>
      <c r="D57" s="16">
        <f t="shared" si="10"/>
        <v>4.0441991503607248E-3</v>
      </c>
      <c r="E57" s="12"/>
      <c r="F57" s="11">
        <f t="shared" si="11"/>
        <v>54</v>
      </c>
      <c r="G57" s="11">
        <f t="shared" si="12"/>
        <v>54</v>
      </c>
      <c r="H57" s="49">
        <f t="shared" si="13"/>
        <v>54</v>
      </c>
      <c r="J57" s="61">
        <f t="shared" si="14"/>
        <v>54</v>
      </c>
      <c r="K57" s="5">
        <f>Input_Accepted!B56</f>
        <v>69</v>
      </c>
      <c r="L57" s="4">
        <f t="shared" si="85"/>
        <v>511</v>
      </c>
      <c r="M57" s="4">
        <f t="shared" si="86"/>
        <v>0.28294573643410853</v>
      </c>
      <c r="N57" s="4"/>
      <c r="O57" s="49"/>
      <c r="Q57" s="43">
        <f t="shared" si="15"/>
        <v>54</v>
      </c>
      <c r="R57" s="14">
        <f>Input_Accepted!M56</f>
        <v>4.04419915036073E-3</v>
      </c>
      <c r="S57" s="14">
        <f t="shared" si="16"/>
        <v>4.9984533052999719E-3</v>
      </c>
      <c r="T57" s="14">
        <f t="shared" si="17"/>
        <v>3.0899449954214886E-3</v>
      </c>
      <c r="U57" s="14">
        <f t="shared" si="18"/>
        <v>4.6040931698403866E-3</v>
      </c>
      <c r="V57" s="14">
        <f t="shared" si="19"/>
        <v>3.4843051308810729E-3</v>
      </c>
      <c r="W57" s="49"/>
      <c r="X57" s="43">
        <f t="shared" si="20"/>
        <v>54</v>
      </c>
      <c r="Y57" s="14">
        <f>+Input_Accepted!I56</f>
        <v>4.0467017941686403E-3</v>
      </c>
      <c r="Z57" s="14">
        <f t="shared" si="21"/>
        <v>5.0012511606955983E-3</v>
      </c>
      <c r="AA57" s="14">
        <f t="shared" si="22"/>
        <v>3.0921524276416824E-3</v>
      </c>
      <c r="AB57" s="14">
        <f t="shared" si="23"/>
        <v>4.6067690245288452E-3</v>
      </c>
      <c r="AC57" s="14">
        <f t="shared" si="24"/>
        <v>3.4866345638084354E-3</v>
      </c>
      <c r="AD57" s="50"/>
      <c r="AE57" s="43">
        <f t="shared" si="25"/>
        <v>54</v>
      </c>
      <c r="AF57" s="14">
        <f>Input_Accepted!E56</f>
        <v>4.0467017941686403E-3</v>
      </c>
      <c r="AG57" s="14">
        <f>Input_Accepted!J56</f>
        <v>4.7538186130068301E-3</v>
      </c>
      <c r="AH57" s="14">
        <f>Input_Accepted!K56</f>
        <v>5.07741257033401E-3</v>
      </c>
      <c r="AI57" s="44">
        <f>Input_Accepted!L56</f>
        <v>5.1474983148191503E-3</v>
      </c>
      <c r="AK57" s="56">
        <f t="shared" si="124"/>
        <v>81.107154247884623</v>
      </c>
      <c r="AL57" s="4">
        <f t="shared" si="125"/>
        <v>86.628144245022597</v>
      </c>
      <c r="AM57" s="4">
        <f t="shared" si="126"/>
        <v>87.823910375640409</v>
      </c>
      <c r="AN57" s="4">
        <f t="shared" si="127"/>
        <v>89.988001736053633</v>
      </c>
      <c r="AO57" s="57">
        <f t="shared" si="27"/>
        <v>54</v>
      </c>
      <c r="AQ57" s="74">
        <f t="shared" si="27"/>
        <v>54</v>
      </c>
      <c r="AR57" s="73">
        <f t="shared" si="128"/>
        <v>-7.0961946264610533E-4</v>
      </c>
      <c r="AS57" s="73">
        <f t="shared" si="129"/>
        <v>-1.0332134199732852E-3</v>
      </c>
      <c r="AT57" s="50">
        <f t="shared" si="135"/>
        <v>-1.1032991644584255E-3</v>
      </c>
      <c r="AU57" s="50">
        <f t="shared" si="29"/>
        <v>-5.2743391328059063E-3</v>
      </c>
      <c r="AW57" s="74">
        <f t="shared" ref="AW57" si="159">1+AW56</f>
        <v>54</v>
      </c>
      <c r="AX57" s="4">
        <f t="shared" si="31"/>
        <v>0</v>
      </c>
      <c r="AY57" s="4">
        <f t="shared" si="31"/>
        <v>0</v>
      </c>
      <c r="AZ57" s="49">
        <f t="shared" si="31"/>
        <v>0</v>
      </c>
      <c r="BA57" s="4">
        <f t="shared" si="34"/>
        <v>0</v>
      </c>
      <c r="BC57" s="74">
        <f t="shared" si="35"/>
        <v>54</v>
      </c>
      <c r="BD57" s="56">
        <f t="shared" si="36"/>
        <v>1.9045843429905318</v>
      </c>
      <c r="BE57" s="4">
        <f t="shared" si="37"/>
        <v>3.8587700652664303</v>
      </c>
      <c r="BF57" s="4">
        <f t="shared" si="38"/>
        <v>4.3584551852839368</v>
      </c>
      <c r="BG57" s="49">
        <f t="shared" si="39"/>
        <v>5.3273651654243395</v>
      </c>
      <c r="BI57" s="74">
        <f t="shared" si="40"/>
        <v>54</v>
      </c>
      <c r="BJ57" s="56">
        <f t="shared" si="41"/>
        <v>0.9522921714952659</v>
      </c>
      <c r="BK57" s="4">
        <f t="shared" si="42"/>
        <v>1.9293850326332151</v>
      </c>
      <c r="BL57" s="4">
        <f t="shared" si="43"/>
        <v>2.1792275926419684</v>
      </c>
      <c r="BM57" s="49">
        <f t="shared" si="44"/>
        <v>2.6636825827121697</v>
      </c>
      <c r="BO57" s="74">
        <f t="shared" si="45"/>
        <v>54</v>
      </c>
      <c r="BP57" s="56">
        <f t="shared" si="46"/>
        <v>1.7986866321044397</v>
      </c>
      <c r="BQ57" s="4">
        <f t="shared" si="47"/>
        <v>3.5689747113967529</v>
      </c>
      <c r="BR57" s="4">
        <f t="shared" si="88"/>
        <v>4.013891408604656</v>
      </c>
      <c r="BS57" s="49">
        <f t="shared" si="48"/>
        <v>4.8692368091837794</v>
      </c>
      <c r="BU57" s="74">
        <f t="shared" si="49"/>
        <v>54</v>
      </c>
      <c r="BV57" s="73">
        <f t="shared" si="50"/>
        <v>5.0001419548384133E-7</v>
      </c>
      <c r="BW57" s="73">
        <f t="shared" si="51"/>
        <v>1.0623647041034185E-6</v>
      </c>
      <c r="BX57" s="73">
        <f t="shared" si="52"/>
        <v>1.2117529798762685E-6</v>
      </c>
      <c r="BY57" s="1">
        <f t="shared" si="53"/>
        <v>1.5070934352163893E-6</v>
      </c>
      <c r="BZ57" s="91">
        <f t="shared" si="54"/>
        <v>6.6351620451325249E-8</v>
      </c>
      <c r="CB57" s="74">
        <f t="shared" si="55"/>
        <v>54</v>
      </c>
      <c r="CC57" s="56">
        <f t="shared" si="56"/>
        <v>0.17473904794693693</v>
      </c>
      <c r="CD57" s="4">
        <f t="shared" si="57"/>
        <v>0.25470391162764694</v>
      </c>
      <c r="CE57" s="4">
        <f t="shared" si="58"/>
        <v>0.27202313801248579</v>
      </c>
      <c r="CF57" s="49">
        <f t="shared" si="59"/>
        <v>0.30336738437369176</v>
      </c>
      <c r="CH57" s="74">
        <f t="shared" si="60"/>
        <v>54</v>
      </c>
      <c r="CI57" s="56">
        <f t="shared" si="131"/>
        <v>0</v>
      </c>
      <c r="CJ57" s="4">
        <f t="shared" si="132"/>
        <v>1</v>
      </c>
      <c r="CK57" s="4">
        <f t="shared" si="133"/>
        <v>1</v>
      </c>
      <c r="CL57" s="49">
        <f t="shared" si="61"/>
        <v>1</v>
      </c>
      <c r="CM57" s="4">
        <f t="shared" si="62"/>
        <v>85.32871830933847</v>
      </c>
      <c r="CN57" s="49">
        <f t="shared" si="63"/>
        <v>52.756679276846555</v>
      </c>
      <c r="CP57" s="74">
        <f t="shared" si="64"/>
        <v>54</v>
      </c>
      <c r="CQ57" s="56">
        <f t="shared" si="65"/>
        <v>1</v>
      </c>
      <c r="CR57" s="4">
        <f t="shared" si="66"/>
        <v>1</v>
      </c>
      <c r="CS57" s="4">
        <f t="shared" si="67"/>
        <v>1</v>
      </c>
      <c r="CT57" s="49">
        <f t="shared" si="68"/>
        <v>1</v>
      </c>
      <c r="CU57" s="4">
        <f t="shared" si="69"/>
        <v>78.598271468440913</v>
      </c>
      <c r="CV57" s="49">
        <f t="shared" si="70"/>
        <v>59.487126117744118</v>
      </c>
      <c r="CW57" s="56"/>
      <c r="CX57" s="74">
        <f t="shared" si="71"/>
        <v>54</v>
      </c>
      <c r="CY57" s="4">
        <f>Input_Accepted!Q56*(1-$DC$3)</f>
        <v>4.3380956764792929E-3</v>
      </c>
      <c r="CZ57" s="4">
        <f>Input_Accepted!L56</f>
        <v>5.1474983148191503E-3</v>
      </c>
      <c r="DA57" s="4">
        <f>Input_Accepted!M56</f>
        <v>4.04419915036073E-3</v>
      </c>
      <c r="DB57" s="49">
        <f>$DC$3*Input_Accepted!Q56</f>
        <v>5.2743391328059063E-3</v>
      </c>
      <c r="DD57" s="102">
        <f>Input_Accepted!Q56*Input_Accepted!C56</f>
        <v>164.00230977288027</v>
      </c>
      <c r="DG57" s="82">
        <f t="shared" si="72"/>
        <v>54</v>
      </c>
      <c r="DH57" s="56">
        <f t="shared" si="73"/>
        <v>7.0961946264610533E-4</v>
      </c>
      <c r="DI57" s="4">
        <f t="shared" si="74"/>
        <v>1.0332134199732852E-3</v>
      </c>
      <c r="DJ57" s="4">
        <f t="shared" si="75"/>
        <v>1.1032991644584255E-3</v>
      </c>
      <c r="DK57" s="49">
        <f t="shared" si="76"/>
        <v>1.2301399824451815E-3</v>
      </c>
      <c r="DM57" s="74">
        <f t="shared" si="77"/>
        <v>54</v>
      </c>
      <c r="DN57" s="4">
        <f t="shared" si="89"/>
        <v>2.4215418139298211E-7</v>
      </c>
      <c r="DO57" s="4">
        <f t="shared" si="90"/>
        <v>1.9953339251652435E-7</v>
      </c>
      <c r="DP57" s="49">
        <f t="shared" si="91"/>
        <v>2.7513528908835864E-7</v>
      </c>
      <c r="DQ57" s="49">
        <f t="shared" si="92"/>
        <v>2.0629033436979796E-7</v>
      </c>
      <c r="DS57" s="74">
        <f t="shared" si="79"/>
        <v>54</v>
      </c>
      <c r="DT57" s="73">
        <f t="shared" si="142"/>
        <v>4.7538186130068301E-3</v>
      </c>
      <c r="DU57" s="467">
        <f t="shared" si="143"/>
        <v>4.7538186130068301E-3</v>
      </c>
      <c r="DV57" s="49"/>
      <c r="DW57" s="102">
        <f t="shared" si="93"/>
        <v>94724.861293627881</v>
      </c>
      <c r="DY57" s="74">
        <f t="shared" si="82"/>
        <v>54</v>
      </c>
      <c r="DZ57" s="409">
        <f t="shared" si="83"/>
        <v>4.8442087269386612E-3</v>
      </c>
      <c r="EB57" s="102">
        <f t="shared" si="95"/>
        <v>94626.893061338356</v>
      </c>
      <c r="EE57" s="74">
        <f t="shared" si="84"/>
        <v>54</v>
      </c>
      <c r="EF57" s="409">
        <f>Input_Accepted!Q56</f>
        <v>9.6124348092851992E-3</v>
      </c>
      <c r="EH57" s="443">
        <f t="shared" si="134"/>
        <v>6.2480826260353801E-3</v>
      </c>
    </row>
    <row r="58" spans="1:138">
      <c r="A58" s="82">
        <f t="shared" si="9"/>
        <v>55</v>
      </c>
      <c r="B58" s="84">
        <f>Input_Accepted!B57</f>
        <v>97</v>
      </c>
      <c r="C58" s="17">
        <f>Input_Accepted!C57</f>
        <v>17316.0479123888</v>
      </c>
      <c r="D58" s="16">
        <f t="shared" si="10"/>
        <v>5.601740102058805E-3</v>
      </c>
      <c r="E58" s="12"/>
      <c r="F58" s="11">
        <f t="shared" si="11"/>
        <v>55</v>
      </c>
      <c r="G58" s="11">
        <f t="shared" si="12"/>
        <v>55</v>
      </c>
      <c r="H58" s="49">
        <f t="shared" si="13"/>
        <v>55</v>
      </c>
      <c r="J58" s="61">
        <f t="shared" si="14"/>
        <v>55</v>
      </c>
      <c r="K58" s="5">
        <f>Input_Accepted!B57</f>
        <v>97</v>
      </c>
      <c r="L58" s="4">
        <f t="shared" si="85"/>
        <v>608</v>
      </c>
      <c r="M58" s="4">
        <f t="shared" si="86"/>
        <v>0.33665559246954596</v>
      </c>
      <c r="N58" s="4"/>
      <c r="O58" s="49"/>
      <c r="Q58" s="43">
        <f t="shared" si="15"/>
        <v>55</v>
      </c>
      <c r="R58" s="14">
        <f>Input_Accepted!M57</f>
        <v>5.6017401020588197E-3</v>
      </c>
      <c r="S58" s="14">
        <f t="shared" si="16"/>
        <v>6.7165303468761416E-3</v>
      </c>
      <c r="T58" s="14">
        <f t="shared" si="17"/>
        <v>4.4869498572414979E-3</v>
      </c>
      <c r="U58" s="14">
        <f t="shared" si="18"/>
        <v>6.2558262150893915E-3</v>
      </c>
      <c r="V58" s="14">
        <f t="shared" si="19"/>
        <v>4.947653989028248E-3</v>
      </c>
      <c r="W58" s="49"/>
      <c r="X58" s="43">
        <f t="shared" si="20"/>
        <v>55</v>
      </c>
      <c r="Y58" s="14">
        <f>+Input_Accepted!I57</f>
        <v>5.5988324433219397E-3</v>
      </c>
      <c r="Z58" s="14">
        <f t="shared" si="21"/>
        <v>6.7133333271306994E-3</v>
      </c>
      <c r="AA58" s="14">
        <f t="shared" si="22"/>
        <v>4.48433155951318E-3</v>
      </c>
      <c r="AB58" s="14">
        <f t="shared" si="23"/>
        <v>6.2527487782097326E-3</v>
      </c>
      <c r="AC58" s="14">
        <f t="shared" si="24"/>
        <v>4.9449161084341468E-3</v>
      </c>
      <c r="AD58" s="50"/>
      <c r="AE58" s="43">
        <f t="shared" si="25"/>
        <v>55</v>
      </c>
      <c r="AF58" s="14">
        <f>Input_Accepted!E57</f>
        <v>5.5988324433219397E-3</v>
      </c>
      <c r="AG58" s="14">
        <f>Input_Accepted!J57</f>
        <v>5.3115465658084404E-3</v>
      </c>
      <c r="AH58" s="14">
        <f>Input_Accepted!K57</f>
        <v>5.5670726120103896E-3</v>
      </c>
      <c r="AI58" s="44">
        <f>Input_Accepted!L57</f>
        <v>5.7853962977973397E-3</v>
      </c>
      <c r="AK58" s="56">
        <f t="shared" si="124"/>
        <v>91.974994822423142</v>
      </c>
      <c r="AL58" s="4">
        <f t="shared" si="125"/>
        <v>96.399696081319377</v>
      </c>
      <c r="AM58" s="4">
        <f t="shared" si="126"/>
        <v>100.18019948481552</v>
      </c>
      <c r="AN58" s="4">
        <f t="shared" si="127"/>
        <v>100.71942991864313</v>
      </c>
      <c r="AO58" s="57">
        <f t="shared" si="27"/>
        <v>55</v>
      </c>
      <c r="AQ58" s="74">
        <f t="shared" si="27"/>
        <v>55</v>
      </c>
      <c r="AR58" s="73">
        <f t="shared" si="128"/>
        <v>2.9019353625036465E-4</v>
      </c>
      <c r="AS58" s="73">
        <f t="shared" si="129"/>
        <v>3.466749004841542E-5</v>
      </c>
      <c r="AT58" s="50">
        <f t="shared" si="135"/>
        <v>-1.8365619573853468E-4</v>
      </c>
      <c r="AU58" s="50">
        <f t="shared" si="29"/>
        <v>-5.8165368003274707E-3</v>
      </c>
      <c r="AW58" s="74">
        <f t="shared" ref="AW58" si="160">1+AW57</f>
        <v>55</v>
      </c>
      <c r="AX58" s="4">
        <f t="shared" si="31"/>
        <v>1</v>
      </c>
      <c r="AY58" s="4">
        <f t="shared" si="31"/>
        <v>1</v>
      </c>
      <c r="AZ58" s="49">
        <f t="shared" si="31"/>
        <v>0</v>
      </c>
      <c r="BA58" s="4">
        <f t="shared" si="34"/>
        <v>0</v>
      </c>
      <c r="BC58" s="74">
        <f t="shared" si="35"/>
        <v>55</v>
      </c>
      <c r="BD58" s="56">
        <f t="shared" si="36"/>
        <v>0.26967100318171688</v>
      </c>
      <c r="BE58" s="4">
        <f t="shared" si="37"/>
        <v>3.7305002394838471E-3</v>
      </c>
      <c r="BF58" s="4">
        <f t="shared" si="38"/>
        <v>0.10204031616183062</v>
      </c>
      <c r="BG58" s="49">
        <f t="shared" si="39"/>
        <v>0.1390761131071967</v>
      </c>
      <c r="BI58" s="74">
        <f t="shared" si="40"/>
        <v>55</v>
      </c>
      <c r="BJ58" s="56">
        <f t="shared" si="41"/>
        <v>0.13483550159085844</v>
      </c>
      <c r="BK58" s="4">
        <f t="shared" si="42"/>
        <v>1.8652501197419236E-3</v>
      </c>
      <c r="BL58" s="4">
        <f t="shared" si="43"/>
        <v>5.1020158080915312E-2</v>
      </c>
      <c r="BM58" s="49">
        <f t="shared" si="44"/>
        <v>6.9538056553598349E-2</v>
      </c>
      <c r="BO58" s="74">
        <f t="shared" si="45"/>
        <v>55</v>
      </c>
      <c r="BP58" s="56">
        <f t="shared" si="46"/>
        <v>0.27308027509301963</v>
      </c>
      <c r="BQ58" s="4">
        <f t="shared" si="47"/>
        <v>3.7174247676221191E-3</v>
      </c>
      <c r="BR58" s="4">
        <f t="shared" si="88"/>
        <v>0.10037070432191617</v>
      </c>
      <c r="BS58" s="49">
        <f t="shared" si="48"/>
        <v>0.13655450627897003</v>
      </c>
      <c r="BU58" s="74">
        <f t="shared" si="49"/>
        <v>55</v>
      </c>
      <c r="BV58" s="73">
        <f t="shared" si="50"/>
        <v>8.2533175418701344E-8</v>
      </c>
      <c r="BW58" s="73">
        <f t="shared" si="51"/>
        <v>1.0086868849381187E-9</v>
      </c>
      <c r="BX58" s="73">
        <f t="shared" si="52"/>
        <v>3.4806071796718224E-8</v>
      </c>
      <c r="BY58" s="1">
        <f t="shared" si="53"/>
        <v>4.7395187059191707E-8</v>
      </c>
      <c r="BZ58" s="91">
        <f t="shared" si="54"/>
        <v>3.2892232419442098E-6</v>
      </c>
      <c r="CB58" s="74">
        <f t="shared" si="55"/>
        <v>55</v>
      </c>
      <c r="CC58" s="56">
        <f t="shared" si="56"/>
        <v>5.1311747658418012E-2</v>
      </c>
      <c r="CD58" s="4">
        <f t="shared" si="57"/>
        <v>5.6725811377748847E-3</v>
      </c>
      <c r="CE58" s="4">
        <f t="shared" si="58"/>
        <v>3.3321921376290836E-2</v>
      </c>
      <c r="CF58" s="49">
        <f t="shared" si="59"/>
        <v>3.8883885025921779E-2</v>
      </c>
      <c r="CH58" s="74">
        <f t="shared" si="60"/>
        <v>55</v>
      </c>
      <c r="CI58" s="56">
        <f t="shared" si="131"/>
        <v>0</v>
      </c>
      <c r="CJ58" s="4">
        <f t="shared" si="132"/>
        <v>0</v>
      </c>
      <c r="CK58" s="4">
        <f t="shared" si="133"/>
        <v>0</v>
      </c>
      <c r="CL58" s="49">
        <f t="shared" si="61"/>
        <v>0</v>
      </c>
      <c r="CM58" s="4">
        <f t="shared" si="62"/>
        <v>116.2484015444317</v>
      </c>
      <c r="CN58" s="49">
        <f t="shared" si="63"/>
        <v>77.650900139567412</v>
      </c>
      <c r="CP58" s="74">
        <f t="shared" si="64"/>
        <v>55</v>
      </c>
      <c r="CQ58" s="56">
        <f t="shared" si="65"/>
        <v>0</v>
      </c>
      <c r="CR58" s="4">
        <f t="shared" si="66"/>
        <v>0</v>
      </c>
      <c r="CS58" s="4">
        <f t="shared" si="67"/>
        <v>0</v>
      </c>
      <c r="CT58" s="49">
        <f t="shared" si="68"/>
        <v>0</v>
      </c>
      <c r="CU58" s="4">
        <f t="shared" si="69"/>
        <v>108.27289742761026</v>
      </c>
      <c r="CV58" s="49">
        <f t="shared" si="70"/>
        <v>85.626404256388852</v>
      </c>
      <c r="CW58" s="56"/>
      <c r="CX58" s="74">
        <f t="shared" si="71"/>
        <v>55</v>
      </c>
      <c r="CY58" s="4">
        <f>Input_Accepted!Q57*(1-$DC$3)</f>
        <v>4.7840482969019301E-3</v>
      </c>
      <c r="CZ58" s="4">
        <f>Input_Accepted!L57</f>
        <v>5.7853962977973397E-3</v>
      </c>
      <c r="DA58" s="4">
        <f>Input_Accepted!M57</f>
        <v>5.6017401020588197E-3</v>
      </c>
      <c r="DB58" s="49">
        <f>$DC$3*Input_Accepted!Q57</f>
        <v>5.8165368003274707E-3</v>
      </c>
      <c r="DD58" s="102">
        <f>Input_Accepted!Q57*Input_Accepted!C57</f>
        <v>183.560239442979</v>
      </c>
      <c r="DG58" s="82">
        <f t="shared" si="72"/>
        <v>55</v>
      </c>
      <c r="DH58" s="56">
        <f t="shared" si="73"/>
        <v>2.9019353625036465E-4</v>
      </c>
      <c r="DI58" s="4">
        <f t="shared" si="74"/>
        <v>3.466749004841542E-5</v>
      </c>
      <c r="DJ58" s="4">
        <f t="shared" si="75"/>
        <v>1.8365619573853468E-4</v>
      </c>
      <c r="DK58" s="49">
        <f t="shared" si="76"/>
        <v>2.1479669826866572E-4</v>
      </c>
      <c r="DM58" s="74">
        <f t="shared" si="77"/>
        <v>55</v>
      </c>
      <c r="DN58" s="4">
        <f t="shared" si="89"/>
        <v>3.1106046933627519E-7</v>
      </c>
      <c r="DO58" s="4">
        <f t="shared" si="90"/>
        <v>2.3976695641451384E-7</v>
      </c>
      <c r="DP58" s="49">
        <f t="shared" si="91"/>
        <v>4.0691383668764244E-7</v>
      </c>
      <c r="DQ58" s="49">
        <f t="shared" si="92"/>
        <v>2.9397831066582491E-7</v>
      </c>
      <c r="DS58" s="74">
        <f t="shared" si="79"/>
        <v>55</v>
      </c>
      <c r="DT58" s="73">
        <f t="shared" si="142"/>
        <v>5.3115465658084404E-3</v>
      </c>
      <c r="DU58" s="467">
        <f t="shared" si="143"/>
        <v>5.3115465658084404E-3</v>
      </c>
      <c r="DV58" s="49"/>
      <c r="DW58" s="102">
        <f t="shared" si="93"/>
        <v>94274.556484895744</v>
      </c>
      <c r="DY58" s="74">
        <f t="shared" si="82"/>
        <v>55</v>
      </c>
      <c r="DZ58" s="409">
        <f t="shared" si="83"/>
        <v>5.4125414371575548E-3</v>
      </c>
      <c r="EB58" s="102">
        <f t="shared" si="95"/>
        <v>94168.50064016752</v>
      </c>
      <c r="EE58" s="74">
        <f t="shared" si="84"/>
        <v>55</v>
      </c>
      <c r="EF58" s="409">
        <f>Input_Accepted!Q57</f>
        <v>1.0600585097229401E-2</v>
      </c>
      <c r="EH58" s="443">
        <f t="shared" si="134"/>
        <v>6.8903803131991105E-3</v>
      </c>
    </row>
    <row r="59" spans="1:138">
      <c r="A59" s="82">
        <f t="shared" si="9"/>
        <v>56</v>
      </c>
      <c r="B59" s="84">
        <f>Input_Accepted!B58</f>
        <v>109</v>
      </c>
      <c r="C59" s="17">
        <f>Input_Accepted!C58</f>
        <v>16659.9856262834</v>
      </c>
      <c r="D59" s="16">
        <f t="shared" si="10"/>
        <v>6.5426226915848975E-3</v>
      </c>
      <c r="E59" s="12"/>
      <c r="F59" s="11">
        <f t="shared" si="11"/>
        <v>56</v>
      </c>
      <c r="G59" s="11">
        <f t="shared" si="12"/>
        <v>56</v>
      </c>
      <c r="H59" s="49">
        <f t="shared" si="13"/>
        <v>56</v>
      </c>
      <c r="J59" s="61">
        <f t="shared" si="14"/>
        <v>56</v>
      </c>
      <c r="K59" s="5">
        <f>Input_Accepted!B58</f>
        <v>109</v>
      </c>
      <c r="L59" s="4">
        <f t="shared" si="85"/>
        <v>717</v>
      </c>
      <c r="M59" s="4">
        <f t="shared" si="86"/>
        <v>0.39700996677740863</v>
      </c>
      <c r="N59" s="4"/>
      <c r="O59" s="49"/>
      <c r="Q59" s="43">
        <f t="shared" si="15"/>
        <v>56</v>
      </c>
      <c r="R59" s="14">
        <f>Input_Accepted!M58</f>
        <v>6.5426226915849097E-3</v>
      </c>
      <c r="S59" s="14">
        <f t="shared" si="16"/>
        <v>7.7708951052886483E-3</v>
      </c>
      <c r="T59" s="14">
        <f t="shared" si="17"/>
        <v>5.314350277881171E-3</v>
      </c>
      <c r="U59" s="14">
        <f t="shared" si="18"/>
        <v>7.2632927302376136E-3</v>
      </c>
      <c r="V59" s="14">
        <f t="shared" si="19"/>
        <v>5.8219526529322057E-3</v>
      </c>
      <c r="W59" s="49"/>
      <c r="X59" s="43">
        <f t="shared" si="20"/>
        <v>56</v>
      </c>
      <c r="Y59" s="14">
        <f>+Input_Accepted!I58</f>
        <v>6.5160094969023401E-3</v>
      </c>
      <c r="Z59" s="14">
        <f t="shared" si="21"/>
        <v>7.7417812649626383E-3</v>
      </c>
      <c r="AA59" s="14">
        <f t="shared" si="22"/>
        <v>5.290237728842042E-3</v>
      </c>
      <c r="AB59" s="14">
        <f t="shared" si="23"/>
        <v>7.2352123199989436E-3</v>
      </c>
      <c r="AC59" s="14">
        <f t="shared" si="24"/>
        <v>5.7968066738057367E-3</v>
      </c>
      <c r="AD59" s="50"/>
      <c r="AE59" s="43">
        <f t="shared" si="25"/>
        <v>56</v>
      </c>
      <c r="AF59" s="14">
        <f>Input_Accepted!E58</f>
        <v>6.5160094969023401E-3</v>
      </c>
      <c r="AG59" s="14">
        <f>Input_Accepted!J58</f>
        <v>5.9384967075543204E-3</v>
      </c>
      <c r="AH59" s="14">
        <f>Input_Accepted!K58</f>
        <v>6.1038099069641296E-3</v>
      </c>
      <c r="AI59" s="44">
        <f>Input_Accepted!L58</f>
        <v>6.3244019165070303E-3</v>
      </c>
      <c r="AK59" s="56">
        <f t="shared" si="124"/>
        <v>98.935269789586272</v>
      </c>
      <c r="AL59" s="4">
        <f t="shared" si="125"/>
        <v>101.68938531558862</v>
      </c>
      <c r="AM59" s="4">
        <f t="shared" si="126"/>
        <v>105.36444502384632</v>
      </c>
      <c r="AN59" s="4">
        <f t="shared" si="127"/>
        <v>104.40750378437112</v>
      </c>
      <c r="AO59" s="57">
        <f t="shared" si="27"/>
        <v>56</v>
      </c>
      <c r="AQ59" s="74">
        <f t="shared" si="27"/>
        <v>56</v>
      </c>
      <c r="AR59" s="73">
        <f t="shared" si="128"/>
        <v>6.0412598403057714E-4</v>
      </c>
      <c r="AS59" s="73">
        <f t="shared" si="129"/>
        <v>4.3881278462076789E-4</v>
      </c>
      <c r="AT59" s="50">
        <f t="shared" si="135"/>
        <v>2.1822077507786721E-4</v>
      </c>
      <c r="AU59" s="50">
        <f t="shared" si="29"/>
        <v>-6.2669624168014909E-3</v>
      </c>
      <c r="AW59" s="74">
        <f t="shared" ref="AW59" si="161">1+AW58</f>
        <v>56</v>
      </c>
      <c r="AX59" s="4">
        <f t="shared" si="31"/>
        <v>1</v>
      </c>
      <c r="AY59" s="4">
        <f t="shared" si="31"/>
        <v>1</v>
      </c>
      <c r="AZ59" s="49">
        <f t="shared" si="31"/>
        <v>1</v>
      </c>
      <c r="BA59" s="4">
        <f t="shared" si="34"/>
        <v>0</v>
      </c>
      <c r="BC59" s="74">
        <f t="shared" si="35"/>
        <v>56</v>
      </c>
      <c r="BD59" s="56">
        <f t="shared" si="36"/>
        <v>0.99083442542706024</v>
      </c>
      <c r="BE59" s="4">
        <f t="shared" si="37"/>
        <v>0.51341128622329357</v>
      </c>
      <c r="BF59" s="4">
        <f t="shared" si="38"/>
        <v>0.12402486383712574</v>
      </c>
      <c r="BG59" s="49">
        <f t="shared" si="39"/>
        <v>0.19910838821698285</v>
      </c>
      <c r="BI59" s="74">
        <f t="shared" si="40"/>
        <v>56</v>
      </c>
      <c r="BJ59" s="56">
        <f t="shared" si="41"/>
        <v>0.49541721271353012</v>
      </c>
      <c r="BK59" s="4">
        <f t="shared" si="42"/>
        <v>0.25670564311164679</v>
      </c>
      <c r="BL59" s="4">
        <f t="shared" si="43"/>
        <v>6.2012431918562871E-2</v>
      </c>
      <c r="BM59" s="49">
        <f t="shared" si="44"/>
        <v>9.9554194108491423E-2</v>
      </c>
      <c r="BO59" s="74">
        <f t="shared" si="45"/>
        <v>56</v>
      </c>
      <c r="BP59" s="56">
        <f t="shared" si="46"/>
        <v>1.0178092389770594</v>
      </c>
      <c r="BQ59" s="4">
        <f t="shared" si="47"/>
        <v>0.52236394435053135</v>
      </c>
      <c r="BR59" s="4">
        <f t="shared" si="88"/>
        <v>0.1246499112417436</v>
      </c>
      <c r="BS59" s="49">
        <f t="shared" si="48"/>
        <v>0.20074079057418906</v>
      </c>
      <c r="BU59" s="74">
        <f t="shared" si="49"/>
        <v>56</v>
      </c>
      <c r="BV59" s="73">
        <f t="shared" si="50"/>
        <v>3.3352102186053024E-7</v>
      </c>
      <c r="BW59" s="73">
        <f t="shared" si="51"/>
        <v>1.699085019452289E-7</v>
      </c>
      <c r="BX59" s="73">
        <f t="shared" si="52"/>
        <v>3.6713464864945121E-8</v>
      </c>
      <c r="BY59" s="1">
        <f t="shared" si="53"/>
        <v>6.2024448106758799E-8</v>
      </c>
      <c r="BZ59" s="91">
        <f t="shared" si="54"/>
        <v>7.6104284810443916E-6</v>
      </c>
      <c r="CB59" s="74">
        <f t="shared" si="55"/>
        <v>56</v>
      </c>
      <c r="CC59" s="56">
        <f t="shared" si="56"/>
        <v>8.8629826218418625E-2</v>
      </c>
      <c r="CD59" s="4">
        <f t="shared" si="57"/>
        <v>6.3259513377653454E-2</v>
      </c>
      <c r="CE59" s="4">
        <f t="shared" si="58"/>
        <v>2.9405663157243488E-2</v>
      </c>
      <c r="CF59" s="49">
        <f t="shared" si="59"/>
        <v>3.8220797593871564E-2</v>
      </c>
      <c r="CH59" s="74">
        <f t="shared" si="60"/>
        <v>56</v>
      </c>
      <c r="CI59" s="56">
        <f t="shared" si="131"/>
        <v>0</v>
      </c>
      <c r="CJ59" s="4">
        <f t="shared" si="132"/>
        <v>0</v>
      </c>
      <c r="CK59" s="4">
        <f t="shared" si="133"/>
        <v>0</v>
      </c>
      <c r="CL59" s="49">
        <f t="shared" si="61"/>
        <v>0</v>
      </c>
      <c r="CM59" s="4">
        <f t="shared" si="62"/>
        <v>128.97796459610768</v>
      </c>
      <c r="CN59" s="49">
        <f t="shared" si="63"/>
        <v>88.135284522130561</v>
      </c>
      <c r="CP59" s="74">
        <f t="shared" si="64"/>
        <v>56</v>
      </c>
      <c r="CQ59" s="56">
        <f t="shared" si="65"/>
        <v>0</v>
      </c>
      <c r="CR59" s="4">
        <f t="shared" si="66"/>
        <v>0</v>
      </c>
      <c r="CS59" s="4">
        <f t="shared" si="67"/>
        <v>0</v>
      </c>
      <c r="CT59" s="49">
        <f t="shared" si="68"/>
        <v>0</v>
      </c>
      <c r="CU59" s="4">
        <f t="shared" si="69"/>
        <v>120.53853325429097</v>
      </c>
      <c r="CV59" s="49">
        <f t="shared" si="70"/>
        <v>96.574715863947262</v>
      </c>
      <c r="CW59" s="56"/>
      <c r="CX59" s="74">
        <f t="shared" si="71"/>
        <v>56</v>
      </c>
      <c r="CY59" s="4">
        <f>Input_Accepted!Q58*(1-$DC$3)</f>
        <v>5.1545192450531086E-3</v>
      </c>
      <c r="CZ59" s="4">
        <f>Input_Accepted!L58</f>
        <v>6.3244019165070303E-3</v>
      </c>
      <c r="DA59" s="4">
        <f>Input_Accepted!M58</f>
        <v>6.5426226915849097E-3</v>
      </c>
      <c r="DB59" s="49">
        <f>$DC$3*Input_Accepted!Q58</f>
        <v>6.2669624168014909E-3</v>
      </c>
      <c r="DD59" s="102">
        <f>Input_Accepted!Q58*Input_Accepted!C58</f>
        <v>190.28172031735707</v>
      </c>
      <c r="DG59" s="82">
        <f t="shared" si="72"/>
        <v>56</v>
      </c>
      <c r="DH59" s="56">
        <f t="shared" si="73"/>
        <v>6.0412598403057714E-4</v>
      </c>
      <c r="DI59" s="4">
        <f t="shared" si="74"/>
        <v>4.3881278462076789E-4</v>
      </c>
      <c r="DJ59" s="4">
        <f t="shared" si="75"/>
        <v>2.1822077507786721E-4</v>
      </c>
      <c r="DK59" s="49">
        <f t="shared" si="76"/>
        <v>2.7566027478340659E-4</v>
      </c>
      <c r="DM59" s="74">
        <f t="shared" si="77"/>
        <v>56</v>
      </c>
      <c r="DN59" s="4">
        <f t="shared" si="89"/>
        <v>3.9306648023517907E-7</v>
      </c>
      <c r="DO59" s="4">
        <f t="shared" si="90"/>
        <v>2.8808692379425813E-7</v>
      </c>
      <c r="DP59" s="49">
        <f t="shared" si="91"/>
        <v>2.9052705700061639E-7</v>
      </c>
      <c r="DQ59" s="49">
        <f t="shared" si="92"/>
        <v>2.0288323597600116E-7</v>
      </c>
      <c r="DS59" s="74">
        <f t="shared" si="79"/>
        <v>56</v>
      </c>
      <c r="DT59" s="73">
        <f t="shared" si="142"/>
        <v>5.9384967075543204E-3</v>
      </c>
      <c r="DU59" s="467">
        <f t="shared" si="143"/>
        <v>5.9384967075543204E-3</v>
      </c>
      <c r="DV59" s="49"/>
      <c r="DW59" s="102">
        <f t="shared" si="93"/>
        <v>93773.812788155279</v>
      </c>
      <c r="DY59" s="74">
        <f t="shared" si="82"/>
        <v>56</v>
      </c>
      <c r="DZ59" s="409">
        <f t="shared" si="83"/>
        <v>6.0514125416820594E-3</v>
      </c>
      <c r="EB59" s="102">
        <f t="shared" si="95"/>
        <v>93658.809728377615</v>
      </c>
      <c r="EE59" s="74">
        <f t="shared" si="84"/>
        <v>56</v>
      </c>
      <c r="EF59" s="409">
        <f>Input_Accepted!Q58</f>
        <v>1.14214816618546E-2</v>
      </c>
      <c r="EH59" s="443">
        <f t="shared" si="134"/>
        <v>7.4239630802054903E-3</v>
      </c>
    </row>
    <row r="60" spans="1:138">
      <c r="A60" s="82">
        <f t="shared" si="9"/>
        <v>57</v>
      </c>
      <c r="B60" s="84">
        <f>Input_Accepted!B59</f>
        <v>115</v>
      </c>
      <c r="C60" s="17">
        <f>Input_Accepted!C59</f>
        <v>15114.3299110199</v>
      </c>
      <c r="D60" s="16">
        <f t="shared" si="10"/>
        <v>7.6086734031227659E-3</v>
      </c>
      <c r="E60" s="12"/>
      <c r="F60" s="11">
        <f t="shared" si="11"/>
        <v>57</v>
      </c>
      <c r="G60" s="11">
        <f t="shared" si="12"/>
        <v>57</v>
      </c>
      <c r="H60" s="49">
        <f t="shared" si="13"/>
        <v>57</v>
      </c>
      <c r="J60" s="61">
        <f t="shared" si="14"/>
        <v>57</v>
      </c>
      <c r="K60" s="5">
        <f>Input_Accepted!B59</f>
        <v>115</v>
      </c>
      <c r="L60" s="4">
        <f t="shared" si="85"/>
        <v>832</v>
      </c>
      <c r="M60" s="4">
        <f t="shared" si="86"/>
        <v>0.46068660022148394</v>
      </c>
      <c r="N60" s="4"/>
      <c r="O60" s="49"/>
      <c r="Q60" s="43">
        <f t="shared" si="15"/>
        <v>57</v>
      </c>
      <c r="R60" s="14">
        <f>Input_Accepted!M59</f>
        <v>7.6086734031227798E-3</v>
      </c>
      <c r="S60" s="14">
        <f t="shared" si="16"/>
        <v>8.9993178115402462E-3</v>
      </c>
      <c r="T60" s="14">
        <f t="shared" si="17"/>
        <v>6.2180289947053134E-3</v>
      </c>
      <c r="U60" s="14">
        <f t="shared" si="18"/>
        <v>8.4246127243881308E-3</v>
      </c>
      <c r="V60" s="14">
        <f t="shared" si="19"/>
        <v>6.7927340818574296E-3</v>
      </c>
      <c r="W60" s="49"/>
      <c r="X60" s="43">
        <f t="shared" si="20"/>
        <v>57</v>
      </c>
      <c r="Y60" s="14">
        <f>+Input_Accepted!I59</f>
        <v>7.6037302451847297E-3</v>
      </c>
      <c r="Z60" s="14">
        <f t="shared" si="21"/>
        <v>8.9939228473911552E-3</v>
      </c>
      <c r="AA60" s="14">
        <f t="shared" si="22"/>
        <v>6.2135376429783042E-3</v>
      </c>
      <c r="AB60" s="14">
        <f t="shared" si="23"/>
        <v>8.4194044760711531E-3</v>
      </c>
      <c r="AC60" s="14">
        <f t="shared" si="24"/>
        <v>6.7880560142983062E-3</v>
      </c>
      <c r="AD60" s="50"/>
      <c r="AE60" s="43">
        <f t="shared" si="25"/>
        <v>57</v>
      </c>
      <c r="AF60" s="14">
        <f>Input_Accepted!E59</f>
        <v>7.6037302451847297E-3</v>
      </c>
      <c r="AG60" s="14">
        <f>Input_Accepted!J59</f>
        <v>6.6372122492631899E-3</v>
      </c>
      <c r="AH60" s="14">
        <f>Input_Accepted!K59</f>
        <v>6.6921212279004204E-3</v>
      </c>
      <c r="AI60" s="44">
        <f>Input_Accepted!L59</f>
        <v>6.8810970040086503E-3</v>
      </c>
      <c r="AK60" s="56">
        <f t="shared" si="124"/>
        <v>100.3170156248263</v>
      </c>
      <c r="AL60" s="4">
        <f t="shared" si="125"/>
        <v>101.14692804302655</v>
      </c>
      <c r="AM60" s="4">
        <f t="shared" si="126"/>
        <v>104.00317026831736</v>
      </c>
      <c r="AN60" s="4">
        <f t="shared" si="127"/>
        <v>101.65175445687349</v>
      </c>
      <c r="AO60" s="57">
        <f t="shared" si="27"/>
        <v>57</v>
      </c>
      <c r="AQ60" s="74">
        <f t="shared" si="27"/>
        <v>57</v>
      </c>
      <c r="AR60" s="73">
        <f t="shared" si="128"/>
        <v>9.7146115385957597E-4</v>
      </c>
      <c r="AS60" s="73">
        <f t="shared" si="129"/>
        <v>9.1655217522234548E-4</v>
      </c>
      <c r="AT60" s="50">
        <f t="shared" si="135"/>
        <v>7.2757639911411563E-4</v>
      </c>
      <c r="AU60" s="50">
        <f t="shared" si="29"/>
        <v>-6.7255217436241691E-3</v>
      </c>
      <c r="AW60" s="74">
        <f t="shared" ref="AW60" si="162">1+AW59</f>
        <v>57</v>
      </c>
      <c r="AX60" s="4">
        <f t="shared" si="31"/>
        <v>1</v>
      </c>
      <c r="AY60" s="4">
        <f t="shared" si="31"/>
        <v>1</v>
      </c>
      <c r="AZ60" s="49">
        <f t="shared" si="31"/>
        <v>1</v>
      </c>
      <c r="BA60" s="4">
        <f t="shared" si="34"/>
        <v>0</v>
      </c>
      <c r="BC60" s="74">
        <f t="shared" si="35"/>
        <v>57</v>
      </c>
      <c r="BD60" s="56">
        <f t="shared" si="36"/>
        <v>2.0512953594760361</v>
      </c>
      <c r="BE60" s="4">
        <f t="shared" si="37"/>
        <v>1.8161812560760708</v>
      </c>
      <c r="BF60" s="4">
        <f t="shared" si="38"/>
        <v>1.1238121942090835</v>
      </c>
      <c r="BG60" s="49">
        <f t="shared" si="39"/>
        <v>1.6807545045157255</v>
      </c>
      <c r="BI60" s="74">
        <f t="shared" si="40"/>
        <v>57</v>
      </c>
      <c r="BJ60" s="56">
        <f t="shared" si="41"/>
        <v>1.0256476797380181</v>
      </c>
      <c r="BK60" s="4">
        <f t="shared" si="42"/>
        <v>0.90809062803803542</v>
      </c>
      <c r="BL60" s="4">
        <f t="shared" si="43"/>
        <v>0.56190609710454176</v>
      </c>
      <c r="BM60" s="49">
        <f t="shared" si="44"/>
        <v>0.84037725225786275</v>
      </c>
      <c r="BO60" s="74">
        <f t="shared" si="45"/>
        <v>57</v>
      </c>
      <c r="BP60" s="56">
        <f t="shared" si="46"/>
        <v>2.1348234099538725</v>
      </c>
      <c r="BQ60" s="4">
        <f t="shared" si="47"/>
        <v>1.8846181232764578</v>
      </c>
      <c r="BR60" s="4">
        <f t="shared" si="88"/>
        <v>1.1547545229578906</v>
      </c>
      <c r="BS60" s="49">
        <f t="shared" si="48"/>
        <v>1.7410160380985482</v>
      </c>
      <c r="BU60" s="74">
        <f t="shared" si="49"/>
        <v>57</v>
      </c>
      <c r="BV60" s="73">
        <f t="shared" si="50"/>
        <v>9.3415703644018957E-7</v>
      </c>
      <c r="BW60" s="73">
        <f t="shared" si="51"/>
        <v>8.3103100039406405E-7</v>
      </c>
      <c r="BX60" s="73">
        <f t="shared" si="52"/>
        <v>5.2219880125264573E-7</v>
      </c>
      <c r="BY60" s="1">
        <f t="shared" si="53"/>
        <v>7.7125017221324511E-7</v>
      </c>
      <c r="BZ60" s="91">
        <f t="shared" si="54"/>
        <v>1.512841211221266E-5</v>
      </c>
      <c r="CB60" s="74">
        <f t="shared" si="55"/>
        <v>57</v>
      </c>
      <c r="CC60" s="56">
        <f t="shared" si="56"/>
        <v>0.12711103165891685</v>
      </c>
      <c r="CD60" s="4">
        <f t="shared" si="57"/>
        <v>0.11988971043016822</v>
      </c>
      <c r="CE60" s="4">
        <f t="shared" si="58"/>
        <v>9.5036675141613111E-2</v>
      </c>
      <c r="CF60" s="49">
        <f t="shared" si="59"/>
        <v>0.115497061737127</v>
      </c>
      <c r="CH60" s="74">
        <f t="shared" si="60"/>
        <v>57</v>
      </c>
      <c r="CI60" s="56">
        <f t="shared" si="131"/>
        <v>0</v>
      </c>
      <c r="CJ60" s="4">
        <f t="shared" si="132"/>
        <v>0</v>
      </c>
      <c r="CK60" s="4">
        <f t="shared" si="133"/>
        <v>0</v>
      </c>
      <c r="CL60" s="49">
        <f t="shared" si="61"/>
        <v>0</v>
      </c>
      <c r="CM60" s="4">
        <f t="shared" si="62"/>
        <v>135.9371171097294</v>
      </c>
      <c r="CN60" s="49">
        <f t="shared" si="63"/>
        <v>93.913457850515073</v>
      </c>
      <c r="CP60" s="74">
        <f t="shared" si="64"/>
        <v>57</v>
      </c>
      <c r="CQ60" s="56">
        <f t="shared" si="65"/>
        <v>1</v>
      </c>
      <c r="CR60" s="4">
        <f t="shared" si="66"/>
        <v>1</v>
      </c>
      <c r="CS60" s="4">
        <f t="shared" si="67"/>
        <v>0</v>
      </c>
      <c r="CT60" s="49">
        <f t="shared" si="68"/>
        <v>1</v>
      </c>
      <c r="CU60" s="4">
        <f t="shared" si="69"/>
        <v>127.25365690565707</v>
      </c>
      <c r="CV60" s="49">
        <f t="shared" si="70"/>
        <v>102.59691805458742</v>
      </c>
      <c r="CW60" s="56"/>
      <c r="CX60" s="74">
        <f t="shared" si="71"/>
        <v>57</v>
      </c>
      <c r="CY60" s="4">
        <f>Input_Accepted!Q59*(1-$DC$3)</f>
        <v>5.5316800955425311E-3</v>
      </c>
      <c r="CZ60" s="4">
        <f>Input_Accepted!L59</f>
        <v>6.8810970040086503E-3</v>
      </c>
      <c r="DA60" s="4">
        <f>Input_Accepted!M59</f>
        <v>7.6086734031227798E-3</v>
      </c>
      <c r="DB60" s="49">
        <f>$DC$3*Input_Accepted!Q59</f>
        <v>6.7255217436241691E-3</v>
      </c>
      <c r="DD60" s="102">
        <f>Input_Accepted!Q59*Input_Accepted!C59</f>
        <v>185.2593923831254</v>
      </c>
      <c r="DG60" s="82">
        <f t="shared" si="72"/>
        <v>57</v>
      </c>
      <c r="DH60" s="56">
        <f t="shared" si="73"/>
        <v>9.7146115385957597E-4</v>
      </c>
      <c r="DI60" s="4">
        <f t="shared" si="74"/>
        <v>9.1655217522234548E-4</v>
      </c>
      <c r="DJ60" s="4">
        <f t="shared" si="75"/>
        <v>7.2757639911411563E-4</v>
      </c>
      <c r="DK60" s="49">
        <f t="shared" si="76"/>
        <v>8.8315165949859678E-4</v>
      </c>
      <c r="DM60" s="74">
        <f t="shared" si="77"/>
        <v>57</v>
      </c>
      <c r="DN60" s="4">
        <f t="shared" si="89"/>
        <v>4.8820340822551894E-7</v>
      </c>
      <c r="DO60" s="4">
        <f t="shared" si="90"/>
        <v>3.4611021034180335E-7</v>
      </c>
      <c r="DP60" s="49">
        <f t="shared" si="91"/>
        <v>3.099094204484363E-7</v>
      </c>
      <c r="DQ60" s="49">
        <f t="shared" si="92"/>
        <v>2.1027665621606778E-7</v>
      </c>
      <c r="DS60" s="74">
        <f t="shared" si="79"/>
        <v>57</v>
      </c>
      <c r="DT60" s="73">
        <f t="shared" si="142"/>
        <v>6.6372122492631899E-3</v>
      </c>
      <c r="DU60" s="467">
        <f t="shared" si="143"/>
        <v>6.6372122492631899E-3</v>
      </c>
      <c r="DV60" s="49"/>
      <c r="DW60" s="102">
        <f t="shared" si="93"/>
        <v>93216.937309658009</v>
      </c>
      <c r="DY60" s="74">
        <f t="shared" si="82"/>
        <v>57</v>
      </c>
      <c r="DZ60" s="409">
        <f t="shared" si="83"/>
        <v>6.7634136086838379E-3</v>
      </c>
      <c r="EB60" s="102">
        <f t="shared" si="95"/>
        <v>93092.041632548295</v>
      </c>
      <c r="EE60" s="74">
        <f t="shared" si="84"/>
        <v>57</v>
      </c>
      <c r="EF60" s="409">
        <f>Input_Accepted!Q59</f>
        <v>1.22572018391667E-2</v>
      </c>
      <c r="EH60" s="443">
        <f t="shared" si="134"/>
        <v>7.9671811954583546E-3</v>
      </c>
    </row>
    <row r="61" spans="1:138">
      <c r="A61" s="82">
        <f t="shared" si="9"/>
        <v>58</v>
      </c>
      <c r="B61" s="84">
        <f>Input_Accepted!B60</f>
        <v>76</v>
      </c>
      <c r="C61" s="17">
        <f>Input_Accepted!C60</f>
        <v>12971.976728268301</v>
      </c>
      <c r="D61" s="16">
        <f t="shared" si="10"/>
        <v>5.8587832519296891E-3</v>
      </c>
      <c r="E61" s="12"/>
      <c r="F61" s="11">
        <f t="shared" si="11"/>
        <v>58</v>
      </c>
      <c r="G61" s="11">
        <f t="shared" si="12"/>
        <v>58</v>
      </c>
      <c r="H61" s="49">
        <f t="shared" si="13"/>
        <v>58</v>
      </c>
      <c r="J61" s="61">
        <f t="shared" si="14"/>
        <v>58</v>
      </c>
      <c r="K61" s="5">
        <f>Input_Accepted!B60</f>
        <v>76</v>
      </c>
      <c r="L61" s="4">
        <f t="shared" si="85"/>
        <v>908</v>
      </c>
      <c r="M61" s="4">
        <f t="shared" si="86"/>
        <v>0.50276854928017722</v>
      </c>
      <c r="N61" s="4"/>
      <c r="O61" s="49"/>
      <c r="Q61" s="43">
        <f t="shared" si="15"/>
        <v>58</v>
      </c>
      <c r="R61" s="14">
        <f>Input_Accepted!M60</f>
        <v>5.8587832519296796E-3</v>
      </c>
      <c r="S61" s="14">
        <f t="shared" si="16"/>
        <v>7.1759983700730844E-3</v>
      </c>
      <c r="T61" s="14">
        <f t="shared" si="17"/>
        <v>4.5415681337862748E-3</v>
      </c>
      <c r="U61" s="14">
        <f t="shared" si="18"/>
        <v>6.6316390610444325E-3</v>
      </c>
      <c r="V61" s="14">
        <f t="shared" si="19"/>
        <v>5.0859274428149267E-3</v>
      </c>
      <c r="W61" s="49"/>
      <c r="X61" s="43">
        <f t="shared" si="20"/>
        <v>58</v>
      </c>
      <c r="Y61" s="14">
        <f>+Input_Accepted!I60</f>
        <v>5.8783079159930402E-3</v>
      </c>
      <c r="Z61" s="14">
        <f t="shared" si="21"/>
        <v>7.1977160484918649E-3</v>
      </c>
      <c r="AA61" s="14">
        <f t="shared" si="22"/>
        <v>4.5588997834942156E-3</v>
      </c>
      <c r="AB61" s="14">
        <f t="shared" si="23"/>
        <v>6.6524504427142896E-3</v>
      </c>
      <c r="AC61" s="14">
        <f t="shared" si="24"/>
        <v>5.1041653892717909E-3</v>
      </c>
      <c r="AD61" s="50"/>
      <c r="AE61" s="43">
        <f t="shared" si="25"/>
        <v>58</v>
      </c>
      <c r="AF61" s="14">
        <f>Input_Accepted!E60</f>
        <v>5.8783079159930402E-3</v>
      </c>
      <c r="AG61" s="14">
        <f>Input_Accepted!J60</f>
        <v>7.4098448639056003E-3</v>
      </c>
      <c r="AH61" s="14">
        <f>Input_Accepted!K60</f>
        <v>7.3369269260423796E-3</v>
      </c>
      <c r="AI61" s="44">
        <f>Input_Accepted!L60</f>
        <v>7.6511183728450102E-3</v>
      </c>
      <c r="AK61" s="56">
        <f t="shared" si="124"/>
        <v>96.120335134661843</v>
      </c>
      <c r="AL61" s="4">
        <f t="shared" si="125"/>
        <v>95.174445341626821</v>
      </c>
      <c r="AM61" s="4">
        <f t="shared" si="126"/>
        <v>99.250129477771495</v>
      </c>
      <c r="AN61" s="4">
        <f t="shared" si="127"/>
        <v>95.341302198392498</v>
      </c>
      <c r="AO61" s="57">
        <f t="shared" si="27"/>
        <v>58</v>
      </c>
      <c r="AQ61" s="74">
        <f t="shared" si="27"/>
        <v>58</v>
      </c>
      <c r="AR61" s="73">
        <f t="shared" si="128"/>
        <v>-1.5510616119759112E-3</v>
      </c>
      <c r="AS61" s="73">
        <f t="shared" si="129"/>
        <v>-1.4781436741126905E-3</v>
      </c>
      <c r="AT61" s="50">
        <f t="shared" si="135"/>
        <v>-1.7923351209153211E-3</v>
      </c>
      <c r="AU61" s="50">
        <f t="shared" si="29"/>
        <v>-7.3497897965409103E-3</v>
      </c>
      <c r="AW61" s="74">
        <f t="shared" ref="AW61" si="163">1+AW60</f>
        <v>58</v>
      </c>
      <c r="AX61" s="4">
        <f t="shared" si="31"/>
        <v>0</v>
      </c>
      <c r="AY61" s="4">
        <f t="shared" si="31"/>
        <v>0</v>
      </c>
      <c r="AZ61" s="49">
        <f t="shared" si="31"/>
        <v>0</v>
      </c>
      <c r="BA61" s="4">
        <f t="shared" si="34"/>
        <v>0</v>
      </c>
      <c r="BC61" s="74">
        <f t="shared" si="35"/>
        <v>58</v>
      </c>
      <c r="BD61" s="56">
        <f t="shared" si="36"/>
        <v>4.5408015743711729</v>
      </c>
      <c r="BE61" s="4">
        <f t="shared" si="37"/>
        <v>4.152214286156287</v>
      </c>
      <c r="BF61" s="4">
        <f t="shared" si="38"/>
        <v>5.9299566115518161</v>
      </c>
      <c r="BG61" s="49">
        <f t="shared" si="39"/>
        <v>4.2196796812088806</v>
      </c>
      <c r="BI61" s="74">
        <f t="shared" si="40"/>
        <v>58</v>
      </c>
      <c r="BJ61" s="56">
        <f t="shared" si="41"/>
        <v>2.2704007871855865</v>
      </c>
      <c r="BK61" s="4">
        <f t="shared" si="42"/>
        <v>2.0761071430781435</v>
      </c>
      <c r="BL61" s="4">
        <f t="shared" si="43"/>
        <v>2.964978305775908</v>
      </c>
      <c r="BM61" s="49">
        <f t="shared" si="44"/>
        <v>2.1098398406044403</v>
      </c>
      <c r="BO61" s="74">
        <f t="shared" si="45"/>
        <v>58</v>
      </c>
      <c r="BP61" s="56">
        <f t="shared" si="46"/>
        <v>4.1804699654534661</v>
      </c>
      <c r="BQ61" s="4">
        <f t="shared" si="47"/>
        <v>3.8346623721721755</v>
      </c>
      <c r="BR61" s="4">
        <f t="shared" si="88"/>
        <v>5.4048550849751571</v>
      </c>
      <c r="BS61" s="49">
        <f t="shared" si="48"/>
        <v>3.8948127298087845</v>
      </c>
      <c r="BU61" s="74">
        <f t="shared" si="49"/>
        <v>58</v>
      </c>
      <c r="BV61" s="73">
        <f t="shared" si="50"/>
        <v>2.3456054228213196E-6</v>
      </c>
      <c r="BW61" s="73">
        <f t="shared" si="51"/>
        <v>2.1275694164773147E-6</v>
      </c>
      <c r="BX61" s="73">
        <f t="shared" si="52"/>
        <v>3.1428569159236904E-6</v>
      </c>
      <c r="BY61" s="1">
        <f t="shared" si="53"/>
        <v>2.1652589247806962E-6</v>
      </c>
      <c r="BZ61" s="91">
        <f t="shared" si="54"/>
        <v>4.9543731765212154E-6</v>
      </c>
      <c r="CB61" s="74">
        <f t="shared" si="55"/>
        <v>58</v>
      </c>
      <c r="CC61" s="56">
        <f t="shared" si="56"/>
        <v>0.26054044289611411</v>
      </c>
      <c r="CD61" s="4">
        <f t="shared" si="57"/>
        <v>0.24813586339716784</v>
      </c>
      <c r="CE61" s="4">
        <f t="shared" si="58"/>
        <v>0.30158516399399671</v>
      </c>
      <c r="CF61" s="49">
        <f t="shared" si="59"/>
        <v>0.25032405610199959</v>
      </c>
      <c r="CH61" s="74">
        <f t="shared" si="60"/>
        <v>58</v>
      </c>
      <c r="CI61" s="56">
        <f t="shared" si="131"/>
        <v>1</v>
      </c>
      <c r="CJ61" s="4">
        <f t="shared" si="132"/>
        <v>1</v>
      </c>
      <c r="CK61" s="4">
        <f t="shared" si="133"/>
        <v>1</v>
      </c>
      <c r="CL61" s="49">
        <f t="shared" si="61"/>
        <v>1</v>
      </c>
      <c r="CM61" s="4">
        <f t="shared" si="62"/>
        <v>93.368605077719735</v>
      </c>
      <c r="CN61" s="49">
        <f t="shared" si="63"/>
        <v>59.137941897994359</v>
      </c>
      <c r="CP61" s="74">
        <f t="shared" si="64"/>
        <v>58</v>
      </c>
      <c r="CQ61" s="56">
        <f t="shared" si="65"/>
        <v>1</v>
      </c>
      <c r="CR61" s="4">
        <f t="shared" si="66"/>
        <v>1</v>
      </c>
      <c r="CS61" s="4">
        <f t="shared" si="67"/>
        <v>1</v>
      </c>
      <c r="CT61" s="49">
        <f t="shared" si="68"/>
        <v>1</v>
      </c>
      <c r="CU61" s="4">
        <f t="shared" si="69"/>
        <v>86.295432328847923</v>
      </c>
      <c r="CV61" s="49">
        <f t="shared" si="70"/>
        <v>66.211114646866179</v>
      </c>
      <c r="CW61" s="56"/>
      <c r="CX61" s="74">
        <f t="shared" si="71"/>
        <v>58</v>
      </c>
      <c r="CY61" s="4">
        <f>Input_Accepted!Q60*(1-$DC$3)</f>
        <v>6.0451348570078889E-3</v>
      </c>
      <c r="CZ61" s="4">
        <f>Input_Accepted!L60</f>
        <v>7.6511183728450102E-3</v>
      </c>
      <c r="DA61" s="4">
        <f>Input_Accepted!M60</f>
        <v>5.8587832519296796E-3</v>
      </c>
      <c r="DB61" s="49">
        <f>$DC$3*Input_Accepted!Q60</f>
        <v>7.3497897965409103E-3</v>
      </c>
      <c r="DD61" s="102">
        <f>Input_Accepted!Q60*Input_Accepted!C60</f>
        <v>173.75865088274236</v>
      </c>
      <c r="DG61" s="82">
        <f t="shared" si="72"/>
        <v>58</v>
      </c>
      <c r="DH61" s="56">
        <f t="shared" si="73"/>
        <v>1.5510616119759112E-3</v>
      </c>
      <c r="DI61" s="4">
        <f t="shared" si="74"/>
        <v>1.4781436741126905E-3</v>
      </c>
      <c r="DJ61" s="4">
        <f t="shared" si="75"/>
        <v>1.7923351209153211E-3</v>
      </c>
      <c r="DK61" s="49">
        <f t="shared" si="76"/>
        <v>1.4910065446112212E-3</v>
      </c>
      <c r="DM61" s="74">
        <f t="shared" si="77"/>
        <v>58</v>
      </c>
      <c r="DN61" s="4">
        <f t="shared" si="89"/>
        <v>5.9696115720916746E-7</v>
      </c>
      <c r="DO61" s="4">
        <f t="shared" si="90"/>
        <v>4.1577438835633941E-7</v>
      </c>
      <c r="DP61" s="49">
        <f t="shared" si="91"/>
        <v>5.9293290846462152E-7</v>
      </c>
      <c r="DQ61" s="49">
        <f t="shared" si="92"/>
        <v>3.8971060189245914E-7</v>
      </c>
      <c r="DS61" s="74">
        <f t="shared" si="79"/>
        <v>58</v>
      </c>
      <c r="DT61" s="73">
        <f t="shared" si="142"/>
        <v>7.4098448639056003E-3</v>
      </c>
      <c r="DU61" s="467">
        <f t="shared" si="143"/>
        <v>7.4098448639056003E-3</v>
      </c>
      <c r="DV61" s="49"/>
      <c r="DW61" s="102">
        <f t="shared" si="93"/>
        <v>92598.236711507547</v>
      </c>
      <c r="DY61" s="74">
        <f t="shared" si="82"/>
        <v>58</v>
      </c>
      <c r="DZ61" s="409">
        <f t="shared" si="83"/>
        <v>7.5507372234990136E-3</v>
      </c>
      <c r="EB61" s="102">
        <f t="shared" si="95"/>
        <v>92462.421651310564</v>
      </c>
      <c r="EE61" s="74">
        <f t="shared" si="84"/>
        <v>58</v>
      </c>
      <c r="EF61" s="409">
        <f>Input_Accepted!Q60</f>
        <v>1.3394924653548799E-2</v>
      </c>
      <c r="EH61" s="443">
        <f t="shared" si="134"/>
        <v>8.7067010248067199E-3</v>
      </c>
    </row>
    <row r="62" spans="1:138">
      <c r="A62" s="82">
        <f t="shared" si="9"/>
        <v>59</v>
      </c>
      <c r="B62" s="84">
        <f>Input_Accepted!B61</f>
        <v>83</v>
      </c>
      <c r="C62" s="17">
        <f>Input_Accepted!C61</f>
        <v>9905.7590691307305</v>
      </c>
      <c r="D62" s="16">
        <f t="shared" si="10"/>
        <v>8.3789641380086159E-3</v>
      </c>
      <c r="E62" s="12"/>
      <c r="F62" s="11">
        <f t="shared" si="11"/>
        <v>59</v>
      </c>
      <c r="G62" s="11">
        <f t="shared" si="12"/>
        <v>59</v>
      </c>
      <c r="H62" s="49">
        <f t="shared" si="13"/>
        <v>59</v>
      </c>
      <c r="J62" s="61">
        <f t="shared" si="14"/>
        <v>59</v>
      </c>
      <c r="K62" s="5">
        <f>Input_Accepted!B61</f>
        <v>83</v>
      </c>
      <c r="L62" s="4">
        <f t="shared" si="85"/>
        <v>991</v>
      </c>
      <c r="M62" s="4">
        <f t="shared" si="86"/>
        <v>0.54872646733111852</v>
      </c>
      <c r="N62" s="4"/>
      <c r="O62" s="49"/>
      <c r="Q62" s="43">
        <f t="shared" si="15"/>
        <v>59</v>
      </c>
      <c r="R62" s="14">
        <f>Input_Accepted!M61</f>
        <v>8.3789641380086193E-3</v>
      </c>
      <c r="S62" s="14">
        <f t="shared" si="16"/>
        <v>1.0181597302262412E-2</v>
      </c>
      <c r="T62" s="14">
        <f t="shared" si="17"/>
        <v>6.5763309737548268E-3</v>
      </c>
      <c r="U62" s="14">
        <f t="shared" si="18"/>
        <v>9.4366315558105894E-3</v>
      </c>
      <c r="V62" s="14">
        <f t="shared" si="19"/>
        <v>7.3212967202066492E-3</v>
      </c>
      <c r="W62" s="49"/>
      <c r="X62" s="43">
        <f t="shared" si="20"/>
        <v>59</v>
      </c>
      <c r="Y62" s="14">
        <f>+Input_Accepted!I61</f>
        <v>8.5027052984630608E-3</v>
      </c>
      <c r="Z62" s="14">
        <f t="shared" si="21"/>
        <v>1.031860038866177E-2</v>
      </c>
      <c r="AA62" s="14">
        <f t="shared" si="22"/>
        <v>6.6868102082643507E-3</v>
      </c>
      <c r="AB62" s="14">
        <f t="shared" si="23"/>
        <v>9.5681539483245485E-3</v>
      </c>
      <c r="AC62" s="14">
        <f t="shared" si="24"/>
        <v>7.4372566486015732E-3</v>
      </c>
      <c r="AD62" s="50"/>
      <c r="AE62" s="43">
        <f t="shared" si="25"/>
        <v>59</v>
      </c>
      <c r="AF62" s="14">
        <f>Input_Accepted!E61</f>
        <v>8.5027052984630608E-3</v>
      </c>
      <c r="AG62" s="14">
        <f>Input_Accepted!J61</f>
        <v>8.2577312554836507E-3</v>
      </c>
      <c r="AH62" s="14">
        <f>Input_Accepted!K61</f>
        <v>8.0436096221829807E-3</v>
      </c>
      <c r="AI62" s="44">
        <f>Input_Accepted!L61</f>
        <v>8.3640759610233394E-3</v>
      </c>
      <c r="AK62" s="56">
        <f t="shared" si="124"/>
        <v>81.799096274451472</v>
      </c>
      <c r="AL62" s="4">
        <f t="shared" si="125"/>
        <v>79.678058963486265</v>
      </c>
      <c r="AM62" s="4">
        <f t="shared" si="126"/>
        <v>82.852521305805269</v>
      </c>
      <c r="AN62" s="4">
        <f t="shared" si="127"/>
        <v>78.438524825913561</v>
      </c>
      <c r="AO62" s="57">
        <f t="shared" si="27"/>
        <v>59</v>
      </c>
      <c r="AQ62" s="74">
        <f t="shared" si="27"/>
        <v>59</v>
      </c>
      <c r="AR62" s="73">
        <f t="shared" si="128"/>
        <v>1.212328825249652E-4</v>
      </c>
      <c r="AS62" s="73">
        <f t="shared" si="129"/>
        <v>3.3535451582563519E-4</v>
      </c>
      <c r="AT62" s="50">
        <f t="shared" si="135"/>
        <v>1.4888176985276488E-5</v>
      </c>
      <c r="AU62" s="50">
        <f t="shared" si="29"/>
        <v>-7.9184769464413045E-3</v>
      </c>
      <c r="AW62" s="74">
        <f t="shared" ref="AW62" si="164">1+AW61</f>
        <v>59</v>
      </c>
      <c r="AX62" s="4">
        <f t="shared" si="31"/>
        <v>1</v>
      </c>
      <c r="AY62" s="4">
        <f t="shared" si="31"/>
        <v>1</v>
      </c>
      <c r="AZ62" s="49">
        <f t="shared" si="31"/>
        <v>1</v>
      </c>
      <c r="BA62" s="4">
        <f t="shared" si="34"/>
        <v>0</v>
      </c>
      <c r="BC62" s="74">
        <f t="shared" si="35"/>
        <v>59</v>
      </c>
      <c r="BD62" s="56">
        <f t="shared" si="36"/>
        <v>1.7544980496747797E-2</v>
      </c>
      <c r="BE62" s="4">
        <f t="shared" si="37"/>
        <v>0.13661289266055654</v>
      </c>
      <c r="BF62" s="4">
        <f t="shared" si="38"/>
        <v>2.6235860161316626E-4</v>
      </c>
      <c r="BG62" s="49">
        <f t="shared" si="39"/>
        <v>0.26026821749514006</v>
      </c>
      <c r="BI62" s="74">
        <f t="shared" si="40"/>
        <v>59</v>
      </c>
      <c r="BJ62" s="56">
        <f t="shared" si="41"/>
        <v>8.7724902483738987E-3</v>
      </c>
      <c r="BK62" s="4">
        <f t="shared" si="42"/>
        <v>6.830644633027827E-2</v>
      </c>
      <c r="BL62" s="4">
        <f t="shared" si="43"/>
        <v>1.3117930080658313E-4</v>
      </c>
      <c r="BM62" s="49">
        <f t="shared" si="44"/>
        <v>0.13013410874757003</v>
      </c>
      <c r="BO62" s="74">
        <f t="shared" si="45"/>
        <v>59</v>
      </c>
      <c r="BP62" s="56">
        <f t="shared" si="46"/>
        <v>1.7485042902563239E-2</v>
      </c>
      <c r="BQ62" s="4">
        <f t="shared" si="47"/>
        <v>0.13738447961143319</v>
      </c>
      <c r="BR62" s="4">
        <f t="shared" si="88"/>
        <v>2.6031853394476432E-4</v>
      </c>
      <c r="BS62" s="49">
        <f t="shared" si="48"/>
        <v>0.26316527010459967</v>
      </c>
      <c r="BU62" s="74">
        <f t="shared" si="49"/>
        <v>59</v>
      </c>
      <c r="BV62" s="73">
        <f t="shared" si="50"/>
        <v>6.0012281733677911E-8</v>
      </c>
      <c r="BW62" s="73">
        <f t="shared" si="51"/>
        <v>2.1076883997906418E-7</v>
      </c>
      <c r="BX62" s="73">
        <f t="shared" si="52"/>
        <v>1.9218093198976166E-8</v>
      </c>
      <c r="BY62" s="1">
        <f t="shared" si="53"/>
        <v>3.4132276730605727E-7</v>
      </c>
      <c r="BZ62" s="91">
        <f t="shared" si="54"/>
        <v>2.3874365950845187E-5</v>
      </c>
      <c r="CB62" s="74">
        <f t="shared" si="55"/>
        <v>59</v>
      </c>
      <c r="CC62" s="56">
        <f t="shared" si="56"/>
        <v>2.881130585858261E-2</v>
      </c>
      <c r="CD62" s="4">
        <f t="shared" si="57"/>
        <v>5.3994071317874065E-2</v>
      </c>
      <c r="CE62" s="4">
        <f t="shared" si="58"/>
        <v>1.6304144689664825E-2</v>
      </c>
      <c r="CF62" s="49">
        <f t="shared" si="59"/>
        <v>6.8710878657332844E-2</v>
      </c>
      <c r="CH62" s="74">
        <f t="shared" si="60"/>
        <v>59</v>
      </c>
      <c r="CI62" s="56">
        <f t="shared" si="131"/>
        <v>0</v>
      </c>
      <c r="CJ62" s="4">
        <f t="shared" si="132"/>
        <v>0</v>
      </c>
      <c r="CK62" s="4">
        <f t="shared" si="133"/>
        <v>0</v>
      </c>
      <c r="CL62" s="49">
        <f t="shared" si="61"/>
        <v>0</v>
      </c>
      <c r="CM62" s="4">
        <f t="shared" si="62"/>
        <v>102.21356938072221</v>
      </c>
      <c r="CN62" s="49">
        <f t="shared" si="63"/>
        <v>66.237930864070535</v>
      </c>
      <c r="CP62" s="74">
        <f t="shared" si="64"/>
        <v>59</v>
      </c>
      <c r="CQ62" s="56">
        <f t="shared" si="65"/>
        <v>0</v>
      </c>
      <c r="CR62" s="4">
        <f t="shared" si="66"/>
        <v>0</v>
      </c>
      <c r="CS62" s="4">
        <f t="shared" si="67"/>
        <v>0</v>
      </c>
      <c r="CT62" s="49">
        <f t="shared" si="68"/>
        <v>0</v>
      </c>
      <c r="CU62" s="4">
        <f t="shared" si="69"/>
        <v>94.779827748454906</v>
      </c>
      <c r="CV62" s="49">
        <f t="shared" si="70"/>
        <v>73.671672496337862</v>
      </c>
      <c r="CW62" s="56"/>
      <c r="CX62" s="74">
        <f t="shared" si="71"/>
        <v>59</v>
      </c>
      <c r="CY62" s="4">
        <f>Input_Accepted!Q61*(1-$DC$3)</f>
        <v>6.5128748343080958E-3</v>
      </c>
      <c r="CZ62" s="4">
        <f>Input_Accepted!L61</f>
        <v>8.3640759610233394E-3</v>
      </c>
      <c r="DA62" s="4">
        <f>Input_Accepted!M61</f>
        <v>8.3789641380086193E-3</v>
      </c>
      <c r="DB62" s="49">
        <f>$DC$3*Input_Accepted!Q61</f>
        <v>7.9184769464413045E-3</v>
      </c>
      <c r="DD62" s="102">
        <f>Input_Accepted!Q61*Input_Accepted!C61</f>
        <v>142.95349378197429</v>
      </c>
      <c r="DG62" s="82">
        <f t="shared" si="72"/>
        <v>59</v>
      </c>
      <c r="DH62" s="56">
        <f t="shared" si="73"/>
        <v>1.212328825249652E-4</v>
      </c>
      <c r="DI62" s="4">
        <f t="shared" si="74"/>
        <v>3.3535451582563519E-4</v>
      </c>
      <c r="DJ62" s="4">
        <f t="shared" si="75"/>
        <v>1.4888176985276488E-5</v>
      </c>
      <c r="DK62" s="49">
        <f t="shared" si="76"/>
        <v>4.6048719156731137E-4</v>
      </c>
      <c r="DM62" s="74">
        <f t="shared" si="77"/>
        <v>59</v>
      </c>
      <c r="DN62" s="4">
        <f t="shared" si="89"/>
        <v>7.1891133302324686E-7</v>
      </c>
      <c r="DO62" s="4">
        <f t="shared" si="90"/>
        <v>4.9940043302454905E-7</v>
      </c>
      <c r="DP62" s="49">
        <f t="shared" si="91"/>
        <v>5.0830852254105994E-7</v>
      </c>
      <c r="DQ62" s="49">
        <f t="shared" si="92"/>
        <v>3.2340507446183342E-7</v>
      </c>
      <c r="DS62" s="74">
        <f t="shared" si="79"/>
        <v>59</v>
      </c>
      <c r="DT62" s="73">
        <f t="shared" si="142"/>
        <v>8.2577312554836507E-3</v>
      </c>
      <c r="DU62" s="467">
        <f t="shared" si="143"/>
        <v>8.2577312554836507E-3</v>
      </c>
      <c r="DV62" s="49"/>
      <c r="DW62" s="102">
        <f t="shared" si="93"/>
        <v>91912.098142804069</v>
      </c>
      <c r="DY62" s="74">
        <f t="shared" si="82"/>
        <v>59</v>
      </c>
      <c r="DZ62" s="409">
        <f t="shared" si="83"/>
        <v>8.4147455065026848E-3</v>
      </c>
      <c r="EB62" s="102">
        <f t="shared" si="95"/>
        <v>91764.262202373153</v>
      </c>
      <c r="EE62" s="74">
        <f t="shared" si="84"/>
        <v>59</v>
      </c>
      <c r="EF62" s="409">
        <f>Input_Accepted!Q61</f>
        <v>1.4431351780749399E-2</v>
      </c>
      <c r="EH62" s="443">
        <f t="shared" si="134"/>
        <v>9.3803786574871099E-3</v>
      </c>
    </row>
    <row r="63" spans="1:138">
      <c r="A63" s="82">
        <f t="shared" si="9"/>
        <v>60</v>
      </c>
      <c r="B63" s="84">
        <f>Input_Accepted!B62</f>
        <v>44</v>
      </c>
      <c r="C63" s="17">
        <f>Input_Accepted!C62</f>
        <v>5353.5201916495498</v>
      </c>
      <c r="D63" s="16">
        <f t="shared" si="10"/>
        <v>8.2188912014624395E-3</v>
      </c>
      <c r="E63" s="12"/>
      <c r="F63" s="11">
        <f t="shared" si="11"/>
        <v>60</v>
      </c>
      <c r="G63" s="11">
        <f t="shared" si="12"/>
        <v>60</v>
      </c>
      <c r="H63" s="49">
        <f t="shared" si="13"/>
        <v>60</v>
      </c>
      <c r="J63" s="61">
        <f t="shared" si="14"/>
        <v>60</v>
      </c>
      <c r="K63" s="5">
        <f>Input_Accepted!B62</f>
        <v>44</v>
      </c>
      <c r="L63" s="4">
        <f t="shared" si="85"/>
        <v>1035</v>
      </c>
      <c r="M63" s="4">
        <f t="shared" si="86"/>
        <v>0.57308970099667778</v>
      </c>
      <c r="N63" s="4"/>
      <c r="O63" s="49"/>
      <c r="Q63" s="43">
        <f t="shared" si="15"/>
        <v>60</v>
      </c>
      <c r="R63" s="14">
        <f>Input_Accepted!M62</f>
        <v>8.2188912014624395E-3</v>
      </c>
      <c r="S63" s="14">
        <f t="shared" si="16"/>
        <v>1.0647418359811905E-2</v>
      </c>
      <c r="T63" s="14">
        <f t="shared" si="17"/>
        <v>5.7903640431129742E-3</v>
      </c>
      <c r="U63" s="14">
        <f t="shared" si="18"/>
        <v>9.6437923402899316E-3</v>
      </c>
      <c r="V63" s="14">
        <f t="shared" si="19"/>
        <v>6.7939900626349473E-3</v>
      </c>
      <c r="W63" s="49"/>
      <c r="X63" s="43">
        <f t="shared" si="20"/>
        <v>60</v>
      </c>
      <c r="Y63" s="14">
        <f>+Input_Accepted!I62</f>
        <v>8.1941323205877506E-3</v>
      </c>
      <c r="Z63" s="14">
        <f t="shared" si="21"/>
        <v>1.061899882909308E-2</v>
      </c>
      <c r="AA63" s="14">
        <f t="shared" si="22"/>
        <v>5.7692658120824213E-3</v>
      </c>
      <c r="AB63" s="14">
        <f t="shared" si="23"/>
        <v>9.6168856291495505E-3</v>
      </c>
      <c r="AC63" s="14">
        <f t="shared" si="24"/>
        <v>6.7713790120259507E-3</v>
      </c>
      <c r="AD63" s="50"/>
      <c r="AE63" s="43">
        <f t="shared" si="25"/>
        <v>60</v>
      </c>
      <c r="AF63" s="14">
        <f>Input_Accepted!E62</f>
        <v>8.1941323205877506E-3</v>
      </c>
      <c r="AG63" s="14">
        <f>Input_Accepted!J62</f>
        <v>9.1793382090211099E-3</v>
      </c>
      <c r="AH63" s="14">
        <f>Input_Accepted!K62</f>
        <v>8.8180561844757293E-3</v>
      </c>
      <c r="AI63" s="44">
        <f>Input_Accepted!L62</f>
        <v>9.2199941795004601E-3</v>
      </c>
      <c r="AK63" s="56">
        <f t="shared" si="124"/>
        <v>49.141772447974731</v>
      </c>
      <c r="AL63" s="4">
        <f t="shared" si="125"/>
        <v>47.207641834691003</v>
      </c>
      <c r="AM63" s="4">
        <f t="shared" si="126"/>
        <v>49.35942500684704</v>
      </c>
      <c r="AN63" s="4">
        <f t="shared" si="127"/>
        <v>45.989963406941804</v>
      </c>
      <c r="AO63" s="57">
        <f t="shared" si="27"/>
        <v>60</v>
      </c>
      <c r="AQ63" s="74">
        <f t="shared" si="27"/>
        <v>60</v>
      </c>
      <c r="AR63" s="73">
        <f t="shared" si="128"/>
        <v>-9.6044700755867039E-4</v>
      </c>
      <c r="AS63" s="73">
        <f t="shared" si="129"/>
        <v>-5.9916498301328981E-4</v>
      </c>
      <c r="AT63" s="50">
        <f t="shared" si="135"/>
        <v>-1.0011029780380206E-3</v>
      </c>
      <c r="AU63" s="50">
        <f t="shared" si="29"/>
        <v>-8.5906024000203078E-3</v>
      </c>
      <c r="AW63" s="74">
        <f t="shared" ref="AW63" si="165">1+AW62</f>
        <v>60</v>
      </c>
      <c r="AX63" s="4">
        <f t="shared" si="31"/>
        <v>0</v>
      </c>
      <c r="AY63" s="4">
        <f t="shared" si="31"/>
        <v>0</v>
      </c>
      <c r="AZ63" s="49">
        <f t="shared" si="31"/>
        <v>0</v>
      </c>
      <c r="BA63" s="4">
        <f t="shared" si="34"/>
        <v>0</v>
      </c>
      <c r="BC63" s="74">
        <f t="shared" si="35"/>
        <v>60</v>
      </c>
      <c r="BD63" s="56">
        <f t="shared" si="36"/>
        <v>0.55780233080482589</v>
      </c>
      <c r="BE63" s="4">
        <f t="shared" si="37"/>
        <v>0.22306257096223714</v>
      </c>
      <c r="BF63" s="4">
        <f t="shared" si="38"/>
        <v>0.60420950927306905</v>
      </c>
      <c r="BG63" s="49">
        <f t="shared" si="39"/>
        <v>8.7374241490112858E-2</v>
      </c>
      <c r="BI63" s="74">
        <f t="shared" si="40"/>
        <v>60</v>
      </c>
      <c r="BJ63" s="56">
        <f t="shared" si="41"/>
        <v>0.27890116540241294</v>
      </c>
      <c r="BK63" s="4">
        <f t="shared" si="42"/>
        <v>0.11153128548111857</v>
      </c>
      <c r="BL63" s="4">
        <f t="shared" si="43"/>
        <v>0.30210475463653452</v>
      </c>
      <c r="BM63" s="49">
        <f t="shared" si="44"/>
        <v>4.3687120745056429E-2</v>
      </c>
      <c r="BO63" s="74">
        <f t="shared" si="45"/>
        <v>60</v>
      </c>
      <c r="BP63" s="56">
        <f t="shared" si="46"/>
        <v>0.53305244956993836</v>
      </c>
      <c r="BQ63" s="4">
        <f t="shared" si="47"/>
        <v>0.21602937706297159</v>
      </c>
      <c r="BR63" s="4">
        <f t="shared" si="88"/>
        <v>0.57655871160592698</v>
      </c>
      <c r="BS63" s="49">
        <f t="shared" si="48"/>
        <v>8.5365059606408542E-2</v>
      </c>
      <c r="BU63" s="74">
        <f t="shared" si="49"/>
        <v>60</v>
      </c>
      <c r="BV63" s="73">
        <f t="shared" si="50"/>
        <v>9.7063064260376472E-7</v>
      </c>
      <c r="BW63" s="73">
        <f t="shared" si="51"/>
        <v>3.8928098792890496E-7</v>
      </c>
      <c r="BX63" s="73">
        <f t="shared" si="52"/>
        <v>1.0523925535718398E-6</v>
      </c>
      <c r="BY63" s="1">
        <f t="shared" si="53"/>
        <v>1.5718852388525823E-7</v>
      </c>
      <c r="BZ63" s="91">
        <f t="shared" si="54"/>
        <v>2.169386999101561E-5</v>
      </c>
      <c r="CB63" s="74">
        <f t="shared" si="55"/>
        <v>60</v>
      </c>
      <c r="CC63" s="56">
        <f t="shared" si="56"/>
        <v>0.12023309484007602</v>
      </c>
      <c r="CD63" s="4">
        <f t="shared" si="57"/>
        <v>7.6142761610081711E-2</v>
      </c>
      <c r="CE63" s="4">
        <f t="shared" si="58"/>
        <v>0.12519469039268899</v>
      </c>
      <c r="CF63" s="49">
        <f t="shared" si="59"/>
        <v>4.8384632310174744E-2</v>
      </c>
      <c r="CH63" s="74">
        <f t="shared" si="60"/>
        <v>60</v>
      </c>
      <c r="CI63" s="56">
        <f t="shared" si="131"/>
        <v>0</v>
      </c>
      <c r="CJ63" s="4">
        <f t="shared" si="132"/>
        <v>0</v>
      </c>
      <c r="CK63" s="4">
        <f t="shared" si="133"/>
        <v>0</v>
      </c>
      <c r="CL63" s="49">
        <f t="shared" si="61"/>
        <v>0</v>
      </c>
      <c r="CM63" s="4">
        <f t="shared" si="62"/>
        <v>56.84902464665273</v>
      </c>
      <c r="CN63" s="49">
        <f t="shared" si="63"/>
        <v>30.885881015976679</v>
      </c>
      <c r="CP63" s="74">
        <f t="shared" si="64"/>
        <v>60</v>
      </c>
      <c r="CQ63" s="56">
        <f t="shared" si="65"/>
        <v>0</v>
      </c>
      <c r="CR63" s="4">
        <f t="shared" si="66"/>
        <v>0</v>
      </c>
      <c r="CS63" s="4">
        <f t="shared" si="67"/>
        <v>0</v>
      </c>
      <c r="CT63" s="49">
        <f t="shared" si="68"/>
        <v>0</v>
      </c>
      <c r="CU63" s="4">
        <f t="shared" si="69"/>
        <v>51.484191396436501</v>
      </c>
      <c r="CV63" s="49">
        <f t="shared" si="70"/>
        <v>36.250714266192908</v>
      </c>
      <c r="CW63" s="56"/>
      <c r="CX63" s="74">
        <f t="shared" si="71"/>
        <v>60</v>
      </c>
      <c r="CY63" s="4">
        <f>Input_Accepted!Q62*(1-$DC$3)</f>
        <v>7.0656918699224906E-3</v>
      </c>
      <c r="CZ63" s="4">
        <f>Input_Accepted!L62</f>
        <v>9.2199941795004601E-3</v>
      </c>
      <c r="DA63" s="4">
        <f>Input_Accepted!M62</f>
        <v>8.2188912014624395E-3</v>
      </c>
      <c r="DB63" s="49">
        <f>$DC$3*Input_Accepted!Q62</f>
        <v>8.5906024000203078E-3</v>
      </c>
      <c r="DD63" s="102">
        <f>Input_Accepted!Q62*Input_Accepted!C62</f>
        <v>83.816287500545926</v>
      </c>
      <c r="DG63" s="82">
        <f t="shared" si="72"/>
        <v>60</v>
      </c>
      <c r="DH63" s="56">
        <f t="shared" si="73"/>
        <v>9.6044700755867039E-4</v>
      </c>
      <c r="DI63" s="4">
        <f t="shared" si="74"/>
        <v>5.9916498301328981E-4</v>
      </c>
      <c r="DJ63" s="4">
        <f t="shared" si="75"/>
        <v>1.0011029780380206E-3</v>
      </c>
      <c r="DK63" s="49">
        <f t="shared" si="76"/>
        <v>3.7171119855786833E-4</v>
      </c>
      <c r="DM63" s="74">
        <f t="shared" si="77"/>
        <v>60</v>
      </c>
      <c r="DN63" s="4">
        <f t="shared" si="89"/>
        <v>8.4935937680859649E-7</v>
      </c>
      <c r="DO63" s="4">
        <f t="shared" si="90"/>
        <v>5.9976747784705617E-7</v>
      </c>
      <c r="DP63" s="49">
        <f t="shared" si="91"/>
        <v>7.3259599672104819E-7</v>
      </c>
      <c r="DQ63" s="49">
        <f t="shared" si="92"/>
        <v>4.5175262534878096E-7</v>
      </c>
      <c r="DS63" s="74">
        <f t="shared" si="79"/>
        <v>60</v>
      </c>
      <c r="DT63" s="73">
        <f t="shared" si="142"/>
        <v>9.1793382090211099E-3</v>
      </c>
      <c r="DU63" s="467">
        <f t="shared" si="143"/>
        <v>9.1793382090211099E-3</v>
      </c>
      <c r="DV63" s="49"/>
      <c r="DW63" s="102">
        <f t="shared" si="93"/>
        <v>91153.112737213145</v>
      </c>
      <c r="DY63" s="74">
        <f t="shared" si="82"/>
        <v>60</v>
      </c>
      <c r="DZ63" s="409">
        <f t="shared" si="83"/>
        <v>9.3538760898443374E-3</v>
      </c>
      <c r="EB63" s="102">
        <f t="shared" si="95"/>
        <v>90992.089289348194</v>
      </c>
      <c r="EE63" s="74">
        <f t="shared" si="84"/>
        <v>60</v>
      </c>
      <c r="EF63" s="409">
        <f>Input_Accepted!Q62</f>
        <v>1.5656294269942798E-2</v>
      </c>
      <c r="EH63" s="443">
        <f t="shared" si="134"/>
        <v>1.017659127546282E-2</v>
      </c>
    </row>
    <row r="64" spans="1:138">
      <c r="A64" s="82">
        <f t="shared" si="9"/>
        <v>61</v>
      </c>
      <c r="B64" s="84">
        <f>Input_Accepted!B63</f>
        <v>46</v>
      </c>
      <c r="C64" s="17">
        <f>Input_Accepted!C63</f>
        <v>5312.88227241616</v>
      </c>
      <c r="D64" s="16">
        <f t="shared" si="10"/>
        <v>8.6582005098863983E-3</v>
      </c>
      <c r="E64" s="12"/>
      <c r="F64" s="11">
        <f t="shared" si="11"/>
        <v>61</v>
      </c>
      <c r="G64" s="11">
        <f t="shared" si="12"/>
        <v>61</v>
      </c>
      <c r="H64" s="49">
        <f t="shared" si="13"/>
        <v>61</v>
      </c>
      <c r="J64" s="61">
        <f t="shared" si="14"/>
        <v>61</v>
      </c>
      <c r="K64" s="5">
        <f>Input_Accepted!B63</f>
        <v>46</v>
      </c>
      <c r="L64" s="4">
        <f t="shared" si="85"/>
        <v>1081</v>
      </c>
      <c r="M64" s="4">
        <f t="shared" si="86"/>
        <v>0.59856035437430788</v>
      </c>
      <c r="N64" s="4"/>
      <c r="O64" s="49"/>
      <c r="Q64" s="43">
        <f t="shared" si="15"/>
        <v>61</v>
      </c>
      <c r="R64" s="14">
        <f>Input_Accepted!M63</f>
        <v>8.6582005098864E-3</v>
      </c>
      <c r="S64" s="14">
        <f t="shared" si="16"/>
        <v>1.1160301269005999E-2</v>
      </c>
      <c r="T64" s="14">
        <f t="shared" si="17"/>
        <v>6.156099750766802E-3</v>
      </c>
      <c r="U64" s="14">
        <f t="shared" si="18"/>
        <v>1.0126269832839225E-2</v>
      </c>
      <c r="V64" s="14">
        <f t="shared" si="19"/>
        <v>7.1901311869335752E-3</v>
      </c>
      <c r="W64" s="49"/>
      <c r="X64" s="43">
        <f t="shared" si="20"/>
        <v>61</v>
      </c>
      <c r="Y64" s="14">
        <f>+Input_Accepted!I63</f>
        <v>8.6146682291379194E-3</v>
      </c>
      <c r="Z64" s="14">
        <f t="shared" si="21"/>
        <v>1.1110470946916305E-2</v>
      </c>
      <c r="AA64" s="14">
        <f t="shared" si="22"/>
        <v>6.118865511359534E-3</v>
      </c>
      <c r="AB64" s="14">
        <f t="shared" si="23"/>
        <v>1.007904227273238E-2</v>
      </c>
      <c r="AC64" s="14">
        <f t="shared" si="24"/>
        <v>7.1502941855434588E-3</v>
      </c>
      <c r="AD64" s="50"/>
      <c r="AE64" s="43">
        <f t="shared" si="25"/>
        <v>61</v>
      </c>
      <c r="AF64" s="14">
        <f>Input_Accepted!E63</f>
        <v>8.6146682291379194E-3</v>
      </c>
      <c r="AG64" s="14">
        <f>Input_Accepted!J63</f>
        <v>1.01704264855102E-2</v>
      </c>
      <c r="AH64" s="14">
        <f>Input_Accepted!K63</f>
        <v>9.6667032203939796E-3</v>
      </c>
      <c r="AI64" s="44">
        <f>Input_Accepted!L63</f>
        <v>1.0074743745240399E-2</v>
      </c>
      <c r="AK64" s="56">
        <f t="shared" si="124"/>
        <v>54.034278577778927</v>
      </c>
      <c r="AL64" s="4">
        <f t="shared" si="125"/>
        <v>51.358056172339381</v>
      </c>
      <c r="AM64" s="4">
        <f t="shared" si="126"/>
        <v>53.52592744322331</v>
      </c>
      <c r="AN64" s="4">
        <f t="shared" si="127"/>
        <v>49.151692213163578</v>
      </c>
      <c r="AO64" s="57">
        <f t="shared" si="27"/>
        <v>61</v>
      </c>
      <c r="AQ64" s="74">
        <f t="shared" si="27"/>
        <v>61</v>
      </c>
      <c r="AR64" s="73">
        <f t="shared" si="128"/>
        <v>-1.5122259756238012E-3</v>
      </c>
      <c r="AS64" s="73">
        <f t="shared" si="129"/>
        <v>-1.0085027105075813E-3</v>
      </c>
      <c r="AT64" s="50">
        <f t="shared" si="135"/>
        <v>-1.4165432353540012E-3</v>
      </c>
      <c r="AU64" s="50">
        <f t="shared" si="29"/>
        <v>-9.2514175343867862E-3</v>
      </c>
      <c r="AW64" s="74">
        <f t="shared" ref="AW64" si="166">1+AW63</f>
        <v>61</v>
      </c>
      <c r="AX64" s="4">
        <f t="shared" si="31"/>
        <v>0</v>
      </c>
      <c r="AY64" s="4">
        <f t="shared" si="31"/>
        <v>0</v>
      </c>
      <c r="AZ64" s="49">
        <f t="shared" si="31"/>
        <v>0</v>
      </c>
      <c r="BA64" s="4">
        <f t="shared" si="34"/>
        <v>0</v>
      </c>
      <c r="BC64" s="74">
        <f t="shared" si="35"/>
        <v>61</v>
      </c>
      <c r="BD64" s="56">
        <f t="shared" si="36"/>
        <v>1.2586513368760492</v>
      </c>
      <c r="BE64" s="4">
        <f t="shared" si="37"/>
        <v>0.5795141587338577</v>
      </c>
      <c r="BF64" s="4">
        <f t="shared" si="38"/>
        <v>1.1115764947605378</v>
      </c>
      <c r="BG64" s="49">
        <f t="shared" si="39"/>
        <v>0.20655555121662683</v>
      </c>
      <c r="BI64" s="74">
        <f t="shared" si="40"/>
        <v>61</v>
      </c>
      <c r="BJ64" s="56">
        <f t="shared" si="41"/>
        <v>0.62932566843802462</v>
      </c>
      <c r="BK64" s="4">
        <f t="shared" si="42"/>
        <v>0.28975707936692885</v>
      </c>
      <c r="BL64" s="4">
        <f t="shared" si="43"/>
        <v>0.55578824738026888</v>
      </c>
      <c r="BM64" s="49">
        <f t="shared" si="44"/>
        <v>0.10327777560831342</v>
      </c>
      <c r="BO64" s="74">
        <f t="shared" si="45"/>
        <v>61</v>
      </c>
      <c r="BP64" s="56">
        <f t="shared" si="46"/>
        <v>1.1824555940682306</v>
      </c>
      <c r="BQ64" s="4">
        <f t="shared" si="47"/>
        <v>0.55358884164766264</v>
      </c>
      <c r="BR64" s="4">
        <f t="shared" si="88"/>
        <v>1.0475101930125579</v>
      </c>
      <c r="BS64" s="49">
        <f t="shared" si="48"/>
        <v>0.20022236300683771</v>
      </c>
      <c r="BU64" s="74">
        <f t="shared" si="49"/>
        <v>61</v>
      </c>
      <c r="BV64" s="73">
        <f t="shared" si="50"/>
        <v>2.4203837522705174E-6</v>
      </c>
      <c r="BW64" s="73">
        <f t="shared" si="51"/>
        <v>1.1067776228271385E-6</v>
      </c>
      <c r="BX64" s="73">
        <f t="shared" si="52"/>
        <v>2.1318205127219236E-6</v>
      </c>
      <c r="BY64" s="1">
        <f t="shared" si="53"/>
        <v>4.0544967773491454E-7</v>
      </c>
      <c r="BZ64" s="91">
        <f t="shared" si="54"/>
        <v>2.6582599248293145E-5</v>
      </c>
      <c r="CB64" s="74">
        <f t="shared" si="55"/>
        <v>61</v>
      </c>
      <c r="CC64" s="56">
        <f t="shared" si="56"/>
        <v>0.18059410008503216</v>
      </c>
      <c r="CD64" s="4">
        <f t="shared" si="57"/>
        <v>0.12212135897441737</v>
      </c>
      <c r="CE64" s="4">
        <f t="shared" si="58"/>
        <v>0.16948714416696598</v>
      </c>
      <c r="CF64" s="49">
        <f t="shared" si="59"/>
        <v>7.3914547642722983E-2</v>
      </c>
      <c r="CH64" s="74">
        <f t="shared" si="60"/>
        <v>61</v>
      </c>
      <c r="CI64" s="56">
        <f t="shared" si="131"/>
        <v>0</v>
      </c>
      <c r="CJ64" s="4">
        <f t="shared" si="132"/>
        <v>0</v>
      </c>
      <c r="CK64" s="4">
        <f t="shared" si="133"/>
        <v>0</v>
      </c>
      <c r="CL64" s="49">
        <f t="shared" si="61"/>
        <v>0</v>
      </c>
      <c r="CM64" s="4">
        <f t="shared" si="62"/>
        <v>59.028624132066426</v>
      </c>
      <c r="CN64" s="49">
        <f t="shared" si="63"/>
        <v>32.508812102600707</v>
      </c>
      <c r="CP64" s="74">
        <f t="shared" si="64"/>
        <v>61</v>
      </c>
      <c r="CQ64" s="56">
        <f t="shared" si="65"/>
        <v>1</v>
      </c>
      <c r="CR64" s="4">
        <f t="shared" si="66"/>
        <v>0</v>
      </c>
      <c r="CS64" s="4">
        <f t="shared" si="67"/>
        <v>0</v>
      </c>
      <c r="CT64" s="49">
        <f t="shared" si="68"/>
        <v>0</v>
      </c>
      <c r="CU64" s="4">
        <f t="shared" si="69"/>
        <v>53.548765013732947</v>
      </c>
      <c r="CV64" s="49">
        <f t="shared" si="70"/>
        <v>37.988671220934187</v>
      </c>
      <c r="CW64" s="56"/>
      <c r="CX64" s="74">
        <f t="shared" si="71"/>
        <v>61</v>
      </c>
      <c r="CY64" s="4">
        <f>Input_Accepted!Q63*(1-$DC$3)</f>
        <v>7.6092062714741135E-3</v>
      </c>
      <c r="CZ64" s="4">
        <f>Input_Accepted!L63</f>
        <v>1.0074743745240399E-2</v>
      </c>
      <c r="DA64" s="4">
        <f>Input_Accepted!M63</f>
        <v>8.6582005098864E-3</v>
      </c>
      <c r="DB64" s="49">
        <f>$DC$3*Input_Accepted!Q63</f>
        <v>9.2514175343867862E-3</v>
      </c>
      <c r="DD64" s="102">
        <f>Input_Accepted!Q63*Input_Accepted!C63</f>
        <v>89.578509320036261</v>
      </c>
      <c r="DG64" s="82">
        <f t="shared" si="72"/>
        <v>61</v>
      </c>
      <c r="DH64" s="56">
        <f t="shared" si="73"/>
        <v>1.5122259756238012E-3</v>
      </c>
      <c r="DI64" s="4">
        <f t="shared" si="74"/>
        <v>1.0085027105075813E-3</v>
      </c>
      <c r="DJ64" s="4">
        <f t="shared" si="75"/>
        <v>1.4165432353540012E-3</v>
      </c>
      <c r="DK64" s="49">
        <f t="shared" si="76"/>
        <v>5.9321702450038788E-4</v>
      </c>
      <c r="DM64" s="74">
        <f t="shared" si="77"/>
        <v>61</v>
      </c>
      <c r="DN64" s="4">
        <f t="shared" si="89"/>
        <v>9.822559717941143E-7</v>
      </c>
      <c r="DO64" s="4">
        <f t="shared" si="90"/>
        <v>7.2020179157283191E-7</v>
      </c>
      <c r="DP64" s="49">
        <f t="shared" si="91"/>
        <v>7.3059682013261502E-7</v>
      </c>
      <c r="DQ64" s="49">
        <f t="shared" si="92"/>
        <v>4.3667664180778685E-7</v>
      </c>
      <c r="DS64" s="74">
        <f t="shared" si="79"/>
        <v>61</v>
      </c>
      <c r="DT64" s="73">
        <f t="shared" si="142"/>
        <v>1.01704264855102E-2</v>
      </c>
      <c r="DU64" s="467">
        <f t="shared" si="143"/>
        <v>1.01704264855102E-2</v>
      </c>
      <c r="DV64" s="49"/>
      <c r="DW64" s="102">
        <f t="shared" si="93"/>
        <v>90316.387486593245</v>
      </c>
      <c r="DY64" s="74">
        <f t="shared" si="82"/>
        <v>61</v>
      </c>
      <c r="DZ64" s="409">
        <f t="shared" si="83"/>
        <v>1.0363809128727862E-2</v>
      </c>
      <c r="EB64" s="102">
        <f t="shared" si="95"/>
        <v>90140.960560979569</v>
      </c>
      <c r="EE64" s="74">
        <f t="shared" si="84"/>
        <v>61</v>
      </c>
      <c r="EF64" s="409">
        <f>Input_Accepted!Q63</f>
        <v>1.6860623805860901E-2</v>
      </c>
      <c r="EH64" s="443">
        <f t="shared" si="134"/>
        <v>1.0959405473809586E-2</v>
      </c>
    </row>
    <row r="65" spans="1:138">
      <c r="A65" s="82">
        <f t="shared" si="9"/>
        <v>62</v>
      </c>
      <c r="B65" s="84">
        <f>Input_Accepted!B64</f>
        <v>62</v>
      </c>
      <c r="C65" s="17">
        <f>Input_Accepted!C64</f>
        <v>5148.40862422999</v>
      </c>
      <c r="D65" s="16">
        <f t="shared" si="10"/>
        <v>1.2042556161569807E-2</v>
      </c>
      <c r="E65" s="12"/>
      <c r="F65" s="11">
        <f t="shared" si="11"/>
        <v>62</v>
      </c>
      <c r="G65" s="11">
        <f t="shared" si="12"/>
        <v>62</v>
      </c>
      <c r="H65" s="49">
        <f t="shared" si="13"/>
        <v>62</v>
      </c>
      <c r="J65" s="61">
        <f t="shared" si="14"/>
        <v>62</v>
      </c>
      <c r="K65" s="5">
        <f>Input_Accepted!B64</f>
        <v>62</v>
      </c>
      <c r="L65" s="4">
        <f t="shared" si="85"/>
        <v>1143</v>
      </c>
      <c r="M65" s="4">
        <f t="shared" si="86"/>
        <v>0.63289036544850497</v>
      </c>
      <c r="N65" s="4"/>
      <c r="O65" s="49"/>
      <c r="Q65" s="43">
        <f t="shared" si="15"/>
        <v>62</v>
      </c>
      <c r="R65" s="14">
        <f>Input_Accepted!M64</f>
        <v>1.20425561615698E-2</v>
      </c>
      <c r="S65" s="14">
        <f t="shared" si="16"/>
        <v>1.5040192238945331E-2</v>
      </c>
      <c r="T65" s="14">
        <f t="shared" si="17"/>
        <v>9.0449200841942693E-3</v>
      </c>
      <c r="U65" s="14">
        <f t="shared" si="18"/>
        <v>1.3801373247785036E-2</v>
      </c>
      <c r="V65" s="14">
        <f t="shared" si="19"/>
        <v>1.0283739075354565E-2</v>
      </c>
      <c r="W65" s="49"/>
      <c r="X65" s="43">
        <f t="shared" si="20"/>
        <v>62</v>
      </c>
      <c r="Y65" s="14">
        <f>+Input_Accepted!I64</f>
        <v>1.2021615269119299E-2</v>
      </c>
      <c r="Z65" s="14">
        <f t="shared" si="21"/>
        <v>1.5016643906396579E-2</v>
      </c>
      <c r="AA65" s="14">
        <f t="shared" si="22"/>
        <v>9.0265866318420193E-3</v>
      </c>
      <c r="AB65" s="14">
        <f t="shared" si="23"/>
        <v>1.3778902479766684E-2</v>
      </c>
      <c r="AC65" s="14">
        <f t="shared" si="24"/>
        <v>1.0264328058471914E-2</v>
      </c>
      <c r="AD65" s="50"/>
      <c r="AE65" s="43">
        <f t="shared" si="25"/>
        <v>62</v>
      </c>
      <c r="AF65" s="14">
        <f>Input_Accepted!E64</f>
        <v>1.2021615269119299E-2</v>
      </c>
      <c r="AG65" s="14">
        <f>Input_Accepted!J64</f>
        <v>1.12239436969791E-2</v>
      </c>
      <c r="AH65" s="14">
        <f>Input_Accepted!K64</f>
        <v>1.05965863145293E-2</v>
      </c>
      <c r="AI65" s="44">
        <f>Input_Accepted!L64</f>
        <v>1.0982885121505401E-2</v>
      </c>
      <c r="AK65" s="56">
        <f t="shared" si="124"/>
        <v>57.785448527399033</v>
      </c>
      <c r="AL65" s="4">
        <f t="shared" si="125"/>
        <v>54.555556369120133</v>
      </c>
      <c r="AM65" s="4">
        <f t="shared" si="126"/>
        <v>56.54438047848565</v>
      </c>
      <c r="AN65" s="4">
        <f t="shared" si="127"/>
        <v>51.191892323048528</v>
      </c>
      <c r="AO65" s="57">
        <f t="shared" si="27"/>
        <v>62</v>
      </c>
      <c r="AQ65" s="74">
        <f t="shared" si="27"/>
        <v>62</v>
      </c>
      <c r="AR65" s="73">
        <f t="shared" si="128"/>
        <v>8.1861246459070773E-4</v>
      </c>
      <c r="AS65" s="73">
        <f t="shared" si="129"/>
        <v>1.4459698470405073E-3</v>
      </c>
      <c r="AT65" s="50">
        <f t="shared" si="135"/>
        <v>1.0596710400644065E-3</v>
      </c>
      <c r="AU65" s="50">
        <f t="shared" si="29"/>
        <v>-9.9432457793120349E-3</v>
      </c>
      <c r="AW65" s="74">
        <f t="shared" ref="AW65" si="167">1+AW64</f>
        <v>62</v>
      </c>
      <c r="AX65" s="4">
        <f t="shared" si="31"/>
        <v>1</v>
      </c>
      <c r="AY65" s="4">
        <f t="shared" si="31"/>
        <v>1</v>
      </c>
      <c r="AZ65" s="49">
        <f t="shared" si="31"/>
        <v>1</v>
      </c>
      <c r="BA65" s="4">
        <f t="shared" si="34"/>
        <v>0</v>
      </c>
      <c r="BC65" s="74">
        <f t="shared" si="35"/>
        <v>62</v>
      </c>
      <c r="BD65" s="56">
        <f t="shared" si="36"/>
        <v>0.30017423863516512</v>
      </c>
      <c r="BE65" s="4">
        <f t="shared" si="37"/>
        <v>0.97255037784123921</v>
      </c>
      <c r="BF65" s="4">
        <f t="shared" si="38"/>
        <v>0.51022240170244793</v>
      </c>
      <c r="BG65" s="49">
        <f t="shared" si="39"/>
        <v>2.1363837530250898</v>
      </c>
      <c r="BI65" s="74">
        <f t="shared" si="40"/>
        <v>62</v>
      </c>
      <c r="BJ65" s="56">
        <f t="shared" si="41"/>
        <v>0.15008711931758256</v>
      </c>
      <c r="BK65" s="4">
        <f t="shared" si="42"/>
        <v>0.48627518892061961</v>
      </c>
      <c r="BL65" s="4">
        <f t="shared" si="43"/>
        <v>0.25511120085122396</v>
      </c>
      <c r="BM65" s="49">
        <f t="shared" si="44"/>
        <v>1.0681918765125449</v>
      </c>
      <c r="BO65" s="74">
        <f t="shared" si="45"/>
        <v>62</v>
      </c>
      <c r="BP65" s="56">
        <f t="shared" si="46"/>
        <v>0.30393602351646792</v>
      </c>
      <c r="BQ65" s="4">
        <f t="shared" si="47"/>
        <v>1.005076009739523</v>
      </c>
      <c r="BR65" s="4">
        <f t="shared" si="88"/>
        <v>0.52059801327707367</v>
      </c>
      <c r="BS65" s="49">
        <f t="shared" si="48"/>
        <v>2.2592184845665733</v>
      </c>
      <c r="BU65" s="74">
        <f t="shared" si="49"/>
        <v>62</v>
      </c>
      <c r="BV65" s="73">
        <f t="shared" si="50"/>
        <v>6.3627993700061761E-7</v>
      </c>
      <c r="BW65" s="73">
        <f t="shared" si="51"/>
        <v>2.0307075214198657E-6</v>
      </c>
      <c r="BX65" s="73">
        <f t="shared" si="52"/>
        <v>1.0789603195619912E-6</v>
      </c>
      <c r="BY65" s="1">
        <f t="shared" si="53"/>
        <v>4.3196197361617076E-6</v>
      </c>
      <c r="BZ65" s="91">
        <f t="shared" si="54"/>
        <v>7.48253647803682E-5</v>
      </c>
      <c r="CB65" s="74">
        <f t="shared" si="55"/>
        <v>62</v>
      </c>
      <c r="CC65" s="56">
        <f t="shared" si="56"/>
        <v>6.6353110982450933E-2</v>
      </c>
      <c r="CD65" s="4">
        <f t="shared" si="57"/>
        <v>0.11853889204477898</v>
      </c>
      <c r="CE65" s="4">
        <f t="shared" si="58"/>
        <v>8.6405206318834013E-2</v>
      </c>
      <c r="CF65" s="49">
        <f t="shared" si="59"/>
        <v>0.1728860426224175</v>
      </c>
      <c r="CH65" s="74">
        <f t="shared" si="60"/>
        <v>62</v>
      </c>
      <c r="CI65" s="56">
        <f t="shared" si="131"/>
        <v>0</v>
      </c>
      <c r="CJ65" s="4">
        <f t="shared" si="132"/>
        <v>0</v>
      </c>
      <c r="CK65" s="4">
        <f t="shared" si="133"/>
        <v>0</v>
      </c>
      <c r="CL65" s="49">
        <f t="shared" si="61"/>
        <v>0</v>
      </c>
      <c r="CM65" s="4">
        <f t="shared" si="62"/>
        <v>77.311818994682881</v>
      </c>
      <c r="CN65" s="49">
        <f t="shared" si="63"/>
        <v>46.472556462734588</v>
      </c>
      <c r="CP65" s="74">
        <f t="shared" si="64"/>
        <v>62</v>
      </c>
      <c r="CQ65" s="56">
        <f t="shared" si="65"/>
        <v>0</v>
      </c>
      <c r="CR65" s="4">
        <f t="shared" si="66"/>
        <v>0</v>
      </c>
      <c r="CS65" s="4">
        <f t="shared" si="67"/>
        <v>0</v>
      </c>
      <c r="CT65" s="49">
        <f t="shared" si="68"/>
        <v>1</v>
      </c>
      <c r="CU65" s="4">
        <f t="shared" si="69"/>
        <v>70.939420359254797</v>
      </c>
      <c r="CV65" s="49">
        <f t="shared" si="70"/>
        <v>52.844955098162671</v>
      </c>
      <c r="CW65" s="56"/>
      <c r="CX65" s="74">
        <f t="shared" si="71"/>
        <v>62</v>
      </c>
      <c r="CY65" s="4">
        <f>Input_Accepted!Q64*(1-$DC$3)</f>
        <v>8.178228672690066E-3</v>
      </c>
      <c r="CZ65" s="4">
        <f>Input_Accepted!L64</f>
        <v>1.0982885121505401E-2</v>
      </c>
      <c r="DA65" s="4">
        <f>Input_Accepted!M64</f>
        <v>1.20425561615698E-2</v>
      </c>
      <c r="DB65" s="49">
        <f>$DC$3*Input_Accepted!Q64</f>
        <v>9.9432457793120349E-3</v>
      </c>
      <c r="DD65" s="102">
        <f>Input_Accepted!Q64*Input_Accepted!C64</f>
        <v>93.296755352451044</v>
      </c>
      <c r="DG65" s="82">
        <f t="shared" si="72"/>
        <v>62</v>
      </c>
      <c r="DH65" s="56">
        <f t="shared" si="73"/>
        <v>8.1861246459070773E-4</v>
      </c>
      <c r="DI65" s="4">
        <f t="shared" si="74"/>
        <v>1.4459698470405073E-3</v>
      </c>
      <c r="DJ65" s="4">
        <f t="shared" si="75"/>
        <v>1.0596710400644065E-3</v>
      </c>
      <c r="DK65" s="49">
        <f t="shared" si="76"/>
        <v>2.0993103822577724E-3</v>
      </c>
      <c r="DM65" s="74">
        <f t="shared" si="77"/>
        <v>62</v>
      </c>
      <c r="DN65" s="4">
        <f t="shared" si="89"/>
        <v>1.1098985148612071E-6</v>
      </c>
      <c r="DO65" s="4">
        <f t="shared" si="90"/>
        <v>8.6468256875867728E-7</v>
      </c>
      <c r="DP65" s="49">
        <f t="shared" si="91"/>
        <v>8.2472075928449056E-7</v>
      </c>
      <c r="DQ65" s="49">
        <f t="shared" si="92"/>
        <v>4.7862632047634998E-7</v>
      </c>
      <c r="DS65" s="74">
        <f t="shared" si="79"/>
        <v>62</v>
      </c>
      <c r="DT65" s="73">
        <f t="shared" si="142"/>
        <v>1.12239436969791E-2</v>
      </c>
      <c r="DU65" s="467">
        <f t="shared" si="143"/>
        <v>1.12239436969791E-2</v>
      </c>
      <c r="DV65" s="49"/>
      <c r="DW65" s="102">
        <f t="shared" si="93"/>
        <v>89397.831307223983</v>
      </c>
      <c r="DY65" s="74">
        <f t="shared" si="82"/>
        <v>62</v>
      </c>
      <c r="DZ65" s="409">
        <f t="shared" si="83"/>
        <v>1.1437358139582894E-2</v>
      </c>
      <c r="EB65" s="102">
        <f t="shared" si="95"/>
        <v>89206.7568510454</v>
      </c>
      <c r="EE65" s="74">
        <f t="shared" si="84"/>
        <v>62</v>
      </c>
      <c r="EF65" s="409">
        <f>Input_Accepted!Q64</f>
        <v>1.8121474452002101E-2</v>
      </c>
      <c r="EH65" s="443">
        <f t="shared" si="134"/>
        <v>1.1778958393801366E-2</v>
      </c>
    </row>
    <row r="66" spans="1:138">
      <c r="A66" s="82">
        <f t="shared" si="9"/>
        <v>63</v>
      </c>
      <c r="B66" s="84">
        <f>Input_Accepted!B65</f>
        <v>57</v>
      </c>
      <c r="C66" s="17">
        <f>Input_Accepted!C65</f>
        <v>5032.1608487337398</v>
      </c>
      <c r="D66" s="16">
        <f t="shared" si="10"/>
        <v>1.1327141900550159E-2</v>
      </c>
      <c r="E66" s="12"/>
      <c r="F66" s="11">
        <f t="shared" si="11"/>
        <v>63</v>
      </c>
      <c r="G66" s="11">
        <f t="shared" si="12"/>
        <v>63</v>
      </c>
      <c r="H66" s="49">
        <f t="shared" si="13"/>
        <v>63</v>
      </c>
      <c r="J66" s="61">
        <f t="shared" si="14"/>
        <v>63</v>
      </c>
      <c r="K66" s="5">
        <f>Input_Accepted!B65</f>
        <v>57</v>
      </c>
      <c r="L66" s="4">
        <f t="shared" si="85"/>
        <v>1200</v>
      </c>
      <c r="M66" s="4">
        <f t="shared" si="86"/>
        <v>0.66445182724252494</v>
      </c>
      <c r="N66" s="4"/>
      <c r="O66" s="49"/>
      <c r="Q66" s="43">
        <f t="shared" si="15"/>
        <v>63</v>
      </c>
      <c r="R66" s="14">
        <f>Input_Accepted!M65</f>
        <v>1.1327141900550199E-2</v>
      </c>
      <c r="S66" s="14">
        <f t="shared" si="16"/>
        <v>1.4267762428778006E-2</v>
      </c>
      <c r="T66" s="14">
        <f t="shared" si="17"/>
        <v>8.3865213723223926E-3</v>
      </c>
      <c r="U66" s="14">
        <f t="shared" si="18"/>
        <v>1.3052505985989983E-2</v>
      </c>
      <c r="V66" s="14">
        <f t="shared" si="19"/>
        <v>9.6017778151104155E-3</v>
      </c>
      <c r="W66" s="49"/>
      <c r="X66" s="43">
        <f t="shared" si="20"/>
        <v>63</v>
      </c>
      <c r="Y66" s="14">
        <f>+Input_Accepted!I65</f>
        <v>1.1330042965970399E-2</v>
      </c>
      <c r="Z66" s="14">
        <f t="shared" si="21"/>
        <v>1.4271040040481704E-2</v>
      </c>
      <c r="AA66" s="14">
        <f t="shared" si="22"/>
        <v>8.3890458914590953E-3</v>
      </c>
      <c r="AB66" s="14">
        <f t="shared" si="23"/>
        <v>1.3055627984178564E-2</v>
      </c>
      <c r="AC66" s="14">
        <f t="shared" si="24"/>
        <v>9.6044579477622353E-3</v>
      </c>
      <c r="AD66" s="50"/>
      <c r="AE66" s="43">
        <f t="shared" si="25"/>
        <v>63</v>
      </c>
      <c r="AF66" s="14">
        <f>Input_Accepted!E65</f>
        <v>1.1330042965970399E-2</v>
      </c>
      <c r="AG66" s="14">
        <f>Input_Accepted!J65</f>
        <v>1.2330506241868501E-2</v>
      </c>
      <c r="AH66" s="14">
        <f>Input_Accepted!K65</f>
        <v>1.1615393245136199E-2</v>
      </c>
      <c r="AI66" s="44">
        <f>Input_Accepted!L65</f>
        <v>1.1940953055039401E-2</v>
      </c>
      <c r="AK66" s="56">
        <f t="shared" si="124"/>
        <v>62.049090755397671</v>
      </c>
      <c r="AL66" s="4">
        <f t="shared" si="125"/>
        <v>58.450527130820724</v>
      </c>
      <c r="AM66" s="4">
        <f t="shared" si="126"/>
        <v>60.088796460136813</v>
      </c>
      <c r="AN66" s="4">
        <f t="shared" si="127"/>
        <v>53.656492363790107</v>
      </c>
      <c r="AO66" s="57">
        <f t="shared" si="27"/>
        <v>63</v>
      </c>
      <c r="AQ66" s="74">
        <f t="shared" si="27"/>
        <v>63</v>
      </c>
      <c r="AR66" s="73">
        <f t="shared" si="128"/>
        <v>-1.0033643413183413E-3</v>
      </c>
      <c r="AS66" s="73">
        <f t="shared" si="129"/>
        <v>-2.8825134458604004E-4</v>
      </c>
      <c r="AT66" s="50">
        <f t="shared" si="135"/>
        <v>-6.1381115448924141E-4</v>
      </c>
      <c r="AU66" s="50">
        <f t="shared" si="29"/>
        <v>-1.0662714085797134E-2</v>
      </c>
      <c r="AW66" s="74">
        <f t="shared" ref="AW66" si="168">1+AW65</f>
        <v>63</v>
      </c>
      <c r="AX66" s="4">
        <f t="shared" si="31"/>
        <v>0</v>
      </c>
      <c r="AY66" s="4">
        <f t="shared" si="31"/>
        <v>0</v>
      </c>
      <c r="AZ66" s="49">
        <f t="shared" si="31"/>
        <v>0</v>
      </c>
      <c r="BA66" s="4">
        <f t="shared" si="34"/>
        <v>0</v>
      </c>
      <c r="BC66" s="74">
        <f t="shared" si="35"/>
        <v>63</v>
      </c>
      <c r="BD66" s="56">
        <f t="shared" si="36"/>
        <v>0.42247821768346405</v>
      </c>
      <c r="BE66" s="4">
        <f t="shared" si="37"/>
        <v>3.6298268738834238E-2</v>
      </c>
      <c r="BF66" s="4">
        <f t="shared" si="38"/>
        <v>0.16156880564221332</v>
      </c>
      <c r="BG66" s="49">
        <f t="shared" si="39"/>
        <v>0.20414710390665203</v>
      </c>
      <c r="BI66" s="74">
        <f t="shared" si="40"/>
        <v>63</v>
      </c>
      <c r="BJ66" s="56">
        <f t="shared" si="41"/>
        <v>0.21123910884173203</v>
      </c>
      <c r="BK66" s="4">
        <f t="shared" si="42"/>
        <v>1.8149134369417119E-2</v>
      </c>
      <c r="BL66" s="4">
        <f t="shared" si="43"/>
        <v>8.078440282110666E-2</v>
      </c>
      <c r="BM66" s="49">
        <f t="shared" si="44"/>
        <v>0.10207355195332601</v>
      </c>
      <c r="BO66" s="74">
        <f t="shared" si="45"/>
        <v>63</v>
      </c>
      <c r="BP66" s="56">
        <f t="shared" si="46"/>
        <v>0.40579115084022033</v>
      </c>
      <c r="BQ66" s="4">
        <f t="shared" si="47"/>
        <v>3.5578632658949366E-2</v>
      </c>
      <c r="BR66" s="4">
        <f t="shared" si="88"/>
        <v>0.1568801425832923</v>
      </c>
      <c r="BS66" s="49">
        <f t="shared" si="48"/>
        <v>0.20612313409912908</v>
      </c>
      <c r="BU66" s="74">
        <f t="shared" si="49"/>
        <v>63</v>
      </c>
      <c r="BV66" s="73">
        <f t="shared" si="50"/>
        <v>1.0009267664207604E-6</v>
      </c>
      <c r="BW66" s="73">
        <f t="shared" si="51"/>
        <v>8.1424781820000012E-8</v>
      </c>
      <c r="BX66" s="73">
        <f t="shared" si="52"/>
        <v>3.7321113692629526E-7</v>
      </c>
      <c r="BY66" s="1">
        <f t="shared" si="53"/>
        <v>4.4532783431330506E-7</v>
      </c>
      <c r="BZ66" s="91">
        <f t="shared" si="54"/>
        <v>6.5735351840439209E-5</v>
      </c>
      <c r="CB66" s="74">
        <f t="shared" si="55"/>
        <v>63</v>
      </c>
      <c r="CC66" s="56">
        <f t="shared" si="56"/>
        <v>8.8301807760392134E-2</v>
      </c>
      <c r="CD66" s="4">
        <f t="shared" si="57"/>
        <v>2.5185277763098073E-2</v>
      </c>
      <c r="CE66" s="4">
        <f t="shared" si="58"/>
        <v>5.3919485645717316E-2</v>
      </c>
      <c r="CF66" s="49">
        <f t="shared" si="59"/>
        <v>5.8899059975110191E-2</v>
      </c>
      <c r="CH66" s="74">
        <f t="shared" si="60"/>
        <v>63</v>
      </c>
      <c r="CI66" s="56">
        <f t="shared" si="131"/>
        <v>0</v>
      </c>
      <c r="CJ66" s="4">
        <f t="shared" si="132"/>
        <v>0</v>
      </c>
      <c r="CK66" s="4">
        <f t="shared" si="133"/>
        <v>0</v>
      </c>
      <c r="CL66" s="49">
        <f t="shared" si="61"/>
        <v>0</v>
      </c>
      <c r="CM66" s="4">
        <f t="shared" si="62"/>
        <v>71.814168962423594</v>
      </c>
      <c r="CN66" s="49">
        <f t="shared" si="63"/>
        <v>42.215028293231093</v>
      </c>
      <c r="CP66" s="74">
        <f t="shared" si="64"/>
        <v>63</v>
      </c>
      <c r="CQ66" s="56">
        <f t="shared" si="65"/>
        <v>0</v>
      </c>
      <c r="CR66" s="4">
        <f t="shared" si="66"/>
        <v>0</v>
      </c>
      <c r="CS66" s="4">
        <f t="shared" si="67"/>
        <v>0</v>
      </c>
      <c r="CT66" s="49">
        <f t="shared" si="68"/>
        <v>0</v>
      </c>
      <c r="CU66" s="4">
        <f t="shared" si="69"/>
        <v>65.698019997615958</v>
      </c>
      <c r="CV66" s="49">
        <f t="shared" si="70"/>
        <v>48.331177258038721</v>
      </c>
      <c r="CW66" s="56"/>
      <c r="CX66" s="74">
        <f t="shared" si="71"/>
        <v>63</v>
      </c>
      <c r="CY66" s="4">
        <f>Input_Accepted!Q65*(1-$DC$3)</f>
        <v>8.7699847716321659E-3</v>
      </c>
      <c r="CZ66" s="4">
        <f>Input_Accepted!L65</f>
        <v>1.1940953055039401E-2</v>
      </c>
      <c r="DA66" s="4">
        <f>Input_Accepted!M65</f>
        <v>1.1327141900550199E-2</v>
      </c>
      <c r="DB66" s="49">
        <f>$DC$3*Input_Accepted!Q65</f>
        <v>1.0662714085797134E-2</v>
      </c>
      <c r="DD66" s="102">
        <f>Input_Accepted!Q65*Input_Accepted!C65</f>
        <v>97.788466375588598</v>
      </c>
      <c r="DG66" s="82">
        <f t="shared" si="72"/>
        <v>63</v>
      </c>
      <c r="DH66" s="56">
        <f t="shared" si="73"/>
        <v>1.0033643413183413E-3</v>
      </c>
      <c r="DI66" s="4">
        <f t="shared" si="74"/>
        <v>2.8825134458604004E-4</v>
      </c>
      <c r="DJ66" s="4">
        <f t="shared" si="75"/>
        <v>6.1381115448924141E-4</v>
      </c>
      <c r="DK66" s="49">
        <f t="shared" si="76"/>
        <v>6.6442781475302588E-4</v>
      </c>
      <c r="DM66" s="74">
        <f t="shared" si="77"/>
        <v>63</v>
      </c>
      <c r="DN66" s="4">
        <f t="shared" si="89"/>
        <v>1.2244806657521078E-6</v>
      </c>
      <c r="DO66" s="4">
        <f t="shared" si="90"/>
        <v>1.0379675618526515E-6</v>
      </c>
      <c r="DP66" s="49">
        <f t="shared" si="91"/>
        <v>9.178941652661091E-7</v>
      </c>
      <c r="DQ66" s="49">
        <f t="shared" si="92"/>
        <v>5.1763464403653573E-7</v>
      </c>
      <c r="DS66" s="74">
        <f t="shared" si="79"/>
        <v>63</v>
      </c>
      <c r="DT66" s="73">
        <f t="shared" si="142"/>
        <v>1.2330506241868501E-2</v>
      </c>
      <c r="DU66" s="467">
        <f t="shared" si="143"/>
        <v>1.2330506241868501E-2</v>
      </c>
      <c r="DV66" s="49"/>
      <c r="DW66" s="102">
        <f t="shared" si="93"/>
        <v>88394.435081999662</v>
      </c>
      <c r="DY66" s="74">
        <f t="shared" si="82"/>
        <v>63</v>
      </c>
      <c r="DZ66" s="409">
        <f t="shared" si="83"/>
        <v>1.25649610990627E-2</v>
      </c>
      <c r="EB66" s="102">
        <f t="shared" si="95"/>
        <v>88186.467224469307</v>
      </c>
      <c r="EE66" s="74">
        <f t="shared" si="84"/>
        <v>63</v>
      </c>
      <c r="EF66" s="409">
        <f>Input_Accepted!Q65</f>
        <v>1.9432698857429299E-2</v>
      </c>
      <c r="EH66" s="443">
        <f t="shared" si="134"/>
        <v>1.2631254257329045E-2</v>
      </c>
    </row>
    <row r="67" spans="1:138">
      <c r="A67" s="82">
        <f t="shared" si="9"/>
        <v>64</v>
      </c>
      <c r="B67" s="84">
        <f>Input_Accepted!B66</f>
        <v>73</v>
      </c>
      <c r="C67" s="17">
        <f>Input_Accepted!C66</f>
        <v>4841.6728268309498</v>
      </c>
      <c r="D67" s="16">
        <f t="shared" si="10"/>
        <v>1.5077433484447388E-2</v>
      </c>
      <c r="E67" s="12"/>
      <c r="F67" s="11">
        <f t="shared" si="11"/>
        <v>64</v>
      </c>
      <c r="G67" s="11">
        <f t="shared" si="12"/>
        <v>64</v>
      </c>
      <c r="H67" s="49">
        <f t="shared" si="13"/>
        <v>64</v>
      </c>
      <c r="J67" s="61">
        <f t="shared" si="14"/>
        <v>64</v>
      </c>
      <c r="K67" s="5">
        <f>Input_Accepted!B66</f>
        <v>73</v>
      </c>
      <c r="L67" s="4">
        <f t="shared" si="85"/>
        <v>1273</v>
      </c>
      <c r="M67" s="4">
        <f t="shared" si="86"/>
        <v>0.7048726467331119</v>
      </c>
      <c r="N67" s="4"/>
      <c r="O67" s="49"/>
      <c r="Q67" s="43">
        <f t="shared" si="15"/>
        <v>64</v>
      </c>
      <c r="R67" s="14">
        <f>Input_Accepted!M66</f>
        <v>1.50774334844474E-2</v>
      </c>
      <c r="S67" s="14">
        <f t="shared" si="16"/>
        <v>1.8536206503561827E-2</v>
      </c>
      <c r="T67" s="14">
        <f t="shared" si="17"/>
        <v>1.1618660465332973E-2</v>
      </c>
      <c r="U67" s="14">
        <f t="shared" si="18"/>
        <v>1.7106815613009436E-2</v>
      </c>
      <c r="V67" s="14">
        <f t="shared" si="19"/>
        <v>1.3048051355885364E-2</v>
      </c>
      <c r="W67" s="49"/>
      <c r="X67" s="43">
        <f t="shared" si="20"/>
        <v>64</v>
      </c>
      <c r="Y67" s="14">
        <f>+Input_Accepted!I66</f>
        <v>1.5045123848633799E-2</v>
      </c>
      <c r="Z67" s="14">
        <f t="shared" si="21"/>
        <v>1.8500188954544285E-2</v>
      </c>
      <c r="AA67" s="14">
        <f t="shared" si="22"/>
        <v>1.1590058742723312E-2</v>
      </c>
      <c r="AB67" s="14">
        <f t="shared" si="23"/>
        <v>1.7072330415877197E-2</v>
      </c>
      <c r="AC67" s="14">
        <f t="shared" si="24"/>
        <v>1.3017917281390401E-2</v>
      </c>
      <c r="AD67" s="50"/>
      <c r="AE67" s="43">
        <f t="shared" si="25"/>
        <v>64</v>
      </c>
      <c r="AF67" s="14">
        <f>Input_Accepted!E66</f>
        <v>1.5045123848633799E-2</v>
      </c>
      <c r="AG67" s="14">
        <f>Input_Accepted!J66</f>
        <v>1.34798043762741E-2</v>
      </c>
      <c r="AH67" s="14">
        <f>Input_Accepted!K66</f>
        <v>1.2731521409625499E-2</v>
      </c>
      <c r="AI67" s="44">
        <f>Input_Accepted!L66</f>
        <v>1.28374287510698E-2</v>
      </c>
      <c r="AK67" s="56">
        <f t="shared" ref="AK67:AK98" si="169">AG67*C67</f>
        <v>65.264802559603226</v>
      </c>
      <c r="AL67" s="4">
        <f t="shared" ref="AL67:AL98" si="170">AH67*C67</f>
        <v>61.641861253200247</v>
      </c>
      <c r="AM67" s="4">
        <f t="shared" ref="AM67:AM98" si="171">AI67*C67</f>
        <v>62.154629950433026</v>
      </c>
      <c r="AN67" s="4">
        <f t="shared" ref="AN67:AN98" si="172">DB67*C67</f>
        <v>54.842161468371614</v>
      </c>
      <c r="AO67" s="57">
        <f t="shared" si="27"/>
        <v>64</v>
      </c>
      <c r="AQ67" s="74">
        <f t="shared" si="27"/>
        <v>64</v>
      </c>
      <c r="AR67" s="73">
        <f t="shared" ref="AR67:AR98" si="173">D67-AG67</f>
        <v>1.5976291081732878E-3</v>
      </c>
      <c r="AS67" s="73">
        <f t="shared" ref="AS67:AS98" si="174">D67-AH67</f>
        <v>2.3459120748218886E-3</v>
      </c>
      <c r="AT67" s="50">
        <f t="shared" si="135"/>
        <v>2.2400047333775881E-3</v>
      </c>
      <c r="AU67" s="50">
        <f t="shared" si="29"/>
        <v>-1.1327110160036938E-2</v>
      </c>
      <c r="AW67" s="74">
        <f t="shared" ref="AW67" si="175">1+AW66</f>
        <v>64</v>
      </c>
      <c r="AX67" s="4">
        <f t="shared" si="31"/>
        <v>1</v>
      </c>
      <c r="AY67" s="4">
        <f t="shared" si="31"/>
        <v>1</v>
      </c>
      <c r="AZ67" s="49">
        <f t="shared" si="31"/>
        <v>1</v>
      </c>
      <c r="BA67" s="4">
        <f t="shared" si="34"/>
        <v>0</v>
      </c>
      <c r="BC67" s="74">
        <f t="shared" si="35"/>
        <v>64</v>
      </c>
      <c r="BD67" s="56">
        <f t="shared" si="36"/>
        <v>0.88256310159762208</v>
      </c>
      <c r="BE67" s="4">
        <f t="shared" si="37"/>
        <v>1.9749849055323807</v>
      </c>
      <c r="BF67" s="4">
        <f t="shared" si="38"/>
        <v>1.7910428195015271</v>
      </c>
      <c r="BG67" s="49">
        <f t="shared" si="39"/>
        <v>5.4403482161906069</v>
      </c>
      <c r="BI67" s="74">
        <f t="shared" si="40"/>
        <v>64</v>
      </c>
      <c r="BJ67" s="56">
        <f t="shared" si="41"/>
        <v>0.44128155079881104</v>
      </c>
      <c r="BK67" s="4">
        <f t="shared" si="42"/>
        <v>0.98749245276619035</v>
      </c>
      <c r="BL67" s="4">
        <f t="shared" si="43"/>
        <v>0.89552140975076355</v>
      </c>
      <c r="BM67" s="49">
        <f t="shared" si="44"/>
        <v>2.7201741080953035</v>
      </c>
      <c r="BO67" s="74">
        <f t="shared" si="45"/>
        <v>64</v>
      </c>
      <c r="BP67" s="56">
        <f t="shared" si="46"/>
        <v>0.90441916967336988</v>
      </c>
      <c r="BQ67" s="4">
        <f t="shared" si="47"/>
        <v>2.0662071812755811</v>
      </c>
      <c r="BR67" s="4">
        <f t="shared" si="88"/>
        <v>1.868116452447721</v>
      </c>
      <c r="BS67" s="49">
        <f t="shared" si="48"/>
        <v>5.9438297610651674</v>
      </c>
      <c r="BU67" s="74">
        <f t="shared" si="49"/>
        <v>64</v>
      </c>
      <c r="BV67" s="73">
        <f t="shared" si="50"/>
        <v>2.4502250505484465E-6</v>
      </c>
      <c r="BW67" s="73">
        <f t="shared" si="51"/>
        <v>5.352756245785154E-6</v>
      </c>
      <c r="BX67" s="73">
        <f t="shared" si="52"/>
        <v>4.8739176438081166E-6</v>
      </c>
      <c r="BY67" s="1">
        <f t="shared" si="53"/>
        <v>1.3823625788593636E-5</v>
      </c>
      <c r="BZ67" s="91">
        <f t="shared" si="54"/>
        <v>1.4316256285632419E-4</v>
      </c>
      <c r="CB67" s="74">
        <f t="shared" si="55"/>
        <v>64</v>
      </c>
      <c r="CC67" s="56">
        <f t="shared" si="56"/>
        <v>0.10404164752035862</v>
      </c>
      <c r="CD67" s="4">
        <f t="shared" si="57"/>
        <v>0.15377756024377234</v>
      </c>
      <c r="CE67" s="4">
        <f t="shared" si="58"/>
        <v>0.14673824687488188</v>
      </c>
      <c r="CF67" s="49">
        <f t="shared" si="59"/>
        <v>0.24712416634140782</v>
      </c>
      <c r="CH67" s="74">
        <f t="shared" si="60"/>
        <v>64</v>
      </c>
      <c r="CI67" s="56">
        <f t="shared" ref="CI67:CI98" si="176">IF(CM67&gt;=AK67,0,1)+IF(CN67&lt;=AK67,0,1)</f>
        <v>0</v>
      </c>
      <c r="CJ67" s="4">
        <f t="shared" ref="CJ67:CJ98" si="177">IF(CM67&gt;=AL67,0,1)+IF(CN67&lt;=AL67,0,1)</f>
        <v>0</v>
      </c>
      <c r="CK67" s="4">
        <f t="shared" ref="CK67:CK98" si="178">IF(CM67&gt;=AM67,0,1)+IF(CN67&lt;=AM67,0,1)</f>
        <v>0</v>
      </c>
      <c r="CL67" s="49">
        <f t="shared" si="61"/>
        <v>1</v>
      </c>
      <c r="CM67" s="4">
        <f t="shared" si="62"/>
        <v>89.571862152455139</v>
      </c>
      <c r="CN67" s="49">
        <f t="shared" si="63"/>
        <v>56.115272476017942</v>
      </c>
      <c r="CP67" s="74">
        <f t="shared" si="64"/>
        <v>64</v>
      </c>
      <c r="CQ67" s="56">
        <f t="shared" si="65"/>
        <v>0</v>
      </c>
      <c r="CR67" s="4">
        <f t="shared" si="66"/>
        <v>1</v>
      </c>
      <c r="CS67" s="4">
        <f t="shared" si="67"/>
        <v>1</v>
      </c>
      <c r="CT67" s="49">
        <f t="shared" si="68"/>
        <v>1</v>
      </c>
      <c r="CU67" s="4">
        <f t="shared" si="69"/>
        <v>82.658638265232156</v>
      </c>
      <c r="CV67" s="49">
        <f t="shared" si="70"/>
        <v>63.028496363240933</v>
      </c>
      <c r="CW67" s="56"/>
      <c r="CX67" s="74">
        <f t="shared" si="71"/>
        <v>64</v>
      </c>
      <c r="CY67" s="4">
        <f>Input_Accepted!Q66*(1-$DC$3)</f>
        <v>9.3164444634639635E-3</v>
      </c>
      <c r="CZ67" s="4">
        <f>Input_Accepted!L66</f>
        <v>1.28374287510698E-2</v>
      </c>
      <c r="DA67" s="4">
        <f>Input_Accepted!M66</f>
        <v>1.50774334844474E-2</v>
      </c>
      <c r="DB67" s="49">
        <f>$DC$3*Input_Accepted!Q66</f>
        <v>1.1327110160036938E-2</v>
      </c>
      <c r="DD67" s="102">
        <f>Input_Accepted!Q66*Input_Accepted!C66</f>
        <v>99.949337469804732</v>
      </c>
      <c r="DG67" s="82">
        <f t="shared" si="72"/>
        <v>64</v>
      </c>
      <c r="DH67" s="56">
        <f t="shared" si="73"/>
        <v>1.5976291081732878E-3</v>
      </c>
      <c r="DI67" s="4">
        <f t="shared" si="74"/>
        <v>2.3459120748218886E-3</v>
      </c>
      <c r="DJ67" s="4">
        <f t="shared" si="75"/>
        <v>2.2400047333775881E-3</v>
      </c>
      <c r="DK67" s="49">
        <f t="shared" si="76"/>
        <v>3.7503233244104497E-3</v>
      </c>
      <c r="DM67" s="74">
        <f t="shared" si="77"/>
        <v>64</v>
      </c>
      <c r="DN67" s="4">
        <f t="shared" si="89"/>
        <v>1.3208862017481914E-6</v>
      </c>
      <c r="DO67" s="4">
        <f t="shared" si="90"/>
        <v>1.2457420795662537E-6</v>
      </c>
      <c r="DP67" s="49">
        <f t="shared" si="91"/>
        <v>8.0366867357318836E-7</v>
      </c>
      <c r="DQ67" s="49">
        <f t="shared" si="92"/>
        <v>4.4142214346526401E-7</v>
      </c>
      <c r="DS67" s="74">
        <f t="shared" si="79"/>
        <v>64</v>
      </c>
      <c r="DT67" s="73">
        <f t="shared" si="142"/>
        <v>1.34798043762741E-2</v>
      </c>
      <c r="DU67" s="467">
        <f t="shared" si="143"/>
        <v>1.34798043762741E-2</v>
      </c>
      <c r="DV67" s="49"/>
      <c r="DW67" s="102">
        <f t="shared" si="93"/>
        <v>87304.48694847463</v>
      </c>
      <c r="DY67" s="74">
        <f t="shared" si="82"/>
        <v>64</v>
      </c>
      <c r="DZ67" s="409">
        <f t="shared" si="83"/>
        <v>1.3736112231608854E-2</v>
      </c>
      <c r="EB67" s="102">
        <f t="shared" si="95"/>
        <v>87078.40769433009</v>
      </c>
      <c r="EE67" s="74">
        <f t="shared" si="84"/>
        <v>64</v>
      </c>
      <c r="EF67" s="409">
        <f>Input_Accepted!Q66</f>
        <v>2.0643554623500902E-2</v>
      </c>
      <c r="EH67" s="443">
        <f t="shared" ref="EH67:EH98" si="179">EF67*(1-$EG$3)</f>
        <v>1.3418310505275586E-2</v>
      </c>
    </row>
    <row r="68" spans="1:138">
      <c r="A68" s="82">
        <f t="shared" ref="A68:A103" si="180">1+A67</f>
        <v>65</v>
      </c>
      <c r="B68" s="84">
        <f>Input_Accepted!B67</f>
        <v>74</v>
      </c>
      <c r="C68" s="17">
        <f>Input_Accepted!C67</f>
        <v>4690.3839835729104</v>
      </c>
      <c r="D68" s="16">
        <f t="shared" ref="D68:D123" si="181">IF(C68=0,0,B68/C68)</f>
        <v>1.577695989479103E-2</v>
      </c>
      <c r="E68" s="12"/>
      <c r="F68" s="11">
        <f t="shared" ref="F68:F123" si="182">IF(B68&gt;=5,1,0)*A68</f>
        <v>65</v>
      </c>
      <c r="G68" s="11">
        <f t="shared" ref="G68:G123" si="183">IF(C68&gt;=1900,1,0)*A68</f>
        <v>65</v>
      </c>
      <c r="H68" s="49">
        <f t="shared" ref="H68:H123" si="184">IF(B68&gt;=5,1,0)*IF(C68&gt;=1900,1,0)*A68</f>
        <v>65</v>
      </c>
      <c r="J68" s="61">
        <f t="shared" ref="J68:J123" si="185">1+J67</f>
        <v>65</v>
      </c>
      <c r="K68" s="5">
        <f>Input_Accepted!B67</f>
        <v>74</v>
      </c>
      <c r="L68" s="4">
        <f t="shared" si="85"/>
        <v>1347</v>
      </c>
      <c r="M68" s="4">
        <f t="shared" si="86"/>
        <v>0.74584717607973416</v>
      </c>
      <c r="N68" s="4"/>
      <c r="O68" s="49"/>
      <c r="Q68" s="43">
        <f t="shared" ref="Q68:Q103" si="186">1+Q67</f>
        <v>65</v>
      </c>
      <c r="R68" s="14">
        <f>Input_Accepted!M67</f>
        <v>1.5776959894790998E-2</v>
      </c>
      <c r="S68" s="14">
        <f t="shared" ref="S68:S123" si="187">IF(C68&lt;&gt;0,(R68+1.96*SQRT(R68/C68)),0)</f>
        <v>1.9371667190068765E-2</v>
      </c>
      <c r="T68" s="14">
        <f t="shared" ref="T68:T123" si="188">IF(C68&lt;&gt;0,(R68-1.96*SQRT(R68/C68)),0)</f>
        <v>1.2182252599513232E-2</v>
      </c>
      <c r="U68" s="14">
        <f t="shared" ref="U68:U123" si="189">IF(C68&lt;&gt;0,(R68+1.15*SQRT(R68/C68)),0)</f>
        <v>1.7886099379265198E-2</v>
      </c>
      <c r="V68" s="14">
        <f t="shared" ref="V68:V123" si="190">IF(C68&lt;&gt;0,(R68-1.15*SQRT(R68/C68)),0)</f>
        <v>1.3667820410316799E-2</v>
      </c>
      <c r="W68" s="49"/>
      <c r="X68" s="43">
        <f t="shared" ref="X68:X103" si="191">1+X67</f>
        <v>65</v>
      </c>
      <c r="Y68" s="14">
        <f>+Input_Accepted!I67</f>
        <v>1.5743759577246001E-2</v>
      </c>
      <c r="Z68" s="14">
        <f t="shared" ref="Z68:Z123" si="192">IF(C68&lt;&gt;0,(Y68+1.96*SQRT(Y68/C68)),0)</f>
        <v>1.9334682611268687E-2</v>
      </c>
      <c r="AA68" s="14">
        <f t="shared" ref="AA68:AA123" si="193">IF(C68&lt;&gt;0,(Y68-1.96*SQRT(Y68/C68)),0)</f>
        <v>1.2152836543223314E-2</v>
      </c>
      <c r="AB68" s="14">
        <f t="shared" ref="AB68:AB123" si="194">IF(C68&lt;&gt;0,(Y68+1.15*SQRT(Y68/C68)),0)</f>
        <v>1.7850678704351149E-2</v>
      </c>
      <c r="AC68" s="14">
        <f t="shared" ref="AC68:AC123" si="195">IF(C68&lt;&gt;0,(Y68-1.15*SQRT(Y68/C68)),0)</f>
        <v>1.3636840450140852E-2</v>
      </c>
      <c r="AD68" s="50"/>
      <c r="AE68" s="43">
        <f t="shared" ref="AE68:AE103" si="196">1+AE67</f>
        <v>65</v>
      </c>
      <c r="AF68" s="14">
        <f>Input_Accepted!E67</f>
        <v>1.5743759577246001E-2</v>
      </c>
      <c r="AG68" s="14">
        <f>Input_Accepted!J67</f>
        <v>1.46615486256378E-2</v>
      </c>
      <c r="AH68" s="14">
        <f>Input_Accepted!K67</f>
        <v>1.39541396814574E-2</v>
      </c>
      <c r="AI68" s="44">
        <f>Input_Accepted!L67</f>
        <v>1.38661661598409E-2</v>
      </c>
      <c r="AK68" s="56">
        <f t="shared" si="169"/>
        <v>68.768292848066949</v>
      </c>
      <c r="AL68" s="4">
        <f t="shared" si="170"/>
        <v>65.450273266446985</v>
      </c>
      <c r="AM68" s="4">
        <f t="shared" si="171"/>
        <v>65.037643669678445</v>
      </c>
      <c r="AN68" s="4">
        <f t="shared" si="172"/>
        <v>56.659414280655028</v>
      </c>
      <c r="AO68" s="57">
        <f t="shared" ref="AO68:AQ103" si="197">1+AO67</f>
        <v>65</v>
      </c>
      <c r="AQ68" s="74">
        <f t="shared" si="197"/>
        <v>65</v>
      </c>
      <c r="AR68" s="73">
        <f t="shared" si="173"/>
        <v>1.1154112691532294E-3</v>
      </c>
      <c r="AS68" s="73">
        <f t="shared" si="174"/>
        <v>1.8228202133336296E-3</v>
      </c>
      <c r="AT68" s="50">
        <f t="shared" ref="AT68:AT99" si="198">D68-AI68</f>
        <v>1.9107937349501294E-3</v>
      </c>
      <c r="AU68" s="50">
        <f t="shared" ref="AU68:AU123" si="199">E68-DB68</f>
        <v>-1.2079909550922224E-2</v>
      </c>
      <c r="AW68" s="74">
        <f t="shared" ref="AW68" si="200">1+AW67</f>
        <v>65</v>
      </c>
      <c r="AX68" s="4">
        <f t="shared" ref="AX68:AZ123" si="201">IF(SIGN(AR68)=1,1,0)</f>
        <v>1</v>
      </c>
      <c r="AY68" s="4">
        <f t="shared" si="201"/>
        <v>1</v>
      </c>
      <c r="AZ68" s="49">
        <f t="shared" si="201"/>
        <v>1</v>
      </c>
      <c r="BA68" s="4">
        <f t="shared" ref="BA68:BA123" si="202">IF(SIGN(AU68)=1,1,0)</f>
        <v>0</v>
      </c>
      <c r="BC68" s="74">
        <f t="shared" ref="BC68:BC103" si="203">1+BC67</f>
        <v>65</v>
      </c>
      <c r="BD68" s="56">
        <f t="shared" ref="BD68:BD123" si="204">IF(B68=0,2*AK68,2*(B68*LN(B68/AK68)-(B68-AK68)))</f>
        <v>0.38828820659046137</v>
      </c>
      <c r="BE68" s="4">
        <f t="shared" ref="BE68:BE123" si="205">IF(B68=0,2*AL68,2*(B68*LN(B68/AL68)-(B68-AL68)))</f>
        <v>1.0711615310152709</v>
      </c>
      <c r="BF68" s="4">
        <f t="shared" ref="BF68:BF123" si="206">IF(B68=0,2*AM68,2*(B68*LN(B68/AM68)-(B68-AM68)))</f>
        <v>1.1819182585153918</v>
      </c>
      <c r="BG68" s="49">
        <f t="shared" ref="BG68:BG123" si="207">IF(B68=0,2*AN68,2*(B68*LN(B68/AN68)-(B68-AN68)))</f>
        <v>4.835855132990055</v>
      </c>
      <c r="BI68" s="74">
        <f t="shared" ref="BI68:BI103" si="208">1+BI67</f>
        <v>65</v>
      </c>
      <c r="BJ68" s="56">
        <f t="shared" ref="BJ68:BJ123" si="209">(B68*LN(B68/AK68)-(B68-AK68))</f>
        <v>0.19414410329523069</v>
      </c>
      <c r="BK68" s="4">
        <f t="shared" ref="BK68:BK123" si="210">B68*LN(B68/AL68)-(B68-AL68)</f>
        <v>0.53558076550763545</v>
      </c>
      <c r="BL68" s="4">
        <f t="shared" ref="BL68:BL123" si="211">B68*LN(B68/AM68)-(B68-AM68)</f>
        <v>0.59095912925769589</v>
      </c>
      <c r="BM68" s="49">
        <f t="shared" ref="BM68:BM123" si="212">B68*LN(B68/AN68)-(B68-AN68)</f>
        <v>2.4179275664950275</v>
      </c>
      <c r="BO68" s="74">
        <f t="shared" ref="BO68:BO103" si="213">1+BO67</f>
        <v>65</v>
      </c>
      <c r="BP68" s="56">
        <f t="shared" ref="BP68:BP123" si="214">IF(AK68*(1-AG68)=0,0,(B68-AK68)^2/AK68*(1-AG68))</f>
        <v>0.39217873357077981</v>
      </c>
      <c r="BQ68" s="4">
        <f t="shared" ref="BQ68:BQ123" si="215">IF(AL68*(1-AH68)=0,0,(B68-AL68)^2/AL68*(1-AH68))</f>
        <v>1.1012606415497537</v>
      </c>
      <c r="BR68" s="4">
        <f t="shared" ref="BR68:BR123" si="216">IF(AM68*(1-AI68)=0,0,(B68-AM68)^2/AM68*(1-AI68))</f>
        <v>1.2179107811290297</v>
      </c>
      <c r="BS68" s="49">
        <f t="shared" ref="BS68:BS123" si="217">IF(AN68*(1-DB68)=0,0,(B68-AN68)^2/AN68*(1-DB68))</f>
        <v>5.2429686651193856</v>
      </c>
      <c r="BU68" s="74">
        <f t="shared" ref="BU68:BU103" si="218">1+BU67</f>
        <v>65</v>
      </c>
      <c r="BV68" s="73">
        <f t="shared" ref="BV68:BV123" si="219">(AF68-AG68)^2</f>
        <v>1.1711805437807265E-6</v>
      </c>
      <c r="BW68" s="73">
        <f t="shared" ref="BW68:BW123" si="220">(AF68-AH68)^2</f>
        <v>3.2027393714024013E-6</v>
      </c>
      <c r="BX68" s="73">
        <f t="shared" ref="BX68:BX123" si="221">(AF68-AI68)^2</f>
        <v>3.5253570410829636E-6</v>
      </c>
      <c r="BY68" s="1">
        <f t="shared" ref="BY68:BY123" si="222">(AF68-DB68)^2</f>
        <v>1.3423797015392735E-5</v>
      </c>
      <c r="BZ68" s="91">
        <f t="shared" ref="BZ68:BZ123" si="223">(AF68-AVERAGE(AF68:AF188))^2</f>
        <v>1.6582622925391928E-4</v>
      </c>
      <c r="CB68" s="74">
        <f t="shared" ref="CB68:CB103" si="224">1+CB67</f>
        <v>65</v>
      </c>
      <c r="CC68" s="56">
        <f t="shared" ref="CC68:CC123" si="225">IF(AF68=0,0,ABS((AF68-AG68)/AF68))</f>
        <v>6.8739042050177682E-2</v>
      </c>
      <c r="CD68" s="4">
        <f t="shared" ref="CD68:CD123" si="226">IF(AF68=0,0,ABS((AF68-AH68)/AF68))</f>
        <v>0.11367169874564689</v>
      </c>
      <c r="CE68" s="4">
        <f t="shared" ref="CE68:CE123" si="227">IF(AF68=0,0,ABS((AF68-AI68)/AF68))</f>
        <v>0.11925953316250661</v>
      </c>
      <c r="CF68" s="49">
        <f t="shared" ref="CF68:CF123" si="228">IF(AF68=0,0,ABS((AF68-DB68)/AF68))</f>
        <v>0.2327176052420816</v>
      </c>
      <c r="CH68" s="74">
        <f t="shared" ref="CH68:CH103" si="229">1+CH67</f>
        <v>65</v>
      </c>
      <c r="CI68" s="56">
        <f t="shared" si="176"/>
        <v>0</v>
      </c>
      <c r="CJ68" s="4">
        <f t="shared" si="177"/>
        <v>0</v>
      </c>
      <c r="CK68" s="4">
        <f t="shared" si="178"/>
        <v>0</v>
      </c>
      <c r="CL68" s="49">
        <f t="shared" ref="CL68:CL123" si="230">IF(CM68&gt;=AN68,0,1)+IF(CN68&lt;=AN68,0,1)</f>
        <v>1</v>
      </c>
      <c r="CM68" s="4">
        <f t="shared" ref="CM68:CM123" si="231">Z68*C68</f>
        <v>90.687085647360306</v>
      </c>
      <c r="CN68" s="49">
        <f t="shared" ref="CN68:CN123" si="232">AA68*C68</f>
        <v>57.001469877314207</v>
      </c>
      <c r="CP68" s="74">
        <f t="shared" ref="CP68:CP103" si="233">1+CP67</f>
        <v>65</v>
      </c>
      <c r="CQ68" s="56">
        <f t="shared" ref="CQ68:CQ123" si="234">IF(CU68&gt;=AK68,0,1)+IF(CV68&lt;=AK68,0,1)</f>
        <v>0</v>
      </c>
      <c r="CR68" s="4">
        <f t="shared" ref="CR68:CR123" si="235">IF(CU68&gt;=AL68,0,1)+IF(CV68&lt;=AL68,0,1)</f>
        <v>0</v>
      </c>
      <c r="CS68" s="4">
        <f t="shared" ref="CS68:CS123" si="236">IF(CU68&gt;=AM68,0,1)+IF(CV68&lt;=AM68,0,1)</f>
        <v>0</v>
      </c>
      <c r="CT68" s="49">
        <f t="shared" ref="CT68:CT123" si="237">IF(CU68&gt;=AN68,0,1)+IF(CV68&lt;=AN68,0,1)</f>
        <v>1</v>
      </c>
      <c r="CU68" s="4">
        <f t="shared" ref="CU68:CU123" si="238">C68*AB68</f>
        <v>83.726537490794655</v>
      </c>
      <c r="CV68" s="49">
        <f t="shared" ref="CV68:CV123" si="239">C68*AC68</f>
        <v>63.962018033879851</v>
      </c>
      <c r="CW68" s="56"/>
      <c r="CX68" s="74">
        <f t="shared" ref="CX68:CX103" si="240">1+CX67</f>
        <v>65</v>
      </c>
      <c r="CY68" s="4">
        <f>Input_Accepted!Q67*(1-$DC$3)</f>
        <v>9.935615074345476E-3</v>
      </c>
      <c r="CZ68" s="4">
        <f>Input_Accepted!L67</f>
        <v>1.38661661598409E-2</v>
      </c>
      <c r="DA68" s="4">
        <f>Input_Accepted!M67</f>
        <v>1.5776959894790998E-2</v>
      </c>
      <c r="DB68" s="49">
        <f>$DC$3*Input_Accepted!Q67</f>
        <v>1.2079909550922224E-2</v>
      </c>
      <c r="DD68" s="102">
        <f>Input_Accepted!Q67*Input_Accepted!C67</f>
        <v>103.26126409231063</v>
      </c>
      <c r="DG68" s="82">
        <f t="shared" ref="DG68:DG103" si="241">1+DG67</f>
        <v>65</v>
      </c>
      <c r="DH68" s="56">
        <f t="shared" ref="DH68:DH123" si="242">ABS(D68-AG68)</f>
        <v>1.1154112691532294E-3</v>
      </c>
      <c r="DI68" s="4">
        <f t="shared" ref="DI68:DI123" si="243">ABS(D68-AH68)</f>
        <v>1.8228202133336296E-3</v>
      </c>
      <c r="DJ68" s="4">
        <f t="shared" ref="DJ68:DJ123" si="244">ABS(D68-AI68)</f>
        <v>1.9107937349501294E-3</v>
      </c>
      <c r="DK68" s="49">
        <f t="shared" ref="DK68:DK123" si="245">ABS(D68-DB68)</f>
        <v>3.6970503438688053E-3</v>
      </c>
      <c r="DM68" s="74">
        <f t="shared" ref="DM68:DM103" si="246">1+DM67</f>
        <v>65</v>
      </c>
      <c r="DN68" s="4">
        <f t="shared" si="89"/>
        <v>1.3965194709041748E-6</v>
      </c>
      <c r="DO68" s="4">
        <f t="shared" si="90"/>
        <v>1.4947954386172234E-6</v>
      </c>
      <c r="DP68" s="49">
        <f t="shared" si="91"/>
        <v>1.058300656205078E-6</v>
      </c>
      <c r="DQ68" s="49">
        <f t="shared" si="92"/>
        <v>5.6670692291725783E-7</v>
      </c>
      <c r="DS68" s="74">
        <f t="shared" ref="DS68:DS103" si="247">1+DS67</f>
        <v>65</v>
      </c>
      <c r="DT68" s="73">
        <f t="shared" si="142"/>
        <v>1.46615486256378E-2</v>
      </c>
      <c r="DU68" s="467">
        <f t="shared" si="143"/>
        <v>1.46615486256378E-2</v>
      </c>
      <c r="DV68" s="49"/>
      <c r="DW68" s="102">
        <f t="shared" si="93"/>
        <v>86127.639543238227</v>
      </c>
      <c r="DY68" s="74">
        <f t="shared" ref="DY68:DY103" si="248">1+DY67</f>
        <v>65</v>
      </c>
      <c r="DZ68" s="409">
        <f t="shared" ref="DZ68:DZ123" si="249">MIN(DU68*$EA$3,1)</f>
        <v>1.4940326416414769E-2</v>
      </c>
      <c r="EB68" s="102">
        <f t="shared" si="95"/>
        <v>85882.288913290977</v>
      </c>
      <c r="EE68" s="74">
        <f t="shared" ref="EE68:EE103" si="250">1+EE67</f>
        <v>65</v>
      </c>
      <c r="EF68" s="409">
        <f>Input_Accepted!Q67</f>
        <v>2.20155246252677E-2</v>
      </c>
      <c r="EH68" s="443">
        <f t="shared" si="179"/>
        <v>1.4310091006424006E-2</v>
      </c>
    </row>
    <row r="69" spans="1:138">
      <c r="A69" s="82">
        <f t="shared" si="180"/>
        <v>66</v>
      </c>
      <c r="B69" s="84">
        <f>Input_Accepted!B68</f>
        <v>70</v>
      </c>
      <c r="C69" s="17">
        <f>Input_Accepted!C68</f>
        <v>4262.1163586584598</v>
      </c>
      <c r="D69" s="16">
        <f t="shared" si="181"/>
        <v>1.6423765591897906E-2</v>
      </c>
      <c r="E69" s="12"/>
      <c r="F69" s="11">
        <f t="shared" si="182"/>
        <v>66</v>
      </c>
      <c r="G69" s="11">
        <f t="shared" si="183"/>
        <v>66</v>
      </c>
      <c r="H69" s="49">
        <f t="shared" si="184"/>
        <v>66</v>
      </c>
      <c r="J69" s="61">
        <f t="shared" si="185"/>
        <v>66</v>
      </c>
      <c r="K69" s="5">
        <f>Input_Accepted!B68</f>
        <v>70</v>
      </c>
      <c r="L69" s="4">
        <f t="shared" ref="L69:L123" si="251">(L68+K69)</f>
        <v>1417</v>
      </c>
      <c r="M69" s="4">
        <f t="shared" ref="M69:M123" si="252">L69/$L$123</f>
        <v>0.78460686600221485</v>
      </c>
      <c r="N69" s="4"/>
      <c r="O69" s="49"/>
      <c r="Q69" s="43">
        <f t="shared" si="186"/>
        <v>66</v>
      </c>
      <c r="R69" s="14">
        <f>Input_Accepted!M68</f>
        <v>1.6423765591897899E-2</v>
      </c>
      <c r="S69" s="14">
        <f t="shared" si="187"/>
        <v>2.0271275875551786E-2</v>
      </c>
      <c r="T69" s="14">
        <f t="shared" si="188"/>
        <v>1.2576255308244012E-2</v>
      </c>
      <c r="U69" s="14">
        <f t="shared" si="189"/>
        <v>1.8681233360368289E-2</v>
      </c>
      <c r="V69" s="14">
        <f t="shared" si="190"/>
        <v>1.4166297823427506E-2</v>
      </c>
      <c r="W69" s="49"/>
      <c r="X69" s="43">
        <f t="shared" si="191"/>
        <v>66</v>
      </c>
      <c r="Y69" s="14">
        <f>+Input_Accepted!I68</f>
        <v>1.63519316509937E-2</v>
      </c>
      <c r="Z69" s="14">
        <f t="shared" si="192"/>
        <v>2.0191018631969364E-2</v>
      </c>
      <c r="AA69" s="14">
        <f t="shared" si="193"/>
        <v>1.2512844670018036E-2</v>
      </c>
      <c r="AB69" s="14">
        <f t="shared" si="194"/>
        <v>1.8604457175545749E-2</v>
      </c>
      <c r="AC69" s="14">
        <f t="shared" si="195"/>
        <v>1.4099406126441652E-2</v>
      </c>
      <c r="AD69" s="50"/>
      <c r="AE69" s="43">
        <f t="shared" si="196"/>
        <v>66</v>
      </c>
      <c r="AF69" s="14">
        <f>Input_Accepted!E68</f>
        <v>1.63519316509937E-2</v>
      </c>
      <c r="AG69" s="14">
        <f>Input_Accepted!J68</f>
        <v>1.5866978471710001E-2</v>
      </c>
      <c r="AH69" s="14">
        <f>Input_Accepted!K68</f>
        <v>1.52932549066954E-2</v>
      </c>
      <c r="AI69" s="44">
        <f>Input_Accepted!L68</f>
        <v>1.49076359635569E-2</v>
      </c>
      <c r="AK69" s="56">
        <f t="shared" si="169"/>
        <v>67.626908506756806</v>
      </c>
      <c r="AL69" s="4">
        <f t="shared" si="170"/>
        <v>65.181631914960221</v>
      </c>
      <c r="AM69" s="4">
        <f t="shared" si="171"/>
        <v>63.538079109201036</v>
      </c>
      <c r="AN69" s="4">
        <f t="shared" si="172"/>
        <v>54.693181146109005</v>
      </c>
      <c r="AO69" s="57">
        <f t="shared" si="197"/>
        <v>66</v>
      </c>
      <c r="AQ69" s="74">
        <f t="shared" si="197"/>
        <v>66</v>
      </c>
      <c r="AR69" s="73">
        <f t="shared" si="173"/>
        <v>5.5678712018790433E-4</v>
      </c>
      <c r="AS69" s="73">
        <f t="shared" si="174"/>
        <v>1.1305106852025053E-3</v>
      </c>
      <c r="AT69" s="50">
        <f t="shared" si="198"/>
        <v>1.5161296283410057E-3</v>
      </c>
      <c r="AU69" s="50">
        <f t="shared" si="199"/>
        <v>-1.283239980884149E-2</v>
      </c>
      <c r="AW69" s="74">
        <f t="shared" ref="AW69" si="253">1+AW68</f>
        <v>66</v>
      </c>
      <c r="AX69" s="4">
        <f t="shared" si="201"/>
        <v>1</v>
      </c>
      <c r="AY69" s="4">
        <f t="shared" si="201"/>
        <v>1</v>
      </c>
      <c r="AZ69" s="49">
        <f t="shared" si="201"/>
        <v>1</v>
      </c>
      <c r="BA69" s="4">
        <f t="shared" si="202"/>
        <v>0</v>
      </c>
      <c r="BC69" s="74">
        <f t="shared" si="203"/>
        <v>66</v>
      </c>
      <c r="BD69" s="56">
        <f t="shared" si="204"/>
        <v>8.2316685253133848E-2</v>
      </c>
      <c r="BE69" s="4">
        <f t="shared" si="205"/>
        <v>0.34771829630304119</v>
      </c>
      <c r="BF69" s="4">
        <f t="shared" si="206"/>
        <v>0.63597650026991204</v>
      </c>
      <c r="BG69" s="49">
        <f t="shared" si="207"/>
        <v>3.9322302239695475</v>
      </c>
      <c r="BI69" s="74">
        <f t="shared" si="208"/>
        <v>66</v>
      </c>
      <c r="BJ69" s="56">
        <f t="shared" si="209"/>
        <v>4.1158342626566924E-2</v>
      </c>
      <c r="BK69" s="4">
        <f t="shared" si="210"/>
        <v>0.17385914815152059</v>
      </c>
      <c r="BL69" s="4">
        <f t="shared" si="211"/>
        <v>0.31798825013495602</v>
      </c>
      <c r="BM69" s="49">
        <f t="shared" si="212"/>
        <v>1.9661151119847737</v>
      </c>
      <c r="BO69" s="74">
        <f t="shared" si="213"/>
        <v>66</v>
      </c>
      <c r="BP69" s="56">
        <f t="shared" si="214"/>
        <v>8.195269405421432E-2</v>
      </c>
      <c r="BQ69" s="4">
        <f t="shared" si="215"/>
        <v>0.35073703838872611</v>
      </c>
      <c r="BR69" s="4">
        <f t="shared" si="216"/>
        <v>0.64739023658412043</v>
      </c>
      <c r="BS69" s="49">
        <f t="shared" si="217"/>
        <v>4.2289017376937483</v>
      </c>
      <c r="BU69" s="74">
        <f t="shared" si="218"/>
        <v>66</v>
      </c>
      <c r="BV69" s="73">
        <f t="shared" si="219"/>
        <v>2.3517958609736728E-7</v>
      </c>
      <c r="BW69" s="73">
        <f t="shared" si="220"/>
        <v>1.1207964489180477E-6</v>
      </c>
      <c r="BX69" s="73">
        <f t="shared" si="221"/>
        <v>2.085990032748539E-6</v>
      </c>
      <c r="BY69" s="1">
        <f t="shared" si="222"/>
        <v>1.2387104387923331E-5</v>
      </c>
      <c r="BZ69" s="91">
        <f t="shared" si="223"/>
        <v>1.882290463461912E-4</v>
      </c>
      <c r="CB69" s="74">
        <f t="shared" si="224"/>
        <v>66</v>
      </c>
      <c r="CC69" s="56">
        <f t="shared" si="225"/>
        <v>2.9657241091405148E-2</v>
      </c>
      <c r="CD69" s="4">
        <f t="shared" si="226"/>
        <v>6.4743222201149822E-2</v>
      </c>
      <c r="CE69" s="4">
        <f t="shared" si="227"/>
        <v>8.8325692539757583E-2</v>
      </c>
      <c r="CF69" s="49">
        <f t="shared" si="228"/>
        <v>0.21523645751897022</v>
      </c>
      <c r="CH69" s="74">
        <f t="shared" si="229"/>
        <v>66</v>
      </c>
      <c r="CI69" s="56">
        <f t="shared" si="176"/>
        <v>0</v>
      </c>
      <c r="CJ69" s="4">
        <f t="shared" si="177"/>
        <v>0</v>
      </c>
      <c r="CK69" s="4">
        <f t="shared" si="178"/>
        <v>0</v>
      </c>
      <c r="CL69" s="49">
        <f t="shared" si="230"/>
        <v>0</v>
      </c>
      <c r="CM69" s="4">
        <f t="shared" si="231"/>
        <v>86.056470809294382</v>
      </c>
      <c r="CN69" s="49">
        <f t="shared" si="232"/>
        <v>53.331199961436191</v>
      </c>
      <c r="CP69" s="74">
        <f t="shared" si="233"/>
        <v>66</v>
      </c>
      <c r="CQ69" s="56">
        <f t="shared" si="234"/>
        <v>0</v>
      </c>
      <c r="CR69" s="4">
        <f t="shared" si="235"/>
        <v>0</v>
      </c>
      <c r="CS69" s="4">
        <f t="shared" si="236"/>
        <v>0</v>
      </c>
      <c r="CT69" s="49">
        <f t="shared" si="237"/>
        <v>1</v>
      </c>
      <c r="CU69" s="4">
        <f t="shared" si="238"/>
        <v>79.294361271854299</v>
      </c>
      <c r="CV69" s="49">
        <f t="shared" si="239"/>
        <v>60.093309498876273</v>
      </c>
      <c r="CW69" s="56"/>
      <c r="CX69" s="74">
        <f t="shared" si="240"/>
        <v>66</v>
      </c>
      <c r="CY69" s="4">
        <f>Input_Accepted!Q68*(1-$DC$3)</f>
        <v>1.055453142619101E-2</v>
      </c>
      <c r="CZ69" s="4">
        <f>Input_Accepted!L68</f>
        <v>1.49076359635569E-2</v>
      </c>
      <c r="DA69" s="4">
        <f>Input_Accepted!M68</f>
        <v>1.6423765591897899E-2</v>
      </c>
      <c r="DB69" s="49">
        <f>$DC$3*Input_Accepted!Q68</f>
        <v>1.283239980884149E-2</v>
      </c>
      <c r="DD69" s="102">
        <f>Input_Accepted!Q68*Input_Accepted!C68</f>
        <v>99.67782219565251</v>
      </c>
      <c r="DG69" s="82">
        <f t="shared" si="241"/>
        <v>66</v>
      </c>
      <c r="DH69" s="56">
        <f t="shared" si="242"/>
        <v>5.5678712018790433E-4</v>
      </c>
      <c r="DI69" s="4">
        <f t="shared" si="243"/>
        <v>1.1305106852025053E-3</v>
      </c>
      <c r="DJ69" s="4">
        <f t="shared" si="244"/>
        <v>1.5161296283410057E-3</v>
      </c>
      <c r="DK69" s="49">
        <f t="shared" si="245"/>
        <v>3.5913657830564157E-3</v>
      </c>
      <c r="DM69" s="74">
        <f t="shared" si="246"/>
        <v>66</v>
      </c>
      <c r="DN69" s="4">
        <f t="shared" ref="DN69:DN123" si="254">(AG69-AG68)^2</f>
        <v>1.4530611138016504E-6</v>
      </c>
      <c r="DO69" s="4">
        <f t="shared" ref="DO69:DO123" si="255">(AH69-AH68)^2</f>
        <v>1.79322958646422E-6</v>
      </c>
      <c r="DP69" s="49">
        <f t="shared" ref="DP69:DP123" si="256">(AI69-AI68)^2</f>
        <v>1.084659352052243E-6</v>
      </c>
      <c r="DQ69" s="49">
        <f t="shared" ref="DQ69:DQ123" si="257">(DB69-DB68)^2</f>
        <v>5.6624158826340285E-7</v>
      </c>
      <c r="DS69" s="74">
        <f t="shared" si="247"/>
        <v>66</v>
      </c>
      <c r="DT69" s="73">
        <f t="shared" si="142"/>
        <v>1.5866978471710001E-2</v>
      </c>
      <c r="DU69" s="467">
        <f t="shared" si="143"/>
        <v>1.5866978471710001E-2</v>
      </c>
      <c r="DV69" s="49"/>
      <c r="DW69" s="102">
        <f t="shared" ref="DW69:DW122" si="258">DW68*(1-DT68)</f>
        <v>84864.874968063625</v>
      </c>
      <c r="DY69" s="74">
        <f t="shared" si="248"/>
        <v>66</v>
      </c>
      <c r="DZ69" s="409">
        <f t="shared" si="249"/>
        <v>1.6168676560881438E-2</v>
      </c>
      <c r="EB69" s="102">
        <f t="shared" si="95"/>
        <v>84599.179483537577</v>
      </c>
      <c r="EE69" s="74">
        <f t="shared" si="250"/>
        <v>66</v>
      </c>
      <c r="EF69" s="409">
        <f>Input_Accepted!Q68</f>
        <v>2.33869312350325E-2</v>
      </c>
      <c r="EH69" s="443">
        <f t="shared" si="179"/>
        <v>1.5201505302771125E-2</v>
      </c>
    </row>
    <row r="70" spans="1:138">
      <c r="A70" s="82">
        <f t="shared" si="180"/>
        <v>67</v>
      </c>
      <c r="B70" s="84">
        <f>Input_Accepted!B69</f>
        <v>70</v>
      </c>
      <c r="C70" s="17">
        <f>Input_Accepted!C69</f>
        <v>4016.4928131417</v>
      </c>
      <c r="D70" s="16">
        <f t="shared" si="181"/>
        <v>1.7428140234924512E-2</v>
      </c>
      <c r="E70" s="12"/>
      <c r="F70" s="11">
        <f t="shared" si="182"/>
        <v>67</v>
      </c>
      <c r="G70" s="11">
        <f t="shared" si="183"/>
        <v>67</v>
      </c>
      <c r="H70" s="49">
        <f t="shared" si="184"/>
        <v>67</v>
      </c>
      <c r="J70" s="61">
        <f t="shared" si="185"/>
        <v>67</v>
      </c>
      <c r="K70" s="5">
        <f>Input_Accepted!B69</f>
        <v>70</v>
      </c>
      <c r="L70" s="4">
        <f t="shared" si="251"/>
        <v>1487</v>
      </c>
      <c r="M70" s="4">
        <f t="shared" si="252"/>
        <v>0.82336655592469543</v>
      </c>
      <c r="N70" s="4"/>
      <c r="O70" s="49"/>
      <c r="Q70" s="43">
        <f t="shared" si="186"/>
        <v>67</v>
      </c>
      <c r="R70" s="14">
        <f>Input_Accepted!M69</f>
        <v>1.7428140234924502E-2</v>
      </c>
      <c r="S70" s="14">
        <f t="shared" si="187"/>
        <v>2.1510940150914128E-2</v>
      </c>
      <c r="T70" s="14">
        <f t="shared" si="188"/>
        <v>1.3345340318934874E-2</v>
      </c>
      <c r="U70" s="14">
        <f t="shared" si="189"/>
        <v>1.9823660593795967E-2</v>
      </c>
      <c r="V70" s="14">
        <f t="shared" si="190"/>
        <v>1.5032619876053036E-2</v>
      </c>
      <c r="W70" s="49"/>
      <c r="X70" s="43">
        <f t="shared" si="191"/>
        <v>67</v>
      </c>
      <c r="Y70" s="14">
        <f>+Input_Accepted!I69</f>
        <v>1.7561745441567699E-2</v>
      </c>
      <c r="Z70" s="14">
        <f t="shared" si="192"/>
        <v>2.1660164978466498E-2</v>
      </c>
      <c r="AA70" s="14">
        <f t="shared" si="193"/>
        <v>1.3463325904668901E-2</v>
      </c>
      <c r="AB70" s="14">
        <f t="shared" si="194"/>
        <v>1.9966430373931789E-2</v>
      </c>
      <c r="AC70" s="14">
        <f t="shared" si="195"/>
        <v>1.5157060509203608E-2</v>
      </c>
      <c r="AD70" s="50"/>
      <c r="AE70" s="43">
        <f t="shared" si="196"/>
        <v>67</v>
      </c>
      <c r="AF70" s="14">
        <f>Input_Accepted!E69</f>
        <v>1.7561745441567699E-2</v>
      </c>
      <c r="AG70" s="14">
        <f>Input_Accepted!J69</f>
        <v>1.7089524608154799E-2</v>
      </c>
      <c r="AH70" s="14">
        <f>Input_Accepted!K69</f>
        <v>1.6759783226240402E-2</v>
      </c>
      <c r="AI70" s="44">
        <f>Input_Accepted!L69</f>
        <v>1.6397001583634999E-2</v>
      </c>
      <c r="AK70" s="56">
        <f t="shared" si="169"/>
        <v>68.639952768661985</v>
      </c>
      <c r="AL70" s="4">
        <f t="shared" si="170"/>
        <v>67.315548878007391</v>
      </c>
      <c r="AM70" s="4">
        <f t="shared" si="171"/>
        <v>65.858439017743052</v>
      </c>
      <c r="AN70" s="4">
        <f t="shared" si="172"/>
        <v>55.801829083679017</v>
      </c>
      <c r="AO70" s="57">
        <f t="shared" si="197"/>
        <v>67</v>
      </c>
      <c r="AQ70" s="74">
        <f t="shared" si="197"/>
        <v>67</v>
      </c>
      <c r="AR70" s="73">
        <f t="shared" si="173"/>
        <v>3.3861562676971296E-4</v>
      </c>
      <c r="AS70" s="73">
        <f t="shared" si="174"/>
        <v>6.6835700868411035E-4</v>
      </c>
      <c r="AT70" s="50">
        <f t="shared" si="198"/>
        <v>1.0311386512895128E-3</v>
      </c>
      <c r="AU70" s="50">
        <f t="shared" si="199"/>
        <v>-1.3893172894794957E-2</v>
      </c>
      <c r="AW70" s="74">
        <f t="shared" ref="AW70" si="259">1+AW69</f>
        <v>67</v>
      </c>
      <c r="AX70" s="4">
        <f t="shared" si="201"/>
        <v>1</v>
      </c>
      <c r="AY70" s="4">
        <f t="shared" si="201"/>
        <v>1</v>
      </c>
      <c r="AZ70" s="49">
        <f t="shared" si="201"/>
        <v>1</v>
      </c>
      <c r="BA70" s="4">
        <f t="shared" si="202"/>
        <v>0</v>
      </c>
      <c r="BC70" s="74">
        <f t="shared" si="203"/>
        <v>67</v>
      </c>
      <c r="BD70" s="56">
        <f t="shared" si="204"/>
        <v>2.6772033422546304E-2</v>
      </c>
      <c r="BE70" s="4">
        <f t="shared" si="205"/>
        <v>0.10565688489476344</v>
      </c>
      <c r="BF70" s="4">
        <f t="shared" si="206"/>
        <v>0.25515140208811005</v>
      </c>
      <c r="BG70" s="49">
        <f t="shared" si="207"/>
        <v>3.3400613164269437</v>
      </c>
      <c r="BI70" s="74">
        <f t="shared" si="208"/>
        <v>67</v>
      </c>
      <c r="BJ70" s="56">
        <f t="shared" si="209"/>
        <v>1.3386016711273152E-2</v>
      </c>
      <c r="BK70" s="4">
        <f t="shared" si="210"/>
        <v>5.2828442447381718E-2</v>
      </c>
      <c r="BL70" s="4">
        <f t="shared" si="211"/>
        <v>0.12757570104405502</v>
      </c>
      <c r="BM70" s="49">
        <f t="shared" si="212"/>
        <v>1.6700306582134719</v>
      </c>
      <c r="BO70" s="74">
        <f t="shared" si="213"/>
        <v>67</v>
      </c>
      <c r="BP70" s="56">
        <f t="shared" si="214"/>
        <v>2.6487743914484149E-2</v>
      </c>
      <c r="BQ70" s="4">
        <f t="shared" si="215"/>
        <v>0.105258031617184</v>
      </c>
      <c r="BR70" s="4">
        <f t="shared" si="216"/>
        <v>0.25617487451779147</v>
      </c>
      <c r="BS70" s="49">
        <f t="shared" si="217"/>
        <v>3.5623807122238285</v>
      </c>
      <c r="BU70" s="74">
        <f t="shared" si="218"/>
        <v>67</v>
      </c>
      <c r="BV70" s="73">
        <f t="shared" si="219"/>
        <v>2.2299251550917393E-7</v>
      </c>
      <c r="BW70" s="73">
        <f t="shared" si="220"/>
        <v>6.431433948126666E-7</v>
      </c>
      <c r="BX70" s="73">
        <f t="shared" si="221"/>
        <v>1.3566282545919495E-6</v>
      </c>
      <c r="BY70" s="1">
        <f t="shared" si="222"/>
        <v>1.3458424530934641E-5</v>
      </c>
      <c r="BZ70" s="91">
        <f t="shared" si="223"/>
        <v>2.3053990731425396E-4</v>
      </c>
      <c r="CB70" s="74">
        <f t="shared" si="224"/>
        <v>67</v>
      </c>
      <c r="CC70" s="56">
        <f t="shared" si="225"/>
        <v>2.6889174255719423E-2</v>
      </c>
      <c r="CD70" s="4">
        <f t="shared" si="226"/>
        <v>4.5665290958442913E-2</v>
      </c>
      <c r="CE70" s="4">
        <f t="shared" si="227"/>
        <v>6.6322784475386726E-2</v>
      </c>
      <c r="CF70" s="49">
        <f t="shared" si="228"/>
        <v>0.20889566808601095</v>
      </c>
      <c r="CH70" s="74">
        <f t="shared" si="229"/>
        <v>67</v>
      </c>
      <c r="CI70" s="56">
        <f t="shared" si="176"/>
        <v>0</v>
      </c>
      <c r="CJ70" s="4">
        <f t="shared" si="177"/>
        <v>0</v>
      </c>
      <c r="CK70" s="4">
        <f t="shared" si="178"/>
        <v>0</v>
      </c>
      <c r="CL70" s="49">
        <f t="shared" si="230"/>
        <v>0</v>
      </c>
      <c r="CM70" s="4">
        <f t="shared" si="231"/>
        <v>86.997896967474233</v>
      </c>
      <c r="CN70" s="49">
        <f t="shared" si="232"/>
        <v>54.075351737087118</v>
      </c>
      <c r="CP70" s="74">
        <f t="shared" si="233"/>
        <v>67</v>
      </c>
      <c r="CQ70" s="56">
        <f t="shared" si="234"/>
        <v>0</v>
      </c>
      <c r="CR70" s="4">
        <f t="shared" si="235"/>
        <v>0</v>
      </c>
      <c r="CS70" s="4">
        <f t="shared" si="236"/>
        <v>0</v>
      </c>
      <c r="CT70" s="49">
        <f t="shared" si="237"/>
        <v>1</v>
      </c>
      <c r="CU70" s="4">
        <f t="shared" si="238"/>
        <v>80.195024100991176</v>
      </c>
      <c r="CV70" s="49">
        <f t="shared" si="239"/>
        <v>60.878224603570168</v>
      </c>
      <c r="CW70" s="56"/>
      <c r="CX70" s="74">
        <f t="shared" si="240"/>
        <v>67</v>
      </c>
      <c r="CY70" s="4">
        <f>Input_Accepted!Q69*(1-$DC$3)</f>
        <v>1.1427007583303844E-2</v>
      </c>
      <c r="CZ70" s="4">
        <f>Input_Accepted!L69</f>
        <v>1.6397001583634999E-2</v>
      </c>
      <c r="DA70" s="4">
        <f>Input_Accepted!M69</f>
        <v>1.7428140234924502E-2</v>
      </c>
      <c r="DB70" s="49">
        <f>$DC$3*Input_Accepted!Q69</f>
        <v>1.3893172894794957E-2</v>
      </c>
      <c r="DD70" s="102">
        <f>Input_Accepted!Q69*Input_Accepted!C69</f>
        <v>101.69832291773461</v>
      </c>
      <c r="DG70" s="82">
        <f t="shared" si="241"/>
        <v>67</v>
      </c>
      <c r="DH70" s="56">
        <f t="shared" si="242"/>
        <v>3.3861562676971296E-4</v>
      </c>
      <c r="DI70" s="4">
        <f t="shared" si="243"/>
        <v>6.6835700868411035E-4</v>
      </c>
      <c r="DJ70" s="4">
        <f t="shared" si="244"/>
        <v>1.0311386512895128E-3</v>
      </c>
      <c r="DK70" s="49">
        <f t="shared" si="245"/>
        <v>3.5349673401295547E-3</v>
      </c>
      <c r="DM70" s="74">
        <f t="shared" si="246"/>
        <v>67</v>
      </c>
      <c r="DN70" s="4">
        <f t="shared" si="254"/>
        <v>1.4946190557361024E-6</v>
      </c>
      <c r="DO70" s="4">
        <f t="shared" si="255"/>
        <v>2.150705312027486E-6</v>
      </c>
      <c r="DP70" s="49">
        <f t="shared" si="256"/>
        <v>2.2182099502706216E-6</v>
      </c>
      <c r="DQ70" s="49">
        <f t="shared" si="257"/>
        <v>1.1252395398832426E-6</v>
      </c>
      <c r="DS70" s="74">
        <f t="shared" si="247"/>
        <v>67</v>
      </c>
      <c r="DT70" s="73">
        <f t="shared" si="142"/>
        <v>1.7089524608154799E-2</v>
      </c>
      <c r="DU70" s="467">
        <f t="shared" si="143"/>
        <v>1.7089524608154799E-2</v>
      </c>
      <c r="DV70" s="49"/>
      <c r="DW70" s="102">
        <f t="shared" si="258"/>
        <v>83518.325823940992</v>
      </c>
      <c r="DY70" s="74">
        <f t="shared" si="248"/>
        <v>67</v>
      </c>
      <c r="DZ70" s="409">
        <f t="shared" si="249"/>
        <v>1.7414468448490955E-2</v>
      </c>
      <c r="EB70" s="102">
        <f t="shared" ref="EB70:EB123" si="260">EB69*(1-DZ69)</f>
        <v>83231.322713152302</v>
      </c>
      <c r="EE70" s="74">
        <f t="shared" si="250"/>
        <v>67</v>
      </c>
      <c r="EF70" s="409">
        <f>Input_Accepted!Q69</f>
        <v>2.5320180478098801E-2</v>
      </c>
      <c r="EH70" s="443">
        <f t="shared" si="179"/>
        <v>1.6458117310764221E-2</v>
      </c>
    </row>
    <row r="71" spans="1:138">
      <c r="A71" s="82">
        <f t="shared" si="180"/>
        <v>68</v>
      </c>
      <c r="B71" s="84">
        <f>Input_Accepted!B70</f>
        <v>81</v>
      </c>
      <c r="C71" s="17">
        <f>Input_Accepted!C70</f>
        <v>3806.2600958247899</v>
      </c>
      <c r="D71" s="16">
        <f t="shared" si="181"/>
        <v>2.128073173161538E-2</v>
      </c>
      <c r="E71" s="12"/>
      <c r="F71" s="11">
        <f t="shared" si="182"/>
        <v>68</v>
      </c>
      <c r="G71" s="11">
        <f t="shared" si="183"/>
        <v>68</v>
      </c>
      <c r="H71" s="49">
        <f t="shared" si="184"/>
        <v>68</v>
      </c>
      <c r="J71" s="61">
        <f t="shared" si="185"/>
        <v>68</v>
      </c>
      <c r="K71" s="5">
        <f>Input_Accepted!B70</f>
        <v>81</v>
      </c>
      <c r="L71" s="4">
        <f t="shared" si="251"/>
        <v>1568</v>
      </c>
      <c r="M71" s="4">
        <f t="shared" si="252"/>
        <v>0.86821705426356588</v>
      </c>
      <c r="N71" s="4"/>
      <c r="O71" s="49"/>
      <c r="Q71" s="43">
        <f t="shared" si="186"/>
        <v>68</v>
      </c>
      <c r="R71" s="14">
        <f>Input_Accepted!M70</f>
        <v>2.1280731731615401E-2</v>
      </c>
      <c r="S71" s="14">
        <f t="shared" si="187"/>
        <v>2.5915202197611641E-2</v>
      </c>
      <c r="T71" s="14">
        <f t="shared" si="188"/>
        <v>1.6646261265619161E-2</v>
      </c>
      <c r="U71" s="14">
        <f t="shared" si="189"/>
        <v>2.3999936341766257E-2</v>
      </c>
      <c r="V71" s="14">
        <f t="shared" si="190"/>
        <v>1.8561527121464545E-2</v>
      </c>
      <c r="W71" s="49"/>
      <c r="X71" s="43">
        <f t="shared" si="191"/>
        <v>68</v>
      </c>
      <c r="Y71" s="14">
        <f>+Input_Accepted!I70</f>
        <v>2.0979458353937299E-2</v>
      </c>
      <c r="Z71" s="14">
        <f t="shared" si="192"/>
        <v>2.5581006560338224E-2</v>
      </c>
      <c r="AA71" s="14">
        <f t="shared" si="193"/>
        <v>1.6377910147536374E-2</v>
      </c>
      <c r="AB71" s="14">
        <f t="shared" si="194"/>
        <v>2.367934633218274E-2</v>
      </c>
      <c r="AC71" s="14">
        <f t="shared" si="195"/>
        <v>1.8279570375691858E-2</v>
      </c>
      <c r="AD71" s="50"/>
      <c r="AE71" s="43">
        <f t="shared" si="196"/>
        <v>68</v>
      </c>
      <c r="AF71" s="14">
        <f>Input_Accepted!E70</f>
        <v>2.0979458353937299E-2</v>
      </c>
      <c r="AG71" s="14">
        <f>Input_Accepted!J70</f>
        <v>1.8324904286778899E-2</v>
      </c>
      <c r="AH71" s="14">
        <f>Input_Accepted!K70</f>
        <v>1.8365626377478701E-2</v>
      </c>
      <c r="AI71" s="44">
        <f>Input_Accepted!L70</f>
        <v>1.80037845146362E-2</v>
      </c>
      <c r="AK71" s="56">
        <f t="shared" si="169"/>
        <v>69.74935194657516</v>
      </c>
      <c r="AL71" s="4">
        <f t="shared" si="170"/>
        <v>69.904350815424365</v>
      </c>
      <c r="AM71" s="4">
        <f t="shared" si="171"/>
        <v>68.527086571888049</v>
      </c>
      <c r="AN71" s="4">
        <f t="shared" si="172"/>
        <v>57.16717343473119</v>
      </c>
      <c r="AO71" s="57">
        <f t="shared" si="197"/>
        <v>68</v>
      </c>
      <c r="AQ71" s="74">
        <f t="shared" si="197"/>
        <v>68</v>
      </c>
      <c r="AR71" s="73">
        <f t="shared" si="173"/>
        <v>2.9558274448364813E-3</v>
      </c>
      <c r="AS71" s="73">
        <f t="shared" si="174"/>
        <v>2.9151053541366795E-3</v>
      </c>
      <c r="AT71" s="50">
        <f t="shared" si="198"/>
        <v>3.27694721697918E-3</v>
      </c>
      <c r="AU71" s="50">
        <f t="shared" si="199"/>
        <v>-1.5019250391595603E-2</v>
      </c>
      <c r="AW71" s="74">
        <f t="shared" ref="AW71" si="261">1+AW70</f>
        <v>68</v>
      </c>
      <c r="AX71" s="4">
        <f t="shared" si="201"/>
        <v>1</v>
      </c>
      <c r="AY71" s="4">
        <f t="shared" si="201"/>
        <v>1</v>
      </c>
      <c r="AZ71" s="49">
        <f t="shared" si="201"/>
        <v>1</v>
      </c>
      <c r="BA71" s="4">
        <f t="shared" si="202"/>
        <v>0</v>
      </c>
      <c r="BC71" s="74">
        <f t="shared" si="203"/>
        <v>68</v>
      </c>
      <c r="BD71" s="56">
        <f t="shared" si="204"/>
        <v>1.7243499597803336</v>
      </c>
      <c r="BE71" s="4">
        <f t="shared" si="205"/>
        <v>1.6747463898536061</v>
      </c>
      <c r="BF71" s="4">
        <f t="shared" si="206"/>
        <v>2.1438233751715039</v>
      </c>
      <c r="BG71" s="49">
        <f t="shared" si="207"/>
        <v>8.7863754177328772</v>
      </c>
      <c r="BI71" s="74">
        <f t="shared" si="208"/>
        <v>68</v>
      </c>
      <c r="BJ71" s="56">
        <f t="shared" si="209"/>
        <v>0.86217497989016678</v>
      </c>
      <c r="BK71" s="4">
        <f t="shared" si="210"/>
        <v>0.83737319492680307</v>
      </c>
      <c r="BL71" s="4">
        <f t="shared" si="211"/>
        <v>1.0719116875857519</v>
      </c>
      <c r="BM71" s="49">
        <f t="shared" si="212"/>
        <v>4.3931877088664386</v>
      </c>
      <c r="BO71" s="74">
        <f t="shared" si="213"/>
        <v>68</v>
      </c>
      <c r="BP71" s="56">
        <f t="shared" si="214"/>
        <v>1.7814870711857547</v>
      </c>
      <c r="BQ71" s="4">
        <f t="shared" si="215"/>
        <v>1.7288248033895834</v>
      </c>
      <c r="BR71" s="4">
        <f t="shared" si="216"/>
        <v>2.2293762073997763</v>
      </c>
      <c r="BS71" s="49">
        <f t="shared" si="217"/>
        <v>9.7866065409974698</v>
      </c>
      <c r="BU71" s="74">
        <f t="shared" si="218"/>
        <v>68</v>
      </c>
      <c r="BV71" s="73">
        <f t="shared" si="219"/>
        <v>7.0466572954672052E-6</v>
      </c>
      <c r="BW71" s="73">
        <f t="shared" si="220"/>
        <v>6.8321176011574634E-6</v>
      </c>
      <c r="BX71" s="73">
        <f t="shared" si="221"/>
        <v>8.854634797900943E-6</v>
      </c>
      <c r="BY71" s="1">
        <f t="shared" si="222"/>
        <v>3.5524078954361353E-5</v>
      </c>
      <c r="BZ71" s="91">
        <f t="shared" si="223"/>
        <v>3.5674655167710858E-4</v>
      </c>
      <c r="CB71" s="74">
        <f t="shared" si="224"/>
        <v>68</v>
      </c>
      <c r="CC71" s="56">
        <f t="shared" si="225"/>
        <v>0.12653110592153155</v>
      </c>
      <c r="CD71" s="4">
        <f t="shared" si="226"/>
        <v>0.12459006006549497</v>
      </c>
      <c r="CE71" s="4">
        <f t="shared" si="227"/>
        <v>0.14183749594958645</v>
      </c>
      <c r="CF71" s="49">
        <f t="shared" si="228"/>
        <v>0.28409732328590459</v>
      </c>
      <c r="CH71" s="74">
        <f t="shared" si="229"/>
        <v>68</v>
      </c>
      <c r="CI71" s="56">
        <f t="shared" si="176"/>
        <v>0</v>
      </c>
      <c r="CJ71" s="4">
        <f t="shared" si="177"/>
        <v>0</v>
      </c>
      <c r="CK71" s="4">
        <f t="shared" si="178"/>
        <v>0</v>
      </c>
      <c r="CL71" s="49">
        <f t="shared" si="230"/>
        <v>1</v>
      </c>
      <c r="CM71" s="4">
        <f t="shared" si="231"/>
        <v>97.367964481647547</v>
      </c>
      <c r="CN71" s="49">
        <f t="shared" si="232"/>
        <v>62.338585847571601</v>
      </c>
      <c r="CP71" s="74">
        <f t="shared" si="233"/>
        <v>68</v>
      </c>
      <c r="CQ71" s="56">
        <f t="shared" si="234"/>
        <v>0</v>
      </c>
      <c r="CR71" s="4">
        <f t="shared" si="235"/>
        <v>0</v>
      </c>
      <c r="CS71" s="4">
        <f t="shared" si="236"/>
        <v>1</v>
      </c>
      <c r="CT71" s="49">
        <f t="shared" si="237"/>
        <v>1</v>
      </c>
      <c r="CU71" s="4">
        <f t="shared" si="238"/>
        <v>90.129751039402265</v>
      </c>
      <c r="CV71" s="49">
        <f t="shared" si="239"/>
        <v>69.576799289816876</v>
      </c>
      <c r="CW71" s="56"/>
      <c r="CX71" s="74">
        <f t="shared" si="240"/>
        <v>68</v>
      </c>
      <c r="CY71" s="4">
        <f>Input_Accepted!Q70*(1-$DC$3)</f>
        <v>1.2353196020802497E-2</v>
      </c>
      <c r="CZ71" s="4">
        <f>Input_Accepted!L70</f>
        <v>1.80037845146362E-2</v>
      </c>
      <c r="DA71" s="4">
        <f>Input_Accepted!M70</f>
        <v>2.1280731731615401E-2</v>
      </c>
      <c r="DB71" s="49">
        <f>$DC$3*Input_Accepted!Q70</f>
        <v>1.5019250391595603E-2</v>
      </c>
      <c r="DD71" s="102">
        <f>Input_Accepted!Q70*Input_Accepted!C70</f>
        <v>104.18665050461333</v>
      </c>
      <c r="DG71" s="82">
        <f t="shared" si="241"/>
        <v>68</v>
      </c>
      <c r="DH71" s="56">
        <f t="shared" si="242"/>
        <v>2.9558274448364813E-3</v>
      </c>
      <c r="DI71" s="4">
        <f t="shared" si="243"/>
        <v>2.9151053541366795E-3</v>
      </c>
      <c r="DJ71" s="4">
        <f t="shared" si="244"/>
        <v>3.27694721697918E-3</v>
      </c>
      <c r="DK71" s="49">
        <f t="shared" si="245"/>
        <v>6.2614813400197773E-3</v>
      </c>
      <c r="DM71" s="74">
        <f t="shared" si="246"/>
        <v>68</v>
      </c>
      <c r="DN71" s="4">
        <f t="shared" si="254"/>
        <v>1.5261629503573837E-6</v>
      </c>
      <c r="DO71" s="4">
        <f t="shared" si="255"/>
        <v>2.57873222637895E-6</v>
      </c>
      <c r="DP71" s="49">
        <f t="shared" si="256"/>
        <v>2.5817513873568096E-6</v>
      </c>
      <c r="DQ71" s="49">
        <f t="shared" si="257"/>
        <v>1.2680505288008075E-6</v>
      </c>
      <c r="DS71" s="74">
        <f t="shared" si="247"/>
        <v>68</v>
      </c>
      <c r="DT71" s="73">
        <f t="shared" si="142"/>
        <v>1.8324904286778899E-2</v>
      </c>
      <c r="DU71" s="467">
        <f t="shared" si="143"/>
        <v>1.8324904286778899E-2</v>
      </c>
      <c r="DV71" s="49"/>
      <c r="DW71" s="102">
        <f t="shared" si="258"/>
        <v>82091.037339540853</v>
      </c>
      <c r="DY71" s="74">
        <f t="shared" si="248"/>
        <v>68</v>
      </c>
      <c r="DZ71" s="409">
        <f t="shared" si="249"/>
        <v>1.8673337897968822E-2</v>
      </c>
      <c r="EB71" s="102">
        <f t="shared" si="260"/>
        <v>81781.893469837945</v>
      </c>
      <c r="EE71" s="74">
        <f t="shared" si="250"/>
        <v>68</v>
      </c>
      <c r="EF71" s="409">
        <f>Input_Accepted!Q70</f>
        <v>2.73724464123981E-2</v>
      </c>
      <c r="EH71" s="443">
        <f t="shared" si="179"/>
        <v>1.7792090168058765E-2</v>
      </c>
    </row>
    <row r="72" spans="1:138">
      <c r="A72" s="82">
        <f t="shared" si="180"/>
        <v>69</v>
      </c>
      <c r="B72" s="84">
        <f>Input_Accepted!B71</f>
        <v>59</v>
      </c>
      <c r="C72" s="17">
        <f>Input_Accepted!C71</f>
        <v>3568.3264887063801</v>
      </c>
      <c r="D72" s="16">
        <f t="shared" si="181"/>
        <v>1.6534361467969029E-2</v>
      </c>
      <c r="E72" s="12"/>
      <c r="F72" s="11">
        <f t="shared" si="182"/>
        <v>69</v>
      </c>
      <c r="G72" s="11">
        <f t="shared" si="183"/>
        <v>69</v>
      </c>
      <c r="H72" s="49">
        <f t="shared" si="184"/>
        <v>69</v>
      </c>
      <c r="J72" s="61">
        <f t="shared" si="185"/>
        <v>69</v>
      </c>
      <c r="K72" s="5">
        <f>Input_Accepted!B71</f>
        <v>59</v>
      </c>
      <c r="L72" s="4">
        <f t="shared" si="251"/>
        <v>1627</v>
      </c>
      <c r="M72" s="4">
        <f t="shared" si="252"/>
        <v>0.9008859357696567</v>
      </c>
      <c r="N72" s="4"/>
      <c r="O72" s="49"/>
      <c r="Q72" s="43">
        <f t="shared" si="186"/>
        <v>69</v>
      </c>
      <c r="R72" s="14">
        <f>Input_Accepted!M71</f>
        <v>1.6534361467969001E-2</v>
      </c>
      <c r="S72" s="14">
        <f t="shared" si="187"/>
        <v>2.0753438873994237E-2</v>
      </c>
      <c r="T72" s="14">
        <f t="shared" si="188"/>
        <v>1.2315284061943764E-2</v>
      </c>
      <c r="U72" s="14">
        <f t="shared" si="189"/>
        <v>1.900984055823891E-2</v>
      </c>
      <c r="V72" s="14">
        <f t="shared" si="190"/>
        <v>1.4058882377699092E-2</v>
      </c>
      <c r="W72" s="49"/>
      <c r="X72" s="43">
        <f t="shared" si="191"/>
        <v>69</v>
      </c>
      <c r="Y72" s="14">
        <f>+Input_Accepted!I71</f>
        <v>1.6690818083140501E-2</v>
      </c>
      <c r="Z72" s="14">
        <f t="shared" si="192"/>
        <v>2.0929810027708853E-2</v>
      </c>
      <c r="AA72" s="14">
        <f t="shared" si="193"/>
        <v>1.2451826138572149E-2</v>
      </c>
      <c r="AB72" s="14">
        <f t="shared" si="194"/>
        <v>1.9177981724086218E-2</v>
      </c>
      <c r="AC72" s="14">
        <f t="shared" si="195"/>
        <v>1.4203654442194784E-2</v>
      </c>
      <c r="AD72" s="50"/>
      <c r="AE72" s="43">
        <f t="shared" si="196"/>
        <v>69</v>
      </c>
      <c r="AF72" s="14">
        <f>Input_Accepted!E71</f>
        <v>1.6690818083140501E-2</v>
      </c>
      <c r="AG72" s="14">
        <f>Input_Accepted!J71</f>
        <v>1.9570985819845201E-2</v>
      </c>
      <c r="AH72" s="14">
        <f>Input_Accepted!K71</f>
        <v>2.0123753084414199E-2</v>
      </c>
      <c r="AI72" s="44">
        <f>Input_Accepted!L71</f>
        <v>1.98165326378138E-2</v>
      </c>
      <c r="AK72" s="56">
        <f t="shared" si="169"/>
        <v>69.835667111050583</v>
      </c>
      <c r="AL72" s="4">
        <f t="shared" si="170"/>
        <v>71.808121183301907</v>
      </c>
      <c r="AM72" s="4">
        <f t="shared" si="171"/>
        <v>70.711858325825503</v>
      </c>
      <c r="AN72" s="4">
        <f t="shared" si="172"/>
        <v>58.053747223444965</v>
      </c>
      <c r="AO72" s="57">
        <f t="shared" si="197"/>
        <v>69</v>
      </c>
      <c r="AQ72" s="74">
        <f t="shared" si="197"/>
        <v>69</v>
      </c>
      <c r="AR72" s="73">
        <f t="shared" si="173"/>
        <v>-3.0366243518761722E-3</v>
      </c>
      <c r="AS72" s="73">
        <f t="shared" si="174"/>
        <v>-3.58939161644517E-3</v>
      </c>
      <c r="AT72" s="50">
        <f t="shared" si="198"/>
        <v>-3.2821711698447706E-3</v>
      </c>
      <c r="AU72" s="50">
        <f t="shared" si="199"/>
        <v>-1.6269180358687161E-2</v>
      </c>
      <c r="AW72" s="74">
        <f t="shared" ref="AW72" si="262">1+AW71</f>
        <v>69</v>
      </c>
      <c r="AX72" s="4">
        <f t="shared" si="201"/>
        <v>0</v>
      </c>
      <c r="AY72" s="4">
        <f t="shared" si="201"/>
        <v>0</v>
      </c>
      <c r="AZ72" s="49">
        <f t="shared" si="201"/>
        <v>0</v>
      </c>
      <c r="BA72" s="4">
        <f t="shared" si="202"/>
        <v>0</v>
      </c>
      <c r="BC72" s="74">
        <f t="shared" si="203"/>
        <v>69</v>
      </c>
      <c r="BD72" s="56">
        <f t="shared" si="204"/>
        <v>1.775658015310885</v>
      </c>
      <c r="BE72" s="4">
        <f t="shared" si="205"/>
        <v>2.4339465363469159</v>
      </c>
      <c r="BF72" s="4">
        <f t="shared" si="206"/>
        <v>2.0567672587188071</v>
      </c>
      <c r="BG72" s="49">
        <f t="shared" si="207"/>
        <v>1.5340417591776401E-2</v>
      </c>
      <c r="BI72" s="74">
        <f t="shared" si="208"/>
        <v>69</v>
      </c>
      <c r="BJ72" s="56">
        <f t="shared" si="209"/>
        <v>0.88782900765544248</v>
      </c>
      <c r="BK72" s="4">
        <f t="shared" si="210"/>
        <v>1.216973268173458</v>
      </c>
      <c r="BL72" s="4">
        <f t="shared" si="211"/>
        <v>1.0283836293594035</v>
      </c>
      <c r="BM72" s="49">
        <f t="shared" si="212"/>
        <v>7.6702087958882004E-3</v>
      </c>
      <c r="BO72" s="74">
        <f t="shared" si="213"/>
        <v>69</v>
      </c>
      <c r="BP72" s="56">
        <f t="shared" si="214"/>
        <v>1.6483528280757396</v>
      </c>
      <c r="BQ72" s="4">
        <f t="shared" si="215"/>
        <v>2.2385588815063082</v>
      </c>
      <c r="BR72" s="4">
        <f t="shared" si="216"/>
        <v>1.9013704617721483</v>
      </c>
      <c r="BS72" s="49">
        <f t="shared" si="217"/>
        <v>1.5172612064303195E-2</v>
      </c>
      <c r="BU72" s="74">
        <f t="shared" si="218"/>
        <v>69</v>
      </c>
      <c r="BV72" s="73">
        <f t="shared" si="219"/>
        <v>8.2953661915546754E-6</v>
      </c>
      <c r="BW72" s="73">
        <f t="shared" si="220"/>
        <v>1.1785042722970045E-5</v>
      </c>
      <c r="BX72" s="73">
        <f t="shared" si="221"/>
        <v>9.7700914772964964E-6</v>
      </c>
      <c r="BY72" s="1">
        <f t="shared" si="222"/>
        <v>1.7777837068219074E-7</v>
      </c>
      <c r="BZ72" s="91">
        <f t="shared" si="223"/>
        <v>2.2387104655311859E-4</v>
      </c>
      <c r="CB72" s="74">
        <f t="shared" si="224"/>
        <v>69</v>
      </c>
      <c r="CC72" s="56">
        <f t="shared" si="225"/>
        <v>0.17256001008206875</v>
      </c>
      <c r="CD72" s="4">
        <f t="shared" si="226"/>
        <v>0.20567805509433518</v>
      </c>
      <c r="CE72" s="4">
        <f t="shared" si="227"/>
        <v>0.1872715009595966</v>
      </c>
      <c r="CF72" s="49">
        <f t="shared" si="228"/>
        <v>2.5261657178999451E-2</v>
      </c>
      <c r="CH72" s="74">
        <f t="shared" si="229"/>
        <v>69</v>
      </c>
      <c r="CI72" s="56">
        <f t="shared" si="176"/>
        <v>0</v>
      </c>
      <c r="CJ72" s="4">
        <f t="shared" si="177"/>
        <v>0</v>
      </c>
      <c r="CK72" s="4">
        <f t="shared" si="178"/>
        <v>0</v>
      </c>
      <c r="CL72" s="49">
        <f t="shared" si="230"/>
        <v>0</v>
      </c>
      <c r="CM72" s="4">
        <f t="shared" si="231"/>
        <v>74.684395525465916</v>
      </c>
      <c r="CN72" s="49">
        <f t="shared" si="232"/>
        <v>44.432181043033481</v>
      </c>
      <c r="CP72" s="74">
        <f t="shared" si="233"/>
        <v>69</v>
      </c>
      <c r="CQ72" s="56">
        <f t="shared" si="234"/>
        <v>1</v>
      </c>
      <c r="CR72" s="4">
        <f t="shared" si="235"/>
        <v>1</v>
      </c>
      <c r="CS72" s="4">
        <f t="shared" si="236"/>
        <v>1</v>
      </c>
      <c r="CT72" s="49">
        <f t="shared" si="237"/>
        <v>0</v>
      </c>
      <c r="CU72" s="4">
        <f t="shared" si="238"/>
        <v>68.433300185983711</v>
      </c>
      <c r="CV72" s="49">
        <f t="shared" si="239"/>
        <v>50.683276382515693</v>
      </c>
      <c r="CW72" s="56"/>
      <c r="CX72" s="74">
        <f t="shared" si="240"/>
        <v>69</v>
      </c>
      <c r="CY72" s="4">
        <f>Input_Accepted!Q71*(1-$DC$3)</f>
        <v>1.3381251981864137E-2</v>
      </c>
      <c r="CZ72" s="4">
        <f>Input_Accepted!L71</f>
        <v>1.98165326378138E-2</v>
      </c>
      <c r="DA72" s="4">
        <f>Input_Accepted!M71</f>
        <v>1.6534361467969001E-2</v>
      </c>
      <c r="DB72" s="49">
        <f>$DC$3*Input_Accepted!Q71</f>
        <v>1.6269180358687161E-2</v>
      </c>
      <c r="DD72" s="102">
        <f>Input_Accepted!Q71*Input_Accepted!C71</f>
        <v>105.80242312238552</v>
      </c>
      <c r="DG72" s="82">
        <f t="shared" si="241"/>
        <v>69</v>
      </c>
      <c r="DH72" s="56">
        <f t="shared" si="242"/>
        <v>3.0366243518761722E-3</v>
      </c>
      <c r="DI72" s="4">
        <f t="shared" si="243"/>
        <v>3.58939161644517E-3</v>
      </c>
      <c r="DJ72" s="4">
        <f t="shared" si="244"/>
        <v>3.2821711698447706E-3</v>
      </c>
      <c r="DK72" s="49">
        <f t="shared" si="245"/>
        <v>2.6518110928186803E-4</v>
      </c>
      <c r="DM72" s="74">
        <f t="shared" si="246"/>
        <v>69</v>
      </c>
      <c r="DN72" s="4">
        <f t="shared" si="254"/>
        <v>1.5527191870488666E-6</v>
      </c>
      <c r="DO72" s="4">
        <f t="shared" si="255"/>
        <v>3.0910095176398599E-6</v>
      </c>
      <c r="DP72" s="49">
        <f t="shared" si="256"/>
        <v>3.2860557580839096E-6</v>
      </c>
      <c r="DQ72" s="49">
        <f t="shared" si="257"/>
        <v>1.5623249226335038E-6</v>
      </c>
      <c r="DS72" s="74">
        <f t="shared" si="247"/>
        <v>69</v>
      </c>
      <c r="DT72" s="73">
        <f t="shared" si="142"/>
        <v>1.9570985819845201E-2</v>
      </c>
      <c r="DU72" s="467">
        <f t="shared" si="143"/>
        <v>1.9570985819845201E-2</v>
      </c>
      <c r="DV72" s="49"/>
      <c r="DW72" s="102">
        <f t="shared" si="258"/>
        <v>80586.726937491374</v>
      </c>
      <c r="DY72" s="74">
        <f t="shared" si="248"/>
        <v>69</v>
      </c>
      <c r="DZ72" s="409">
        <f t="shared" si="249"/>
        <v>1.9943112689215829E-2</v>
      </c>
      <c r="EB72" s="102">
        <f t="shared" si="260"/>
        <v>80254.752539139969</v>
      </c>
      <c r="EE72" s="74">
        <f t="shared" si="250"/>
        <v>69</v>
      </c>
      <c r="EF72" s="409">
        <f>Input_Accepted!Q71</f>
        <v>2.96504323405513E-2</v>
      </c>
      <c r="EH72" s="443">
        <f t="shared" si="179"/>
        <v>1.9272781021358345E-2</v>
      </c>
    </row>
    <row r="73" spans="1:138">
      <c r="A73" s="82">
        <f t="shared" si="180"/>
        <v>70</v>
      </c>
      <c r="B73" s="84">
        <f>Input_Accepted!B72</f>
        <v>63</v>
      </c>
      <c r="C73" s="17">
        <f>Input_Accepted!C72</f>
        <v>3143.6557152635201</v>
      </c>
      <c r="D73" s="16">
        <f t="shared" si="181"/>
        <v>2.0040362465302268E-2</v>
      </c>
      <c r="E73" s="12"/>
      <c r="F73" s="11">
        <f t="shared" si="182"/>
        <v>70</v>
      </c>
      <c r="G73" s="11">
        <f t="shared" si="183"/>
        <v>70</v>
      </c>
      <c r="H73" s="49">
        <f t="shared" si="184"/>
        <v>70</v>
      </c>
      <c r="J73" s="61">
        <f t="shared" si="185"/>
        <v>70</v>
      </c>
      <c r="K73" s="5">
        <f>Input_Accepted!B72</f>
        <v>63</v>
      </c>
      <c r="L73" s="4">
        <f t="shared" si="251"/>
        <v>1690</v>
      </c>
      <c r="M73" s="4">
        <f t="shared" si="252"/>
        <v>0.93576965669988921</v>
      </c>
      <c r="N73" s="4"/>
      <c r="O73" s="49"/>
      <c r="Q73" s="43">
        <f t="shared" si="186"/>
        <v>70</v>
      </c>
      <c r="R73" s="14">
        <f>Input_Accepted!M72</f>
        <v>2.0040362465302199E-2</v>
      </c>
      <c r="S73" s="14">
        <f t="shared" si="187"/>
        <v>2.4989065223535278E-2</v>
      </c>
      <c r="T73" s="14">
        <f t="shared" si="188"/>
        <v>1.5091659707069119E-2</v>
      </c>
      <c r="U73" s="14">
        <f t="shared" si="189"/>
        <v>2.2943938063245076E-2</v>
      </c>
      <c r="V73" s="14">
        <f t="shared" si="190"/>
        <v>1.7136786867359321E-2</v>
      </c>
      <c r="W73" s="49"/>
      <c r="X73" s="43">
        <f t="shared" si="191"/>
        <v>70</v>
      </c>
      <c r="Y73" s="14">
        <f>+Input_Accepted!I72</f>
        <v>1.98933589439678E-2</v>
      </c>
      <c r="Z73" s="14">
        <f t="shared" si="192"/>
        <v>2.4823878006011033E-2</v>
      </c>
      <c r="AA73" s="14">
        <f t="shared" si="193"/>
        <v>1.4962839881924567E-2</v>
      </c>
      <c r="AB73" s="14">
        <f t="shared" si="194"/>
        <v>2.2786265536493166E-2</v>
      </c>
      <c r="AC73" s="14">
        <f t="shared" si="195"/>
        <v>1.7000452351442433E-2</v>
      </c>
      <c r="AD73" s="50"/>
      <c r="AE73" s="43">
        <f t="shared" si="196"/>
        <v>70</v>
      </c>
      <c r="AF73" s="14">
        <f>Input_Accepted!E72</f>
        <v>1.98933589439678E-2</v>
      </c>
      <c r="AG73" s="14">
        <f>Input_Accepted!J72</f>
        <v>2.08274412533682E-2</v>
      </c>
      <c r="AH73" s="14">
        <f>Input_Accepted!K72</f>
        <v>2.2048285585520199E-2</v>
      </c>
      <c r="AI73" s="44">
        <f>Input_Accepted!L72</f>
        <v>2.1781617231392301E-2</v>
      </c>
      <c r="AK73" s="56">
        <f t="shared" si="169"/>
        <v>65.474304730466159</v>
      </c>
      <c r="AL73" s="4">
        <f t="shared" si="170"/>
        <v>69.312218992682858</v>
      </c>
      <c r="AM73" s="4">
        <f t="shared" si="171"/>
        <v>68.473905497148777</v>
      </c>
      <c r="AN73" s="4">
        <f t="shared" si="172"/>
        <v>55.334994664469924</v>
      </c>
      <c r="AO73" s="57">
        <f t="shared" si="197"/>
        <v>70</v>
      </c>
      <c r="AQ73" s="74">
        <f t="shared" si="197"/>
        <v>70</v>
      </c>
      <c r="AR73" s="73">
        <f t="shared" si="173"/>
        <v>-7.8707878806593204E-4</v>
      </c>
      <c r="AS73" s="73">
        <f t="shared" si="174"/>
        <v>-2.0079231202179311E-3</v>
      </c>
      <c r="AT73" s="50">
        <f t="shared" si="198"/>
        <v>-1.7412547660900328E-3</v>
      </c>
      <c r="AU73" s="50">
        <f t="shared" si="199"/>
        <v>-1.7602116668119751E-2</v>
      </c>
      <c r="AW73" s="74">
        <f t="shared" ref="AW73" si="263">1+AW72</f>
        <v>70</v>
      </c>
      <c r="AX73" s="4">
        <f t="shared" si="201"/>
        <v>0</v>
      </c>
      <c r="AY73" s="4">
        <f t="shared" si="201"/>
        <v>0</v>
      </c>
      <c r="AZ73" s="49">
        <f t="shared" si="201"/>
        <v>0</v>
      </c>
      <c r="BA73" s="4">
        <f t="shared" si="202"/>
        <v>0</v>
      </c>
      <c r="BC73" s="74">
        <f t="shared" si="203"/>
        <v>70</v>
      </c>
      <c r="BD73" s="56">
        <f t="shared" si="204"/>
        <v>9.4705779488867492E-2</v>
      </c>
      <c r="BE73" s="4">
        <f t="shared" si="205"/>
        <v>0.59314093805423873</v>
      </c>
      <c r="BF73" s="4">
        <f t="shared" si="206"/>
        <v>0.44974240808479848</v>
      </c>
      <c r="BG73" s="49">
        <f t="shared" si="207"/>
        <v>1.0158689191778159</v>
      </c>
      <c r="BI73" s="74">
        <f t="shared" si="208"/>
        <v>70</v>
      </c>
      <c r="BJ73" s="56">
        <f t="shared" si="209"/>
        <v>4.7352889744433746E-2</v>
      </c>
      <c r="BK73" s="4">
        <f t="shared" si="210"/>
        <v>0.29657046902711937</v>
      </c>
      <c r="BL73" s="4">
        <f t="shared" si="211"/>
        <v>0.22487120404239924</v>
      </c>
      <c r="BM73" s="49">
        <f t="shared" si="212"/>
        <v>0.50793445958890793</v>
      </c>
      <c r="BO73" s="74">
        <f t="shared" si="213"/>
        <v>70</v>
      </c>
      <c r="BP73" s="56">
        <f t="shared" si="214"/>
        <v>9.155766523038382E-2</v>
      </c>
      <c r="BQ73" s="4">
        <f t="shared" si="215"/>
        <v>0.56217525412266756</v>
      </c>
      <c r="BR73" s="4">
        <f t="shared" si="216"/>
        <v>0.42806065480350103</v>
      </c>
      <c r="BS73" s="49">
        <f t="shared" si="217"/>
        <v>1.0430676317036107</v>
      </c>
      <c r="BU73" s="74">
        <f t="shared" si="218"/>
        <v>70</v>
      </c>
      <c r="BV73" s="73">
        <f t="shared" si="219"/>
        <v>8.7250976073478536E-7</v>
      </c>
      <c r="BW73" s="73">
        <f t="shared" si="220"/>
        <v>4.6437088304723032E-6</v>
      </c>
      <c r="BX73" s="73">
        <f t="shared" si="221"/>
        <v>3.56551936002731E-6</v>
      </c>
      <c r="BY73" s="1">
        <f t="shared" si="222"/>
        <v>5.2497911666333431E-6</v>
      </c>
      <c r="BZ73" s="91">
        <f t="shared" si="223"/>
        <v>3.4070664591837236E-4</v>
      </c>
      <c r="CB73" s="74">
        <f t="shared" si="224"/>
        <v>70</v>
      </c>
      <c r="CC73" s="56">
        <f t="shared" si="225"/>
        <v>4.6954479232560131E-2</v>
      </c>
      <c r="CD73" s="4">
        <f t="shared" si="226"/>
        <v>0.10832392094376958</v>
      </c>
      <c r="CE73" s="4">
        <f t="shared" si="227"/>
        <v>9.4919027638470863E-2</v>
      </c>
      <c r="CF73" s="49">
        <f t="shared" si="228"/>
        <v>0.11517623958335173</v>
      </c>
      <c r="CH73" s="74">
        <f t="shared" si="229"/>
        <v>70</v>
      </c>
      <c r="CI73" s="56">
        <f t="shared" si="176"/>
        <v>0</v>
      </c>
      <c r="CJ73" s="4">
        <f t="shared" si="177"/>
        <v>0</v>
      </c>
      <c r="CK73" s="4">
        <f t="shared" si="178"/>
        <v>0</v>
      </c>
      <c r="CL73" s="49">
        <f t="shared" si="230"/>
        <v>0</v>
      </c>
      <c r="CM73" s="4">
        <f t="shared" si="231"/>
        <v>78.037725968600981</v>
      </c>
      <c r="CN73" s="49">
        <f t="shared" si="232"/>
        <v>47.038017111385095</v>
      </c>
      <c r="CP73" s="74">
        <f t="shared" si="233"/>
        <v>70</v>
      </c>
      <c r="CQ73" s="56">
        <f t="shared" si="234"/>
        <v>0</v>
      </c>
      <c r="CR73" s="4">
        <f t="shared" si="235"/>
        <v>0</v>
      </c>
      <c r="CS73" s="4">
        <f t="shared" si="236"/>
        <v>0</v>
      </c>
      <c r="CT73" s="49">
        <f t="shared" si="237"/>
        <v>0</v>
      </c>
      <c r="CU73" s="4">
        <f t="shared" si="238"/>
        <v>71.632173883308923</v>
      </c>
      <c r="CV73" s="49">
        <f t="shared" si="239"/>
        <v>53.443569196677153</v>
      </c>
      <c r="CW73" s="56"/>
      <c r="CX73" s="74">
        <f t="shared" si="240"/>
        <v>70</v>
      </c>
      <c r="CY73" s="4">
        <f>Input_Accepted!Q72*(1-$DC$3)</f>
        <v>1.4477579899992449E-2</v>
      </c>
      <c r="CZ73" s="4">
        <f>Input_Accepted!L72</f>
        <v>2.1781617231392301E-2</v>
      </c>
      <c r="DA73" s="4">
        <f>Input_Accepted!M72</f>
        <v>2.0040362465302199E-2</v>
      </c>
      <c r="DB73" s="49">
        <f>$DC$3*Input_Accepted!Q72</f>
        <v>1.7602116668119751E-2</v>
      </c>
      <c r="DD73" s="102">
        <f>Input_Accepted!Q72*Input_Accepted!C72</f>
        <v>100.84752146026545</v>
      </c>
      <c r="DG73" s="82">
        <f t="shared" si="241"/>
        <v>70</v>
      </c>
      <c r="DH73" s="56">
        <f t="shared" si="242"/>
        <v>7.8707878806593204E-4</v>
      </c>
      <c r="DI73" s="4">
        <f t="shared" si="243"/>
        <v>2.0079231202179311E-3</v>
      </c>
      <c r="DJ73" s="4">
        <f t="shared" si="244"/>
        <v>1.7412547660900328E-3</v>
      </c>
      <c r="DK73" s="49">
        <f t="shared" si="245"/>
        <v>2.4382457971825165E-3</v>
      </c>
      <c r="DM73" s="74">
        <f t="shared" si="246"/>
        <v>70</v>
      </c>
      <c r="DN73" s="4">
        <f t="shared" si="254"/>
        <v>1.5786802564294669E-6</v>
      </c>
      <c r="DO73" s="4">
        <f t="shared" si="255"/>
        <v>3.7038253478133161E-6</v>
      </c>
      <c r="DP73" s="49">
        <f t="shared" si="256"/>
        <v>3.8615574599195834E-6</v>
      </c>
      <c r="DQ73" s="49">
        <f t="shared" si="257"/>
        <v>1.7767192050037748E-6</v>
      </c>
      <c r="DS73" s="74">
        <f t="shared" si="247"/>
        <v>70</v>
      </c>
      <c r="DT73" s="73">
        <f t="shared" si="142"/>
        <v>2.08274412533682E-2</v>
      </c>
      <c r="DU73" s="467">
        <f t="shared" si="143"/>
        <v>2.08274412533682E-2</v>
      </c>
      <c r="DV73" s="49"/>
      <c r="DW73" s="102">
        <f t="shared" si="258"/>
        <v>79009.56524733</v>
      </c>
      <c r="DY73" s="74">
        <f t="shared" si="248"/>
        <v>70</v>
      </c>
      <c r="DZ73" s="409">
        <f t="shared" si="249"/>
        <v>2.1223458632459932E-2</v>
      </c>
      <c r="EB73" s="102">
        <f t="shared" si="260"/>
        <v>78654.222965406778</v>
      </c>
      <c r="EE73" s="74">
        <f t="shared" si="250"/>
        <v>70</v>
      </c>
      <c r="EF73" s="409">
        <f>Input_Accepted!Q72</f>
        <v>3.2079696568112201E-2</v>
      </c>
      <c r="EH73" s="443">
        <f t="shared" si="179"/>
        <v>2.0851802769272933E-2</v>
      </c>
    </row>
    <row r="74" spans="1:138">
      <c r="A74" s="82">
        <f t="shared" si="180"/>
        <v>71</v>
      </c>
      <c r="B74" s="84">
        <f>Input_Accepted!B73</f>
        <v>67</v>
      </c>
      <c r="C74" s="17">
        <f>Input_Accepted!C73</f>
        <v>2781.33538672144</v>
      </c>
      <c r="D74" s="16">
        <f t="shared" si="181"/>
        <v>2.4089148083280137E-2</v>
      </c>
      <c r="E74" s="12"/>
      <c r="F74" s="11">
        <f t="shared" si="182"/>
        <v>71</v>
      </c>
      <c r="G74" s="11">
        <f t="shared" si="183"/>
        <v>71</v>
      </c>
      <c r="H74" s="49">
        <f t="shared" si="184"/>
        <v>71</v>
      </c>
      <c r="J74" s="61">
        <f t="shared" si="185"/>
        <v>71</v>
      </c>
      <c r="K74" s="5">
        <f>Input_Accepted!B73</f>
        <v>67</v>
      </c>
      <c r="L74" s="4">
        <f t="shared" si="251"/>
        <v>1757</v>
      </c>
      <c r="M74" s="4">
        <f t="shared" si="252"/>
        <v>0.97286821705426352</v>
      </c>
      <c r="N74" s="4"/>
      <c r="O74" s="49"/>
      <c r="Q74" s="43">
        <f t="shared" si="186"/>
        <v>71</v>
      </c>
      <c r="R74" s="14">
        <f>Input_Accepted!M73</f>
        <v>2.40891480832802E-2</v>
      </c>
      <c r="S74" s="14">
        <f t="shared" si="187"/>
        <v>2.9857345442528341E-2</v>
      </c>
      <c r="T74" s="14">
        <f t="shared" si="188"/>
        <v>1.8320950724032059E-2</v>
      </c>
      <c r="U74" s="14">
        <f t="shared" si="189"/>
        <v>2.7473549595083958E-2</v>
      </c>
      <c r="V74" s="14">
        <f t="shared" si="190"/>
        <v>2.0704746571476442E-2</v>
      </c>
      <c r="W74" s="49"/>
      <c r="X74" s="43">
        <f t="shared" si="191"/>
        <v>71</v>
      </c>
      <c r="Y74" s="14">
        <f>+Input_Accepted!I73</f>
        <v>2.4412440105046899E-2</v>
      </c>
      <c r="Z74" s="14">
        <f t="shared" si="192"/>
        <v>3.0219214940506885E-2</v>
      </c>
      <c r="AA74" s="14">
        <f t="shared" si="193"/>
        <v>1.8605665269586912E-2</v>
      </c>
      <c r="AB74" s="14">
        <f t="shared" si="194"/>
        <v>2.781947636054638E-2</v>
      </c>
      <c r="AC74" s="14">
        <f t="shared" si="195"/>
        <v>2.1005403849547417E-2</v>
      </c>
      <c r="AD74" s="50"/>
      <c r="AE74" s="43">
        <f t="shared" si="196"/>
        <v>71</v>
      </c>
      <c r="AF74" s="14">
        <f>Input_Accepted!E73</f>
        <v>2.4412440105046899E-2</v>
      </c>
      <c r="AG74" s="14">
        <f>Input_Accepted!J73</f>
        <v>2.20942705877234E-2</v>
      </c>
      <c r="AH74" s="14">
        <f>Input_Accepted!K73</f>
        <v>2.4154591270255901E-2</v>
      </c>
      <c r="AI74" s="44">
        <f>Input_Accepted!L73</f>
        <v>2.4629898108861199E-2</v>
      </c>
      <c r="AK74" s="56">
        <f t="shared" si="169"/>
        <v>61.451576629433802</v>
      </c>
      <c r="AL74" s="4">
        <f t="shared" si="170"/>
        <v>67.182019451755508</v>
      </c>
      <c r="AM74" s="4">
        <f t="shared" si="171"/>
        <v>68.504007181519128</v>
      </c>
      <c r="AN74" s="4">
        <f t="shared" si="172"/>
        <v>54.230577269209626</v>
      </c>
      <c r="AO74" s="57">
        <f t="shared" si="197"/>
        <v>71</v>
      </c>
      <c r="AQ74" s="74">
        <f t="shared" si="197"/>
        <v>71</v>
      </c>
      <c r="AR74" s="73">
        <f t="shared" si="173"/>
        <v>1.9948774955567371E-3</v>
      </c>
      <c r="AS74" s="73">
        <f t="shared" si="174"/>
        <v>-6.5443186975763096E-5</v>
      </c>
      <c r="AT74" s="50">
        <f t="shared" si="198"/>
        <v>-5.4075002558106114E-4</v>
      </c>
      <c r="AU74" s="50">
        <f t="shared" si="199"/>
        <v>-1.9498035917608306E-2</v>
      </c>
      <c r="AW74" s="74">
        <f t="shared" ref="AW74" si="264">1+AW73</f>
        <v>71</v>
      </c>
      <c r="AX74" s="4">
        <f t="shared" si="201"/>
        <v>1</v>
      </c>
      <c r="AY74" s="4">
        <f t="shared" si="201"/>
        <v>0</v>
      </c>
      <c r="AZ74" s="49">
        <f t="shared" si="201"/>
        <v>0</v>
      </c>
      <c r="BA74" s="4">
        <f t="shared" si="202"/>
        <v>0</v>
      </c>
      <c r="BC74" s="74">
        <f t="shared" si="203"/>
        <v>71</v>
      </c>
      <c r="BD74" s="56">
        <f t="shared" si="204"/>
        <v>0.48653222295468268</v>
      </c>
      <c r="BE74" s="4">
        <f t="shared" si="205"/>
        <v>4.9359996758258085E-4</v>
      </c>
      <c r="BF74" s="4">
        <f t="shared" si="206"/>
        <v>3.3264858728195623E-2</v>
      </c>
      <c r="BG74" s="49">
        <f t="shared" si="207"/>
        <v>2.7951481826881626</v>
      </c>
      <c r="BI74" s="74">
        <f t="shared" si="208"/>
        <v>71</v>
      </c>
      <c r="BJ74" s="56">
        <f t="shared" si="209"/>
        <v>0.24326611147734134</v>
      </c>
      <c r="BK74" s="4">
        <f t="shared" si="210"/>
        <v>2.4679998379129042E-4</v>
      </c>
      <c r="BL74" s="4">
        <f t="shared" si="211"/>
        <v>1.6632429364097812E-2</v>
      </c>
      <c r="BM74" s="49">
        <f t="shared" si="212"/>
        <v>1.3975740913440813</v>
      </c>
      <c r="BO74" s="74">
        <f t="shared" si="213"/>
        <v>71</v>
      </c>
      <c r="BP74" s="56">
        <f t="shared" si="214"/>
        <v>0.48989515628838415</v>
      </c>
      <c r="BQ74" s="4">
        <f t="shared" si="215"/>
        <v>4.8124205502794503E-4</v>
      </c>
      <c r="BR74" s="4">
        <f t="shared" si="216"/>
        <v>3.2207223156416338E-2</v>
      </c>
      <c r="BS74" s="49">
        <f t="shared" si="217"/>
        <v>2.9481309462095844</v>
      </c>
      <c r="BU74" s="74">
        <f t="shared" si="218"/>
        <v>71</v>
      </c>
      <c r="BV74" s="73">
        <f t="shared" si="219"/>
        <v>5.373909911047862E-6</v>
      </c>
      <c r="BW74" s="73">
        <f t="shared" si="220"/>
        <v>6.6486021603075508E-8</v>
      </c>
      <c r="BX74" s="73">
        <f t="shared" si="221"/>
        <v>4.728798342290003E-8</v>
      </c>
      <c r="BY74" s="1">
        <f t="shared" si="222"/>
        <v>2.4151368517513979E-5</v>
      </c>
      <c r="BZ74" s="91">
        <f t="shared" si="223"/>
        <v>5.45058435140387E-4</v>
      </c>
      <c r="CB74" s="74">
        <f t="shared" si="224"/>
        <v>71</v>
      </c>
      <c r="CC74" s="56">
        <f t="shared" si="225"/>
        <v>9.4958533737242112E-2</v>
      </c>
      <c r="CD74" s="4">
        <f t="shared" si="226"/>
        <v>1.0562190165402267E-2</v>
      </c>
      <c r="CE74" s="4">
        <f t="shared" si="227"/>
        <v>8.9076717803946073E-3</v>
      </c>
      <c r="CF74" s="49">
        <f t="shared" si="228"/>
        <v>0.20130737305619092</v>
      </c>
      <c r="CH74" s="74">
        <f t="shared" si="229"/>
        <v>71</v>
      </c>
      <c r="CI74" s="56">
        <f t="shared" si="176"/>
        <v>0</v>
      </c>
      <c r="CJ74" s="4">
        <f t="shared" si="177"/>
        <v>0</v>
      </c>
      <c r="CK74" s="4">
        <f t="shared" si="178"/>
        <v>0</v>
      </c>
      <c r="CL74" s="49">
        <f t="shared" si="230"/>
        <v>0</v>
      </c>
      <c r="CM74" s="4">
        <f t="shared" si="231"/>
        <v>84.049771872973039</v>
      </c>
      <c r="CN74" s="49">
        <f t="shared" si="232"/>
        <v>51.748595207796178</v>
      </c>
      <c r="CP74" s="74">
        <f t="shared" si="233"/>
        <v>71</v>
      </c>
      <c r="CQ74" s="56">
        <f t="shared" si="234"/>
        <v>0</v>
      </c>
      <c r="CR74" s="4">
        <f t="shared" si="235"/>
        <v>0</v>
      </c>
      <c r="CS74" s="4">
        <f t="shared" si="236"/>
        <v>0</v>
      </c>
      <c r="CT74" s="49">
        <f t="shared" si="237"/>
        <v>1</v>
      </c>
      <c r="CU74" s="4">
        <f t="shared" si="238"/>
        <v>77.375294041648232</v>
      </c>
      <c r="CV74" s="49">
        <f t="shared" si="239"/>
        <v>58.423073039120993</v>
      </c>
      <c r="CW74" s="56"/>
      <c r="CX74" s="74">
        <f t="shared" si="240"/>
        <v>71</v>
      </c>
      <c r="CY74" s="4">
        <f>Input_Accepted!Q73*(1-$DC$3)</f>
        <v>1.6036956135017495E-2</v>
      </c>
      <c r="CZ74" s="4">
        <f>Input_Accepted!L73</f>
        <v>2.4629898108861199E-2</v>
      </c>
      <c r="DA74" s="4">
        <f>Input_Accepted!M73</f>
        <v>2.40891480832802E-2</v>
      </c>
      <c r="DB74" s="49">
        <f>$DC$3*Input_Accepted!Q73</f>
        <v>1.9498035917608306E-2</v>
      </c>
      <c r="DD74" s="102">
        <f>Input_Accepted!Q73*Input_Accepted!C73</f>
        <v>98.834730862833283</v>
      </c>
      <c r="DG74" s="82">
        <f t="shared" si="241"/>
        <v>71</v>
      </c>
      <c r="DH74" s="56">
        <f t="shared" si="242"/>
        <v>1.9948774955567371E-3</v>
      </c>
      <c r="DI74" s="4">
        <f t="shared" si="243"/>
        <v>6.5443186975763096E-5</v>
      </c>
      <c r="DJ74" s="4">
        <f t="shared" si="244"/>
        <v>5.4075002558106114E-4</v>
      </c>
      <c r="DK74" s="49">
        <f t="shared" si="245"/>
        <v>4.5911121656718318E-3</v>
      </c>
      <c r="DM74" s="74">
        <f t="shared" si="246"/>
        <v>71</v>
      </c>
      <c r="DN74" s="4">
        <f t="shared" si="254"/>
        <v>1.6048565623828399E-6</v>
      </c>
      <c r="DO74" s="4">
        <f t="shared" si="255"/>
        <v>4.4365236375499318E-6</v>
      </c>
      <c r="DP74" s="49">
        <f t="shared" si="256"/>
        <v>8.1127039569549939E-6</v>
      </c>
      <c r="DQ74" s="49">
        <f t="shared" si="257"/>
        <v>3.5945098005812425E-6</v>
      </c>
      <c r="DS74" s="74">
        <f t="shared" si="247"/>
        <v>71</v>
      </c>
      <c r="DT74" s="73">
        <f t="shared" si="142"/>
        <v>2.20942705877234E-2</v>
      </c>
      <c r="DU74" s="464">
        <f>AVERAGE(DT73:DT75)</f>
        <v>2.3433638793173686E-2</v>
      </c>
      <c r="DV74" s="50"/>
      <c r="DW74" s="102">
        <f t="shared" si="258"/>
        <v>77363.998168687074</v>
      </c>
      <c r="DY74" s="74">
        <f t="shared" si="248"/>
        <v>71</v>
      </c>
      <c r="DZ74" s="409">
        <f t="shared" si="249"/>
        <v>2.3879210964260916E-2</v>
      </c>
      <c r="EB74" s="102">
        <f t="shared" si="260"/>
        <v>76984.90831803219</v>
      </c>
      <c r="EE74" s="74">
        <f t="shared" si="250"/>
        <v>71</v>
      </c>
      <c r="EF74" s="409">
        <f>Input_Accepted!Q73</f>
        <v>3.5534992052625801E-2</v>
      </c>
      <c r="EH74" s="443">
        <f t="shared" si="179"/>
        <v>2.3097744834206773E-2</v>
      </c>
    </row>
    <row r="75" spans="1:138">
      <c r="A75" s="82">
        <f t="shared" si="180"/>
        <v>72</v>
      </c>
      <c r="B75" s="84">
        <f>Input_Accepted!B74</f>
        <v>49</v>
      </c>
      <c r="C75" s="17">
        <f>Input_Accepted!C74</f>
        <v>1710.65503080082</v>
      </c>
      <c r="D75" s="16">
        <f t="shared" si="181"/>
        <v>2.8643998420336866E-2</v>
      </c>
      <c r="E75" s="12"/>
      <c r="F75" s="11">
        <f t="shared" si="182"/>
        <v>72</v>
      </c>
      <c r="G75" s="11">
        <f t="shared" si="183"/>
        <v>0</v>
      </c>
      <c r="H75" s="49">
        <f t="shared" si="184"/>
        <v>0</v>
      </c>
      <c r="J75" s="61">
        <f t="shared" si="185"/>
        <v>72</v>
      </c>
      <c r="K75" s="5">
        <f>Input_Accepted!B74</f>
        <v>49</v>
      </c>
      <c r="L75" s="4">
        <f t="shared" si="251"/>
        <v>1806</v>
      </c>
      <c r="M75" s="4">
        <f t="shared" si="252"/>
        <v>1</v>
      </c>
      <c r="N75" s="4"/>
      <c r="O75" s="49"/>
      <c r="Q75" s="43">
        <f t="shared" si="186"/>
        <v>72</v>
      </c>
      <c r="R75" s="14">
        <f>Input_Accepted!M74</f>
        <v>2.86439984203368E-2</v>
      </c>
      <c r="S75" s="14">
        <f t="shared" si="187"/>
        <v>3.6664317978031116E-2</v>
      </c>
      <c r="T75" s="14">
        <f t="shared" si="188"/>
        <v>2.0623678862642488E-2</v>
      </c>
      <c r="U75" s="14">
        <f t="shared" si="189"/>
        <v>3.3349798160820711E-2</v>
      </c>
      <c r="V75" s="14">
        <f t="shared" si="190"/>
        <v>2.3938198679852894E-2</v>
      </c>
      <c r="W75" s="49"/>
      <c r="X75" s="43">
        <f t="shared" si="191"/>
        <v>72</v>
      </c>
      <c r="Y75" s="14">
        <f>+Input_Accepted!I74</f>
        <v>2.88852366717165E-2</v>
      </c>
      <c r="Z75" s="14">
        <f t="shared" si="192"/>
        <v>3.6939258773120445E-2</v>
      </c>
      <c r="AA75" s="14">
        <f t="shared" si="193"/>
        <v>2.0831214570312555E-2</v>
      </c>
      <c r="AB75" s="14">
        <f t="shared" si="194"/>
        <v>3.3610810863866775E-2</v>
      </c>
      <c r="AC75" s="14">
        <f t="shared" si="195"/>
        <v>2.4159662479566225E-2</v>
      </c>
      <c r="AD75" s="50"/>
      <c r="AE75" s="43">
        <f t="shared" si="196"/>
        <v>72</v>
      </c>
      <c r="AF75" s="14">
        <f>Input_Accepted!E74</f>
        <v>2.88852366717165E-2</v>
      </c>
      <c r="AG75" s="14">
        <f>Input_Accepted!J74</f>
        <v>2.3371473823263898E-2</v>
      </c>
      <c r="AH75" s="14">
        <f>Input_Accepted!K74</f>
        <v>2.6459379294572798E-2</v>
      </c>
      <c r="AI75" s="44">
        <f>Input_Accepted!L74</f>
        <v>2.7321607760502201E-2</v>
      </c>
      <c r="AK75" s="56">
        <f t="shared" si="169"/>
        <v>39.980529272996058</v>
      </c>
      <c r="AL75" s="4">
        <f t="shared" si="170"/>
        <v>45.262870302128007</v>
      </c>
      <c r="AM75" s="4">
        <f t="shared" si="171"/>
        <v>46.737845765069814</v>
      </c>
      <c r="AN75" s="4">
        <f t="shared" si="172"/>
        <v>36.359977561326929</v>
      </c>
      <c r="AO75" s="57">
        <f t="shared" si="197"/>
        <v>72</v>
      </c>
      <c r="AQ75" s="74">
        <f t="shared" si="197"/>
        <v>72</v>
      </c>
      <c r="AR75" s="73">
        <f t="shared" si="173"/>
        <v>5.2725245970729681E-3</v>
      </c>
      <c r="AS75" s="73">
        <f t="shared" si="174"/>
        <v>2.1846191257640681E-3</v>
      </c>
      <c r="AT75" s="50">
        <f t="shared" si="198"/>
        <v>1.3223906598346657E-3</v>
      </c>
      <c r="AU75" s="50">
        <f t="shared" si="199"/>
        <v>-2.125500285367617E-2</v>
      </c>
      <c r="AW75" s="74">
        <f t="shared" ref="AW75" si="265">1+AW74</f>
        <v>72</v>
      </c>
      <c r="AX75" s="4">
        <f t="shared" si="201"/>
        <v>1</v>
      </c>
      <c r="AY75" s="4">
        <f t="shared" si="201"/>
        <v>1</v>
      </c>
      <c r="AZ75" s="49">
        <f t="shared" si="201"/>
        <v>1</v>
      </c>
      <c r="BA75" s="4">
        <f t="shared" si="202"/>
        <v>0</v>
      </c>
      <c r="BC75" s="74">
        <f t="shared" si="203"/>
        <v>72</v>
      </c>
      <c r="BD75" s="56">
        <f t="shared" si="204"/>
        <v>1.8969761528160092</v>
      </c>
      <c r="BE75" s="4">
        <f t="shared" si="205"/>
        <v>0.30039830456565664</v>
      </c>
      <c r="BF75" s="4">
        <f t="shared" si="206"/>
        <v>0.10776539175529187</v>
      </c>
      <c r="BG75" s="49">
        <f t="shared" si="207"/>
        <v>3.9584164234764359</v>
      </c>
      <c r="BI75" s="74">
        <f t="shared" si="208"/>
        <v>72</v>
      </c>
      <c r="BJ75" s="56">
        <f t="shared" si="209"/>
        <v>0.94848807640800459</v>
      </c>
      <c r="BK75" s="4">
        <f t="shared" si="210"/>
        <v>0.15019915228282832</v>
      </c>
      <c r="BL75" s="4">
        <f t="shared" si="211"/>
        <v>5.3882695877645936E-2</v>
      </c>
      <c r="BM75" s="49">
        <f t="shared" si="212"/>
        <v>1.9792082117382179</v>
      </c>
      <c r="BO75" s="74">
        <f t="shared" si="213"/>
        <v>72</v>
      </c>
      <c r="BP75" s="56">
        <f t="shared" si="214"/>
        <v>1.9872063808910401</v>
      </c>
      <c r="BQ75" s="4">
        <f t="shared" si="215"/>
        <v>0.30039197548270857</v>
      </c>
      <c r="BR75" s="4">
        <f t="shared" si="216"/>
        <v>0.10649887037308921</v>
      </c>
      <c r="BS75" s="49">
        <f t="shared" si="217"/>
        <v>4.30072465324199</v>
      </c>
      <c r="BU75" s="74">
        <f t="shared" si="218"/>
        <v>72</v>
      </c>
      <c r="BV75" s="73">
        <f t="shared" si="219"/>
        <v>3.040158074897615E-5</v>
      </c>
      <c r="BW75" s="73">
        <f t="shared" si="220"/>
        <v>5.8847840142425197E-6</v>
      </c>
      <c r="BX75" s="73">
        <f t="shared" si="221"/>
        <v>2.4449353719852155E-6</v>
      </c>
      <c r="BY75" s="1">
        <f t="shared" si="222"/>
        <v>5.8220468117966314E-5</v>
      </c>
      <c r="BZ75" s="91">
        <f t="shared" si="223"/>
        <v>8.0064901792036578E-4</v>
      </c>
      <c r="CB75" s="74">
        <f t="shared" si="224"/>
        <v>72</v>
      </c>
      <c r="CC75" s="56">
        <f t="shared" si="225"/>
        <v>0.1908851539323374</v>
      </c>
      <c r="CD75" s="4">
        <f t="shared" si="226"/>
        <v>8.3982603456354013E-2</v>
      </c>
      <c r="CE75" s="4">
        <f t="shared" si="227"/>
        <v>5.4132459740077354E-2</v>
      </c>
      <c r="CF75" s="49">
        <f t="shared" si="228"/>
        <v>0.26415687379538111</v>
      </c>
      <c r="CH75" s="74">
        <f t="shared" si="229"/>
        <v>72</v>
      </c>
      <c r="CI75" s="56">
        <f t="shared" si="176"/>
        <v>0</v>
      </c>
      <c r="CJ75" s="4">
        <f t="shared" si="177"/>
        <v>0</v>
      </c>
      <c r="CK75" s="4">
        <f t="shared" si="178"/>
        <v>0</v>
      </c>
      <c r="CL75" s="49">
        <f t="shared" si="230"/>
        <v>0</v>
      </c>
      <c r="CM75" s="4">
        <f t="shared" si="231"/>
        <v>63.190328854291813</v>
      </c>
      <c r="CN75" s="49">
        <f t="shared" si="232"/>
        <v>35.635022002396511</v>
      </c>
      <c r="CP75" s="74">
        <f t="shared" si="233"/>
        <v>72</v>
      </c>
      <c r="CQ75" s="56">
        <f t="shared" si="234"/>
        <v>1</v>
      </c>
      <c r="CR75" s="4">
        <f t="shared" si="235"/>
        <v>0</v>
      </c>
      <c r="CS75" s="4">
        <f t="shared" si="236"/>
        <v>0</v>
      </c>
      <c r="CT75" s="49">
        <f t="shared" si="237"/>
        <v>1</v>
      </c>
      <c r="CU75" s="4">
        <f t="shared" si="238"/>
        <v>57.496502693568551</v>
      </c>
      <c r="CV75" s="49">
        <f t="shared" si="239"/>
        <v>41.32884816311978</v>
      </c>
      <c r="CW75" s="56"/>
      <c r="CX75" s="74">
        <f t="shared" si="240"/>
        <v>72</v>
      </c>
      <c r="CY75" s="4">
        <f>Input_Accepted!Q74*(1-$DC$3)</f>
        <v>1.7482045363669031E-2</v>
      </c>
      <c r="CZ75" s="4">
        <f>Input_Accepted!L74</f>
        <v>2.7321607760502201E-2</v>
      </c>
      <c r="DA75" s="4">
        <f>Input_Accepted!M74</f>
        <v>2.86439984203368E-2</v>
      </c>
      <c r="DB75" s="49">
        <f>$DC$3*Input_Accepted!Q74</f>
        <v>2.125500285367617E-2</v>
      </c>
      <c r="DD75" s="102">
        <f>Input_Accepted!Q74*Input_Accepted!C74</f>
        <v>66.265726411375496</v>
      </c>
      <c r="DG75" s="82">
        <f t="shared" si="241"/>
        <v>72</v>
      </c>
      <c r="DH75" s="56">
        <f t="shared" si="242"/>
        <v>5.2725245970729681E-3</v>
      </c>
      <c r="DI75" s="4">
        <f t="shared" si="243"/>
        <v>2.1846191257640681E-3</v>
      </c>
      <c r="DJ75" s="4">
        <f t="shared" si="244"/>
        <v>1.3223906598346657E-3</v>
      </c>
      <c r="DK75" s="49">
        <f t="shared" si="245"/>
        <v>7.3889955666606964E-3</v>
      </c>
      <c r="DM75" s="74">
        <f t="shared" si="246"/>
        <v>72</v>
      </c>
      <c r="DN75" s="4">
        <f t="shared" si="254"/>
        <v>1.6312481048751165E-6</v>
      </c>
      <c r="DO75" s="4">
        <f t="shared" si="255"/>
        <v>5.3120478370345894E-6</v>
      </c>
      <c r="DP75" s="49">
        <f t="shared" si="256"/>
        <v>7.2453008487373248E-6</v>
      </c>
      <c r="DQ75" s="49">
        <f t="shared" si="257"/>
        <v>3.0869328144356988E-6</v>
      </c>
      <c r="DS75" s="74">
        <f t="shared" si="247"/>
        <v>72</v>
      </c>
      <c r="DT75" s="410">
        <f>MIN($DV$3*EXP($DV$4*DS75),1)</f>
        <v>2.7379204538429455E-2</v>
      </c>
      <c r="DU75" s="464">
        <f>AVERAGE(DT74:DT76)</f>
        <v>2.6636292253512425E-2</v>
      </c>
      <c r="DV75" s="50"/>
      <c r="DW75" s="102">
        <f t="shared" si="258"/>
        <v>75654.697059399958</v>
      </c>
      <c r="DY75" s="74">
        <f t="shared" si="248"/>
        <v>72</v>
      </c>
      <c r="DZ75" s="409">
        <f t="shared" si="249"/>
        <v>2.7142760355793188E-2</v>
      </c>
      <c r="EB75" s="102">
        <f t="shared" si="260"/>
        <v>75146.569451241608</v>
      </c>
      <c r="EE75" s="74">
        <f t="shared" si="250"/>
        <v>72</v>
      </c>
      <c r="EF75" s="409">
        <f>Input_Accepted!Q74</f>
        <v>3.87370482173452E-2</v>
      </c>
      <c r="EH75" s="443">
        <f t="shared" si="179"/>
        <v>2.5179081341274383E-2</v>
      </c>
    </row>
    <row r="76" spans="1:138">
      <c r="A76" s="82">
        <f t="shared" si="180"/>
        <v>73</v>
      </c>
      <c r="B76" s="84">
        <f>Input_Accepted!B75</f>
        <v>0</v>
      </c>
      <c r="C76" s="17">
        <f>Input_Accepted!C75</f>
        <v>48.177275838466898</v>
      </c>
      <c r="D76" s="16">
        <f t="shared" si="181"/>
        <v>0</v>
      </c>
      <c r="E76" s="12"/>
      <c r="F76" s="11">
        <f t="shared" si="182"/>
        <v>0</v>
      </c>
      <c r="G76" s="11">
        <f t="shared" si="183"/>
        <v>0</v>
      </c>
      <c r="H76" s="49">
        <f t="shared" si="184"/>
        <v>0</v>
      </c>
      <c r="J76" s="61">
        <f t="shared" si="185"/>
        <v>73</v>
      </c>
      <c r="K76" s="5">
        <f>Input_Accepted!B75</f>
        <v>0</v>
      </c>
      <c r="L76" s="4">
        <f t="shared" si="251"/>
        <v>1806</v>
      </c>
      <c r="M76" s="4">
        <f t="shared" si="252"/>
        <v>1</v>
      </c>
      <c r="N76" s="4"/>
      <c r="O76" s="49"/>
      <c r="Q76" s="43">
        <f t="shared" si="186"/>
        <v>73</v>
      </c>
      <c r="R76" s="14">
        <f>Input_Accepted!M75</f>
        <v>0</v>
      </c>
      <c r="S76" s="14">
        <f t="shared" si="187"/>
        <v>0</v>
      </c>
      <c r="T76" s="14">
        <f t="shared" si="188"/>
        <v>0</v>
      </c>
      <c r="U76" s="14">
        <f t="shared" si="189"/>
        <v>0</v>
      </c>
      <c r="V76" s="14">
        <f t="shared" si="190"/>
        <v>0</v>
      </c>
      <c r="W76" s="49"/>
      <c r="X76" s="43">
        <f t="shared" si="191"/>
        <v>73</v>
      </c>
      <c r="Y76" s="14">
        <f>+Input_Accepted!I75</f>
        <v>0</v>
      </c>
      <c r="Z76" s="14">
        <f t="shared" si="192"/>
        <v>0</v>
      </c>
      <c r="AA76" s="14">
        <f t="shared" si="193"/>
        <v>0</v>
      </c>
      <c r="AB76" s="14">
        <f t="shared" si="194"/>
        <v>0</v>
      </c>
      <c r="AC76" s="14">
        <f t="shared" si="195"/>
        <v>0</v>
      </c>
      <c r="AD76" s="50"/>
      <c r="AE76" s="43">
        <f t="shared" si="196"/>
        <v>73</v>
      </c>
      <c r="AF76" s="14">
        <f>Input_Accepted!E75</f>
        <v>0</v>
      </c>
      <c r="AG76" s="14">
        <f>Input_Accepted!J75</f>
        <v>2.4659050960321401E-2</v>
      </c>
      <c r="AH76" s="14">
        <f>Input_Accepted!K75</f>
        <v>2.89808019182832E-2</v>
      </c>
      <c r="AI76" s="44">
        <f>Input_Accepted!L75</f>
        <v>3.0416695503951902E-2</v>
      </c>
      <c r="AK76" s="56">
        <f t="shared" si="169"/>
        <v>1.1880059000302161</v>
      </c>
      <c r="AL76" s="4">
        <f t="shared" si="170"/>
        <v>1.3962160880371004</v>
      </c>
      <c r="AM76" s="4">
        <f t="shared" si="171"/>
        <v>1.4653935293885467</v>
      </c>
      <c r="AN76" s="4">
        <f t="shared" si="172"/>
        <v>1.1195694465937718</v>
      </c>
      <c r="AO76" s="57">
        <f t="shared" si="197"/>
        <v>73</v>
      </c>
      <c r="AQ76" s="74">
        <f t="shared" si="197"/>
        <v>73</v>
      </c>
      <c r="AR76" s="73">
        <f t="shared" si="173"/>
        <v>-2.4659050960321401E-2</v>
      </c>
      <c r="AS76" s="73">
        <f t="shared" si="174"/>
        <v>-2.89808019182832E-2</v>
      </c>
      <c r="AT76" s="50">
        <f t="shared" si="198"/>
        <v>-3.0416695503951902E-2</v>
      </c>
      <c r="AU76" s="50">
        <f t="shared" si="199"/>
        <v>-2.3238537819107185E-2</v>
      </c>
      <c r="AW76" s="74">
        <f t="shared" ref="AW76" si="266">1+AW75</f>
        <v>73</v>
      </c>
      <c r="AX76" s="4">
        <f t="shared" si="201"/>
        <v>0</v>
      </c>
      <c r="AY76" s="4">
        <f t="shared" si="201"/>
        <v>0</v>
      </c>
      <c r="AZ76" s="49">
        <f t="shared" si="201"/>
        <v>0</v>
      </c>
      <c r="BA76" s="4">
        <f t="shared" si="202"/>
        <v>0</v>
      </c>
      <c r="BC76" s="74">
        <f t="shared" si="203"/>
        <v>73</v>
      </c>
      <c r="BD76" s="56">
        <f t="shared" si="204"/>
        <v>2.3760118000604322</v>
      </c>
      <c r="BE76" s="4">
        <f t="shared" si="205"/>
        <v>2.7924321760742008</v>
      </c>
      <c r="BF76" s="4">
        <f t="shared" si="206"/>
        <v>2.9307870587770934</v>
      </c>
      <c r="BG76" s="49">
        <f t="shared" si="207"/>
        <v>2.2391388931875436</v>
      </c>
      <c r="BI76" s="74">
        <f t="shared" si="208"/>
        <v>73</v>
      </c>
      <c r="BJ76" s="56" t="e">
        <f t="shared" si="209"/>
        <v>#NUM!</v>
      </c>
      <c r="BK76" s="4" t="e">
        <f t="shared" si="210"/>
        <v>#NUM!</v>
      </c>
      <c r="BL76" s="4" t="e">
        <f t="shared" si="211"/>
        <v>#NUM!</v>
      </c>
      <c r="BM76" s="49" t="e">
        <f t="shared" si="212"/>
        <v>#NUM!</v>
      </c>
      <c r="BO76" s="74">
        <f t="shared" si="213"/>
        <v>73</v>
      </c>
      <c r="BP76" s="56">
        <f t="shared" si="214"/>
        <v>1.1587108020002086</v>
      </c>
      <c r="BQ76" s="4">
        <f t="shared" si="215"/>
        <v>1.3557526261545769</v>
      </c>
      <c r="BR76" s="4">
        <f t="shared" si="216"/>
        <v>1.420821100611674</v>
      </c>
      <c r="BS76" s="49">
        <f t="shared" si="217"/>
        <v>1.0935522896679855</v>
      </c>
      <c r="BU76" s="74">
        <f t="shared" si="218"/>
        <v>73</v>
      </c>
      <c r="BV76" s="73">
        <f t="shared" si="219"/>
        <v>6.0806879426372783E-4</v>
      </c>
      <c r="BW76" s="73">
        <f t="shared" si="220"/>
        <v>8.3988687982676719E-4</v>
      </c>
      <c r="BX76" s="73">
        <f t="shared" si="221"/>
        <v>9.2517536538012782E-4</v>
      </c>
      <c r="BY76" s="1">
        <f t="shared" si="222"/>
        <v>5.400296399700749E-4</v>
      </c>
      <c r="BZ76" s="91">
        <f t="shared" si="223"/>
        <v>0</v>
      </c>
      <c r="CB76" s="74">
        <f t="shared" si="224"/>
        <v>73</v>
      </c>
      <c r="CC76" s="56">
        <f t="shared" si="225"/>
        <v>0</v>
      </c>
      <c r="CD76" s="4">
        <f t="shared" si="226"/>
        <v>0</v>
      </c>
      <c r="CE76" s="4">
        <f t="shared" si="227"/>
        <v>0</v>
      </c>
      <c r="CF76" s="49">
        <f t="shared" si="228"/>
        <v>0</v>
      </c>
      <c r="CH76" s="74">
        <f t="shared" si="229"/>
        <v>73</v>
      </c>
      <c r="CI76" s="56">
        <f t="shared" si="176"/>
        <v>1</v>
      </c>
      <c r="CJ76" s="4">
        <f t="shared" si="177"/>
        <v>1</v>
      </c>
      <c r="CK76" s="4">
        <f t="shared" si="178"/>
        <v>1</v>
      </c>
      <c r="CL76" s="49">
        <f t="shared" si="230"/>
        <v>1</v>
      </c>
      <c r="CM76" s="4">
        <f t="shared" si="231"/>
        <v>0</v>
      </c>
      <c r="CN76" s="49">
        <f t="shared" si="232"/>
        <v>0</v>
      </c>
      <c r="CP76" s="74">
        <f t="shared" si="233"/>
        <v>73</v>
      </c>
      <c r="CQ76" s="56">
        <f t="shared" si="234"/>
        <v>1</v>
      </c>
      <c r="CR76" s="4">
        <f t="shared" si="235"/>
        <v>1</v>
      </c>
      <c r="CS76" s="4">
        <f t="shared" si="236"/>
        <v>1</v>
      </c>
      <c r="CT76" s="49">
        <f t="shared" si="237"/>
        <v>1</v>
      </c>
      <c r="CU76" s="4">
        <f t="shared" si="238"/>
        <v>0</v>
      </c>
      <c r="CV76" s="49">
        <f t="shared" si="239"/>
        <v>0</v>
      </c>
      <c r="CW76" s="56"/>
      <c r="CX76" s="74">
        <f t="shared" si="240"/>
        <v>73</v>
      </c>
      <c r="CY76" s="4">
        <f>Input_Accepted!Q75*(1-$DC$3)</f>
        <v>1.9113484723372116E-2</v>
      </c>
      <c r="CZ76" s="4">
        <f>Input_Accepted!L75</f>
        <v>3.0416695503951902E-2</v>
      </c>
      <c r="DA76" s="4">
        <f>Input_Accepted!M75</f>
        <v>0</v>
      </c>
      <c r="DB76" s="49">
        <f>$DC$3*Input_Accepted!Q75</f>
        <v>2.3238537819107185E-2</v>
      </c>
      <c r="DD76" s="102">
        <f>Input_Accepted!Q75*Input_Accepted!C75</f>
        <v>2.0404050723459934</v>
      </c>
      <c r="DG76" s="82">
        <f t="shared" si="241"/>
        <v>73</v>
      </c>
      <c r="DH76" s="56">
        <f t="shared" si="242"/>
        <v>2.4659050960321401E-2</v>
      </c>
      <c r="DI76" s="4">
        <f t="shared" si="243"/>
        <v>2.89808019182832E-2</v>
      </c>
      <c r="DJ76" s="4">
        <f t="shared" si="244"/>
        <v>3.0416695503951902E-2</v>
      </c>
      <c r="DK76" s="49">
        <f t="shared" si="245"/>
        <v>2.3238537819107185E-2</v>
      </c>
      <c r="DM76" s="74">
        <f t="shared" si="246"/>
        <v>73</v>
      </c>
      <c r="DN76" s="4">
        <f t="shared" si="254"/>
        <v>1.6578548838731942E-6</v>
      </c>
      <c r="DO76" s="4">
        <f t="shared" si="255"/>
        <v>6.3575720473586454E-6</v>
      </c>
      <c r="DP76" s="49">
        <f t="shared" si="256"/>
        <v>9.5795681396525613E-6</v>
      </c>
      <c r="DQ76" s="49">
        <f t="shared" si="257"/>
        <v>3.9344109590874176E-6</v>
      </c>
      <c r="DS76" s="74">
        <f t="shared" si="247"/>
        <v>73</v>
      </c>
      <c r="DT76" s="410">
        <f t="shared" ref="DT76:DT123" si="267">MIN($DV$3*EXP($DV$4*DS76),1)</f>
        <v>3.0435401634384424E-2</v>
      </c>
      <c r="DU76" s="467">
        <f t="shared" si="143"/>
        <v>3.0435401634384424E-2</v>
      </c>
      <c r="DV76" s="49"/>
      <c r="DW76" s="102">
        <f t="shared" si="258"/>
        <v>73583.331634317728</v>
      </c>
      <c r="DY76" s="74">
        <f t="shared" si="248"/>
        <v>73</v>
      </c>
      <c r="DZ76" s="409">
        <f t="shared" si="249"/>
        <v>3.1014106807056751E-2</v>
      </c>
      <c r="EB76" s="102">
        <f t="shared" si="260"/>
        <v>73106.884125066586</v>
      </c>
      <c r="EE76" s="74">
        <f t="shared" si="250"/>
        <v>73</v>
      </c>
      <c r="EF76" s="409">
        <f>Input_Accepted!Q75</f>
        <v>4.2352022542479301E-2</v>
      </c>
      <c r="EH76" s="443">
        <f t="shared" si="179"/>
        <v>2.7528814652611547E-2</v>
      </c>
    </row>
    <row r="77" spans="1:138">
      <c r="A77" s="82">
        <f t="shared" si="180"/>
        <v>74</v>
      </c>
      <c r="B77" s="84">
        <f>Input_Accepted!B76</f>
        <v>0</v>
      </c>
      <c r="C77" s="17">
        <f>Input_Accepted!C76</f>
        <v>15.532511978097199</v>
      </c>
      <c r="D77" s="16">
        <f t="shared" si="181"/>
        <v>0</v>
      </c>
      <c r="E77" s="12"/>
      <c r="F77" s="11">
        <f t="shared" si="182"/>
        <v>0</v>
      </c>
      <c r="G77" s="11">
        <f t="shared" si="183"/>
        <v>0</v>
      </c>
      <c r="H77" s="49">
        <f t="shared" si="184"/>
        <v>0</v>
      </c>
      <c r="J77" s="61">
        <f t="shared" si="185"/>
        <v>74</v>
      </c>
      <c r="K77" s="5">
        <f>Input_Accepted!B76</f>
        <v>0</v>
      </c>
      <c r="L77" s="4">
        <f t="shared" si="251"/>
        <v>1806</v>
      </c>
      <c r="M77" s="4">
        <f t="shared" si="252"/>
        <v>1</v>
      </c>
      <c r="N77" s="4"/>
      <c r="O77" s="49"/>
      <c r="Q77" s="43">
        <f t="shared" si="186"/>
        <v>74</v>
      </c>
      <c r="R77" s="14">
        <f>Input_Accepted!M76</f>
        <v>0</v>
      </c>
      <c r="S77" s="14">
        <f t="shared" si="187"/>
        <v>0</v>
      </c>
      <c r="T77" s="14">
        <f t="shared" si="188"/>
        <v>0</v>
      </c>
      <c r="U77" s="14">
        <f t="shared" si="189"/>
        <v>0</v>
      </c>
      <c r="V77" s="14">
        <f t="shared" si="190"/>
        <v>0</v>
      </c>
      <c r="W77" s="49"/>
      <c r="X77" s="43">
        <f t="shared" si="191"/>
        <v>74</v>
      </c>
      <c r="Y77" s="14">
        <f>+Input_Accepted!I76</f>
        <v>0</v>
      </c>
      <c r="Z77" s="14">
        <f t="shared" si="192"/>
        <v>0</v>
      </c>
      <c r="AA77" s="14">
        <f t="shared" si="193"/>
        <v>0</v>
      </c>
      <c r="AB77" s="14">
        <f t="shared" si="194"/>
        <v>0</v>
      </c>
      <c r="AC77" s="14">
        <f t="shared" si="195"/>
        <v>0</v>
      </c>
      <c r="AD77" s="50"/>
      <c r="AE77" s="43">
        <f t="shared" si="196"/>
        <v>74</v>
      </c>
      <c r="AF77" s="14">
        <f>Input_Accepted!E76</f>
        <v>0</v>
      </c>
      <c r="AG77" s="14">
        <f>Input_Accepted!J76</f>
        <v>2.59570019992077E-2</v>
      </c>
      <c r="AH77" s="14">
        <f>Input_Accepted!K76</f>
        <v>3.1738560147646602E-2</v>
      </c>
      <c r="AI77" s="44">
        <f>Input_Accepted!L76</f>
        <v>3.3641372602779003E-2</v>
      </c>
      <c r="AK77" s="56">
        <f t="shared" si="169"/>
        <v>0.40317744446818654</v>
      </c>
      <c r="AL77" s="4">
        <f t="shared" si="170"/>
        <v>0.49297956566087925</v>
      </c>
      <c r="AM77" s="4">
        <f t="shared" si="171"/>
        <v>0.52253502291229581</v>
      </c>
      <c r="AN77" s="4">
        <f t="shared" si="172"/>
        <v>0.39247608319361565</v>
      </c>
      <c r="AO77" s="57">
        <f t="shared" si="197"/>
        <v>74</v>
      </c>
      <c r="AQ77" s="74">
        <f t="shared" si="197"/>
        <v>74</v>
      </c>
      <c r="AR77" s="73">
        <f t="shared" si="173"/>
        <v>-2.59570019992077E-2</v>
      </c>
      <c r="AS77" s="73">
        <f t="shared" si="174"/>
        <v>-3.1738560147646602E-2</v>
      </c>
      <c r="AT77" s="50">
        <f t="shared" si="198"/>
        <v>-3.3641372602779003E-2</v>
      </c>
      <c r="AU77" s="50">
        <f t="shared" si="199"/>
        <v>-2.5268036731409343E-2</v>
      </c>
      <c r="AW77" s="74">
        <f t="shared" ref="AW77" si="268">1+AW76</f>
        <v>74</v>
      </c>
      <c r="AX77" s="4">
        <f t="shared" si="201"/>
        <v>0</v>
      </c>
      <c r="AY77" s="4">
        <f t="shared" si="201"/>
        <v>0</v>
      </c>
      <c r="AZ77" s="49">
        <f t="shared" si="201"/>
        <v>0</v>
      </c>
      <c r="BA77" s="4">
        <f t="shared" si="202"/>
        <v>0</v>
      </c>
      <c r="BC77" s="74">
        <f t="shared" si="203"/>
        <v>74</v>
      </c>
      <c r="BD77" s="56">
        <f t="shared" si="204"/>
        <v>0.80635488893637308</v>
      </c>
      <c r="BE77" s="4">
        <f t="shared" si="205"/>
        <v>0.9859591313217585</v>
      </c>
      <c r="BF77" s="4">
        <f t="shared" si="206"/>
        <v>1.0450700458245916</v>
      </c>
      <c r="BG77" s="49">
        <f t="shared" si="207"/>
        <v>0.78495216638723131</v>
      </c>
      <c r="BI77" s="74">
        <f t="shared" si="208"/>
        <v>74</v>
      </c>
      <c r="BJ77" s="56" t="e">
        <f t="shared" si="209"/>
        <v>#NUM!</v>
      </c>
      <c r="BK77" s="4" t="e">
        <f t="shared" si="210"/>
        <v>#NUM!</v>
      </c>
      <c r="BL77" s="4" t="e">
        <f t="shared" si="211"/>
        <v>#NUM!</v>
      </c>
      <c r="BM77" s="49" t="e">
        <f t="shared" si="212"/>
        <v>#NUM!</v>
      </c>
      <c r="BO77" s="74">
        <f t="shared" si="213"/>
        <v>74</v>
      </c>
      <c r="BP77" s="56">
        <f t="shared" si="214"/>
        <v>0.39271216673609038</v>
      </c>
      <c r="BQ77" s="4">
        <f t="shared" si="215"/>
        <v>0.47733310406459073</v>
      </c>
      <c r="BR77" s="4">
        <f t="shared" si="216"/>
        <v>0.50495622750850155</v>
      </c>
      <c r="BS77" s="49">
        <f t="shared" si="217"/>
        <v>0.3825589831072797</v>
      </c>
      <c r="BU77" s="74">
        <f t="shared" si="218"/>
        <v>74</v>
      </c>
      <c r="BV77" s="73">
        <f t="shared" si="219"/>
        <v>6.7376595278687251E-4</v>
      </c>
      <c r="BW77" s="73">
        <f t="shared" si="220"/>
        <v>1.0073362002457811E-3</v>
      </c>
      <c r="BX77" s="73">
        <f t="shared" si="221"/>
        <v>1.1317419505990098E-3</v>
      </c>
      <c r="BY77" s="1">
        <f t="shared" si="222"/>
        <v>6.3847368025985178E-4</v>
      </c>
      <c r="BZ77" s="91">
        <f t="shared" si="223"/>
        <v>0</v>
      </c>
      <c r="CB77" s="74">
        <f t="shared" si="224"/>
        <v>74</v>
      </c>
      <c r="CC77" s="56">
        <f t="shared" si="225"/>
        <v>0</v>
      </c>
      <c r="CD77" s="4">
        <f t="shared" si="226"/>
        <v>0</v>
      </c>
      <c r="CE77" s="4">
        <f t="shared" si="227"/>
        <v>0</v>
      </c>
      <c r="CF77" s="49">
        <f t="shared" si="228"/>
        <v>0</v>
      </c>
      <c r="CH77" s="74">
        <f t="shared" si="229"/>
        <v>74</v>
      </c>
      <c r="CI77" s="56">
        <f t="shared" si="176"/>
        <v>1</v>
      </c>
      <c r="CJ77" s="4">
        <f t="shared" si="177"/>
        <v>1</v>
      </c>
      <c r="CK77" s="4">
        <f t="shared" si="178"/>
        <v>1</v>
      </c>
      <c r="CL77" s="49">
        <f t="shared" si="230"/>
        <v>1</v>
      </c>
      <c r="CM77" s="4">
        <f t="shared" si="231"/>
        <v>0</v>
      </c>
      <c r="CN77" s="49">
        <f t="shared" si="232"/>
        <v>0</v>
      </c>
      <c r="CP77" s="74">
        <f t="shared" si="233"/>
        <v>74</v>
      </c>
      <c r="CQ77" s="56">
        <f t="shared" si="234"/>
        <v>1</v>
      </c>
      <c r="CR77" s="4">
        <f t="shared" si="235"/>
        <v>1</v>
      </c>
      <c r="CS77" s="4">
        <f t="shared" si="236"/>
        <v>1</v>
      </c>
      <c r="CT77" s="49">
        <f t="shared" si="237"/>
        <v>1</v>
      </c>
      <c r="CU77" s="4">
        <f t="shared" si="238"/>
        <v>0</v>
      </c>
      <c r="CV77" s="49">
        <f t="shared" si="239"/>
        <v>0</v>
      </c>
      <c r="CW77" s="56"/>
      <c r="CX77" s="74">
        <f t="shared" si="240"/>
        <v>74</v>
      </c>
      <c r="CY77" s="4">
        <f>Input_Accepted!Q76*(1-$DC$3)</f>
        <v>2.0782729008806157E-2</v>
      </c>
      <c r="CZ77" s="4">
        <f>Input_Accepted!L76</f>
        <v>3.3641372602779003E-2</v>
      </c>
      <c r="DA77" s="4">
        <f>Input_Accepted!M76</f>
        <v>0</v>
      </c>
      <c r="DB77" s="49">
        <f>$DC$3*Input_Accepted!Q76</f>
        <v>2.5268036731409343E-2</v>
      </c>
      <c r="DD77" s="102">
        <f>Input_Accepted!Q76*Input_Accepted!C76</f>
        <v>0.7152840704604454</v>
      </c>
      <c r="DG77" s="82">
        <f t="shared" si="241"/>
        <v>74</v>
      </c>
      <c r="DH77" s="56">
        <f t="shared" si="242"/>
        <v>2.59570019992077E-2</v>
      </c>
      <c r="DI77" s="4">
        <f t="shared" si="243"/>
        <v>3.1738560147646602E-2</v>
      </c>
      <c r="DJ77" s="4">
        <f t="shared" si="244"/>
        <v>3.3641372602779003E-2</v>
      </c>
      <c r="DK77" s="49">
        <f t="shared" si="245"/>
        <v>2.5268036731409343E-2</v>
      </c>
      <c r="DM77" s="74">
        <f t="shared" si="246"/>
        <v>74</v>
      </c>
      <c r="DN77" s="4">
        <f t="shared" si="254"/>
        <v>1.6846768993460228E-6</v>
      </c>
      <c r="DO77" s="4">
        <f t="shared" si="255"/>
        <v>7.6052304516215681E-6</v>
      </c>
      <c r="DP77" s="49">
        <f t="shared" si="256"/>
        <v>1.0398542391699972E-5</v>
      </c>
      <c r="DQ77" s="49">
        <f t="shared" si="257"/>
        <v>4.1188658350356443E-6</v>
      </c>
      <c r="DS77" s="74">
        <f t="shared" si="247"/>
        <v>74</v>
      </c>
      <c r="DT77" s="410">
        <f t="shared" si="267"/>
        <v>3.3832745993263476E-2</v>
      </c>
      <c r="DU77" s="467">
        <f t="shared" si="143"/>
        <v>3.3832745993263476E-2</v>
      </c>
      <c r="DV77" s="49"/>
      <c r="DW77" s="102">
        <f t="shared" si="258"/>
        <v>71343.793382431162</v>
      </c>
      <c r="DY77" s="74">
        <f t="shared" si="248"/>
        <v>74</v>
      </c>
      <c r="DZ77" s="409">
        <f t="shared" si="249"/>
        <v>3.4476048991108295E-2</v>
      </c>
      <c r="EB77" s="102">
        <f t="shared" si="260"/>
        <v>70839.539412480648</v>
      </c>
      <c r="EE77" s="74">
        <f t="shared" si="250"/>
        <v>74</v>
      </c>
      <c r="EF77" s="409">
        <f>Input_Accepted!Q76</f>
        <v>4.60507657402155E-2</v>
      </c>
      <c r="EH77" s="443">
        <f t="shared" si="179"/>
        <v>2.9932997731140075E-2</v>
      </c>
    </row>
    <row r="78" spans="1:138">
      <c r="A78" s="82">
        <f t="shared" si="180"/>
        <v>75</v>
      </c>
      <c r="B78" s="84">
        <f>Input_Accepted!B77</f>
        <v>0</v>
      </c>
      <c r="C78" s="17">
        <f>Input_Accepted!C77</f>
        <v>8.3949349760438103</v>
      </c>
      <c r="D78" s="16">
        <f t="shared" si="181"/>
        <v>0</v>
      </c>
      <c r="E78" s="12"/>
      <c r="F78" s="11">
        <f t="shared" si="182"/>
        <v>0</v>
      </c>
      <c r="G78" s="11">
        <f t="shared" si="183"/>
        <v>0</v>
      </c>
      <c r="H78" s="49">
        <f t="shared" si="184"/>
        <v>0</v>
      </c>
      <c r="J78" s="61">
        <f t="shared" si="185"/>
        <v>75</v>
      </c>
      <c r="K78" s="5">
        <f>Input_Accepted!B77</f>
        <v>0</v>
      </c>
      <c r="L78" s="4">
        <f t="shared" si="251"/>
        <v>1806</v>
      </c>
      <c r="M78" s="4">
        <f t="shared" si="252"/>
        <v>1</v>
      </c>
      <c r="N78" s="4"/>
      <c r="O78" s="49"/>
      <c r="Q78" s="43">
        <f t="shared" si="186"/>
        <v>75</v>
      </c>
      <c r="R78" s="14">
        <f>Input_Accepted!M77</f>
        <v>0</v>
      </c>
      <c r="S78" s="14">
        <f t="shared" si="187"/>
        <v>0</v>
      </c>
      <c r="T78" s="14">
        <f t="shared" si="188"/>
        <v>0</v>
      </c>
      <c r="U78" s="14">
        <f t="shared" si="189"/>
        <v>0</v>
      </c>
      <c r="V78" s="14">
        <f t="shared" si="190"/>
        <v>0</v>
      </c>
      <c r="W78" s="49"/>
      <c r="X78" s="43">
        <f t="shared" si="191"/>
        <v>75</v>
      </c>
      <c r="Y78" s="14">
        <f>+Input_Accepted!I77</f>
        <v>0</v>
      </c>
      <c r="Z78" s="14">
        <f t="shared" si="192"/>
        <v>0</v>
      </c>
      <c r="AA78" s="14">
        <f t="shared" si="193"/>
        <v>0</v>
      </c>
      <c r="AB78" s="14">
        <f t="shared" si="194"/>
        <v>0</v>
      </c>
      <c r="AC78" s="14">
        <f t="shared" si="195"/>
        <v>0</v>
      </c>
      <c r="AD78" s="50"/>
      <c r="AE78" s="43">
        <f t="shared" si="196"/>
        <v>75</v>
      </c>
      <c r="AF78" s="14">
        <f>Input_Accepted!E77</f>
        <v>0</v>
      </c>
      <c r="AG78" s="14">
        <f>Input_Accepted!J77</f>
        <v>2.7265326940215301E-2</v>
      </c>
      <c r="AH78" s="14">
        <f>Input_Accepted!K77</f>
        <v>3.4754013068901503E-2</v>
      </c>
      <c r="AI78" s="44">
        <f>Input_Accepted!L77</f>
        <v>3.78294199947194E-2</v>
      </c>
      <c r="AK78" s="56">
        <f t="shared" si="169"/>
        <v>0.22889064676368298</v>
      </c>
      <c r="AL78" s="4">
        <f t="shared" si="170"/>
        <v>0.29175767987000489</v>
      </c>
      <c r="AM78" s="4">
        <f t="shared" si="171"/>
        <v>0.31757552103712094</v>
      </c>
      <c r="AN78" s="4">
        <f t="shared" si="172"/>
        <v>0.2338326334127391</v>
      </c>
      <c r="AO78" s="57">
        <f t="shared" si="197"/>
        <v>75</v>
      </c>
      <c r="AQ78" s="74">
        <f t="shared" si="197"/>
        <v>75</v>
      </c>
      <c r="AR78" s="73">
        <f t="shared" si="173"/>
        <v>-2.7265326940215301E-2</v>
      </c>
      <c r="AS78" s="73">
        <f t="shared" si="174"/>
        <v>-3.4754013068901503E-2</v>
      </c>
      <c r="AT78" s="50">
        <f t="shared" si="198"/>
        <v>-3.78294199947194E-2</v>
      </c>
      <c r="AU78" s="50">
        <f t="shared" si="199"/>
        <v>-2.7854013649899034E-2</v>
      </c>
      <c r="AW78" s="74">
        <f t="shared" ref="AW78" si="269">1+AW77</f>
        <v>75</v>
      </c>
      <c r="AX78" s="4">
        <f t="shared" si="201"/>
        <v>0</v>
      </c>
      <c r="AY78" s="4">
        <f t="shared" si="201"/>
        <v>0</v>
      </c>
      <c r="AZ78" s="49">
        <f t="shared" si="201"/>
        <v>0</v>
      </c>
      <c r="BA78" s="4">
        <f t="shared" si="202"/>
        <v>0</v>
      </c>
      <c r="BC78" s="74">
        <f t="shared" si="203"/>
        <v>75</v>
      </c>
      <c r="BD78" s="56">
        <f t="shared" si="204"/>
        <v>0.45778129352736596</v>
      </c>
      <c r="BE78" s="4">
        <f t="shared" si="205"/>
        <v>0.58351535974000979</v>
      </c>
      <c r="BF78" s="4">
        <f t="shared" si="206"/>
        <v>0.63515104207424189</v>
      </c>
      <c r="BG78" s="49">
        <f t="shared" si="207"/>
        <v>0.46766526682547821</v>
      </c>
      <c r="BI78" s="74">
        <f t="shared" si="208"/>
        <v>75</v>
      </c>
      <c r="BJ78" s="56" t="e">
        <f t="shared" si="209"/>
        <v>#NUM!</v>
      </c>
      <c r="BK78" s="4" t="e">
        <f t="shared" si="210"/>
        <v>#NUM!</v>
      </c>
      <c r="BL78" s="4" t="e">
        <f t="shared" si="211"/>
        <v>#NUM!</v>
      </c>
      <c r="BM78" s="49" t="e">
        <f t="shared" si="212"/>
        <v>#NUM!</v>
      </c>
      <c r="BO78" s="74">
        <f t="shared" si="213"/>
        <v>75</v>
      </c>
      <c r="BP78" s="56">
        <f t="shared" si="214"/>
        <v>0.22264986844611381</v>
      </c>
      <c r="BQ78" s="4">
        <f t="shared" si="215"/>
        <v>0.28161792965085036</v>
      </c>
      <c r="BR78" s="4">
        <f t="shared" si="216"/>
        <v>0.30556182327176584</v>
      </c>
      <c r="BS78" s="49">
        <f t="shared" si="217"/>
        <v>0.22731945604986883</v>
      </c>
      <c r="BU78" s="74">
        <f t="shared" si="218"/>
        <v>75</v>
      </c>
      <c r="BV78" s="73">
        <f t="shared" si="219"/>
        <v>7.4339805315683022E-4</v>
      </c>
      <c r="BW78" s="73">
        <f t="shared" si="220"/>
        <v>1.2078414243933764E-3</v>
      </c>
      <c r="BX78" s="73">
        <f t="shared" si="221"/>
        <v>1.4310650171368759E-3</v>
      </c>
      <c r="BY78" s="1">
        <f t="shared" si="222"/>
        <v>7.7584607640876176E-4</v>
      </c>
      <c r="BZ78" s="91">
        <f t="shared" si="223"/>
        <v>0</v>
      </c>
      <c r="CB78" s="74">
        <f t="shared" si="224"/>
        <v>75</v>
      </c>
      <c r="CC78" s="56">
        <f t="shared" si="225"/>
        <v>0</v>
      </c>
      <c r="CD78" s="4">
        <f t="shared" si="226"/>
        <v>0</v>
      </c>
      <c r="CE78" s="4">
        <f t="shared" si="227"/>
        <v>0</v>
      </c>
      <c r="CF78" s="49">
        <f t="shared" si="228"/>
        <v>0</v>
      </c>
      <c r="CH78" s="74">
        <f t="shared" si="229"/>
        <v>75</v>
      </c>
      <c r="CI78" s="56">
        <f t="shared" si="176"/>
        <v>1</v>
      </c>
      <c r="CJ78" s="4">
        <f t="shared" si="177"/>
        <v>1</v>
      </c>
      <c r="CK78" s="4">
        <f t="shared" si="178"/>
        <v>1</v>
      </c>
      <c r="CL78" s="49">
        <f t="shared" si="230"/>
        <v>1</v>
      </c>
      <c r="CM78" s="4">
        <f t="shared" si="231"/>
        <v>0</v>
      </c>
      <c r="CN78" s="49">
        <f t="shared" si="232"/>
        <v>0</v>
      </c>
      <c r="CP78" s="74">
        <f t="shared" si="233"/>
        <v>75</v>
      </c>
      <c r="CQ78" s="56">
        <f t="shared" si="234"/>
        <v>1</v>
      </c>
      <c r="CR78" s="4">
        <f t="shared" si="235"/>
        <v>1</v>
      </c>
      <c r="CS78" s="4">
        <f t="shared" si="236"/>
        <v>1</v>
      </c>
      <c r="CT78" s="49">
        <f t="shared" si="237"/>
        <v>1</v>
      </c>
      <c r="CU78" s="4">
        <f t="shared" si="238"/>
        <v>0</v>
      </c>
      <c r="CV78" s="49">
        <f t="shared" si="239"/>
        <v>0</v>
      </c>
      <c r="CW78" s="56"/>
      <c r="CX78" s="74">
        <f t="shared" si="240"/>
        <v>75</v>
      </c>
      <c r="CY78" s="4">
        <f>Input_Accepted!Q77*(1-$DC$3)</f>
        <v>2.2909671362550364E-2</v>
      </c>
      <c r="CZ78" s="4">
        <f>Input_Accepted!L77</f>
        <v>3.78294199947194E-2</v>
      </c>
      <c r="DA78" s="4">
        <f>Input_Accepted!M77</f>
        <v>0</v>
      </c>
      <c r="DB78" s="49">
        <f>$DC$3*Input_Accepted!Q77</f>
        <v>2.7854013649899034E-2</v>
      </c>
      <c r="DD78" s="102">
        <f>Input_Accepted!Q77*Input_Accepted!C77</f>
        <v>0.42615783482388242</v>
      </c>
      <c r="DG78" s="82">
        <f t="shared" si="241"/>
        <v>75</v>
      </c>
      <c r="DH78" s="56">
        <f t="shared" si="242"/>
        <v>2.7265326940215301E-2</v>
      </c>
      <c r="DI78" s="4">
        <f t="shared" si="243"/>
        <v>3.4754013068901503E-2</v>
      </c>
      <c r="DJ78" s="4">
        <f t="shared" si="244"/>
        <v>3.78294199947194E-2</v>
      </c>
      <c r="DK78" s="49">
        <f t="shared" si="245"/>
        <v>2.7854013649899034E-2</v>
      </c>
      <c r="DM78" s="74">
        <f t="shared" si="246"/>
        <v>75</v>
      </c>
      <c r="DN78" s="4">
        <f t="shared" si="254"/>
        <v>1.7117141512625434E-6</v>
      </c>
      <c r="DO78" s="4">
        <f t="shared" si="255"/>
        <v>9.0929563203047133E-6</v>
      </c>
      <c r="DP78" s="49">
        <f t="shared" si="256"/>
        <v>1.7539740957138764E-5</v>
      </c>
      <c r="DQ78" s="49">
        <f t="shared" si="257"/>
        <v>6.687276622961437E-6</v>
      </c>
      <c r="DS78" s="74">
        <f t="shared" si="247"/>
        <v>75</v>
      </c>
      <c r="DT78" s="410">
        <f t="shared" si="267"/>
        <v>3.760931809592126E-2</v>
      </c>
      <c r="DU78" s="467">
        <f t="shared" si="143"/>
        <v>3.760931809592126E-2</v>
      </c>
      <c r="DV78" s="49"/>
      <c r="DW78" s="102">
        <f t="shared" si="258"/>
        <v>68930.0369427275</v>
      </c>
      <c r="DY78" s="74">
        <f t="shared" si="248"/>
        <v>75</v>
      </c>
      <c r="DZ78" s="409">
        <f t="shared" si="249"/>
        <v>3.8324429635576446E-2</v>
      </c>
      <c r="EB78" s="102">
        <f t="shared" si="260"/>
        <v>68397.271981188416</v>
      </c>
      <c r="EE78" s="74">
        <f t="shared" si="250"/>
        <v>75</v>
      </c>
      <c r="EF78" s="409">
        <f>Input_Accepted!Q77</f>
        <v>5.0763685012449399E-2</v>
      </c>
      <c r="EH78" s="443">
        <f t="shared" si="179"/>
        <v>3.2996395258092108E-2</v>
      </c>
    </row>
    <row r="79" spans="1:138">
      <c r="A79" s="82">
        <f t="shared" si="180"/>
        <v>76</v>
      </c>
      <c r="B79" s="84">
        <f>Input_Accepted!B78</f>
        <v>0</v>
      </c>
      <c r="C79" s="17">
        <f>Input_Accepted!C78</f>
        <v>3.4921286789870001</v>
      </c>
      <c r="D79" s="16">
        <f t="shared" si="181"/>
        <v>0</v>
      </c>
      <c r="E79" s="12"/>
      <c r="F79" s="11">
        <f t="shared" si="182"/>
        <v>0</v>
      </c>
      <c r="G79" s="11">
        <f t="shared" si="183"/>
        <v>0</v>
      </c>
      <c r="H79" s="49">
        <f t="shared" si="184"/>
        <v>0</v>
      </c>
      <c r="J79" s="61">
        <f t="shared" si="185"/>
        <v>76</v>
      </c>
      <c r="K79" s="5">
        <f>Input_Accepted!B78</f>
        <v>0</v>
      </c>
      <c r="L79" s="4">
        <f t="shared" si="251"/>
        <v>1806</v>
      </c>
      <c r="M79" s="4">
        <f t="shared" si="252"/>
        <v>1</v>
      </c>
      <c r="N79" s="4"/>
      <c r="O79" s="49"/>
      <c r="Q79" s="43">
        <f t="shared" si="186"/>
        <v>76</v>
      </c>
      <c r="R79" s="14">
        <f>Input_Accepted!M78</f>
        <v>0</v>
      </c>
      <c r="S79" s="14">
        <f t="shared" si="187"/>
        <v>0</v>
      </c>
      <c r="T79" s="14">
        <f t="shared" si="188"/>
        <v>0</v>
      </c>
      <c r="U79" s="14">
        <f t="shared" si="189"/>
        <v>0</v>
      </c>
      <c r="V79" s="14">
        <f t="shared" si="190"/>
        <v>0</v>
      </c>
      <c r="W79" s="49"/>
      <c r="X79" s="43">
        <f t="shared" si="191"/>
        <v>76</v>
      </c>
      <c r="Y79" s="14">
        <f>+Input_Accepted!I78</f>
        <v>0</v>
      </c>
      <c r="Z79" s="14">
        <f t="shared" si="192"/>
        <v>0</v>
      </c>
      <c r="AA79" s="14">
        <f t="shared" si="193"/>
        <v>0</v>
      </c>
      <c r="AB79" s="14">
        <f t="shared" si="194"/>
        <v>0</v>
      </c>
      <c r="AC79" s="14">
        <f t="shared" si="195"/>
        <v>0</v>
      </c>
      <c r="AD79" s="50"/>
      <c r="AE79" s="43">
        <f t="shared" si="196"/>
        <v>76</v>
      </c>
      <c r="AF79" s="14">
        <f>Input_Accepted!E78</f>
        <v>0</v>
      </c>
      <c r="AG79" s="14">
        <f>Input_Accepted!J78</f>
        <v>2.85840257836193E-2</v>
      </c>
      <c r="AH79" s="14">
        <f>Input_Accepted!K78</f>
        <v>3.8050290015884301E-2</v>
      </c>
      <c r="AI79" s="44">
        <f>Input_Accepted!L78</f>
        <v>4.2116789321672801E-2</v>
      </c>
      <c r="AK79" s="56">
        <f t="shared" si="169"/>
        <v>9.9819096199880816E-2</v>
      </c>
      <c r="AL79" s="4">
        <f t="shared" si="170"/>
        <v>0.13287650900824227</v>
      </c>
      <c r="AM79" s="4">
        <f t="shared" si="171"/>
        <v>0.14707724785706702</v>
      </c>
      <c r="AN79" s="4">
        <f t="shared" si="172"/>
        <v>0.10633495361259596</v>
      </c>
      <c r="AO79" s="57">
        <f t="shared" si="197"/>
        <v>76</v>
      </c>
      <c r="AQ79" s="74">
        <f t="shared" si="197"/>
        <v>76</v>
      </c>
      <c r="AR79" s="73">
        <f t="shared" si="173"/>
        <v>-2.85840257836193E-2</v>
      </c>
      <c r="AS79" s="73">
        <f t="shared" si="174"/>
        <v>-3.8050290015884301E-2</v>
      </c>
      <c r="AT79" s="50">
        <f t="shared" si="198"/>
        <v>-4.2116789321672801E-2</v>
      </c>
      <c r="AU79" s="50">
        <f t="shared" si="199"/>
        <v>-3.0449895575853092E-2</v>
      </c>
      <c r="AW79" s="74">
        <f t="shared" ref="AW79" si="270">1+AW78</f>
        <v>76</v>
      </c>
      <c r="AX79" s="4">
        <f t="shared" si="201"/>
        <v>0</v>
      </c>
      <c r="AY79" s="4">
        <f t="shared" si="201"/>
        <v>0</v>
      </c>
      <c r="AZ79" s="49">
        <f t="shared" si="201"/>
        <v>0</v>
      </c>
      <c r="BA79" s="4">
        <f t="shared" si="202"/>
        <v>0</v>
      </c>
      <c r="BC79" s="74">
        <f t="shared" si="203"/>
        <v>76</v>
      </c>
      <c r="BD79" s="56">
        <f t="shared" si="204"/>
        <v>0.19963819239976163</v>
      </c>
      <c r="BE79" s="4">
        <f t="shared" si="205"/>
        <v>0.26575301801648454</v>
      </c>
      <c r="BF79" s="4">
        <f t="shared" si="206"/>
        <v>0.29415449571413405</v>
      </c>
      <c r="BG79" s="49">
        <f t="shared" si="207"/>
        <v>0.21266990722519191</v>
      </c>
      <c r="BI79" s="74">
        <f t="shared" si="208"/>
        <v>76</v>
      </c>
      <c r="BJ79" s="56" t="e">
        <f t="shared" si="209"/>
        <v>#NUM!</v>
      </c>
      <c r="BK79" s="4" t="e">
        <f t="shared" si="210"/>
        <v>#NUM!</v>
      </c>
      <c r="BL79" s="4" t="e">
        <f t="shared" si="211"/>
        <v>#NUM!</v>
      </c>
      <c r="BM79" s="49" t="e">
        <f t="shared" si="212"/>
        <v>#NUM!</v>
      </c>
      <c r="BO79" s="74">
        <f t="shared" si="213"/>
        <v>76</v>
      </c>
      <c r="BP79" s="56">
        <f t="shared" si="214"/>
        <v>9.6965864580405847E-2</v>
      </c>
      <c r="BQ79" s="4">
        <f t="shared" si="215"/>
        <v>0.1278205193041804</v>
      </c>
      <c r="BR79" s="4">
        <f t="shared" si="216"/>
        <v>0.14088282639505947</v>
      </c>
      <c r="BS79" s="49">
        <f t="shared" si="217"/>
        <v>0.10309706537902923</v>
      </c>
      <c r="BU79" s="74">
        <f t="shared" si="218"/>
        <v>76</v>
      </c>
      <c r="BV79" s="73">
        <f t="shared" si="219"/>
        <v>8.1704652999861301E-4</v>
      </c>
      <c r="BW79" s="73">
        <f t="shared" si="220"/>
        <v>1.4478245702929046E-3</v>
      </c>
      <c r="BX79" s="73">
        <f t="shared" si="221"/>
        <v>1.7738239427661721E-3</v>
      </c>
      <c r="BY79" s="1">
        <f t="shared" si="222"/>
        <v>9.2719614058035772E-4</v>
      </c>
      <c r="BZ79" s="91">
        <f t="shared" si="223"/>
        <v>0</v>
      </c>
      <c r="CB79" s="74">
        <f t="shared" si="224"/>
        <v>76</v>
      </c>
      <c r="CC79" s="56">
        <f t="shared" si="225"/>
        <v>0</v>
      </c>
      <c r="CD79" s="4">
        <f t="shared" si="226"/>
        <v>0</v>
      </c>
      <c r="CE79" s="4">
        <f t="shared" si="227"/>
        <v>0</v>
      </c>
      <c r="CF79" s="49">
        <f t="shared" si="228"/>
        <v>0</v>
      </c>
      <c r="CH79" s="74">
        <f t="shared" si="229"/>
        <v>76</v>
      </c>
      <c r="CI79" s="56">
        <f t="shared" si="176"/>
        <v>1</v>
      </c>
      <c r="CJ79" s="4">
        <f t="shared" si="177"/>
        <v>1</v>
      </c>
      <c r="CK79" s="4">
        <f t="shared" si="178"/>
        <v>1</v>
      </c>
      <c r="CL79" s="49">
        <f t="shared" si="230"/>
        <v>1</v>
      </c>
      <c r="CM79" s="4">
        <f t="shared" si="231"/>
        <v>0</v>
      </c>
      <c r="CN79" s="49">
        <f t="shared" si="232"/>
        <v>0</v>
      </c>
      <c r="CP79" s="74">
        <f t="shared" si="233"/>
        <v>76</v>
      </c>
      <c r="CQ79" s="56">
        <f t="shared" si="234"/>
        <v>1</v>
      </c>
      <c r="CR79" s="4">
        <f t="shared" si="235"/>
        <v>1</v>
      </c>
      <c r="CS79" s="4">
        <f t="shared" si="236"/>
        <v>1</v>
      </c>
      <c r="CT79" s="49">
        <f t="shared" si="237"/>
        <v>1</v>
      </c>
      <c r="CU79" s="4">
        <f t="shared" si="238"/>
        <v>0</v>
      </c>
      <c r="CV79" s="49">
        <f t="shared" si="239"/>
        <v>0</v>
      </c>
      <c r="CW79" s="56"/>
      <c r="CX79" s="74">
        <f t="shared" si="240"/>
        <v>76</v>
      </c>
      <c r="CY79" s="4">
        <f>Input_Accepted!Q78*(1-$DC$3)</f>
        <v>2.5044760494303105E-2</v>
      </c>
      <c r="CZ79" s="4">
        <f>Input_Accepted!L78</f>
        <v>4.2116789321672801E-2</v>
      </c>
      <c r="DA79" s="4">
        <f>Input_Accepted!M78</f>
        <v>0</v>
      </c>
      <c r="DB79" s="49">
        <f>$DC$3*Input_Accepted!Q78</f>
        <v>3.0449895575853092E-2</v>
      </c>
      <c r="DD79" s="102">
        <f>Input_Accepted!Q78*Input_Accepted!C78</f>
        <v>0.19379447999311247</v>
      </c>
      <c r="DG79" s="82">
        <f t="shared" si="241"/>
        <v>76</v>
      </c>
      <c r="DH79" s="56">
        <f t="shared" si="242"/>
        <v>2.85840257836193E-2</v>
      </c>
      <c r="DI79" s="4">
        <f t="shared" si="243"/>
        <v>3.8050290015884301E-2</v>
      </c>
      <c r="DJ79" s="4">
        <f t="shared" si="244"/>
        <v>4.2116789321672801E-2</v>
      </c>
      <c r="DK79" s="49">
        <f t="shared" si="245"/>
        <v>3.0449895575853092E-2</v>
      </c>
      <c r="DM79" s="74">
        <f t="shared" si="246"/>
        <v>76</v>
      </c>
      <c r="DN79" s="4">
        <f t="shared" si="254"/>
        <v>1.7389666395950459E-6</v>
      </c>
      <c r="DO79" s="4">
        <f t="shared" si="255"/>
        <v>1.0865441711210238E-5</v>
      </c>
      <c r="DP79" s="49">
        <f t="shared" si="256"/>
        <v>1.838153574570086E-5</v>
      </c>
      <c r="DQ79" s="49">
        <f t="shared" si="257"/>
        <v>6.7386029734949483E-6</v>
      </c>
      <c r="DS79" s="74">
        <f t="shared" si="247"/>
        <v>76</v>
      </c>
      <c r="DT79" s="410">
        <f t="shared" si="267"/>
        <v>4.1807449147693368E-2</v>
      </c>
      <c r="DU79" s="467">
        <f t="shared" si="143"/>
        <v>4.1807449147693368E-2</v>
      </c>
      <c r="DV79" s="49"/>
      <c r="DW79" s="102">
        <f t="shared" si="258"/>
        <v>66337.625256984858</v>
      </c>
      <c r="DY79" s="74">
        <f t="shared" si="248"/>
        <v>76</v>
      </c>
      <c r="DZ79" s="409">
        <f t="shared" si="249"/>
        <v>4.2602384840300496E-2</v>
      </c>
      <c r="EB79" s="102">
        <f t="shared" si="260"/>
        <v>65775.985543879971</v>
      </c>
      <c r="EE79" s="74">
        <f t="shared" si="250"/>
        <v>76</v>
      </c>
      <c r="EF79" s="409">
        <f>Input_Accepted!Q78</f>
        <v>5.5494656070156197E-2</v>
      </c>
      <c r="EH79" s="443">
        <f t="shared" si="179"/>
        <v>3.6071526445601527E-2</v>
      </c>
    </row>
    <row r="80" spans="1:138">
      <c r="A80" s="82">
        <f t="shared" si="180"/>
        <v>77</v>
      </c>
      <c r="B80" s="84">
        <f>Input_Accepted!B79</f>
        <v>0</v>
      </c>
      <c r="C80" s="17">
        <f>Input_Accepted!C79</f>
        <v>2.4969199178644899</v>
      </c>
      <c r="D80" s="16">
        <f t="shared" si="181"/>
        <v>0</v>
      </c>
      <c r="E80" s="12"/>
      <c r="F80" s="11">
        <f t="shared" si="182"/>
        <v>0</v>
      </c>
      <c r="G80" s="11">
        <f t="shared" si="183"/>
        <v>0</v>
      </c>
      <c r="H80" s="49">
        <f t="shared" si="184"/>
        <v>0</v>
      </c>
      <c r="J80" s="61">
        <f t="shared" si="185"/>
        <v>77</v>
      </c>
      <c r="K80" s="5">
        <f>Input_Accepted!B79</f>
        <v>0</v>
      </c>
      <c r="L80" s="4">
        <f t="shared" si="251"/>
        <v>1806</v>
      </c>
      <c r="M80" s="4">
        <f t="shared" si="252"/>
        <v>1</v>
      </c>
      <c r="N80" s="4"/>
      <c r="O80" s="49"/>
      <c r="Q80" s="43">
        <f t="shared" si="186"/>
        <v>77</v>
      </c>
      <c r="R80" s="14">
        <f>Input_Accepted!M79</f>
        <v>0</v>
      </c>
      <c r="S80" s="14">
        <f t="shared" si="187"/>
        <v>0</v>
      </c>
      <c r="T80" s="14">
        <f t="shared" si="188"/>
        <v>0</v>
      </c>
      <c r="U80" s="14">
        <f t="shared" si="189"/>
        <v>0</v>
      </c>
      <c r="V80" s="14">
        <f t="shared" si="190"/>
        <v>0</v>
      </c>
      <c r="W80" s="49"/>
      <c r="X80" s="43">
        <f t="shared" si="191"/>
        <v>77</v>
      </c>
      <c r="Y80" s="14">
        <f>+Input_Accepted!I79</f>
        <v>0</v>
      </c>
      <c r="Z80" s="14">
        <f t="shared" si="192"/>
        <v>0</v>
      </c>
      <c r="AA80" s="14">
        <f t="shared" si="193"/>
        <v>0</v>
      </c>
      <c r="AB80" s="14">
        <f t="shared" si="194"/>
        <v>0</v>
      </c>
      <c r="AC80" s="14">
        <f t="shared" si="195"/>
        <v>0</v>
      </c>
      <c r="AD80" s="50"/>
      <c r="AE80" s="43">
        <f t="shared" si="196"/>
        <v>77</v>
      </c>
      <c r="AF80" s="14">
        <f>Input_Accepted!E79</f>
        <v>0</v>
      </c>
      <c r="AG80" s="14">
        <f>Input_Accepted!J79</f>
        <v>2.9913098529677901E-2</v>
      </c>
      <c r="AH80" s="14">
        <f>Input_Accepted!K79</f>
        <v>4.1652404419501701E-2</v>
      </c>
      <c r="AI80" s="44">
        <f>Input_Accepted!L79</f>
        <v>4.76621073789028E-2</v>
      </c>
      <c r="AK80" s="56">
        <f t="shared" si="169"/>
        <v>7.4690611523795733E-2</v>
      </c>
      <c r="AL80" s="4">
        <f t="shared" si="170"/>
        <v>0.1040027182220007</v>
      </c>
      <c r="AM80" s="4">
        <f t="shared" si="171"/>
        <v>0.11900846524177848</v>
      </c>
      <c r="AN80" s="4">
        <f t="shared" si="172"/>
        <v>8.4246231854432641E-2</v>
      </c>
      <c r="AO80" s="57">
        <f t="shared" si="197"/>
        <v>77</v>
      </c>
      <c r="AQ80" s="74">
        <f t="shared" si="197"/>
        <v>77</v>
      </c>
      <c r="AR80" s="73">
        <f t="shared" si="173"/>
        <v>-2.9913098529677901E-2</v>
      </c>
      <c r="AS80" s="73">
        <f t="shared" si="174"/>
        <v>-4.1652404419501701E-2</v>
      </c>
      <c r="AT80" s="50">
        <f t="shared" si="198"/>
        <v>-4.76621073789028E-2</v>
      </c>
      <c r="AU80" s="50">
        <f t="shared" si="199"/>
        <v>-3.374006160617473E-2</v>
      </c>
      <c r="AW80" s="74">
        <f t="shared" ref="AW80" si="271">1+AW79</f>
        <v>77</v>
      </c>
      <c r="AX80" s="4">
        <f t="shared" si="201"/>
        <v>0</v>
      </c>
      <c r="AY80" s="4">
        <f t="shared" si="201"/>
        <v>0</v>
      </c>
      <c r="AZ80" s="49">
        <f t="shared" si="201"/>
        <v>0</v>
      </c>
      <c r="BA80" s="4">
        <f t="shared" si="202"/>
        <v>0</v>
      </c>
      <c r="BC80" s="74">
        <f t="shared" si="203"/>
        <v>77</v>
      </c>
      <c r="BD80" s="56">
        <f t="shared" si="204"/>
        <v>0.14938122304759147</v>
      </c>
      <c r="BE80" s="4">
        <f t="shared" si="205"/>
        <v>0.20800543644400141</v>
      </c>
      <c r="BF80" s="4">
        <f t="shared" si="206"/>
        <v>0.23801693048355696</v>
      </c>
      <c r="BG80" s="49">
        <f t="shared" si="207"/>
        <v>0.16849246370886528</v>
      </c>
      <c r="BI80" s="74">
        <f t="shared" si="208"/>
        <v>77</v>
      </c>
      <c r="BJ80" s="56" t="e">
        <f t="shared" si="209"/>
        <v>#NUM!</v>
      </c>
      <c r="BK80" s="4" t="e">
        <f t="shared" si="210"/>
        <v>#NUM!</v>
      </c>
      <c r="BL80" s="4" t="e">
        <f t="shared" si="211"/>
        <v>#NUM!</v>
      </c>
      <c r="BM80" s="49" t="e">
        <f t="shared" si="212"/>
        <v>#NUM!</v>
      </c>
      <c r="BO80" s="74">
        <f t="shared" si="213"/>
        <v>77</v>
      </c>
      <c r="BP80" s="56">
        <f t="shared" si="214"/>
        <v>7.2456383902042537E-2</v>
      </c>
      <c r="BQ80" s="4">
        <f t="shared" si="215"/>
        <v>9.9670754941890455E-2</v>
      </c>
      <c r="BR80" s="4">
        <f t="shared" si="216"/>
        <v>0.11333627099242642</v>
      </c>
      <c r="BS80" s="49">
        <f t="shared" si="217"/>
        <v>8.1403758801576007E-2</v>
      </c>
      <c r="BU80" s="74">
        <f t="shared" si="218"/>
        <v>77</v>
      </c>
      <c r="BV80" s="73">
        <f t="shared" si="219"/>
        <v>8.9479346364621827E-4</v>
      </c>
      <c r="BW80" s="73">
        <f t="shared" si="220"/>
        <v>1.7349227939257249E-3</v>
      </c>
      <c r="BX80" s="73">
        <f t="shared" si="221"/>
        <v>2.2716764797980609E-3</v>
      </c>
      <c r="BY80" s="1">
        <f t="shared" si="222"/>
        <v>1.1383917571884661E-3</v>
      </c>
      <c r="BZ80" s="91">
        <f t="shared" si="223"/>
        <v>0</v>
      </c>
      <c r="CB80" s="74">
        <f t="shared" si="224"/>
        <v>77</v>
      </c>
      <c r="CC80" s="56">
        <f t="shared" si="225"/>
        <v>0</v>
      </c>
      <c r="CD80" s="4">
        <f t="shared" si="226"/>
        <v>0</v>
      </c>
      <c r="CE80" s="4">
        <f t="shared" si="227"/>
        <v>0</v>
      </c>
      <c r="CF80" s="49">
        <f t="shared" si="228"/>
        <v>0</v>
      </c>
      <c r="CH80" s="74">
        <f t="shared" si="229"/>
        <v>77</v>
      </c>
      <c r="CI80" s="56">
        <f t="shared" si="176"/>
        <v>1</v>
      </c>
      <c r="CJ80" s="4">
        <f t="shared" si="177"/>
        <v>1</v>
      </c>
      <c r="CK80" s="4">
        <f t="shared" si="178"/>
        <v>1</v>
      </c>
      <c r="CL80" s="49">
        <f t="shared" si="230"/>
        <v>1</v>
      </c>
      <c r="CM80" s="4">
        <f t="shared" si="231"/>
        <v>0</v>
      </c>
      <c r="CN80" s="49">
        <f t="shared" si="232"/>
        <v>0</v>
      </c>
      <c r="CP80" s="74">
        <f t="shared" si="233"/>
        <v>77</v>
      </c>
      <c r="CQ80" s="56">
        <f t="shared" si="234"/>
        <v>1</v>
      </c>
      <c r="CR80" s="4">
        <f t="shared" si="235"/>
        <v>1</v>
      </c>
      <c r="CS80" s="4">
        <f t="shared" si="236"/>
        <v>1</v>
      </c>
      <c r="CT80" s="49">
        <f t="shared" si="237"/>
        <v>1</v>
      </c>
      <c r="CU80" s="4">
        <f t="shared" si="238"/>
        <v>0</v>
      </c>
      <c r="CV80" s="49">
        <f t="shared" si="239"/>
        <v>0</v>
      </c>
      <c r="CW80" s="56"/>
      <c r="CX80" s="74">
        <f t="shared" si="240"/>
        <v>77</v>
      </c>
      <c r="CY80" s="4">
        <f>Input_Accepted!Q79*(1-$DC$3)</f>
        <v>2.7750891949191968E-2</v>
      </c>
      <c r="CZ80" s="4">
        <f>Input_Accepted!L79</f>
        <v>4.76621073789028E-2</v>
      </c>
      <c r="DA80" s="4">
        <f>Input_Accepted!M79</f>
        <v>0</v>
      </c>
      <c r="DB80" s="49">
        <f>$DC$3*Input_Accepted!Q79</f>
        <v>3.374006160617473E-2</v>
      </c>
      <c r="DD80" s="102">
        <f>Input_Accepted!Q79*Input_Accepted!C79</f>
        <v>0.15353798670087537</v>
      </c>
      <c r="DG80" s="82">
        <f t="shared" si="241"/>
        <v>77</v>
      </c>
      <c r="DH80" s="56">
        <f t="shared" si="242"/>
        <v>2.9913098529677901E-2</v>
      </c>
      <c r="DI80" s="4">
        <f t="shared" si="243"/>
        <v>4.1652404419501701E-2</v>
      </c>
      <c r="DJ80" s="4">
        <f t="shared" si="244"/>
        <v>4.76621073789028E-2</v>
      </c>
      <c r="DK80" s="49">
        <f t="shared" si="245"/>
        <v>3.374006160617473E-2</v>
      </c>
      <c r="DM80" s="74">
        <f t="shared" si="246"/>
        <v>77</v>
      </c>
      <c r="DN80" s="4">
        <f t="shared" si="254"/>
        <v>1.7664343643157502E-6</v>
      </c>
      <c r="DO80" s="4">
        <f t="shared" si="255"/>
        <v>1.2975228176747936E-5</v>
      </c>
      <c r="DP80" s="49">
        <f t="shared" si="256"/>
        <v>3.0750552355841088E-5</v>
      </c>
      <c r="DQ80" s="49">
        <f t="shared" si="257"/>
        <v>1.0825192507082446E-5</v>
      </c>
      <c r="DS80" s="74">
        <f t="shared" si="247"/>
        <v>77</v>
      </c>
      <c r="DT80" s="410">
        <f t="shared" si="267"/>
        <v>4.6474195564490332E-2</v>
      </c>
      <c r="DU80" s="467">
        <f t="shared" si="143"/>
        <v>4.6474195564490332E-2</v>
      </c>
      <c r="DV80" s="49"/>
      <c r="DW80" s="102">
        <f t="shared" si="258"/>
        <v>63564.218362474719</v>
      </c>
      <c r="DY80" s="74">
        <f t="shared" si="248"/>
        <v>77</v>
      </c>
      <c r="DZ80" s="409">
        <f t="shared" si="249"/>
        <v>4.7357865761849298E-2</v>
      </c>
      <c r="EB80" s="102">
        <f t="shared" si="260"/>
        <v>62973.771694489551</v>
      </c>
      <c r="EE80" s="74">
        <f t="shared" si="250"/>
        <v>77</v>
      </c>
      <c r="EF80" s="409">
        <f>Input_Accepted!Q79</f>
        <v>6.1490953555366698E-2</v>
      </c>
      <c r="EH80" s="443">
        <f t="shared" si="179"/>
        <v>3.9969119810988357E-2</v>
      </c>
    </row>
    <row r="81" spans="1:138">
      <c r="A81" s="82">
        <f t="shared" si="180"/>
        <v>78</v>
      </c>
      <c r="B81" s="84">
        <f>Input_Accepted!B80</f>
        <v>0</v>
      </c>
      <c r="C81" s="17">
        <f>Input_Accepted!C80</f>
        <v>1.10677618069815</v>
      </c>
      <c r="D81" s="16">
        <f t="shared" si="181"/>
        <v>0</v>
      </c>
      <c r="E81" s="12"/>
      <c r="F81" s="11">
        <f t="shared" si="182"/>
        <v>0</v>
      </c>
      <c r="G81" s="11">
        <f t="shared" si="183"/>
        <v>0</v>
      </c>
      <c r="H81" s="49">
        <f t="shared" si="184"/>
        <v>0</v>
      </c>
      <c r="J81" s="61">
        <f t="shared" si="185"/>
        <v>78</v>
      </c>
      <c r="K81" s="5">
        <f>Input_Accepted!B80</f>
        <v>0</v>
      </c>
      <c r="L81" s="4">
        <f t="shared" si="251"/>
        <v>1806</v>
      </c>
      <c r="M81" s="4">
        <f t="shared" si="252"/>
        <v>1</v>
      </c>
      <c r="N81" s="4"/>
      <c r="O81" s="49"/>
      <c r="Q81" s="43">
        <f t="shared" si="186"/>
        <v>78</v>
      </c>
      <c r="R81" s="14">
        <f>Input_Accepted!M80</f>
        <v>0</v>
      </c>
      <c r="S81" s="14">
        <f t="shared" si="187"/>
        <v>0</v>
      </c>
      <c r="T81" s="14">
        <f t="shared" si="188"/>
        <v>0</v>
      </c>
      <c r="U81" s="14">
        <f t="shared" si="189"/>
        <v>0</v>
      </c>
      <c r="V81" s="14">
        <f t="shared" si="190"/>
        <v>0</v>
      </c>
      <c r="W81" s="49"/>
      <c r="X81" s="43">
        <f t="shared" si="191"/>
        <v>78</v>
      </c>
      <c r="Y81" s="14">
        <f>+Input_Accepted!I80</f>
        <v>0</v>
      </c>
      <c r="Z81" s="14">
        <f t="shared" si="192"/>
        <v>0</v>
      </c>
      <c r="AA81" s="14">
        <f t="shared" si="193"/>
        <v>0</v>
      </c>
      <c r="AB81" s="14">
        <f t="shared" si="194"/>
        <v>0</v>
      </c>
      <c r="AC81" s="14">
        <f t="shared" si="195"/>
        <v>0</v>
      </c>
      <c r="AD81" s="50"/>
      <c r="AE81" s="43">
        <f t="shared" si="196"/>
        <v>78</v>
      </c>
      <c r="AF81" s="14">
        <f>Input_Accepted!E80</f>
        <v>0</v>
      </c>
      <c r="AG81" s="14">
        <f>Input_Accepted!J80</f>
        <v>3.1252545178633802E-2</v>
      </c>
      <c r="AH81" s="14">
        <f>Input_Accepted!K80</f>
        <v>4.55873678299736E-2</v>
      </c>
      <c r="AI81" s="44">
        <f>Input_Accepted!L80</f>
        <v>5.3847599269154903E-2</v>
      </c>
      <c r="AK81" s="56">
        <f t="shared" si="169"/>
        <v>3.45895725899047E-2</v>
      </c>
      <c r="AL81" s="4">
        <f t="shared" si="170"/>
        <v>5.045501285493989E-2</v>
      </c>
      <c r="AM81" s="4">
        <f t="shared" si="171"/>
        <v>5.9597240258879754E-2</v>
      </c>
      <c r="AN81" s="4">
        <f t="shared" si="172"/>
        <v>4.1318197191909975E-2</v>
      </c>
      <c r="AO81" s="57">
        <f t="shared" si="197"/>
        <v>78</v>
      </c>
      <c r="AQ81" s="74">
        <f t="shared" si="197"/>
        <v>78</v>
      </c>
      <c r="AR81" s="73">
        <f t="shared" si="173"/>
        <v>-3.1252545178633802E-2</v>
      </c>
      <c r="AS81" s="73">
        <f t="shared" si="174"/>
        <v>-4.55873678299736E-2</v>
      </c>
      <c r="AT81" s="50">
        <f t="shared" si="198"/>
        <v>-5.3847599269154903E-2</v>
      </c>
      <c r="AU81" s="50">
        <f t="shared" si="199"/>
        <v>-3.7332026034248969E-2</v>
      </c>
      <c r="AW81" s="74">
        <f t="shared" ref="AW81" si="272">1+AW80</f>
        <v>78</v>
      </c>
      <c r="AX81" s="4">
        <f t="shared" si="201"/>
        <v>0</v>
      </c>
      <c r="AY81" s="4">
        <f t="shared" si="201"/>
        <v>0</v>
      </c>
      <c r="AZ81" s="49">
        <f t="shared" si="201"/>
        <v>0</v>
      </c>
      <c r="BA81" s="4">
        <f t="shared" si="202"/>
        <v>0</v>
      </c>
      <c r="BC81" s="74">
        <f t="shared" si="203"/>
        <v>78</v>
      </c>
      <c r="BD81" s="56">
        <f t="shared" si="204"/>
        <v>6.9179145179809401E-2</v>
      </c>
      <c r="BE81" s="4">
        <f t="shared" si="205"/>
        <v>0.10091002570987978</v>
      </c>
      <c r="BF81" s="4">
        <f t="shared" si="206"/>
        <v>0.11919448051775951</v>
      </c>
      <c r="BG81" s="49">
        <f t="shared" si="207"/>
        <v>8.263639438381995E-2</v>
      </c>
      <c r="BI81" s="74">
        <f t="shared" si="208"/>
        <v>78</v>
      </c>
      <c r="BJ81" s="56" t="e">
        <f t="shared" si="209"/>
        <v>#NUM!</v>
      </c>
      <c r="BK81" s="4" t="e">
        <f t="shared" si="210"/>
        <v>#NUM!</v>
      </c>
      <c r="BL81" s="4" t="e">
        <f t="shared" si="211"/>
        <v>#NUM!</v>
      </c>
      <c r="BM81" s="49" t="e">
        <f t="shared" si="212"/>
        <v>#NUM!</v>
      </c>
      <c r="BO81" s="74">
        <f t="shared" si="213"/>
        <v>78</v>
      </c>
      <c r="BP81" s="56">
        <f t="shared" si="214"/>
        <v>3.3508560409829066E-2</v>
      </c>
      <c r="BQ81" s="4">
        <f t="shared" si="215"/>
        <v>4.8154901625055695E-2</v>
      </c>
      <c r="BR81" s="4">
        <f t="shared" si="216"/>
        <v>5.638807194787205E-2</v>
      </c>
      <c r="BS81" s="49">
        <f t="shared" si="217"/>
        <v>3.9775705178653357E-2</v>
      </c>
      <c r="BU81" s="74">
        <f t="shared" si="218"/>
        <v>78</v>
      </c>
      <c r="BV81" s="73">
        <f t="shared" si="219"/>
        <v>9.7672158014254691E-4</v>
      </c>
      <c r="BW81" s="73">
        <f t="shared" si="220"/>
        <v>2.0782081056653118E-3</v>
      </c>
      <c r="BX81" s="73">
        <f t="shared" si="221"/>
        <v>2.8995639470514914E-3</v>
      </c>
      <c r="BY81" s="1">
        <f t="shared" si="222"/>
        <v>1.3936801678218428E-3</v>
      </c>
      <c r="BZ81" s="91">
        <f t="shared" si="223"/>
        <v>0</v>
      </c>
      <c r="CB81" s="74">
        <f t="shared" si="224"/>
        <v>78</v>
      </c>
      <c r="CC81" s="56">
        <f t="shared" si="225"/>
        <v>0</v>
      </c>
      <c r="CD81" s="4">
        <f t="shared" si="226"/>
        <v>0</v>
      </c>
      <c r="CE81" s="4">
        <f t="shared" si="227"/>
        <v>0</v>
      </c>
      <c r="CF81" s="49">
        <f t="shared" si="228"/>
        <v>0</v>
      </c>
      <c r="CH81" s="74">
        <f t="shared" si="229"/>
        <v>78</v>
      </c>
      <c r="CI81" s="56">
        <f t="shared" si="176"/>
        <v>1</v>
      </c>
      <c r="CJ81" s="4">
        <f t="shared" si="177"/>
        <v>1</v>
      </c>
      <c r="CK81" s="4">
        <f t="shared" si="178"/>
        <v>1</v>
      </c>
      <c r="CL81" s="49">
        <f t="shared" si="230"/>
        <v>1</v>
      </c>
      <c r="CM81" s="4">
        <f t="shared" si="231"/>
        <v>0</v>
      </c>
      <c r="CN81" s="49">
        <f t="shared" si="232"/>
        <v>0</v>
      </c>
      <c r="CP81" s="74">
        <f t="shared" si="233"/>
        <v>78</v>
      </c>
      <c r="CQ81" s="56">
        <f t="shared" si="234"/>
        <v>1</v>
      </c>
      <c r="CR81" s="4">
        <f t="shared" si="235"/>
        <v>1</v>
      </c>
      <c r="CS81" s="4">
        <f t="shared" si="236"/>
        <v>1</v>
      </c>
      <c r="CT81" s="49">
        <f t="shared" si="237"/>
        <v>1</v>
      </c>
      <c r="CU81" s="4">
        <f t="shared" si="238"/>
        <v>0</v>
      </c>
      <c r="CV81" s="49">
        <f t="shared" si="239"/>
        <v>0</v>
      </c>
      <c r="CW81" s="56"/>
      <c r="CX81" s="74">
        <f t="shared" si="240"/>
        <v>78</v>
      </c>
      <c r="CY81" s="4">
        <f>Input_Accepted!Q80*(1-$DC$3)</f>
        <v>3.0705249824774124E-2</v>
      </c>
      <c r="CZ81" s="4">
        <f>Input_Accepted!L80</f>
        <v>5.3847599269154903E-2</v>
      </c>
      <c r="DA81" s="4">
        <f>Input_Accepted!M80</f>
        <v>0</v>
      </c>
      <c r="DB81" s="49">
        <f>$DC$3*Input_Accepted!Q80</f>
        <v>3.7332026034248969E-2</v>
      </c>
      <c r="DD81" s="102">
        <f>Input_Accepted!Q80*Input_Accepted!C80</f>
        <v>7.5302036320356022E-2</v>
      </c>
      <c r="DG81" s="82">
        <f t="shared" si="241"/>
        <v>78</v>
      </c>
      <c r="DH81" s="56">
        <f t="shared" si="242"/>
        <v>3.1252545178633802E-2</v>
      </c>
      <c r="DI81" s="4">
        <f t="shared" si="243"/>
        <v>4.55873678299736E-2</v>
      </c>
      <c r="DJ81" s="4">
        <f t="shared" si="244"/>
        <v>5.3847599269154903E-2</v>
      </c>
      <c r="DK81" s="49">
        <f t="shared" si="245"/>
        <v>3.7332026034248969E-2</v>
      </c>
      <c r="DM81" s="74">
        <f t="shared" si="246"/>
        <v>78</v>
      </c>
      <c r="DN81" s="4">
        <f t="shared" si="254"/>
        <v>1.7941173253991913E-6</v>
      </c>
      <c r="DO81" s="4">
        <f t="shared" si="255"/>
        <v>1.548393704175264E-5</v>
      </c>
      <c r="DP81" s="49">
        <f t="shared" si="256"/>
        <v>3.8260309924374531E-5</v>
      </c>
      <c r="DQ81" s="49">
        <f t="shared" si="257"/>
        <v>1.2902208452550693E-5</v>
      </c>
      <c r="DS81" s="74">
        <f t="shared" si="247"/>
        <v>78</v>
      </c>
      <c r="DT81" s="410">
        <f t="shared" si="267"/>
        <v>5.1661866423286767E-2</v>
      </c>
      <c r="DU81" s="467">
        <f t="shared" si="143"/>
        <v>5.1661866423286767E-2</v>
      </c>
      <c r="DV81" s="49"/>
      <c r="DW81" s="102">
        <f t="shared" si="258"/>
        <v>60610.122447393107</v>
      </c>
      <c r="DY81" s="74">
        <f t="shared" si="248"/>
        <v>78</v>
      </c>
      <c r="DZ81" s="409">
        <f t="shared" si="249"/>
        <v>5.264417609306575E-2</v>
      </c>
      <c r="EB81" s="102">
        <f t="shared" si="260"/>
        <v>59991.468268064571</v>
      </c>
      <c r="EE81" s="74">
        <f t="shared" si="250"/>
        <v>78</v>
      </c>
      <c r="EF81" s="409">
        <f>Input_Accepted!Q80</f>
        <v>6.8037275859023097E-2</v>
      </c>
      <c r="EH81" s="443">
        <f t="shared" si="179"/>
        <v>4.4224229308365018E-2</v>
      </c>
    </row>
    <row r="82" spans="1:138">
      <c r="A82" s="82">
        <f t="shared" si="180"/>
        <v>79</v>
      </c>
      <c r="B82" s="84">
        <f>Input_Accepted!B81</f>
        <v>0</v>
      </c>
      <c r="C82" s="17">
        <f>Input_Accepted!C81</f>
        <v>0.24709103353866599</v>
      </c>
      <c r="D82" s="16">
        <f t="shared" si="181"/>
        <v>0</v>
      </c>
      <c r="E82" s="12"/>
      <c r="F82" s="11">
        <f t="shared" si="182"/>
        <v>0</v>
      </c>
      <c r="G82" s="11">
        <f t="shared" si="183"/>
        <v>0</v>
      </c>
      <c r="H82" s="49">
        <f t="shared" si="184"/>
        <v>0</v>
      </c>
      <c r="J82" s="61">
        <f t="shared" si="185"/>
        <v>79</v>
      </c>
      <c r="K82" s="5">
        <f>Input_Accepted!B81</f>
        <v>0</v>
      </c>
      <c r="L82" s="4">
        <f t="shared" si="251"/>
        <v>1806</v>
      </c>
      <c r="M82" s="4">
        <f t="shared" si="252"/>
        <v>1</v>
      </c>
      <c r="N82" s="4"/>
      <c r="O82" s="49"/>
      <c r="Q82" s="43">
        <f t="shared" si="186"/>
        <v>79</v>
      </c>
      <c r="R82" s="14">
        <f>Input_Accepted!M81</f>
        <v>0</v>
      </c>
      <c r="S82" s="14">
        <f t="shared" si="187"/>
        <v>0</v>
      </c>
      <c r="T82" s="14">
        <f t="shared" si="188"/>
        <v>0</v>
      </c>
      <c r="U82" s="14">
        <f t="shared" si="189"/>
        <v>0</v>
      </c>
      <c r="V82" s="14">
        <f t="shared" si="190"/>
        <v>0</v>
      </c>
      <c r="W82" s="49"/>
      <c r="X82" s="43">
        <f t="shared" si="191"/>
        <v>79</v>
      </c>
      <c r="Y82" s="14">
        <f>+Input_Accepted!I81</f>
        <v>0</v>
      </c>
      <c r="Z82" s="14">
        <f t="shared" si="192"/>
        <v>0</v>
      </c>
      <c r="AA82" s="14">
        <f t="shared" si="193"/>
        <v>0</v>
      </c>
      <c r="AB82" s="14">
        <f t="shared" si="194"/>
        <v>0</v>
      </c>
      <c r="AC82" s="14">
        <f t="shared" si="195"/>
        <v>0</v>
      </c>
      <c r="AD82" s="50"/>
      <c r="AE82" s="43">
        <f t="shared" si="196"/>
        <v>79</v>
      </c>
      <c r="AF82" s="14">
        <f>Input_Accepted!E81</f>
        <v>0</v>
      </c>
      <c r="AG82" s="14">
        <f>Input_Accepted!J81</f>
        <v>3.2602365730715503E-2</v>
      </c>
      <c r="AH82" s="14">
        <f>Input_Accepted!K81</f>
        <v>4.9884302174821003E-2</v>
      </c>
      <c r="AI82" s="44">
        <f>Input_Accepted!L81</f>
        <v>6.0491104112333799E-2</v>
      </c>
      <c r="AK82" s="56">
        <f t="shared" si="169"/>
        <v>8.0557522442080785E-3</v>
      </c>
      <c r="AL82" s="4">
        <f t="shared" si="170"/>
        <v>1.2325963781731645E-2</v>
      </c>
      <c r="AM82" s="4">
        <f t="shared" si="171"/>
        <v>1.4946809435011607E-2</v>
      </c>
      <c r="AN82" s="4">
        <f t="shared" si="172"/>
        <v>1.0158045905154551E-2</v>
      </c>
      <c r="AO82" s="57">
        <f t="shared" si="197"/>
        <v>79</v>
      </c>
      <c r="AQ82" s="74">
        <f t="shared" si="197"/>
        <v>79</v>
      </c>
      <c r="AR82" s="73">
        <f t="shared" si="173"/>
        <v>-3.2602365730715503E-2</v>
      </c>
      <c r="AS82" s="73">
        <f t="shared" si="174"/>
        <v>-4.9884302174821003E-2</v>
      </c>
      <c r="AT82" s="50">
        <f t="shared" si="198"/>
        <v>-6.0491104112333799E-2</v>
      </c>
      <c r="AU82" s="50">
        <f t="shared" si="199"/>
        <v>-4.1110540352994926E-2</v>
      </c>
      <c r="AW82" s="74">
        <f t="shared" ref="AW82" si="273">1+AW81</f>
        <v>79</v>
      </c>
      <c r="AX82" s="4">
        <f t="shared" si="201"/>
        <v>0</v>
      </c>
      <c r="AY82" s="4">
        <f t="shared" si="201"/>
        <v>0</v>
      </c>
      <c r="AZ82" s="49">
        <f t="shared" si="201"/>
        <v>0</v>
      </c>
      <c r="BA82" s="4">
        <f t="shared" si="202"/>
        <v>0</v>
      </c>
      <c r="BC82" s="74">
        <f t="shared" si="203"/>
        <v>79</v>
      </c>
      <c r="BD82" s="56">
        <f t="shared" si="204"/>
        <v>1.6111504488416157E-2</v>
      </c>
      <c r="BE82" s="4">
        <f t="shared" si="205"/>
        <v>2.465192756346329E-2</v>
      </c>
      <c r="BF82" s="4">
        <f t="shared" si="206"/>
        <v>2.9893618870023213E-2</v>
      </c>
      <c r="BG82" s="49">
        <f t="shared" si="207"/>
        <v>2.0316091810309102E-2</v>
      </c>
      <c r="BI82" s="74">
        <f t="shared" si="208"/>
        <v>79</v>
      </c>
      <c r="BJ82" s="56" t="e">
        <f t="shared" si="209"/>
        <v>#NUM!</v>
      </c>
      <c r="BK82" s="4" t="e">
        <f t="shared" si="210"/>
        <v>#NUM!</v>
      </c>
      <c r="BL82" s="4" t="e">
        <f t="shared" si="211"/>
        <v>#NUM!</v>
      </c>
      <c r="BM82" s="49" t="e">
        <f t="shared" si="212"/>
        <v>#NUM!</v>
      </c>
      <c r="BO82" s="74">
        <f t="shared" si="213"/>
        <v>79</v>
      </c>
      <c r="BP82" s="56">
        <f t="shared" si="214"/>
        <v>7.7931156633063749E-3</v>
      </c>
      <c r="BQ82" s="4">
        <f t="shared" si="215"/>
        <v>1.1711091679847845E-2</v>
      </c>
      <c r="BR82" s="4">
        <f t="shared" si="216"/>
        <v>1.4042660429331106E-2</v>
      </c>
      <c r="BS82" s="49">
        <f t="shared" si="217"/>
        <v>9.7404431490631209E-3</v>
      </c>
      <c r="BU82" s="74">
        <f t="shared" si="218"/>
        <v>79</v>
      </c>
      <c r="BV82" s="73">
        <f t="shared" si="219"/>
        <v>1.0629142512393326E-3</v>
      </c>
      <c r="BW82" s="73">
        <f t="shared" si="220"/>
        <v>2.4884436034688516E-3</v>
      </c>
      <c r="BX82" s="73">
        <f t="shared" si="221"/>
        <v>3.6591736767292069E-3</v>
      </c>
      <c r="BY82" s="1">
        <f t="shared" si="222"/>
        <v>1.6900765281152241E-3</v>
      </c>
      <c r="BZ82" s="91">
        <f t="shared" si="223"/>
        <v>0</v>
      </c>
      <c r="CB82" s="74">
        <f t="shared" si="224"/>
        <v>79</v>
      </c>
      <c r="CC82" s="56">
        <f t="shared" si="225"/>
        <v>0</v>
      </c>
      <c r="CD82" s="4">
        <f t="shared" si="226"/>
        <v>0</v>
      </c>
      <c r="CE82" s="4">
        <f t="shared" si="227"/>
        <v>0</v>
      </c>
      <c r="CF82" s="49">
        <f t="shared" si="228"/>
        <v>0</v>
      </c>
      <c r="CH82" s="74">
        <f t="shared" si="229"/>
        <v>79</v>
      </c>
      <c r="CI82" s="56">
        <f t="shared" si="176"/>
        <v>1</v>
      </c>
      <c r="CJ82" s="4">
        <f t="shared" si="177"/>
        <v>1</v>
      </c>
      <c r="CK82" s="4">
        <f t="shared" si="178"/>
        <v>1</v>
      </c>
      <c r="CL82" s="49">
        <f t="shared" si="230"/>
        <v>1</v>
      </c>
      <c r="CM82" s="4">
        <f t="shared" si="231"/>
        <v>0</v>
      </c>
      <c r="CN82" s="49">
        <f t="shared" si="232"/>
        <v>0</v>
      </c>
      <c r="CP82" s="74">
        <f t="shared" si="233"/>
        <v>79</v>
      </c>
      <c r="CQ82" s="56">
        <f t="shared" si="234"/>
        <v>1</v>
      </c>
      <c r="CR82" s="4">
        <f t="shared" si="235"/>
        <v>1</v>
      </c>
      <c r="CS82" s="4">
        <f t="shared" si="236"/>
        <v>1</v>
      </c>
      <c r="CT82" s="49">
        <f t="shared" si="237"/>
        <v>1</v>
      </c>
      <c r="CU82" s="4">
        <f t="shared" si="238"/>
        <v>0</v>
      </c>
      <c r="CV82" s="49">
        <f t="shared" si="239"/>
        <v>0</v>
      </c>
      <c r="CW82" s="56"/>
      <c r="CX82" s="74">
        <f t="shared" si="240"/>
        <v>79</v>
      </c>
      <c r="CY82" s="4">
        <f>Input_Accepted!Q81*(1-$DC$3)</f>
        <v>3.3813043278500474E-2</v>
      </c>
      <c r="CZ82" s="4">
        <f>Input_Accepted!L81</f>
        <v>6.0491104112333799E-2</v>
      </c>
      <c r="DA82" s="4">
        <f>Input_Accepted!M81</f>
        <v>0</v>
      </c>
      <c r="DB82" s="49">
        <f>$DC$3*Input_Accepted!Q81</f>
        <v>4.1110540352994926E-2</v>
      </c>
      <c r="DD82" s="102">
        <f>Input_Accepted!Q81*Input_Accepted!C81</f>
        <v>1.8512945715926876E-2</v>
      </c>
      <c r="DG82" s="82">
        <f t="shared" si="241"/>
        <v>79</v>
      </c>
      <c r="DH82" s="56">
        <f t="shared" si="242"/>
        <v>3.2602365730715503E-2</v>
      </c>
      <c r="DI82" s="4">
        <f t="shared" si="243"/>
        <v>4.9884302174821003E-2</v>
      </c>
      <c r="DJ82" s="4">
        <f t="shared" si="244"/>
        <v>6.0491104112333799E-2</v>
      </c>
      <c r="DK82" s="49">
        <f t="shared" si="245"/>
        <v>4.1110540352994926E-2</v>
      </c>
      <c r="DM82" s="74">
        <f t="shared" si="246"/>
        <v>79</v>
      </c>
      <c r="DN82" s="4">
        <f t="shared" si="254"/>
        <v>1.8220155228221491E-6</v>
      </c>
      <c r="DO82" s="4">
        <f t="shared" si="255"/>
        <v>1.846364476392918E-5</v>
      </c>
      <c r="DP82" s="49">
        <f t="shared" si="256"/>
        <v>4.4136156601341451E-5</v>
      </c>
      <c r="DQ82" s="49">
        <f t="shared" si="257"/>
        <v>1.4277170456968223E-5</v>
      </c>
      <c r="DS82" s="74">
        <f t="shared" si="247"/>
        <v>79</v>
      </c>
      <c r="DT82" s="410">
        <f t="shared" si="267"/>
        <v>5.7428609789144922E-2</v>
      </c>
      <c r="DU82" s="467">
        <f t="shared" si="143"/>
        <v>5.7428609789144922E-2</v>
      </c>
      <c r="DV82" s="49"/>
      <c r="DW82" s="102">
        <f t="shared" si="258"/>
        <v>57478.890397616829</v>
      </c>
      <c r="DY82" s="74">
        <f t="shared" si="248"/>
        <v>79</v>
      </c>
      <c r="DZ82" s="409">
        <f t="shared" si="249"/>
        <v>5.8520569538636526E-2</v>
      </c>
      <c r="EB82" s="102">
        <f t="shared" si="260"/>
        <v>56833.266848479019</v>
      </c>
      <c r="EE82" s="74">
        <f t="shared" si="250"/>
        <v>79</v>
      </c>
      <c r="EF82" s="409">
        <f>Input_Accepted!Q81</f>
        <v>7.49235836314954E-2</v>
      </c>
      <c r="EH82" s="443">
        <f t="shared" si="179"/>
        <v>4.8700329360472014E-2</v>
      </c>
    </row>
    <row r="83" spans="1:138">
      <c r="A83" s="82">
        <f t="shared" si="180"/>
        <v>80</v>
      </c>
      <c r="B83" s="84">
        <f>Input_Accepted!B82</f>
        <v>0</v>
      </c>
      <c r="C83" s="17">
        <f>Input_Accepted!C82</f>
        <v>0.99726214921287204</v>
      </c>
      <c r="D83" s="16">
        <f t="shared" si="181"/>
        <v>0</v>
      </c>
      <c r="E83" s="12"/>
      <c r="F83" s="11">
        <f t="shared" si="182"/>
        <v>0</v>
      </c>
      <c r="G83" s="11">
        <f t="shared" si="183"/>
        <v>0</v>
      </c>
      <c r="H83" s="49">
        <f t="shared" si="184"/>
        <v>0</v>
      </c>
      <c r="J83" s="61">
        <f t="shared" si="185"/>
        <v>80</v>
      </c>
      <c r="K83" s="5">
        <f>Input_Accepted!B82</f>
        <v>0</v>
      </c>
      <c r="L83" s="4">
        <f t="shared" si="251"/>
        <v>1806</v>
      </c>
      <c r="M83" s="4">
        <f t="shared" si="252"/>
        <v>1</v>
      </c>
      <c r="N83" s="4"/>
      <c r="O83" s="49"/>
      <c r="Q83" s="43">
        <f t="shared" si="186"/>
        <v>80</v>
      </c>
      <c r="R83" s="14">
        <f>Input_Accepted!M82</f>
        <v>0</v>
      </c>
      <c r="S83" s="14">
        <f t="shared" si="187"/>
        <v>0</v>
      </c>
      <c r="T83" s="14">
        <f t="shared" si="188"/>
        <v>0</v>
      </c>
      <c r="U83" s="14">
        <f t="shared" si="189"/>
        <v>0</v>
      </c>
      <c r="V83" s="14">
        <f t="shared" si="190"/>
        <v>0</v>
      </c>
      <c r="W83" s="49"/>
      <c r="X83" s="43">
        <f t="shared" si="191"/>
        <v>80</v>
      </c>
      <c r="Y83" s="14">
        <f>+Input_Accepted!I82</f>
        <v>0</v>
      </c>
      <c r="Z83" s="14">
        <f t="shared" si="192"/>
        <v>0</v>
      </c>
      <c r="AA83" s="14">
        <f t="shared" si="193"/>
        <v>0</v>
      </c>
      <c r="AB83" s="14">
        <f t="shared" si="194"/>
        <v>0</v>
      </c>
      <c r="AC83" s="14">
        <f t="shared" si="195"/>
        <v>0</v>
      </c>
      <c r="AD83" s="50"/>
      <c r="AE83" s="43">
        <f t="shared" si="196"/>
        <v>80</v>
      </c>
      <c r="AF83" s="14">
        <f>Input_Accepted!E82</f>
        <v>0</v>
      </c>
      <c r="AG83" s="14">
        <f>Input_Accepted!J82</f>
        <v>3.3962560186138503E-2</v>
      </c>
      <c r="AH83" s="14">
        <f>Input_Accepted!K82</f>
        <v>5.4574547806076602E-2</v>
      </c>
      <c r="AI83" s="44">
        <f>Input_Accepted!L82</f>
        <v>6.7851036223313496E-2</v>
      </c>
      <c r="AK83" s="56">
        <f t="shared" si="169"/>
        <v>3.3869575764000001E-2</v>
      </c>
      <c r="AL83" s="4">
        <f t="shared" si="170"/>
        <v>5.4425130837408582E-2</v>
      </c>
      <c r="AM83" s="4">
        <f t="shared" si="171"/>
        <v>6.7665270210382045E-2</v>
      </c>
      <c r="AN83" s="4">
        <f t="shared" si="172"/>
        <v>4.5089363738278009E-2</v>
      </c>
      <c r="AO83" s="57">
        <f t="shared" si="197"/>
        <v>80</v>
      </c>
      <c r="AQ83" s="74">
        <f t="shared" si="197"/>
        <v>80</v>
      </c>
      <c r="AR83" s="73">
        <f t="shared" si="173"/>
        <v>-3.3962560186138503E-2</v>
      </c>
      <c r="AS83" s="73">
        <f t="shared" si="174"/>
        <v>-5.4574547806076602E-2</v>
      </c>
      <c r="AT83" s="50">
        <f t="shared" si="198"/>
        <v>-6.7851036223313496E-2</v>
      </c>
      <c r="AU83" s="50">
        <f t="shared" si="199"/>
        <v>-4.5213150598231916E-2</v>
      </c>
      <c r="AW83" s="74">
        <f t="shared" ref="AW83" si="274">1+AW82</f>
        <v>80</v>
      </c>
      <c r="AX83" s="4">
        <f t="shared" si="201"/>
        <v>0</v>
      </c>
      <c r="AY83" s="4">
        <f t="shared" si="201"/>
        <v>0</v>
      </c>
      <c r="AZ83" s="49">
        <f t="shared" si="201"/>
        <v>0</v>
      </c>
      <c r="BA83" s="4">
        <f t="shared" si="202"/>
        <v>0</v>
      </c>
      <c r="BC83" s="74">
        <f t="shared" si="203"/>
        <v>80</v>
      </c>
      <c r="BD83" s="56">
        <f t="shared" si="204"/>
        <v>6.7739151528000002E-2</v>
      </c>
      <c r="BE83" s="4">
        <f t="shared" si="205"/>
        <v>0.10885026167481716</v>
      </c>
      <c r="BF83" s="4">
        <f t="shared" si="206"/>
        <v>0.13533054042076409</v>
      </c>
      <c r="BG83" s="49">
        <f t="shared" si="207"/>
        <v>9.0178727476556017E-2</v>
      </c>
      <c r="BI83" s="74">
        <f t="shared" si="208"/>
        <v>80</v>
      </c>
      <c r="BJ83" s="56" t="e">
        <f t="shared" si="209"/>
        <v>#NUM!</v>
      </c>
      <c r="BK83" s="4" t="e">
        <f t="shared" si="210"/>
        <v>#NUM!</v>
      </c>
      <c r="BL83" s="4" t="e">
        <f t="shared" si="211"/>
        <v>#NUM!</v>
      </c>
      <c r="BM83" s="49" t="e">
        <f t="shared" si="212"/>
        <v>#NUM!</v>
      </c>
      <c r="BO83" s="74">
        <f t="shared" si="213"/>
        <v>80</v>
      </c>
      <c r="BP83" s="56">
        <f t="shared" si="214"/>
        <v>3.2719278258636172E-2</v>
      </c>
      <c r="BQ83" s="4">
        <f t="shared" si="215"/>
        <v>5.1454903932670451E-2</v>
      </c>
      <c r="BR83" s="4">
        <f t="shared" si="216"/>
        <v>6.3074111510277114E-2</v>
      </c>
      <c r="BS83" s="49">
        <f t="shared" si="217"/>
        <v>4.3050731545200782E-2</v>
      </c>
      <c r="BU83" s="74">
        <f t="shared" si="218"/>
        <v>80</v>
      </c>
      <c r="BV83" s="73">
        <f t="shared" si="219"/>
        <v>1.1534554943970802E-3</v>
      </c>
      <c r="BW83" s="73">
        <f t="shared" si="220"/>
        <v>2.9783812682377406E-3</v>
      </c>
      <c r="BX83" s="73">
        <f t="shared" si="221"/>
        <v>4.6037631165773999E-3</v>
      </c>
      <c r="BY83" s="1">
        <f t="shared" si="222"/>
        <v>2.0442289870183992E-3</v>
      </c>
      <c r="BZ83" s="91">
        <f t="shared" si="223"/>
        <v>0</v>
      </c>
      <c r="CB83" s="74">
        <f t="shared" si="224"/>
        <v>80</v>
      </c>
      <c r="CC83" s="56">
        <f t="shared" si="225"/>
        <v>0</v>
      </c>
      <c r="CD83" s="4">
        <f t="shared" si="226"/>
        <v>0</v>
      </c>
      <c r="CE83" s="4">
        <f t="shared" si="227"/>
        <v>0</v>
      </c>
      <c r="CF83" s="49">
        <f t="shared" si="228"/>
        <v>0</v>
      </c>
      <c r="CH83" s="74">
        <f t="shared" si="229"/>
        <v>80</v>
      </c>
      <c r="CI83" s="56">
        <f t="shared" si="176"/>
        <v>1</v>
      </c>
      <c r="CJ83" s="4">
        <f t="shared" si="177"/>
        <v>1</v>
      </c>
      <c r="CK83" s="4">
        <f t="shared" si="178"/>
        <v>1</v>
      </c>
      <c r="CL83" s="49">
        <f t="shared" si="230"/>
        <v>1</v>
      </c>
      <c r="CM83" s="4">
        <f t="shared" si="231"/>
        <v>0</v>
      </c>
      <c r="CN83" s="49">
        <f t="shared" si="232"/>
        <v>0</v>
      </c>
      <c r="CP83" s="74">
        <f t="shared" si="233"/>
        <v>80</v>
      </c>
      <c r="CQ83" s="56">
        <f t="shared" si="234"/>
        <v>1</v>
      </c>
      <c r="CR83" s="4">
        <f t="shared" si="235"/>
        <v>1</v>
      </c>
      <c r="CS83" s="4">
        <f t="shared" si="236"/>
        <v>1</v>
      </c>
      <c r="CT83" s="49">
        <f t="shared" si="237"/>
        <v>1</v>
      </c>
      <c r="CU83" s="4">
        <f t="shared" si="238"/>
        <v>0</v>
      </c>
      <c r="CV83" s="49">
        <f t="shared" si="239"/>
        <v>0</v>
      </c>
      <c r="CW83" s="56"/>
      <c r="CX83" s="74">
        <f t="shared" si="240"/>
        <v>80</v>
      </c>
      <c r="CY83" s="4">
        <f>Input_Accepted!Q82*(1-$DC$3)</f>
        <v>3.7187402666284883E-2</v>
      </c>
      <c r="CZ83" s="4">
        <f>Input_Accepted!L82</f>
        <v>6.7851036223313496E-2</v>
      </c>
      <c r="DA83" s="4">
        <f>Input_Accepted!M82</f>
        <v>0</v>
      </c>
      <c r="DB83" s="49">
        <f>$DC$3*Input_Accepted!Q82</f>
        <v>4.5213150598231916E-2</v>
      </c>
      <c r="DD83" s="102">
        <f>Input_Accepted!Q82*Input_Accepted!C82</f>
        <v>8.2174952844901755E-2</v>
      </c>
      <c r="DG83" s="82">
        <f t="shared" si="241"/>
        <v>80</v>
      </c>
      <c r="DH83" s="56">
        <f t="shared" si="242"/>
        <v>3.3962560186138503E-2</v>
      </c>
      <c r="DI83" s="4">
        <f t="shared" si="243"/>
        <v>5.4574547806076602E-2</v>
      </c>
      <c r="DJ83" s="4">
        <f t="shared" si="244"/>
        <v>6.7851036223313496E-2</v>
      </c>
      <c r="DK83" s="49">
        <f t="shared" si="245"/>
        <v>4.5213150598231916E-2</v>
      </c>
      <c r="DM83" s="74">
        <f t="shared" si="246"/>
        <v>80</v>
      </c>
      <c r="DN83" s="4">
        <f t="shared" si="254"/>
        <v>1.8501289565634716E-6</v>
      </c>
      <c r="DO83" s="4">
        <f t="shared" si="255"/>
        <v>2.1998404081512234E-5</v>
      </c>
      <c r="DP83" s="49">
        <f t="shared" si="256"/>
        <v>5.4168600678230064E-5</v>
      </c>
      <c r="DQ83" s="49">
        <f t="shared" si="257"/>
        <v>1.6831410824323516E-5</v>
      </c>
      <c r="DS83" s="74">
        <f t="shared" si="247"/>
        <v>80</v>
      </c>
      <c r="DT83" s="410">
        <f t="shared" si="267"/>
        <v>6.3839064490849917E-2</v>
      </c>
      <c r="DU83" s="467">
        <f t="shared" si="143"/>
        <v>6.3839064490849917E-2</v>
      </c>
      <c r="DV83" s="49"/>
      <c r="DW83" s="102">
        <f t="shared" si="258"/>
        <v>54177.957629859069</v>
      </c>
      <c r="DY83" s="74">
        <f t="shared" si="248"/>
        <v>80</v>
      </c>
      <c r="DZ83" s="409">
        <f t="shared" si="249"/>
        <v>6.5052913983727298E-2</v>
      </c>
      <c r="EB83" s="102">
        <f t="shared" si="260"/>
        <v>53507.351703764718</v>
      </c>
      <c r="EE83" s="74">
        <f t="shared" si="250"/>
        <v>80</v>
      </c>
      <c r="EF83" s="409">
        <f>Input_Accepted!Q82</f>
        <v>8.2400553264516799E-2</v>
      </c>
      <c r="EH83" s="443">
        <f t="shared" si="179"/>
        <v>5.3560359621935921E-2</v>
      </c>
    </row>
    <row r="84" spans="1:138">
      <c r="A84" s="82">
        <f t="shared" si="180"/>
        <v>81</v>
      </c>
      <c r="B84" s="84">
        <f>Input_Accepted!B83</f>
        <v>0</v>
      </c>
      <c r="C84" s="17">
        <f>Input_Accepted!C83</f>
        <v>1.7597535934291699</v>
      </c>
      <c r="D84" s="16">
        <f t="shared" si="181"/>
        <v>0</v>
      </c>
      <c r="E84" s="12"/>
      <c r="F84" s="11">
        <f t="shared" si="182"/>
        <v>0</v>
      </c>
      <c r="G84" s="11">
        <f t="shared" si="183"/>
        <v>0</v>
      </c>
      <c r="H84" s="49">
        <f t="shared" si="184"/>
        <v>0</v>
      </c>
      <c r="J84" s="61">
        <f t="shared" si="185"/>
        <v>81</v>
      </c>
      <c r="K84" s="5">
        <f>Input_Accepted!B83</f>
        <v>0</v>
      </c>
      <c r="L84" s="4">
        <f t="shared" si="251"/>
        <v>1806</v>
      </c>
      <c r="M84" s="4">
        <f t="shared" si="252"/>
        <v>1</v>
      </c>
      <c r="N84" s="4"/>
      <c r="O84" s="49"/>
      <c r="Q84" s="43">
        <f t="shared" si="186"/>
        <v>81</v>
      </c>
      <c r="R84" s="14">
        <f>Input_Accepted!M83</f>
        <v>0</v>
      </c>
      <c r="S84" s="14">
        <f t="shared" si="187"/>
        <v>0</v>
      </c>
      <c r="T84" s="14">
        <f t="shared" si="188"/>
        <v>0</v>
      </c>
      <c r="U84" s="14">
        <f t="shared" si="189"/>
        <v>0</v>
      </c>
      <c r="V84" s="14">
        <f t="shared" si="190"/>
        <v>0</v>
      </c>
      <c r="W84" s="49"/>
      <c r="X84" s="43">
        <f t="shared" si="191"/>
        <v>81</v>
      </c>
      <c r="Y84" s="14">
        <f>+Input_Accepted!I83</f>
        <v>0</v>
      </c>
      <c r="Z84" s="14">
        <f t="shared" si="192"/>
        <v>0</v>
      </c>
      <c r="AA84" s="14">
        <f t="shared" si="193"/>
        <v>0</v>
      </c>
      <c r="AB84" s="14">
        <f t="shared" si="194"/>
        <v>0</v>
      </c>
      <c r="AC84" s="14">
        <f t="shared" si="195"/>
        <v>0</v>
      </c>
      <c r="AD84" s="50"/>
      <c r="AE84" s="43">
        <f t="shared" si="196"/>
        <v>81</v>
      </c>
      <c r="AF84" s="14">
        <f>Input_Accepted!E83</f>
        <v>0</v>
      </c>
      <c r="AG84" s="14">
        <f>Input_Accepted!J83</f>
        <v>3.5333128545106202E-2</v>
      </c>
      <c r="AH84" s="14">
        <f>Input_Accepted!K83</f>
        <v>5.9691764288097603E-2</v>
      </c>
      <c r="AI84" s="44">
        <f>Input_Accepted!L83</f>
        <v>7.7795163177025298E-2</v>
      </c>
      <c r="AK84" s="56">
        <f t="shared" si="169"/>
        <v>6.217759992434542E-2</v>
      </c>
      <c r="AL84" s="4">
        <f t="shared" si="170"/>
        <v>0.10504279670410675</v>
      </c>
      <c r="AM84" s="4">
        <f t="shared" si="171"/>
        <v>0.13690031795217891</v>
      </c>
      <c r="AN84" s="4">
        <f t="shared" si="172"/>
        <v>8.9107708842799171E-2</v>
      </c>
      <c r="AO84" s="57">
        <f t="shared" si="197"/>
        <v>81</v>
      </c>
      <c r="AQ84" s="74">
        <f t="shared" si="197"/>
        <v>81</v>
      </c>
      <c r="AR84" s="73">
        <f t="shared" si="173"/>
        <v>-3.5333128545106202E-2</v>
      </c>
      <c r="AS84" s="73">
        <f t="shared" si="174"/>
        <v>-5.9691764288097603E-2</v>
      </c>
      <c r="AT84" s="50">
        <f t="shared" si="198"/>
        <v>-7.7795163177025298E-2</v>
      </c>
      <c r="AU84" s="50">
        <f t="shared" si="199"/>
        <v>-5.0636469319069899E-2</v>
      </c>
      <c r="AW84" s="74">
        <f t="shared" ref="AW84" si="275">1+AW83</f>
        <v>81</v>
      </c>
      <c r="AX84" s="4">
        <f t="shared" si="201"/>
        <v>0</v>
      </c>
      <c r="AY84" s="4">
        <f t="shared" si="201"/>
        <v>0</v>
      </c>
      <c r="AZ84" s="49">
        <f t="shared" si="201"/>
        <v>0</v>
      </c>
      <c r="BA84" s="4">
        <f t="shared" si="202"/>
        <v>0</v>
      </c>
      <c r="BC84" s="74">
        <f t="shared" si="203"/>
        <v>81</v>
      </c>
      <c r="BD84" s="56">
        <f t="shared" si="204"/>
        <v>0.12435519984869084</v>
      </c>
      <c r="BE84" s="4">
        <f t="shared" si="205"/>
        <v>0.21008559340821351</v>
      </c>
      <c r="BF84" s="4">
        <f t="shared" si="206"/>
        <v>0.27380063590435783</v>
      </c>
      <c r="BG84" s="49">
        <f t="shared" si="207"/>
        <v>0.17821541768559834</v>
      </c>
      <c r="BI84" s="74">
        <f t="shared" si="208"/>
        <v>81</v>
      </c>
      <c r="BJ84" s="56" t="e">
        <f t="shared" si="209"/>
        <v>#NUM!</v>
      </c>
      <c r="BK84" s="4" t="e">
        <f t="shared" si="210"/>
        <v>#NUM!</v>
      </c>
      <c r="BL84" s="4" t="e">
        <f t="shared" si="211"/>
        <v>#NUM!</v>
      </c>
      <c r="BM84" s="49" t="e">
        <f t="shared" si="212"/>
        <v>#NUM!</v>
      </c>
      <c r="BO84" s="74">
        <f t="shared" si="213"/>
        <v>81</v>
      </c>
      <c r="BP84" s="56">
        <f t="shared" si="214"/>
        <v>5.9980670793592337E-2</v>
      </c>
      <c r="BQ84" s="4">
        <f t="shared" si="215"/>
        <v>9.8772606843082658E-2</v>
      </c>
      <c r="BR84" s="4">
        <f t="shared" si="216"/>
        <v>0.12625013537810251</v>
      </c>
      <c r="BS84" s="49">
        <f t="shared" si="217"/>
        <v>8.4595609077888156E-2</v>
      </c>
      <c r="BU84" s="74">
        <f t="shared" si="218"/>
        <v>81</v>
      </c>
      <c r="BV84" s="73">
        <f t="shared" si="219"/>
        <v>1.2484299727849987E-3</v>
      </c>
      <c r="BW84" s="73">
        <f t="shared" si="220"/>
        <v>3.5631067238258043E-3</v>
      </c>
      <c r="BX84" s="73">
        <f t="shared" si="221"/>
        <v>6.0520874137399931E-3</v>
      </c>
      <c r="BY84" s="1">
        <f t="shared" si="222"/>
        <v>2.5640520251011072E-3</v>
      </c>
      <c r="BZ84" s="91">
        <f t="shared" si="223"/>
        <v>0</v>
      </c>
      <c r="CB84" s="74">
        <f t="shared" si="224"/>
        <v>81</v>
      </c>
      <c r="CC84" s="56">
        <f t="shared" si="225"/>
        <v>0</v>
      </c>
      <c r="CD84" s="4">
        <f t="shared" si="226"/>
        <v>0</v>
      </c>
      <c r="CE84" s="4">
        <f t="shared" si="227"/>
        <v>0</v>
      </c>
      <c r="CF84" s="49">
        <f t="shared" si="228"/>
        <v>0</v>
      </c>
      <c r="CH84" s="74">
        <f t="shared" si="229"/>
        <v>81</v>
      </c>
      <c r="CI84" s="56">
        <f t="shared" si="176"/>
        <v>1</v>
      </c>
      <c r="CJ84" s="4">
        <f t="shared" si="177"/>
        <v>1</v>
      </c>
      <c r="CK84" s="4">
        <f t="shared" si="178"/>
        <v>1</v>
      </c>
      <c r="CL84" s="49">
        <f t="shared" si="230"/>
        <v>1</v>
      </c>
      <c r="CM84" s="4">
        <f t="shared" si="231"/>
        <v>0</v>
      </c>
      <c r="CN84" s="49">
        <f t="shared" si="232"/>
        <v>0</v>
      </c>
      <c r="CP84" s="74">
        <f t="shared" si="233"/>
        <v>81</v>
      </c>
      <c r="CQ84" s="56">
        <f t="shared" si="234"/>
        <v>1</v>
      </c>
      <c r="CR84" s="4">
        <f t="shared" si="235"/>
        <v>1</v>
      </c>
      <c r="CS84" s="4">
        <f t="shared" si="236"/>
        <v>1</v>
      </c>
      <c r="CT84" s="49">
        <f t="shared" si="237"/>
        <v>1</v>
      </c>
      <c r="CU84" s="4">
        <f t="shared" si="238"/>
        <v>0</v>
      </c>
      <c r="CV84" s="49">
        <f t="shared" si="239"/>
        <v>0</v>
      </c>
      <c r="CW84" s="56"/>
      <c r="CX84" s="74">
        <f t="shared" si="240"/>
        <v>81</v>
      </c>
      <c r="CY84" s="4">
        <f>Input_Accepted!Q83*(1-$DC$3)</f>
        <v>4.1648032690755898E-2</v>
      </c>
      <c r="CZ84" s="4">
        <f>Input_Accepted!L83</f>
        <v>7.7795163177025298E-2</v>
      </c>
      <c r="DA84" s="4">
        <f>Input_Accepted!M83</f>
        <v>0</v>
      </c>
      <c r="DB84" s="49">
        <f>$DC$3*Input_Accepted!Q83</f>
        <v>5.0636469319069899E-2</v>
      </c>
      <c r="DD84" s="102">
        <f>Input_Accepted!Q83*Input_Accepted!C83</f>
        <v>0.16239798402961239</v>
      </c>
      <c r="DG84" s="82">
        <f t="shared" si="241"/>
        <v>81</v>
      </c>
      <c r="DH84" s="56">
        <f t="shared" si="242"/>
        <v>3.5333128545106202E-2</v>
      </c>
      <c r="DI84" s="4">
        <f t="shared" si="243"/>
        <v>5.9691764288097603E-2</v>
      </c>
      <c r="DJ84" s="4">
        <f t="shared" si="244"/>
        <v>7.7795163177025298E-2</v>
      </c>
      <c r="DK84" s="49">
        <f t="shared" si="245"/>
        <v>5.0636469319069899E-2</v>
      </c>
      <c r="DM84" s="74">
        <f t="shared" si="246"/>
        <v>81</v>
      </c>
      <c r="DN84" s="4">
        <f t="shared" si="254"/>
        <v>1.8784576266034099E-6</v>
      </c>
      <c r="DO84" s="4">
        <f t="shared" si="255"/>
        <v>2.6185904523867381E-5</v>
      </c>
      <c r="DP84" s="49">
        <f t="shared" si="256"/>
        <v>9.8885660871537548E-5</v>
      </c>
      <c r="DQ84" s="49">
        <f t="shared" si="257"/>
        <v>2.9412385947791737E-5</v>
      </c>
      <c r="DS84" s="74">
        <f t="shared" si="247"/>
        <v>81</v>
      </c>
      <c r="DT84" s="410">
        <f t="shared" si="267"/>
        <v>7.0965084650842766E-2</v>
      </c>
      <c r="DU84" s="467">
        <f t="shared" si="143"/>
        <v>7.0965084650842766E-2</v>
      </c>
      <c r="DV84" s="49"/>
      <c r="DW84" s="102">
        <f t="shared" si="258"/>
        <v>50719.287498743957</v>
      </c>
      <c r="DY84" s="74">
        <f t="shared" si="248"/>
        <v>81</v>
      </c>
      <c r="DZ84" s="409">
        <f t="shared" si="249"/>
        <v>7.2314429800281368E-2</v>
      </c>
      <c r="EB84" s="102">
        <f t="shared" si="260"/>
        <v>50026.542555882668</v>
      </c>
      <c r="EE84" s="74">
        <f t="shared" si="250"/>
        <v>81</v>
      </c>
      <c r="EF84" s="409">
        <f>Input_Accepted!Q83</f>
        <v>9.2284502009825797E-2</v>
      </c>
      <c r="EH84" s="443">
        <f t="shared" si="179"/>
        <v>5.9984926306386771E-2</v>
      </c>
    </row>
    <row r="85" spans="1:138">
      <c r="A85" s="82">
        <f t="shared" si="180"/>
        <v>82</v>
      </c>
      <c r="B85" s="84">
        <f>Input_Accepted!B84</f>
        <v>0</v>
      </c>
      <c r="C85" s="17">
        <f>Input_Accepted!C84</f>
        <v>1.99041752224502</v>
      </c>
      <c r="D85" s="16">
        <f t="shared" si="181"/>
        <v>0</v>
      </c>
      <c r="E85" s="12"/>
      <c r="F85" s="11">
        <f t="shared" si="182"/>
        <v>0</v>
      </c>
      <c r="G85" s="11">
        <f t="shared" si="183"/>
        <v>0</v>
      </c>
      <c r="H85" s="49">
        <f t="shared" si="184"/>
        <v>0</v>
      </c>
      <c r="J85" s="61">
        <f t="shared" si="185"/>
        <v>82</v>
      </c>
      <c r="K85" s="5">
        <f>Input_Accepted!B84</f>
        <v>0</v>
      </c>
      <c r="L85" s="4">
        <f t="shared" si="251"/>
        <v>1806</v>
      </c>
      <c r="M85" s="4">
        <f t="shared" si="252"/>
        <v>1</v>
      </c>
      <c r="N85" s="4"/>
      <c r="O85" s="49"/>
      <c r="Q85" s="43">
        <f t="shared" si="186"/>
        <v>82</v>
      </c>
      <c r="R85" s="14">
        <f>Input_Accepted!M84</f>
        <v>0</v>
      </c>
      <c r="S85" s="14">
        <f t="shared" si="187"/>
        <v>0</v>
      </c>
      <c r="T85" s="14">
        <f t="shared" si="188"/>
        <v>0</v>
      </c>
      <c r="U85" s="14">
        <f t="shared" si="189"/>
        <v>0</v>
      </c>
      <c r="V85" s="14">
        <f t="shared" si="190"/>
        <v>0</v>
      </c>
      <c r="W85" s="49"/>
      <c r="X85" s="43">
        <f t="shared" si="191"/>
        <v>82</v>
      </c>
      <c r="Y85" s="14">
        <f>+Input_Accepted!I84</f>
        <v>0</v>
      </c>
      <c r="Z85" s="14">
        <f t="shared" si="192"/>
        <v>0</v>
      </c>
      <c r="AA85" s="14">
        <f t="shared" si="193"/>
        <v>0</v>
      </c>
      <c r="AB85" s="14">
        <f t="shared" si="194"/>
        <v>0</v>
      </c>
      <c r="AC85" s="14">
        <f t="shared" si="195"/>
        <v>0</v>
      </c>
      <c r="AD85" s="50"/>
      <c r="AE85" s="43">
        <f t="shared" si="196"/>
        <v>82</v>
      </c>
      <c r="AF85" s="14">
        <f>Input_Accepted!E84</f>
        <v>0</v>
      </c>
      <c r="AG85" s="14">
        <f>Input_Accepted!J84</f>
        <v>3.6714070807811E-2</v>
      </c>
      <c r="AH85" s="14">
        <f>Input_Accepted!K84</f>
        <v>6.5272020171189202E-2</v>
      </c>
      <c r="AI85" s="44">
        <f>Input_Accepted!L84</f>
        <v>8.7186229322211803E-2</v>
      </c>
      <c r="AK85" s="56">
        <f t="shared" si="169"/>
        <v>7.3076329848811392E-2</v>
      </c>
      <c r="AL85" s="4">
        <f t="shared" si="170"/>
        <v>0.12991857266106538</v>
      </c>
      <c r="AM85" s="4">
        <f t="shared" si="171"/>
        <v>0.17353699854140292</v>
      </c>
      <c r="AN85" s="4">
        <f t="shared" si="172"/>
        <v>0.11076579126451692</v>
      </c>
      <c r="AO85" s="57">
        <f t="shared" si="197"/>
        <v>82</v>
      </c>
      <c r="AQ85" s="74">
        <f t="shared" si="197"/>
        <v>82</v>
      </c>
      <c r="AR85" s="73">
        <f t="shared" si="173"/>
        <v>-3.6714070807811E-2</v>
      </c>
      <c r="AS85" s="73">
        <f t="shared" si="174"/>
        <v>-6.5272020171189202E-2</v>
      </c>
      <c r="AT85" s="50">
        <f t="shared" si="198"/>
        <v>-8.7186229322211803E-2</v>
      </c>
      <c r="AU85" s="50">
        <f t="shared" si="199"/>
        <v>-5.5649525803803529E-2</v>
      </c>
      <c r="AW85" s="74">
        <f t="shared" ref="AW85" si="276">1+AW84</f>
        <v>82</v>
      </c>
      <c r="AX85" s="4">
        <f t="shared" si="201"/>
        <v>0</v>
      </c>
      <c r="AY85" s="4">
        <f t="shared" si="201"/>
        <v>0</v>
      </c>
      <c r="AZ85" s="49">
        <f t="shared" si="201"/>
        <v>0</v>
      </c>
      <c r="BA85" s="4">
        <f t="shared" si="202"/>
        <v>0</v>
      </c>
      <c r="BC85" s="74">
        <f t="shared" si="203"/>
        <v>82</v>
      </c>
      <c r="BD85" s="56">
        <f t="shared" si="204"/>
        <v>0.14615265969762278</v>
      </c>
      <c r="BE85" s="4">
        <f t="shared" si="205"/>
        <v>0.25983714532213076</v>
      </c>
      <c r="BF85" s="4">
        <f t="shared" si="206"/>
        <v>0.34707399708280584</v>
      </c>
      <c r="BG85" s="49">
        <f t="shared" si="207"/>
        <v>0.22153158252903385</v>
      </c>
      <c r="BI85" s="74">
        <f t="shared" si="208"/>
        <v>82</v>
      </c>
      <c r="BJ85" s="56" t="e">
        <f t="shared" si="209"/>
        <v>#NUM!</v>
      </c>
      <c r="BK85" s="4" t="e">
        <f t="shared" si="210"/>
        <v>#NUM!</v>
      </c>
      <c r="BL85" s="4" t="e">
        <f t="shared" si="211"/>
        <v>#NUM!</v>
      </c>
      <c r="BM85" s="49" t="e">
        <f t="shared" si="212"/>
        <v>#NUM!</v>
      </c>
      <c r="BO85" s="74">
        <f t="shared" si="213"/>
        <v>82</v>
      </c>
      <c r="BP85" s="56">
        <f t="shared" si="214"/>
        <v>7.0393400300367184E-2</v>
      </c>
      <c r="BQ85" s="4">
        <f t="shared" si="215"/>
        <v>0.12143852496572022</v>
      </c>
      <c r="BR85" s="4">
        <f t="shared" si="216"/>
        <v>0.15840696199068383</v>
      </c>
      <c r="BS85" s="49">
        <f t="shared" si="217"/>
        <v>0.10460172750536346</v>
      </c>
      <c r="BU85" s="74">
        <f t="shared" si="218"/>
        <v>82</v>
      </c>
      <c r="BV85" s="73">
        <f t="shared" si="219"/>
        <v>1.34792299528096E-3</v>
      </c>
      <c r="BW85" s="73">
        <f t="shared" si="220"/>
        <v>4.26043661722813E-3</v>
      </c>
      <c r="BX85" s="73">
        <f t="shared" si="221"/>
        <v>7.6014385834253049E-3</v>
      </c>
      <c r="BY85" s="1">
        <f t="shared" si="222"/>
        <v>3.096869722188195E-3</v>
      </c>
      <c r="BZ85" s="91">
        <f t="shared" si="223"/>
        <v>0</v>
      </c>
      <c r="CB85" s="74">
        <f t="shared" si="224"/>
        <v>82</v>
      </c>
      <c r="CC85" s="56">
        <f t="shared" si="225"/>
        <v>0</v>
      </c>
      <c r="CD85" s="4">
        <f t="shared" si="226"/>
        <v>0</v>
      </c>
      <c r="CE85" s="4">
        <f t="shared" si="227"/>
        <v>0</v>
      </c>
      <c r="CF85" s="49">
        <f t="shared" si="228"/>
        <v>0</v>
      </c>
      <c r="CH85" s="74">
        <f t="shared" si="229"/>
        <v>82</v>
      </c>
      <c r="CI85" s="56">
        <f t="shared" si="176"/>
        <v>1</v>
      </c>
      <c r="CJ85" s="4">
        <f t="shared" si="177"/>
        <v>1</v>
      </c>
      <c r="CK85" s="4">
        <f t="shared" si="178"/>
        <v>1</v>
      </c>
      <c r="CL85" s="49">
        <f t="shared" si="230"/>
        <v>1</v>
      </c>
      <c r="CM85" s="4">
        <f t="shared" si="231"/>
        <v>0</v>
      </c>
      <c r="CN85" s="49">
        <f t="shared" si="232"/>
        <v>0</v>
      </c>
      <c r="CP85" s="74">
        <f t="shared" si="233"/>
        <v>82</v>
      </c>
      <c r="CQ85" s="56">
        <f t="shared" si="234"/>
        <v>1</v>
      </c>
      <c r="CR85" s="4">
        <f t="shared" si="235"/>
        <v>1</v>
      </c>
      <c r="CS85" s="4">
        <f t="shared" si="236"/>
        <v>1</v>
      </c>
      <c r="CT85" s="49">
        <f t="shared" si="237"/>
        <v>1</v>
      </c>
      <c r="CU85" s="4">
        <f t="shared" si="238"/>
        <v>0</v>
      </c>
      <c r="CV85" s="49">
        <f t="shared" si="239"/>
        <v>0</v>
      </c>
      <c r="CW85" s="56"/>
      <c r="CX85" s="74">
        <f t="shared" si="240"/>
        <v>82</v>
      </c>
      <c r="CY85" s="4">
        <f>Input_Accepted!Q84*(1-$DC$3)</f>
        <v>4.5771225779934477E-2</v>
      </c>
      <c r="CZ85" s="4">
        <f>Input_Accepted!L84</f>
        <v>8.7186229322211803E-2</v>
      </c>
      <c r="DA85" s="4">
        <f>Input_Accepted!M84</f>
        <v>0</v>
      </c>
      <c r="DB85" s="49">
        <f>$DC$3*Input_Accepted!Q84</f>
        <v>5.5649525803803529E-2</v>
      </c>
      <c r="DD85" s="102">
        <f>Input_Accepted!Q84*Input_Accepted!C84</f>
        <v>0.20186964107153149</v>
      </c>
      <c r="DG85" s="82">
        <f t="shared" si="241"/>
        <v>82</v>
      </c>
      <c r="DH85" s="56">
        <f t="shared" si="242"/>
        <v>3.6714070807811E-2</v>
      </c>
      <c r="DI85" s="4">
        <f t="shared" si="243"/>
        <v>6.5272020171189202E-2</v>
      </c>
      <c r="DJ85" s="4">
        <f t="shared" si="244"/>
        <v>8.7186229322211803E-2</v>
      </c>
      <c r="DK85" s="49">
        <f t="shared" si="245"/>
        <v>5.5649525803803529E-2</v>
      </c>
      <c r="DM85" s="74">
        <f t="shared" si="246"/>
        <v>82</v>
      </c>
      <c r="DN85" s="4">
        <f t="shared" si="254"/>
        <v>1.9070015329242486E-6</v>
      </c>
      <c r="DO85" s="4">
        <f t="shared" si="255"/>
        <v>3.1139255720778403E-5</v>
      </c>
      <c r="DP85" s="49">
        <f t="shared" si="256"/>
        <v>8.819212334326812E-5</v>
      </c>
      <c r="DQ85" s="49">
        <f t="shared" si="257"/>
        <v>2.5130735319129901E-5</v>
      </c>
      <c r="DS85" s="74">
        <f t="shared" si="247"/>
        <v>82</v>
      </c>
      <c r="DT85" s="410">
        <f t="shared" si="267"/>
        <v>7.8886545090633448E-2</v>
      </c>
      <c r="DU85" s="467">
        <f t="shared" si="143"/>
        <v>7.8886545090633448E-2</v>
      </c>
      <c r="DV85" s="49"/>
      <c r="DW85" s="102">
        <f t="shared" si="258"/>
        <v>47119.988967965161</v>
      </c>
      <c r="DY85" s="74">
        <f t="shared" si="248"/>
        <v>82</v>
      </c>
      <c r="DZ85" s="409">
        <f t="shared" si="249"/>
        <v>8.038651056658179E-2</v>
      </c>
      <c r="EB85" s="102">
        <f t="shared" si="260"/>
        <v>46408.9016560745</v>
      </c>
      <c r="EE85" s="74">
        <f t="shared" si="250"/>
        <v>82</v>
      </c>
      <c r="EF85" s="409">
        <f>Input_Accepted!Q84</f>
        <v>0.10142075158373801</v>
      </c>
      <c r="EH85" s="443">
        <f t="shared" si="179"/>
        <v>6.5923488529429711E-2</v>
      </c>
    </row>
    <row r="86" spans="1:138">
      <c r="A86" s="82">
        <f t="shared" si="180"/>
        <v>83</v>
      </c>
      <c r="B86" s="84">
        <f>Input_Accepted!B85</f>
        <v>0</v>
      </c>
      <c r="C86" s="17">
        <f>Input_Accepted!C85</f>
        <v>0</v>
      </c>
      <c r="D86" s="16">
        <f t="shared" si="181"/>
        <v>0</v>
      </c>
      <c r="E86" s="12"/>
      <c r="F86" s="11">
        <f t="shared" si="182"/>
        <v>0</v>
      </c>
      <c r="G86" s="11">
        <f t="shared" si="183"/>
        <v>0</v>
      </c>
      <c r="H86" s="49">
        <f t="shared" si="184"/>
        <v>0</v>
      </c>
      <c r="J86" s="61">
        <f t="shared" si="185"/>
        <v>83</v>
      </c>
      <c r="K86" s="5">
        <f>Input_Accepted!B85</f>
        <v>0</v>
      </c>
      <c r="L86" s="4">
        <f t="shared" si="251"/>
        <v>1806</v>
      </c>
      <c r="M86" s="4">
        <f t="shared" si="252"/>
        <v>1</v>
      </c>
      <c r="N86" s="4"/>
      <c r="O86" s="49"/>
      <c r="Q86" s="43">
        <f t="shared" si="186"/>
        <v>83</v>
      </c>
      <c r="R86" s="14">
        <f>Input_Accepted!M85</f>
        <v>0</v>
      </c>
      <c r="S86" s="14">
        <f t="shared" si="187"/>
        <v>0</v>
      </c>
      <c r="T86" s="14">
        <f t="shared" si="188"/>
        <v>0</v>
      </c>
      <c r="U86" s="14">
        <f t="shared" si="189"/>
        <v>0</v>
      </c>
      <c r="V86" s="14">
        <f t="shared" si="190"/>
        <v>0</v>
      </c>
      <c r="W86" s="49"/>
      <c r="X86" s="43">
        <f t="shared" si="191"/>
        <v>83</v>
      </c>
      <c r="Y86" s="14">
        <f>+Input_Accepted!I85</f>
        <v>0</v>
      </c>
      <c r="Z86" s="14">
        <f t="shared" si="192"/>
        <v>0</v>
      </c>
      <c r="AA86" s="14">
        <f t="shared" si="193"/>
        <v>0</v>
      </c>
      <c r="AB86" s="14">
        <f t="shared" si="194"/>
        <v>0</v>
      </c>
      <c r="AC86" s="14">
        <f t="shared" si="195"/>
        <v>0</v>
      </c>
      <c r="AD86" s="50"/>
      <c r="AE86" s="43">
        <f t="shared" si="196"/>
        <v>83</v>
      </c>
      <c r="AF86" s="14">
        <f>Input_Accepted!E85</f>
        <v>0</v>
      </c>
      <c r="AG86" s="14">
        <f>Input_Accepted!J85</f>
        <v>3.8105386974435898E-2</v>
      </c>
      <c r="AH86" s="14">
        <f>Input_Accepted!K85</f>
        <v>7.1353867174695301E-2</v>
      </c>
      <c r="AI86" s="44">
        <f>Input_Accepted!L85</f>
        <v>9.7747979668903501E-2</v>
      </c>
      <c r="AK86" s="56">
        <f t="shared" si="169"/>
        <v>0</v>
      </c>
      <c r="AL86" s="4">
        <f t="shared" si="170"/>
        <v>0</v>
      </c>
      <c r="AM86" s="4">
        <f t="shared" si="171"/>
        <v>0</v>
      </c>
      <c r="AN86" s="4">
        <f t="shared" si="172"/>
        <v>0</v>
      </c>
      <c r="AO86" s="57">
        <f t="shared" si="197"/>
        <v>83</v>
      </c>
      <c r="AQ86" s="74">
        <f t="shared" si="197"/>
        <v>83</v>
      </c>
      <c r="AR86" s="73">
        <f t="shared" si="173"/>
        <v>-3.8105386974435898E-2</v>
      </c>
      <c r="AS86" s="73">
        <f t="shared" si="174"/>
        <v>-7.1353867174695301E-2</v>
      </c>
      <c r="AT86" s="50">
        <f t="shared" si="198"/>
        <v>-9.7747979668903501E-2</v>
      </c>
      <c r="AU86" s="50">
        <f t="shared" si="199"/>
        <v>-6.1179442029319804E-2</v>
      </c>
      <c r="AW86" s="74">
        <f t="shared" ref="AW86" si="277">1+AW85</f>
        <v>83</v>
      </c>
      <c r="AX86" s="4">
        <f t="shared" si="201"/>
        <v>0</v>
      </c>
      <c r="AY86" s="4">
        <f t="shared" si="201"/>
        <v>0</v>
      </c>
      <c r="AZ86" s="49">
        <f t="shared" si="201"/>
        <v>0</v>
      </c>
      <c r="BA86" s="4">
        <f t="shared" si="202"/>
        <v>0</v>
      </c>
      <c r="BC86" s="74">
        <f t="shared" si="203"/>
        <v>83</v>
      </c>
      <c r="BD86" s="56">
        <f t="shared" si="204"/>
        <v>0</v>
      </c>
      <c r="BE86" s="4">
        <f t="shared" si="205"/>
        <v>0</v>
      </c>
      <c r="BF86" s="4">
        <f t="shared" si="206"/>
        <v>0</v>
      </c>
      <c r="BG86" s="49">
        <f t="shared" si="207"/>
        <v>0</v>
      </c>
      <c r="BI86" s="74">
        <f t="shared" si="208"/>
        <v>83</v>
      </c>
      <c r="BJ86" s="56" t="e">
        <f t="shared" si="209"/>
        <v>#DIV/0!</v>
      </c>
      <c r="BK86" s="4" t="e">
        <f t="shared" si="210"/>
        <v>#DIV/0!</v>
      </c>
      <c r="BL86" s="4" t="e">
        <f t="shared" si="211"/>
        <v>#DIV/0!</v>
      </c>
      <c r="BM86" s="49" t="e">
        <f t="shared" si="212"/>
        <v>#DIV/0!</v>
      </c>
      <c r="BO86" s="74">
        <f t="shared" si="213"/>
        <v>83</v>
      </c>
      <c r="BP86" s="56">
        <f t="shared" si="214"/>
        <v>0</v>
      </c>
      <c r="BQ86" s="4">
        <f t="shared" si="215"/>
        <v>0</v>
      </c>
      <c r="BR86" s="4">
        <f t="shared" si="216"/>
        <v>0</v>
      </c>
      <c r="BS86" s="49">
        <f t="shared" si="217"/>
        <v>0</v>
      </c>
      <c r="BU86" s="74">
        <f t="shared" si="218"/>
        <v>83</v>
      </c>
      <c r="BV86" s="73">
        <f t="shared" si="219"/>
        <v>1.4520205164715091E-3</v>
      </c>
      <c r="BW86" s="73">
        <f t="shared" si="220"/>
        <v>5.0913743607840598E-3</v>
      </c>
      <c r="BX86" s="73">
        <f t="shared" si="221"/>
        <v>9.554667529352372E-3</v>
      </c>
      <c r="BY86" s="1">
        <f t="shared" si="222"/>
        <v>3.7429241270189027E-3</v>
      </c>
      <c r="BZ86" s="91">
        <f t="shared" si="223"/>
        <v>0</v>
      </c>
      <c r="CB86" s="74">
        <f t="shared" si="224"/>
        <v>83</v>
      </c>
      <c r="CC86" s="56">
        <f t="shared" si="225"/>
        <v>0</v>
      </c>
      <c r="CD86" s="4">
        <f t="shared" si="226"/>
        <v>0</v>
      </c>
      <c r="CE86" s="4">
        <f t="shared" si="227"/>
        <v>0</v>
      </c>
      <c r="CF86" s="49">
        <f t="shared" si="228"/>
        <v>0</v>
      </c>
      <c r="CH86" s="74">
        <f t="shared" si="229"/>
        <v>83</v>
      </c>
      <c r="CI86" s="56">
        <f t="shared" si="176"/>
        <v>0</v>
      </c>
      <c r="CJ86" s="4">
        <f t="shared" si="177"/>
        <v>0</v>
      </c>
      <c r="CK86" s="4">
        <f t="shared" si="178"/>
        <v>0</v>
      </c>
      <c r="CL86" s="49">
        <f t="shared" si="230"/>
        <v>0</v>
      </c>
      <c r="CM86" s="4">
        <f t="shared" si="231"/>
        <v>0</v>
      </c>
      <c r="CN86" s="49">
        <f t="shared" si="232"/>
        <v>0</v>
      </c>
      <c r="CP86" s="74">
        <f t="shared" si="233"/>
        <v>83</v>
      </c>
      <c r="CQ86" s="56">
        <f t="shared" si="234"/>
        <v>0</v>
      </c>
      <c r="CR86" s="4">
        <f t="shared" si="235"/>
        <v>0</v>
      </c>
      <c r="CS86" s="4">
        <f t="shared" si="236"/>
        <v>0</v>
      </c>
      <c r="CT86" s="49">
        <f t="shared" si="237"/>
        <v>0</v>
      </c>
      <c r="CU86" s="4">
        <f t="shared" si="238"/>
        <v>0</v>
      </c>
      <c r="CV86" s="49">
        <f t="shared" si="239"/>
        <v>0</v>
      </c>
      <c r="CW86" s="56"/>
      <c r="CX86" s="74">
        <f t="shared" si="240"/>
        <v>83</v>
      </c>
      <c r="CY86" s="4">
        <f>Input_Accepted!Q85*(1-$DC$3)</f>
        <v>5.0319531276635195E-2</v>
      </c>
      <c r="CZ86" s="4">
        <f>Input_Accepted!L85</f>
        <v>9.7747979668903501E-2</v>
      </c>
      <c r="DA86" s="4">
        <f>Input_Accepted!M85</f>
        <v>0</v>
      </c>
      <c r="DB86" s="49">
        <f>$DC$3*Input_Accepted!Q85</f>
        <v>6.1179442029319804E-2</v>
      </c>
      <c r="DD86" s="102">
        <f>Input_Accepted!Q85*Input_Accepted!C85</f>
        <v>0</v>
      </c>
      <c r="DG86" s="82">
        <f t="shared" si="241"/>
        <v>83</v>
      </c>
      <c r="DH86" s="56">
        <f t="shared" si="242"/>
        <v>3.8105386974435898E-2</v>
      </c>
      <c r="DI86" s="4">
        <f t="shared" si="243"/>
        <v>7.1353867174695301E-2</v>
      </c>
      <c r="DJ86" s="4">
        <f t="shared" si="244"/>
        <v>9.7747979668903501E-2</v>
      </c>
      <c r="DK86" s="49">
        <f t="shared" si="245"/>
        <v>6.1179442029319804E-2</v>
      </c>
      <c r="DM86" s="74">
        <f t="shared" si="246"/>
        <v>83</v>
      </c>
      <c r="DN86" s="4">
        <f t="shared" si="254"/>
        <v>1.9357606755118009E-6</v>
      </c>
      <c r="DO86" s="4">
        <f t="shared" si="255"/>
        <v>3.6988862974056119E-5</v>
      </c>
      <c r="DP86" s="49">
        <f t="shared" si="256"/>
        <v>1.115505703858422E-4</v>
      </c>
      <c r="DQ86" s="49">
        <f t="shared" si="257"/>
        <v>3.0579973461228164E-5</v>
      </c>
      <c r="DS86" s="74">
        <f t="shared" si="247"/>
        <v>83</v>
      </c>
      <c r="DT86" s="410">
        <f t="shared" si="267"/>
        <v>8.7692236639396848E-2</v>
      </c>
      <c r="DU86" s="467">
        <f t="shared" si="143"/>
        <v>8.7692236639396848E-2</v>
      </c>
      <c r="DV86" s="49"/>
      <c r="DW86" s="102">
        <f t="shared" si="258"/>
        <v>43402.855833573631</v>
      </c>
      <c r="DY86" s="74">
        <f t="shared" si="248"/>
        <v>83</v>
      </c>
      <c r="DZ86" s="409">
        <f t="shared" si="249"/>
        <v>8.9359635399434645E-2</v>
      </c>
      <c r="EB86" s="102">
        <f t="shared" si="260"/>
        <v>42678.251992715013</v>
      </c>
      <c r="EE86" s="74">
        <f t="shared" si="250"/>
        <v>83</v>
      </c>
      <c r="EF86" s="409">
        <f>Input_Accepted!Q85</f>
        <v>0.111498973305955</v>
      </c>
      <c r="EH86" s="443">
        <f t="shared" si="179"/>
        <v>7.2474332648870751E-2</v>
      </c>
    </row>
    <row r="87" spans="1:138">
      <c r="A87" s="82">
        <f t="shared" si="180"/>
        <v>84</v>
      </c>
      <c r="B87" s="84">
        <f>Input_Accepted!B86</f>
        <v>0</v>
      </c>
      <c r="C87" s="17">
        <f>Input_Accepted!C86</f>
        <v>0</v>
      </c>
      <c r="D87" s="16">
        <f t="shared" si="181"/>
        <v>0</v>
      </c>
      <c r="E87" s="12"/>
      <c r="F87" s="11">
        <f t="shared" si="182"/>
        <v>0</v>
      </c>
      <c r="G87" s="11">
        <f t="shared" si="183"/>
        <v>0</v>
      </c>
      <c r="H87" s="49">
        <f t="shared" si="184"/>
        <v>0</v>
      </c>
      <c r="J87" s="61">
        <f t="shared" si="185"/>
        <v>84</v>
      </c>
      <c r="K87" s="5">
        <f>Input_Accepted!B86</f>
        <v>0</v>
      </c>
      <c r="L87" s="4">
        <f t="shared" si="251"/>
        <v>1806</v>
      </c>
      <c r="M87" s="4">
        <f t="shared" si="252"/>
        <v>1</v>
      </c>
      <c r="N87" s="4"/>
      <c r="O87" s="49"/>
      <c r="Q87" s="43">
        <f t="shared" si="186"/>
        <v>84</v>
      </c>
      <c r="R87" s="14">
        <f>Input_Accepted!M86</f>
        <v>0</v>
      </c>
      <c r="S87" s="14">
        <f t="shared" si="187"/>
        <v>0</v>
      </c>
      <c r="T87" s="14">
        <f t="shared" si="188"/>
        <v>0</v>
      </c>
      <c r="U87" s="14">
        <f t="shared" si="189"/>
        <v>0</v>
      </c>
      <c r="V87" s="14">
        <f t="shared" si="190"/>
        <v>0</v>
      </c>
      <c r="W87" s="49"/>
      <c r="X87" s="43">
        <f t="shared" si="191"/>
        <v>84</v>
      </c>
      <c r="Y87" s="14">
        <f>+Input_Accepted!I86</f>
        <v>0</v>
      </c>
      <c r="Z87" s="14">
        <f t="shared" si="192"/>
        <v>0</v>
      </c>
      <c r="AA87" s="14">
        <f t="shared" si="193"/>
        <v>0</v>
      </c>
      <c r="AB87" s="14">
        <f t="shared" si="194"/>
        <v>0</v>
      </c>
      <c r="AC87" s="14">
        <f t="shared" si="195"/>
        <v>0</v>
      </c>
      <c r="AD87" s="50"/>
      <c r="AE87" s="43">
        <f t="shared" si="196"/>
        <v>84</v>
      </c>
      <c r="AF87" s="14">
        <f>Input_Accepted!E86</f>
        <v>0</v>
      </c>
      <c r="AG87" s="14">
        <f>Input_Accepted!J86</f>
        <v>3.9507077045154999E-2</v>
      </c>
      <c r="AH87" s="14">
        <f>Input_Accepted!K86</f>
        <v>7.7978393255733205E-2</v>
      </c>
      <c r="AI87" s="44">
        <f>Input_Accepted!L86</f>
        <v>0.109566803314642</v>
      </c>
      <c r="AK87" s="56">
        <f t="shared" si="169"/>
        <v>0</v>
      </c>
      <c r="AL87" s="4">
        <f t="shared" si="170"/>
        <v>0</v>
      </c>
      <c r="AM87" s="4">
        <f t="shared" si="171"/>
        <v>0</v>
      </c>
      <c r="AN87" s="4">
        <f t="shared" si="172"/>
        <v>0</v>
      </c>
      <c r="AO87" s="57">
        <f t="shared" si="197"/>
        <v>84</v>
      </c>
      <c r="AQ87" s="74">
        <f t="shared" si="197"/>
        <v>84</v>
      </c>
      <c r="AR87" s="73">
        <f t="shared" si="173"/>
        <v>-3.9507077045154999E-2</v>
      </c>
      <c r="AS87" s="73">
        <f t="shared" si="174"/>
        <v>-7.7978393255733205E-2</v>
      </c>
      <c r="AT87" s="50">
        <f t="shared" si="198"/>
        <v>-0.109566803314642</v>
      </c>
      <c r="AU87" s="50">
        <f t="shared" si="199"/>
        <v>-6.725067893510242E-2</v>
      </c>
      <c r="AW87" s="74">
        <f t="shared" ref="AW87" si="278">1+AW86</f>
        <v>84</v>
      </c>
      <c r="AX87" s="4">
        <f t="shared" si="201"/>
        <v>0</v>
      </c>
      <c r="AY87" s="4">
        <f t="shared" si="201"/>
        <v>0</v>
      </c>
      <c r="AZ87" s="49">
        <f t="shared" si="201"/>
        <v>0</v>
      </c>
      <c r="BA87" s="4">
        <f t="shared" si="202"/>
        <v>0</v>
      </c>
      <c r="BC87" s="74">
        <f t="shared" si="203"/>
        <v>84</v>
      </c>
      <c r="BD87" s="56">
        <f t="shared" si="204"/>
        <v>0</v>
      </c>
      <c r="BE87" s="4">
        <f t="shared" si="205"/>
        <v>0</v>
      </c>
      <c r="BF87" s="4">
        <f t="shared" si="206"/>
        <v>0</v>
      </c>
      <c r="BG87" s="49">
        <f t="shared" si="207"/>
        <v>0</v>
      </c>
      <c r="BI87" s="74">
        <f t="shared" si="208"/>
        <v>84</v>
      </c>
      <c r="BJ87" s="56" t="e">
        <f t="shared" si="209"/>
        <v>#DIV/0!</v>
      </c>
      <c r="BK87" s="4" t="e">
        <f t="shared" si="210"/>
        <v>#DIV/0!</v>
      </c>
      <c r="BL87" s="4" t="e">
        <f t="shared" si="211"/>
        <v>#DIV/0!</v>
      </c>
      <c r="BM87" s="49" t="e">
        <f t="shared" si="212"/>
        <v>#DIV/0!</v>
      </c>
      <c r="BO87" s="74">
        <f t="shared" si="213"/>
        <v>84</v>
      </c>
      <c r="BP87" s="56">
        <f t="shared" si="214"/>
        <v>0</v>
      </c>
      <c r="BQ87" s="4">
        <f t="shared" si="215"/>
        <v>0</v>
      </c>
      <c r="BR87" s="4">
        <f t="shared" si="216"/>
        <v>0</v>
      </c>
      <c r="BS87" s="49">
        <f t="shared" si="217"/>
        <v>0</v>
      </c>
      <c r="BU87" s="74">
        <f t="shared" si="218"/>
        <v>84</v>
      </c>
      <c r="BV87" s="73">
        <f t="shared" si="219"/>
        <v>1.5608091366518132E-3</v>
      </c>
      <c r="BW87" s="73">
        <f t="shared" si="220"/>
        <v>6.0806298147457775E-3</v>
      </c>
      <c r="BX87" s="73">
        <f t="shared" si="221"/>
        <v>1.2004884388589444E-2</v>
      </c>
      <c r="BY87" s="1">
        <f t="shared" si="222"/>
        <v>4.5226538172322287E-3</v>
      </c>
      <c r="BZ87" s="91">
        <f t="shared" si="223"/>
        <v>0</v>
      </c>
      <c r="CB87" s="74">
        <f t="shared" si="224"/>
        <v>84</v>
      </c>
      <c r="CC87" s="56">
        <f t="shared" si="225"/>
        <v>0</v>
      </c>
      <c r="CD87" s="4">
        <f t="shared" si="226"/>
        <v>0</v>
      </c>
      <c r="CE87" s="4">
        <f t="shared" si="227"/>
        <v>0</v>
      </c>
      <c r="CF87" s="49">
        <f t="shared" si="228"/>
        <v>0</v>
      </c>
      <c r="CH87" s="74">
        <f t="shared" si="229"/>
        <v>84</v>
      </c>
      <c r="CI87" s="56">
        <f t="shared" si="176"/>
        <v>0</v>
      </c>
      <c r="CJ87" s="4">
        <f t="shared" si="177"/>
        <v>0</v>
      </c>
      <c r="CK87" s="4">
        <f t="shared" si="178"/>
        <v>0</v>
      </c>
      <c r="CL87" s="49">
        <f t="shared" si="230"/>
        <v>0</v>
      </c>
      <c r="CM87" s="4">
        <f t="shared" si="231"/>
        <v>0</v>
      </c>
      <c r="CN87" s="49">
        <f t="shared" si="232"/>
        <v>0</v>
      </c>
      <c r="CP87" s="74">
        <f t="shared" si="233"/>
        <v>84</v>
      </c>
      <c r="CQ87" s="56">
        <f t="shared" si="234"/>
        <v>0</v>
      </c>
      <c r="CR87" s="4">
        <f t="shared" si="235"/>
        <v>0</v>
      </c>
      <c r="CS87" s="4">
        <f t="shared" si="236"/>
        <v>0</v>
      </c>
      <c r="CT87" s="49">
        <f t="shared" si="237"/>
        <v>0</v>
      </c>
      <c r="CU87" s="4">
        <f t="shared" si="238"/>
        <v>0</v>
      </c>
      <c r="CV87" s="49">
        <f t="shared" si="239"/>
        <v>0</v>
      </c>
      <c r="CW87" s="56"/>
      <c r="CX87" s="74">
        <f t="shared" si="240"/>
        <v>84</v>
      </c>
      <c r="CY87" s="4">
        <f>Input_Accepted!Q86*(1-$DC$3)</f>
        <v>5.5313068079765583E-2</v>
      </c>
      <c r="CZ87" s="4">
        <f>Input_Accepted!L86</f>
        <v>0.109566803314642</v>
      </c>
      <c r="DA87" s="4">
        <f>Input_Accepted!M86</f>
        <v>0</v>
      </c>
      <c r="DB87" s="49">
        <f>$DC$3*Input_Accepted!Q86</f>
        <v>6.725067893510242E-2</v>
      </c>
      <c r="DD87" s="102">
        <f>Input_Accepted!Q86*Input_Accepted!C86</f>
        <v>0</v>
      </c>
      <c r="DG87" s="82">
        <f t="shared" si="241"/>
        <v>84</v>
      </c>
      <c r="DH87" s="56">
        <f t="shared" si="242"/>
        <v>3.9507077045154999E-2</v>
      </c>
      <c r="DI87" s="4">
        <f t="shared" si="243"/>
        <v>7.7978393255733205E-2</v>
      </c>
      <c r="DJ87" s="4">
        <f t="shared" si="244"/>
        <v>0.109566803314642</v>
      </c>
      <c r="DK87" s="49">
        <f t="shared" si="245"/>
        <v>6.725067893510242E-2</v>
      </c>
      <c r="DM87" s="74">
        <f t="shared" si="246"/>
        <v>84</v>
      </c>
      <c r="DN87" s="4">
        <f t="shared" si="254"/>
        <v>1.9647350543525193E-6</v>
      </c>
      <c r="DO87" s="4">
        <f t="shared" si="255"/>
        <v>4.3884345798351415E-5</v>
      </c>
      <c r="DP87" s="49">
        <f t="shared" si="256"/>
        <v>1.396845923690674E-4</v>
      </c>
      <c r="DQ87" s="49">
        <f t="shared" si="257"/>
        <v>3.6859917566136875E-5</v>
      </c>
      <c r="DS87" s="74">
        <f t="shared" si="247"/>
        <v>84</v>
      </c>
      <c r="DT87" s="410">
        <f t="shared" si="267"/>
        <v>9.7480861381176592E-2</v>
      </c>
      <c r="DU87" s="467">
        <f t="shared" si="143"/>
        <v>9.7480861381176592E-2</v>
      </c>
      <c r="DV87" s="49"/>
      <c r="DW87" s="102">
        <f t="shared" si="258"/>
        <v>39596.762328990269</v>
      </c>
      <c r="DY87" s="74">
        <f t="shared" si="248"/>
        <v>84</v>
      </c>
      <c r="DZ87" s="409">
        <f t="shared" si="249"/>
        <v>9.9334383125213935E-2</v>
      </c>
      <c r="EB87" s="102">
        <f t="shared" si="260"/>
        <v>38864.53895516081</v>
      </c>
      <c r="EE87" s="74">
        <f t="shared" si="250"/>
        <v>84</v>
      </c>
      <c r="EF87" s="409">
        <f>Input_Accepted!Q86</f>
        <v>0.122563747014868</v>
      </c>
      <c r="EH87" s="443">
        <f t="shared" si="179"/>
        <v>7.9666435559664198E-2</v>
      </c>
    </row>
    <row r="88" spans="1:138">
      <c r="A88" s="82">
        <f t="shared" si="180"/>
        <v>85</v>
      </c>
      <c r="B88" s="84">
        <f>Input_Accepted!B87</f>
        <v>0</v>
      </c>
      <c r="C88" s="17">
        <f>Input_Accepted!C87</f>
        <v>0</v>
      </c>
      <c r="D88" s="16">
        <f t="shared" si="181"/>
        <v>0</v>
      </c>
      <c r="E88" s="12"/>
      <c r="F88" s="11">
        <f t="shared" si="182"/>
        <v>0</v>
      </c>
      <c r="G88" s="11">
        <f t="shared" si="183"/>
        <v>0</v>
      </c>
      <c r="H88" s="49">
        <f t="shared" si="184"/>
        <v>0</v>
      </c>
      <c r="J88" s="61">
        <f t="shared" si="185"/>
        <v>85</v>
      </c>
      <c r="K88" s="5">
        <f>Input_Accepted!B87</f>
        <v>0</v>
      </c>
      <c r="L88" s="4">
        <f t="shared" si="251"/>
        <v>1806</v>
      </c>
      <c r="M88" s="4">
        <f t="shared" si="252"/>
        <v>1</v>
      </c>
      <c r="N88" s="4"/>
      <c r="O88" s="49"/>
      <c r="Q88" s="43">
        <f t="shared" si="186"/>
        <v>85</v>
      </c>
      <c r="R88" s="14">
        <f>Input_Accepted!M87</f>
        <v>0</v>
      </c>
      <c r="S88" s="14">
        <f t="shared" si="187"/>
        <v>0</v>
      </c>
      <c r="T88" s="14">
        <f t="shared" si="188"/>
        <v>0</v>
      </c>
      <c r="U88" s="14">
        <f t="shared" si="189"/>
        <v>0</v>
      </c>
      <c r="V88" s="14">
        <f t="shared" si="190"/>
        <v>0</v>
      </c>
      <c r="W88" s="49"/>
      <c r="X88" s="43">
        <f t="shared" si="191"/>
        <v>85</v>
      </c>
      <c r="Y88" s="14">
        <f>+Input_Accepted!I87</f>
        <v>0</v>
      </c>
      <c r="Z88" s="14">
        <f t="shared" si="192"/>
        <v>0</v>
      </c>
      <c r="AA88" s="14">
        <f t="shared" si="193"/>
        <v>0</v>
      </c>
      <c r="AB88" s="14">
        <f t="shared" si="194"/>
        <v>0</v>
      </c>
      <c r="AC88" s="14">
        <f t="shared" si="195"/>
        <v>0</v>
      </c>
      <c r="AD88" s="50"/>
      <c r="AE88" s="43">
        <f t="shared" si="196"/>
        <v>85</v>
      </c>
      <c r="AF88" s="14">
        <f>Input_Accepted!E87</f>
        <v>0</v>
      </c>
      <c r="AG88" s="14">
        <f>Input_Accepted!J87</f>
        <v>4.0919141020135101E-2</v>
      </c>
      <c r="AH88" s="14">
        <f>Input_Accepted!K87</f>
        <v>8.5189247957555697E-2</v>
      </c>
      <c r="AI88" s="44">
        <f>Input_Accepted!L87</f>
        <v>0.12212504912552399</v>
      </c>
      <c r="AK88" s="56">
        <f t="shared" si="169"/>
        <v>0</v>
      </c>
      <c r="AL88" s="4">
        <f t="shared" si="170"/>
        <v>0</v>
      </c>
      <c r="AM88" s="4">
        <f t="shared" si="171"/>
        <v>0</v>
      </c>
      <c r="AN88" s="4">
        <f t="shared" si="172"/>
        <v>0</v>
      </c>
      <c r="AO88" s="57">
        <f t="shared" si="197"/>
        <v>85</v>
      </c>
      <c r="AQ88" s="74">
        <f t="shared" si="197"/>
        <v>85</v>
      </c>
      <c r="AR88" s="73">
        <f t="shared" si="173"/>
        <v>-4.0919141020135101E-2</v>
      </c>
      <c r="AS88" s="73">
        <f t="shared" si="174"/>
        <v>-8.5189247957555697E-2</v>
      </c>
      <c r="AT88" s="50">
        <f t="shared" si="198"/>
        <v>-0.12212504912552399</v>
      </c>
      <c r="AU88" s="50">
        <f t="shared" si="199"/>
        <v>-7.3585481885010587E-2</v>
      </c>
      <c r="AW88" s="74">
        <f t="shared" ref="AW88" si="279">1+AW87</f>
        <v>85</v>
      </c>
      <c r="AX88" s="4">
        <f t="shared" si="201"/>
        <v>0</v>
      </c>
      <c r="AY88" s="4">
        <f t="shared" si="201"/>
        <v>0</v>
      </c>
      <c r="AZ88" s="49">
        <f t="shared" si="201"/>
        <v>0</v>
      </c>
      <c r="BA88" s="4">
        <f t="shared" si="202"/>
        <v>0</v>
      </c>
      <c r="BC88" s="74">
        <f t="shared" si="203"/>
        <v>85</v>
      </c>
      <c r="BD88" s="56">
        <f t="shared" si="204"/>
        <v>0</v>
      </c>
      <c r="BE88" s="4">
        <f t="shared" si="205"/>
        <v>0</v>
      </c>
      <c r="BF88" s="4">
        <f t="shared" si="206"/>
        <v>0</v>
      </c>
      <c r="BG88" s="49">
        <f t="shared" si="207"/>
        <v>0</v>
      </c>
      <c r="BI88" s="74">
        <f t="shared" si="208"/>
        <v>85</v>
      </c>
      <c r="BJ88" s="56" t="e">
        <f t="shared" si="209"/>
        <v>#DIV/0!</v>
      </c>
      <c r="BK88" s="4" t="e">
        <f t="shared" si="210"/>
        <v>#DIV/0!</v>
      </c>
      <c r="BL88" s="4" t="e">
        <f t="shared" si="211"/>
        <v>#DIV/0!</v>
      </c>
      <c r="BM88" s="49" t="e">
        <f t="shared" si="212"/>
        <v>#DIV/0!</v>
      </c>
      <c r="BO88" s="74">
        <f t="shared" si="213"/>
        <v>85</v>
      </c>
      <c r="BP88" s="56">
        <f t="shared" si="214"/>
        <v>0</v>
      </c>
      <c r="BQ88" s="4">
        <f t="shared" si="215"/>
        <v>0</v>
      </c>
      <c r="BR88" s="4">
        <f t="shared" si="216"/>
        <v>0</v>
      </c>
      <c r="BS88" s="49">
        <f t="shared" si="217"/>
        <v>0</v>
      </c>
      <c r="BU88" s="74">
        <f t="shared" si="218"/>
        <v>85</v>
      </c>
      <c r="BV88" s="73">
        <f t="shared" si="219"/>
        <v>1.674376101825703E-3</v>
      </c>
      <c r="BW88" s="73">
        <f t="shared" si="220"/>
        <v>7.2572079675739072E-3</v>
      </c>
      <c r="BX88" s="73">
        <f t="shared" si="221"/>
        <v>1.4914527623911648E-2</v>
      </c>
      <c r="BY88" s="1">
        <f t="shared" si="222"/>
        <v>5.4148231442492211E-3</v>
      </c>
      <c r="BZ88" s="91">
        <f t="shared" si="223"/>
        <v>0</v>
      </c>
      <c r="CB88" s="74">
        <f t="shared" si="224"/>
        <v>85</v>
      </c>
      <c r="CC88" s="56">
        <f t="shared" si="225"/>
        <v>0</v>
      </c>
      <c r="CD88" s="4">
        <f t="shared" si="226"/>
        <v>0</v>
      </c>
      <c r="CE88" s="4">
        <f t="shared" si="227"/>
        <v>0</v>
      </c>
      <c r="CF88" s="49">
        <f t="shared" si="228"/>
        <v>0</v>
      </c>
      <c r="CH88" s="74">
        <f t="shared" si="229"/>
        <v>85</v>
      </c>
      <c r="CI88" s="56">
        <f t="shared" si="176"/>
        <v>0</v>
      </c>
      <c r="CJ88" s="4">
        <f t="shared" si="177"/>
        <v>0</v>
      </c>
      <c r="CK88" s="4">
        <f t="shared" si="178"/>
        <v>0</v>
      </c>
      <c r="CL88" s="49">
        <f t="shared" si="230"/>
        <v>0</v>
      </c>
      <c r="CM88" s="4">
        <f t="shared" si="231"/>
        <v>0</v>
      </c>
      <c r="CN88" s="49">
        <f t="shared" si="232"/>
        <v>0</v>
      </c>
      <c r="CP88" s="74">
        <f t="shared" si="233"/>
        <v>85</v>
      </c>
      <c r="CQ88" s="56">
        <f t="shared" si="234"/>
        <v>0</v>
      </c>
      <c r="CR88" s="4">
        <f t="shared" si="235"/>
        <v>0</v>
      </c>
      <c r="CS88" s="4">
        <f t="shared" si="236"/>
        <v>0</v>
      </c>
      <c r="CT88" s="49">
        <f t="shared" si="237"/>
        <v>0</v>
      </c>
      <c r="CU88" s="4">
        <f t="shared" si="238"/>
        <v>0</v>
      </c>
      <c r="CV88" s="49">
        <f t="shared" si="239"/>
        <v>0</v>
      </c>
      <c r="CW88" s="56"/>
      <c r="CX88" s="74">
        <f t="shared" si="240"/>
        <v>85</v>
      </c>
      <c r="CY88" s="4">
        <f>Input_Accepted!Q87*(1-$DC$3)</f>
        <v>6.0523385542557408E-2</v>
      </c>
      <c r="CZ88" s="4">
        <f>Input_Accepted!L87</f>
        <v>0.12212504912552399</v>
      </c>
      <c r="DA88" s="4">
        <f>Input_Accepted!M87</f>
        <v>0</v>
      </c>
      <c r="DB88" s="49">
        <f>$DC$3*Input_Accepted!Q87</f>
        <v>7.3585481885010587E-2</v>
      </c>
      <c r="DD88" s="102">
        <f>Input_Accepted!Q87*Input_Accepted!C87</f>
        <v>0</v>
      </c>
      <c r="DG88" s="82">
        <f t="shared" si="241"/>
        <v>85</v>
      </c>
      <c r="DH88" s="56">
        <f t="shared" si="242"/>
        <v>4.0919141020135101E-2</v>
      </c>
      <c r="DI88" s="4">
        <f t="shared" si="243"/>
        <v>8.5189247957555697E-2</v>
      </c>
      <c r="DJ88" s="4">
        <f t="shared" si="244"/>
        <v>0.12212504912552399</v>
      </c>
      <c r="DK88" s="49">
        <f t="shared" si="245"/>
        <v>7.3585481885010587E-2</v>
      </c>
      <c r="DM88" s="74">
        <f t="shared" si="246"/>
        <v>85</v>
      </c>
      <c r="DN88" s="4">
        <f t="shared" si="254"/>
        <v>1.9939246694366054E-6</v>
      </c>
      <c r="DO88" s="4">
        <f t="shared" si="255"/>
        <v>5.1996425530795538E-5</v>
      </c>
      <c r="DP88" s="49">
        <f t="shared" si="256"/>
        <v>1.577095378465352E-4</v>
      </c>
      <c r="DQ88" s="49">
        <f t="shared" si="257"/>
        <v>4.0129728414165209E-5</v>
      </c>
      <c r="DS88" s="74">
        <f t="shared" si="247"/>
        <v>85</v>
      </c>
      <c r="DT88" s="410">
        <f t="shared" si="267"/>
        <v>0.1083621389963163</v>
      </c>
      <c r="DU88" s="467">
        <f t="shared" si="143"/>
        <v>0.1083621389963163</v>
      </c>
      <c r="DV88" s="49"/>
      <c r="DW88" s="102">
        <f t="shared" si="258"/>
        <v>35736.835829254574</v>
      </c>
      <c r="DY88" s="74">
        <f t="shared" si="248"/>
        <v>85</v>
      </c>
      <c r="DZ88" s="409">
        <f t="shared" si="249"/>
        <v>0.11042255965750317</v>
      </c>
      <c r="EB88" s="102">
        <f t="shared" si="260"/>
        <v>35003.953952604068</v>
      </c>
      <c r="EE88" s="74">
        <f t="shared" si="250"/>
        <v>85</v>
      </c>
      <c r="EF88" s="409">
        <f>Input_Accepted!Q87</f>
        <v>0.134108867427568</v>
      </c>
      <c r="EH88" s="443">
        <f t="shared" si="179"/>
        <v>8.7170763827919204E-2</v>
      </c>
    </row>
    <row r="89" spans="1:138">
      <c r="A89" s="82">
        <f t="shared" si="180"/>
        <v>86</v>
      </c>
      <c r="B89" s="84">
        <f>Input_Accepted!B88</f>
        <v>0</v>
      </c>
      <c r="C89" s="17">
        <f>Input_Accepted!C88</f>
        <v>0</v>
      </c>
      <c r="D89" s="16">
        <f t="shared" si="181"/>
        <v>0</v>
      </c>
      <c r="E89" s="12"/>
      <c r="F89" s="11">
        <f t="shared" si="182"/>
        <v>0</v>
      </c>
      <c r="G89" s="11">
        <f t="shared" si="183"/>
        <v>0</v>
      </c>
      <c r="H89" s="49">
        <f t="shared" si="184"/>
        <v>0</v>
      </c>
      <c r="J89" s="61">
        <f t="shared" si="185"/>
        <v>86</v>
      </c>
      <c r="K89" s="5">
        <f>Input_Accepted!B88</f>
        <v>0</v>
      </c>
      <c r="L89" s="4">
        <f t="shared" si="251"/>
        <v>1806</v>
      </c>
      <c r="M89" s="4">
        <f t="shared" si="252"/>
        <v>1</v>
      </c>
      <c r="N89" s="4"/>
      <c r="O89" s="49"/>
      <c r="Q89" s="43">
        <f t="shared" si="186"/>
        <v>86</v>
      </c>
      <c r="R89" s="14">
        <f>Input_Accepted!M88</f>
        <v>0</v>
      </c>
      <c r="S89" s="14">
        <f t="shared" si="187"/>
        <v>0</v>
      </c>
      <c r="T89" s="14">
        <f t="shared" si="188"/>
        <v>0</v>
      </c>
      <c r="U89" s="14">
        <f t="shared" si="189"/>
        <v>0</v>
      </c>
      <c r="V89" s="14">
        <f t="shared" si="190"/>
        <v>0</v>
      </c>
      <c r="W89" s="49"/>
      <c r="X89" s="43">
        <f t="shared" si="191"/>
        <v>86</v>
      </c>
      <c r="Y89" s="14">
        <f>+Input_Accepted!I88</f>
        <v>0</v>
      </c>
      <c r="Z89" s="14">
        <f t="shared" si="192"/>
        <v>0</v>
      </c>
      <c r="AA89" s="14">
        <f t="shared" si="193"/>
        <v>0</v>
      </c>
      <c r="AB89" s="14">
        <f t="shared" si="194"/>
        <v>0</v>
      </c>
      <c r="AC89" s="14">
        <f t="shared" si="195"/>
        <v>0</v>
      </c>
      <c r="AD89" s="50"/>
      <c r="AE89" s="43">
        <f t="shared" si="196"/>
        <v>86</v>
      </c>
      <c r="AF89" s="14">
        <f>Input_Accepted!E88</f>
        <v>0</v>
      </c>
      <c r="AG89" s="14">
        <f>Input_Accepted!J88</f>
        <v>4.23415788995362E-2</v>
      </c>
      <c r="AH89" s="14">
        <f>Input_Accepted!K88</f>
        <v>9.3032632208943894E-2</v>
      </c>
      <c r="AI89" s="44">
        <f>Input_Accepted!L88</f>
        <v>0.13540012787261399</v>
      </c>
      <c r="AK89" s="56">
        <f t="shared" si="169"/>
        <v>0</v>
      </c>
      <c r="AL89" s="4">
        <f t="shared" si="170"/>
        <v>0</v>
      </c>
      <c r="AM89" s="4">
        <f t="shared" si="171"/>
        <v>0</v>
      </c>
      <c r="AN89" s="4">
        <f t="shared" si="172"/>
        <v>0</v>
      </c>
      <c r="AO89" s="57">
        <f t="shared" si="197"/>
        <v>86</v>
      </c>
      <c r="AQ89" s="74">
        <f t="shared" si="197"/>
        <v>86</v>
      </c>
      <c r="AR89" s="73">
        <f t="shared" si="173"/>
        <v>-4.23415788995362E-2</v>
      </c>
      <c r="AS89" s="73">
        <f t="shared" si="174"/>
        <v>-9.3032632208943894E-2</v>
      </c>
      <c r="AT89" s="50">
        <f t="shared" si="198"/>
        <v>-0.13540012787261399</v>
      </c>
      <c r="AU89" s="50">
        <f t="shared" si="199"/>
        <v>-8.0169949129423934E-2</v>
      </c>
      <c r="AW89" s="74">
        <f t="shared" ref="AW89" si="280">1+AW88</f>
        <v>86</v>
      </c>
      <c r="AX89" s="4">
        <f t="shared" si="201"/>
        <v>0</v>
      </c>
      <c r="AY89" s="4">
        <f t="shared" si="201"/>
        <v>0</v>
      </c>
      <c r="AZ89" s="49">
        <f t="shared" si="201"/>
        <v>0</v>
      </c>
      <c r="BA89" s="4">
        <f t="shared" si="202"/>
        <v>0</v>
      </c>
      <c r="BC89" s="74">
        <f t="shared" si="203"/>
        <v>86</v>
      </c>
      <c r="BD89" s="56">
        <f t="shared" si="204"/>
        <v>0</v>
      </c>
      <c r="BE89" s="4">
        <f t="shared" si="205"/>
        <v>0</v>
      </c>
      <c r="BF89" s="4">
        <f t="shared" si="206"/>
        <v>0</v>
      </c>
      <c r="BG89" s="49">
        <f t="shared" si="207"/>
        <v>0</v>
      </c>
      <c r="BI89" s="74">
        <f t="shared" si="208"/>
        <v>86</v>
      </c>
      <c r="BJ89" s="56" t="e">
        <f t="shared" si="209"/>
        <v>#DIV/0!</v>
      </c>
      <c r="BK89" s="4" t="e">
        <f t="shared" si="210"/>
        <v>#DIV/0!</v>
      </c>
      <c r="BL89" s="4" t="e">
        <f t="shared" si="211"/>
        <v>#DIV/0!</v>
      </c>
      <c r="BM89" s="49" t="e">
        <f t="shared" si="212"/>
        <v>#DIV/0!</v>
      </c>
      <c r="BO89" s="74">
        <f t="shared" si="213"/>
        <v>86</v>
      </c>
      <c r="BP89" s="56">
        <f t="shared" si="214"/>
        <v>0</v>
      </c>
      <c r="BQ89" s="4">
        <f t="shared" si="215"/>
        <v>0</v>
      </c>
      <c r="BR89" s="4">
        <f t="shared" si="216"/>
        <v>0</v>
      </c>
      <c r="BS89" s="49">
        <f t="shared" si="217"/>
        <v>0</v>
      </c>
      <c r="BU89" s="74">
        <f t="shared" si="218"/>
        <v>86</v>
      </c>
      <c r="BV89" s="73">
        <f t="shared" si="219"/>
        <v>1.7928093037056492E-3</v>
      </c>
      <c r="BW89" s="73">
        <f t="shared" si="220"/>
        <v>8.6550706557246247E-3</v>
      </c>
      <c r="BX89" s="73">
        <f t="shared" si="221"/>
        <v>1.833319462792022E-2</v>
      </c>
      <c r="BY89" s="1">
        <f t="shared" si="222"/>
        <v>6.4272207434144212E-3</v>
      </c>
      <c r="BZ89" s="91">
        <f t="shared" si="223"/>
        <v>0</v>
      </c>
      <c r="CB89" s="74">
        <f t="shared" si="224"/>
        <v>86</v>
      </c>
      <c r="CC89" s="56">
        <f t="shared" si="225"/>
        <v>0</v>
      </c>
      <c r="CD89" s="4">
        <f t="shared" si="226"/>
        <v>0</v>
      </c>
      <c r="CE89" s="4">
        <f t="shared" si="227"/>
        <v>0</v>
      </c>
      <c r="CF89" s="49">
        <f t="shared" si="228"/>
        <v>0</v>
      </c>
      <c r="CH89" s="74">
        <f t="shared" si="229"/>
        <v>86</v>
      </c>
      <c r="CI89" s="56">
        <f t="shared" si="176"/>
        <v>0</v>
      </c>
      <c r="CJ89" s="4">
        <f t="shared" si="177"/>
        <v>0</v>
      </c>
      <c r="CK89" s="4">
        <f t="shared" si="178"/>
        <v>0</v>
      </c>
      <c r="CL89" s="49">
        <f t="shared" si="230"/>
        <v>0</v>
      </c>
      <c r="CM89" s="4">
        <f t="shared" si="231"/>
        <v>0</v>
      </c>
      <c r="CN89" s="49">
        <f t="shared" si="232"/>
        <v>0</v>
      </c>
      <c r="CP89" s="74">
        <f t="shared" si="233"/>
        <v>86</v>
      </c>
      <c r="CQ89" s="56">
        <f t="shared" si="234"/>
        <v>0</v>
      </c>
      <c r="CR89" s="4">
        <f t="shared" si="235"/>
        <v>0</v>
      </c>
      <c r="CS89" s="4">
        <f t="shared" si="236"/>
        <v>0</v>
      </c>
      <c r="CT89" s="49">
        <f t="shared" si="237"/>
        <v>0</v>
      </c>
      <c r="CU89" s="4">
        <f t="shared" si="238"/>
        <v>0</v>
      </c>
      <c r="CV89" s="49">
        <f t="shared" si="239"/>
        <v>0</v>
      </c>
      <c r="CW89" s="56"/>
      <c r="CX89" s="74">
        <f t="shared" si="240"/>
        <v>86</v>
      </c>
      <c r="CY89" s="4">
        <f>Input_Accepted!Q88*(1-$DC$3)</f>
        <v>6.5939049603149058E-2</v>
      </c>
      <c r="CZ89" s="4">
        <f>Input_Accepted!L88</f>
        <v>0.13540012787261399</v>
      </c>
      <c r="DA89" s="4">
        <f>Input_Accepted!M88</f>
        <v>0</v>
      </c>
      <c r="DB89" s="49">
        <f>$DC$3*Input_Accepted!Q88</f>
        <v>8.0169949129423934E-2</v>
      </c>
      <c r="DD89" s="102">
        <f>Input_Accepted!Q88*Input_Accepted!C88</f>
        <v>0</v>
      </c>
      <c r="DG89" s="82">
        <f t="shared" si="241"/>
        <v>86</v>
      </c>
      <c r="DH89" s="56">
        <f t="shared" si="242"/>
        <v>4.23415788995362E-2</v>
      </c>
      <c r="DI89" s="4">
        <f t="shared" si="243"/>
        <v>9.3032632208943894E-2</v>
      </c>
      <c r="DJ89" s="4">
        <f t="shared" si="244"/>
        <v>0.13540012787261399</v>
      </c>
      <c r="DK89" s="49">
        <f t="shared" si="245"/>
        <v>8.0169949129423934E-2</v>
      </c>
      <c r="DM89" s="74">
        <f t="shared" si="246"/>
        <v>86</v>
      </c>
      <c r="DN89" s="4">
        <f t="shared" si="254"/>
        <v>2.0233295207550961E-6</v>
      </c>
      <c r="DO89" s="4">
        <f t="shared" si="255"/>
        <v>6.1518676514924378E-5</v>
      </c>
      <c r="DP89" s="49">
        <f t="shared" si="256"/>
        <v>1.7622771574144053E-4</v>
      </c>
      <c r="DQ89" s="49">
        <f t="shared" si="257"/>
        <v>4.3355208892752299E-5</v>
      </c>
      <c r="DS89" s="74">
        <f t="shared" si="247"/>
        <v>86</v>
      </c>
      <c r="DT89" s="410">
        <f t="shared" si="267"/>
        <v>0.12045803659798583</v>
      </c>
      <c r="DU89" s="467">
        <f t="shared" si="143"/>
        <v>0.12045803659798583</v>
      </c>
      <c r="DV89" s="49"/>
      <c r="DW89" s="102">
        <f t="shared" si="258"/>
        <v>31864.315857836355</v>
      </c>
      <c r="DY89" s="74">
        <f t="shared" si="248"/>
        <v>86</v>
      </c>
      <c r="DZ89" s="409">
        <f t="shared" si="249"/>
        <v>0.12274845121799374</v>
      </c>
      <c r="EB89" s="102">
        <f t="shared" si="260"/>
        <v>31138.727759024154</v>
      </c>
      <c r="EE89" s="74">
        <f t="shared" si="250"/>
        <v>86</v>
      </c>
      <c r="EF89" s="409">
        <f>Input_Accepted!Q88</f>
        <v>0.14610899873257299</v>
      </c>
      <c r="EH89" s="443">
        <f t="shared" si="179"/>
        <v>9.4970849176172448E-2</v>
      </c>
    </row>
    <row r="90" spans="1:138">
      <c r="A90" s="82">
        <f t="shared" si="180"/>
        <v>87</v>
      </c>
      <c r="B90" s="84">
        <f>Input_Accepted!B89</f>
        <v>0</v>
      </c>
      <c r="C90" s="17">
        <f>Input_Accepted!C89</f>
        <v>0</v>
      </c>
      <c r="D90" s="16">
        <f t="shared" si="181"/>
        <v>0</v>
      </c>
      <c r="E90" s="12"/>
      <c r="F90" s="11">
        <f t="shared" si="182"/>
        <v>0</v>
      </c>
      <c r="G90" s="11">
        <f t="shared" si="183"/>
        <v>0</v>
      </c>
      <c r="H90" s="49">
        <f t="shared" si="184"/>
        <v>0</v>
      </c>
      <c r="J90" s="61">
        <f t="shared" si="185"/>
        <v>87</v>
      </c>
      <c r="K90" s="5">
        <f>Input_Accepted!B89</f>
        <v>0</v>
      </c>
      <c r="L90" s="4">
        <f t="shared" si="251"/>
        <v>1806</v>
      </c>
      <c r="M90" s="4">
        <f t="shared" si="252"/>
        <v>1</v>
      </c>
      <c r="N90" s="4"/>
      <c r="O90" s="49"/>
      <c r="Q90" s="43">
        <f t="shared" si="186"/>
        <v>87</v>
      </c>
      <c r="R90" s="14">
        <f>Input_Accepted!M89</f>
        <v>0</v>
      </c>
      <c r="S90" s="14">
        <f t="shared" si="187"/>
        <v>0</v>
      </c>
      <c r="T90" s="14">
        <f t="shared" si="188"/>
        <v>0</v>
      </c>
      <c r="U90" s="14">
        <f t="shared" si="189"/>
        <v>0</v>
      </c>
      <c r="V90" s="14">
        <f t="shared" si="190"/>
        <v>0</v>
      </c>
      <c r="W90" s="49"/>
      <c r="X90" s="43">
        <f t="shared" si="191"/>
        <v>87</v>
      </c>
      <c r="Y90" s="14">
        <f>+Input_Accepted!I89</f>
        <v>0</v>
      </c>
      <c r="Z90" s="14">
        <f t="shared" si="192"/>
        <v>0</v>
      </c>
      <c r="AA90" s="14">
        <f t="shared" si="193"/>
        <v>0</v>
      </c>
      <c r="AB90" s="14">
        <f t="shared" si="194"/>
        <v>0</v>
      </c>
      <c r="AC90" s="14">
        <f t="shared" si="195"/>
        <v>0</v>
      </c>
      <c r="AD90" s="50"/>
      <c r="AE90" s="43">
        <f t="shared" si="196"/>
        <v>87</v>
      </c>
      <c r="AF90" s="14">
        <f>Input_Accepted!E89</f>
        <v>0</v>
      </c>
      <c r="AG90" s="14">
        <f>Input_Accepted!J89</f>
        <v>4.3774390683511598E-2</v>
      </c>
      <c r="AH90" s="14">
        <f>Input_Accepted!K89</f>
        <v>0.101557243382272</v>
      </c>
      <c r="AI90" s="44">
        <f>Input_Accepted!L89</f>
        <v>0.152039189957588</v>
      </c>
      <c r="AK90" s="56">
        <f t="shared" si="169"/>
        <v>0</v>
      </c>
      <c r="AL90" s="4">
        <f t="shared" si="170"/>
        <v>0</v>
      </c>
      <c r="AM90" s="4">
        <f t="shared" si="171"/>
        <v>0</v>
      </c>
      <c r="AN90" s="4">
        <f t="shared" si="172"/>
        <v>0</v>
      </c>
      <c r="AO90" s="57">
        <f t="shared" si="197"/>
        <v>87</v>
      </c>
      <c r="AQ90" s="74">
        <f t="shared" si="197"/>
        <v>87</v>
      </c>
      <c r="AR90" s="73">
        <f t="shared" si="173"/>
        <v>-4.3774390683511598E-2</v>
      </c>
      <c r="AS90" s="73">
        <f t="shared" si="174"/>
        <v>-0.101557243382272</v>
      </c>
      <c r="AT90" s="50">
        <f t="shared" si="198"/>
        <v>-0.152039189957588</v>
      </c>
      <c r="AU90" s="50">
        <f t="shared" si="199"/>
        <v>-8.8284504863445704E-2</v>
      </c>
      <c r="AW90" s="74">
        <f t="shared" ref="AW90" si="281">1+AW89</f>
        <v>87</v>
      </c>
      <c r="AX90" s="4">
        <f t="shared" si="201"/>
        <v>0</v>
      </c>
      <c r="AY90" s="4">
        <f t="shared" si="201"/>
        <v>0</v>
      </c>
      <c r="AZ90" s="49">
        <f t="shared" si="201"/>
        <v>0</v>
      </c>
      <c r="BA90" s="4">
        <f t="shared" si="202"/>
        <v>0</v>
      </c>
      <c r="BC90" s="74">
        <f t="shared" si="203"/>
        <v>87</v>
      </c>
      <c r="BD90" s="56">
        <f t="shared" si="204"/>
        <v>0</v>
      </c>
      <c r="BE90" s="4">
        <f t="shared" si="205"/>
        <v>0</v>
      </c>
      <c r="BF90" s="4">
        <f t="shared" si="206"/>
        <v>0</v>
      </c>
      <c r="BG90" s="49">
        <f t="shared" si="207"/>
        <v>0</v>
      </c>
      <c r="BI90" s="74">
        <f t="shared" si="208"/>
        <v>87</v>
      </c>
      <c r="BJ90" s="56" t="e">
        <f t="shared" si="209"/>
        <v>#DIV/0!</v>
      </c>
      <c r="BK90" s="4" t="e">
        <f t="shared" si="210"/>
        <v>#DIV/0!</v>
      </c>
      <c r="BL90" s="4" t="e">
        <f t="shared" si="211"/>
        <v>#DIV/0!</v>
      </c>
      <c r="BM90" s="49" t="e">
        <f t="shared" si="212"/>
        <v>#DIV/0!</v>
      </c>
      <c r="BO90" s="74">
        <f t="shared" si="213"/>
        <v>87</v>
      </c>
      <c r="BP90" s="56">
        <f t="shared" si="214"/>
        <v>0</v>
      </c>
      <c r="BQ90" s="4">
        <f t="shared" si="215"/>
        <v>0</v>
      </c>
      <c r="BR90" s="4">
        <f t="shared" si="216"/>
        <v>0</v>
      </c>
      <c r="BS90" s="49">
        <f t="shared" si="217"/>
        <v>0</v>
      </c>
      <c r="BU90" s="74">
        <f t="shared" si="218"/>
        <v>87</v>
      </c>
      <c r="BV90" s="73">
        <f t="shared" si="219"/>
        <v>1.9161972797127069E-3</v>
      </c>
      <c r="BW90" s="73">
        <f t="shared" si="220"/>
        <v>1.0313873683406029E-2</v>
      </c>
      <c r="BX90" s="73">
        <f t="shared" si="221"/>
        <v>2.3115915282959528E-2</v>
      </c>
      <c r="BY90" s="1">
        <f t="shared" si="222"/>
        <v>7.7941537989837679E-3</v>
      </c>
      <c r="BZ90" s="91">
        <f t="shared" si="223"/>
        <v>0</v>
      </c>
      <c r="CB90" s="74">
        <f t="shared" si="224"/>
        <v>87</v>
      </c>
      <c r="CC90" s="56">
        <f t="shared" si="225"/>
        <v>0</v>
      </c>
      <c r="CD90" s="4">
        <f t="shared" si="226"/>
        <v>0</v>
      </c>
      <c r="CE90" s="4">
        <f t="shared" si="227"/>
        <v>0</v>
      </c>
      <c r="CF90" s="49">
        <f t="shared" si="228"/>
        <v>0</v>
      </c>
      <c r="CH90" s="74">
        <f t="shared" si="229"/>
        <v>87</v>
      </c>
      <c r="CI90" s="56">
        <f t="shared" si="176"/>
        <v>0</v>
      </c>
      <c r="CJ90" s="4">
        <f t="shared" si="177"/>
        <v>0</v>
      </c>
      <c r="CK90" s="4">
        <f t="shared" si="178"/>
        <v>0</v>
      </c>
      <c r="CL90" s="49">
        <f t="shared" si="230"/>
        <v>0</v>
      </c>
      <c r="CM90" s="4">
        <f t="shared" si="231"/>
        <v>0</v>
      </c>
      <c r="CN90" s="49">
        <f t="shared" si="232"/>
        <v>0</v>
      </c>
      <c r="CP90" s="74">
        <f t="shared" si="233"/>
        <v>87</v>
      </c>
      <c r="CQ90" s="56">
        <f t="shared" si="234"/>
        <v>0</v>
      </c>
      <c r="CR90" s="4">
        <f t="shared" si="235"/>
        <v>0</v>
      </c>
      <c r="CS90" s="4">
        <f t="shared" si="236"/>
        <v>0</v>
      </c>
      <c r="CT90" s="49">
        <f t="shared" si="237"/>
        <v>0</v>
      </c>
      <c r="CU90" s="4">
        <f t="shared" si="238"/>
        <v>0</v>
      </c>
      <c r="CV90" s="49">
        <f t="shared" si="239"/>
        <v>0</v>
      </c>
      <c r="CW90" s="56"/>
      <c r="CX90" s="74">
        <f t="shared" si="240"/>
        <v>87</v>
      </c>
      <c r="CY90" s="4">
        <f>Input_Accepted!Q89*(1-$DC$3)</f>
        <v>7.2613197446119285E-2</v>
      </c>
      <c r="CZ90" s="4">
        <f>Input_Accepted!L89</f>
        <v>0.152039189957588</v>
      </c>
      <c r="DA90" s="4">
        <f>Input_Accepted!M89</f>
        <v>0</v>
      </c>
      <c r="DB90" s="49">
        <f>$DC$3*Input_Accepted!Q89</f>
        <v>8.8284504863445704E-2</v>
      </c>
      <c r="DD90" s="102">
        <f>Input_Accepted!Q89*Input_Accepted!C89</f>
        <v>0</v>
      </c>
      <c r="DG90" s="82">
        <f t="shared" si="241"/>
        <v>87</v>
      </c>
      <c r="DH90" s="56">
        <f t="shared" si="242"/>
        <v>4.3774390683511598E-2</v>
      </c>
      <c r="DI90" s="4">
        <f t="shared" si="243"/>
        <v>0.101557243382272</v>
      </c>
      <c r="DJ90" s="4">
        <f t="shared" si="244"/>
        <v>0.152039189957588</v>
      </c>
      <c r="DK90" s="49">
        <f t="shared" si="245"/>
        <v>8.8284504863445704E-2</v>
      </c>
      <c r="DM90" s="74">
        <f t="shared" si="246"/>
        <v>87</v>
      </c>
      <c r="DN90" s="4">
        <f t="shared" si="254"/>
        <v>2.0529496082987615E-6</v>
      </c>
      <c r="DO90" s="4">
        <f t="shared" si="255"/>
        <v>7.2668995656430339E-5</v>
      </c>
      <c r="DP90" s="49">
        <f t="shared" si="256"/>
        <v>2.7685838706761965E-4</v>
      </c>
      <c r="DQ90" s="49">
        <f t="shared" si="257"/>
        <v>6.5846014760545575E-5</v>
      </c>
      <c r="DS90" s="74">
        <f t="shared" si="247"/>
        <v>87</v>
      </c>
      <c r="DT90" s="410">
        <f t="shared" si="267"/>
        <v>0.13390413584891475</v>
      </c>
      <c r="DU90" s="467">
        <f t="shared" si="143"/>
        <v>0.13390413584891475</v>
      </c>
      <c r="DV90" s="49"/>
      <c r="DW90" s="102">
        <f t="shared" si="258"/>
        <v>28026.002932063322</v>
      </c>
      <c r="DY90" s="74">
        <f t="shared" si="248"/>
        <v>87</v>
      </c>
      <c r="DZ90" s="409">
        <f t="shared" si="249"/>
        <v>0.13645021744786562</v>
      </c>
      <c r="EB90" s="102">
        <f t="shared" si="260"/>
        <v>27316.49715370519</v>
      </c>
      <c r="EE90" s="74">
        <f t="shared" si="250"/>
        <v>87</v>
      </c>
      <c r="EF90" s="409">
        <f>Input_Accepted!Q89</f>
        <v>0.16089770230956499</v>
      </c>
      <c r="EH90" s="443">
        <f t="shared" si="179"/>
        <v>0.10458350650121724</v>
      </c>
    </row>
    <row r="91" spans="1:138">
      <c r="A91" s="82">
        <f t="shared" si="180"/>
        <v>88</v>
      </c>
      <c r="B91" s="84">
        <f>Input_Accepted!B90</f>
        <v>0</v>
      </c>
      <c r="C91" s="17">
        <f>Input_Accepted!C90</f>
        <v>0</v>
      </c>
      <c r="D91" s="16">
        <f t="shared" si="181"/>
        <v>0</v>
      </c>
      <c r="E91" s="12"/>
      <c r="F91" s="11">
        <f t="shared" si="182"/>
        <v>0</v>
      </c>
      <c r="G91" s="11">
        <f t="shared" si="183"/>
        <v>0</v>
      </c>
      <c r="H91" s="49">
        <f t="shared" si="184"/>
        <v>0</v>
      </c>
      <c r="J91" s="61">
        <f t="shared" si="185"/>
        <v>88</v>
      </c>
      <c r="K91" s="5">
        <f>Input_Accepted!B90</f>
        <v>0</v>
      </c>
      <c r="L91" s="4">
        <f t="shared" si="251"/>
        <v>1806</v>
      </c>
      <c r="M91" s="4">
        <f t="shared" si="252"/>
        <v>1</v>
      </c>
      <c r="N91" s="4"/>
      <c r="O91" s="49"/>
      <c r="Q91" s="43">
        <f t="shared" si="186"/>
        <v>88</v>
      </c>
      <c r="R91" s="14">
        <f>Input_Accepted!M90</f>
        <v>0</v>
      </c>
      <c r="S91" s="14">
        <f t="shared" si="187"/>
        <v>0</v>
      </c>
      <c r="T91" s="14">
        <f t="shared" si="188"/>
        <v>0</v>
      </c>
      <c r="U91" s="14">
        <f t="shared" si="189"/>
        <v>0</v>
      </c>
      <c r="V91" s="14">
        <f t="shared" si="190"/>
        <v>0</v>
      </c>
      <c r="W91" s="49"/>
      <c r="X91" s="43">
        <f t="shared" si="191"/>
        <v>88</v>
      </c>
      <c r="Y91" s="14">
        <f>+Input_Accepted!I90</f>
        <v>0</v>
      </c>
      <c r="Z91" s="14">
        <f t="shared" si="192"/>
        <v>0</v>
      </c>
      <c r="AA91" s="14">
        <f t="shared" si="193"/>
        <v>0</v>
      </c>
      <c r="AB91" s="14">
        <f t="shared" si="194"/>
        <v>0</v>
      </c>
      <c r="AC91" s="14">
        <f t="shared" si="195"/>
        <v>0</v>
      </c>
      <c r="AD91" s="50"/>
      <c r="AE91" s="43">
        <f t="shared" si="196"/>
        <v>88</v>
      </c>
      <c r="AF91" s="14">
        <f>Input_Accepted!E90</f>
        <v>0</v>
      </c>
      <c r="AG91" s="14">
        <f>Input_Accepted!J90</f>
        <v>4.5217576372207101E-2</v>
      </c>
      <c r="AH91" s="14">
        <f>Input_Accepted!K90</f>
        <v>0.110814164919443</v>
      </c>
      <c r="AI91" s="44">
        <f>Input_Accepted!L90</f>
        <v>0.171075408833371</v>
      </c>
      <c r="AK91" s="56">
        <f t="shared" si="169"/>
        <v>0</v>
      </c>
      <c r="AL91" s="4">
        <f t="shared" si="170"/>
        <v>0</v>
      </c>
      <c r="AM91" s="4">
        <f t="shared" si="171"/>
        <v>0</v>
      </c>
      <c r="AN91" s="4">
        <f t="shared" si="172"/>
        <v>0</v>
      </c>
      <c r="AO91" s="57">
        <f t="shared" si="197"/>
        <v>88</v>
      </c>
      <c r="AQ91" s="74">
        <f t="shared" si="197"/>
        <v>88</v>
      </c>
      <c r="AR91" s="73">
        <f t="shared" si="173"/>
        <v>-4.5217576372207101E-2</v>
      </c>
      <c r="AS91" s="73">
        <f t="shared" si="174"/>
        <v>-0.110814164919443</v>
      </c>
      <c r="AT91" s="50">
        <f t="shared" si="198"/>
        <v>-0.171075408833371</v>
      </c>
      <c r="AU91" s="50">
        <f t="shared" si="199"/>
        <v>-9.7409417381900523E-2</v>
      </c>
      <c r="AW91" s="74">
        <f t="shared" ref="AW91" si="282">1+AW90</f>
        <v>88</v>
      </c>
      <c r="AX91" s="4">
        <f t="shared" si="201"/>
        <v>0</v>
      </c>
      <c r="AY91" s="4">
        <f t="shared" si="201"/>
        <v>0</v>
      </c>
      <c r="AZ91" s="49">
        <f t="shared" si="201"/>
        <v>0</v>
      </c>
      <c r="BA91" s="4">
        <f t="shared" si="202"/>
        <v>0</v>
      </c>
      <c r="BC91" s="74">
        <f t="shared" si="203"/>
        <v>88</v>
      </c>
      <c r="BD91" s="56">
        <f t="shared" si="204"/>
        <v>0</v>
      </c>
      <c r="BE91" s="4">
        <f t="shared" si="205"/>
        <v>0</v>
      </c>
      <c r="BF91" s="4">
        <f t="shared" si="206"/>
        <v>0</v>
      </c>
      <c r="BG91" s="49">
        <f t="shared" si="207"/>
        <v>0</v>
      </c>
      <c r="BI91" s="74">
        <f t="shared" si="208"/>
        <v>88</v>
      </c>
      <c r="BJ91" s="56" t="e">
        <f t="shared" si="209"/>
        <v>#DIV/0!</v>
      </c>
      <c r="BK91" s="4" t="e">
        <f t="shared" si="210"/>
        <v>#DIV/0!</v>
      </c>
      <c r="BL91" s="4" t="e">
        <f t="shared" si="211"/>
        <v>#DIV/0!</v>
      </c>
      <c r="BM91" s="49" t="e">
        <f t="shared" si="212"/>
        <v>#DIV/0!</v>
      </c>
      <c r="BO91" s="74">
        <f t="shared" si="213"/>
        <v>88</v>
      </c>
      <c r="BP91" s="56">
        <f t="shared" si="214"/>
        <v>0</v>
      </c>
      <c r="BQ91" s="4">
        <f t="shared" si="215"/>
        <v>0</v>
      </c>
      <c r="BR91" s="4">
        <f t="shared" si="216"/>
        <v>0</v>
      </c>
      <c r="BS91" s="49">
        <f t="shared" si="217"/>
        <v>0</v>
      </c>
      <c r="BU91" s="74">
        <f t="shared" si="218"/>
        <v>88</v>
      </c>
      <c r="BV91" s="73">
        <f t="shared" si="219"/>
        <v>2.0446292129763818E-3</v>
      </c>
      <c r="BW91" s="73">
        <f t="shared" si="220"/>
        <v>1.2279779146793512E-2</v>
      </c>
      <c r="BX91" s="73">
        <f t="shared" si="221"/>
        <v>2.9266795507505029E-2</v>
      </c>
      <c r="BY91" s="1">
        <f t="shared" si="222"/>
        <v>9.4885945946813037E-3</v>
      </c>
      <c r="BZ91" s="91">
        <f t="shared" si="223"/>
        <v>0</v>
      </c>
      <c r="CB91" s="74">
        <f t="shared" si="224"/>
        <v>88</v>
      </c>
      <c r="CC91" s="56">
        <f t="shared" si="225"/>
        <v>0</v>
      </c>
      <c r="CD91" s="4">
        <f t="shared" si="226"/>
        <v>0</v>
      </c>
      <c r="CE91" s="4">
        <f t="shared" si="227"/>
        <v>0</v>
      </c>
      <c r="CF91" s="49">
        <f t="shared" si="228"/>
        <v>0</v>
      </c>
      <c r="CH91" s="74">
        <f t="shared" si="229"/>
        <v>88</v>
      </c>
      <c r="CI91" s="56">
        <f t="shared" si="176"/>
        <v>0</v>
      </c>
      <c r="CJ91" s="4">
        <f t="shared" si="177"/>
        <v>0</v>
      </c>
      <c r="CK91" s="4">
        <f t="shared" si="178"/>
        <v>0</v>
      </c>
      <c r="CL91" s="49">
        <f t="shared" si="230"/>
        <v>0</v>
      </c>
      <c r="CM91" s="4">
        <f t="shared" si="231"/>
        <v>0</v>
      </c>
      <c r="CN91" s="49">
        <f t="shared" si="232"/>
        <v>0</v>
      </c>
      <c r="CP91" s="74">
        <f t="shared" si="233"/>
        <v>88</v>
      </c>
      <c r="CQ91" s="56">
        <f t="shared" si="234"/>
        <v>0</v>
      </c>
      <c r="CR91" s="4">
        <f t="shared" si="235"/>
        <v>0</v>
      </c>
      <c r="CS91" s="4">
        <f t="shared" si="236"/>
        <v>0</v>
      </c>
      <c r="CT91" s="49">
        <f t="shared" si="237"/>
        <v>0</v>
      </c>
      <c r="CU91" s="4">
        <f t="shared" si="238"/>
        <v>0</v>
      </c>
      <c r="CV91" s="49">
        <f t="shared" si="239"/>
        <v>0</v>
      </c>
      <c r="CW91" s="56"/>
      <c r="CX91" s="74">
        <f t="shared" si="240"/>
        <v>88</v>
      </c>
      <c r="CY91" s="4">
        <f>Input_Accepted!Q90*(1-$DC$3)</f>
        <v>8.0118354499511477E-2</v>
      </c>
      <c r="CZ91" s="4">
        <f>Input_Accepted!L90</f>
        <v>0.171075408833371</v>
      </c>
      <c r="DA91" s="4">
        <f>Input_Accepted!M90</f>
        <v>0</v>
      </c>
      <c r="DB91" s="49">
        <f>$DC$3*Input_Accepted!Q90</f>
        <v>9.7409417381900523E-2</v>
      </c>
      <c r="DD91" s="102">
        <f>Input_Accepted!Q90*Input_Accepted!C90</f>
        <v>0</v>
      </c>
      <c r="DG91" s="82">
        <f t="shared" si="241"/>
        <v>88</v>
      </c>
      <c r="DH91" s="56">
        <f t="shared" si="242"/>
        <v>4.5217576372207101E-2</v>
      </c>
      <c r="DI91" s="4">
        <f t="shared" si="243"/>
        <v>0.110814164919443</v>
      </c>
      <c r="DJ91" s="4">
        <f t="shared" si="244"/>
        <v>0.171075408833371</v>
      </c>
      <c r="DK91" s="49">
        <f t="shared" si="245"/>
        <v>9.7409417381900523E-2</v>
      </c>
      <c r="DM91" s="74">
        <f t="shared" si="246"/>
        <v>88</v>
      </c>
      <c r="DN91" s="4">
        <f t="shared" si="254"/>
        <v>2.0827849320555134E-6</v>
      </c>
      <c r="DO91" s="4">
        <f t="shared" si="255"/>
        <v>8.5690596345340379E-5</v>
      </c>
      <c r="DP91" s="49">
        <f t="shared" si="256"/>
        <v>3.6237762908671679E-4</v>
      </c>
      <c r="DQ91" s="49">
        <f t="shared" si="257"/>
        <v>8.3264028469453474E-5</v>
      </c>
      <c r="DS91" s="74">
        <f t="shared" si="247"/>
        <v>88</v>
      </c>
      <c r="DT91" s="410">
        <f t="shared" si="267"/>
        <v>0.14885115268219798</v>
      </c>
      <c r="DU91" s="467">
        <f t="shared" si="143"/>
        <v>0.14885115268219798</v>
      </c>
      <c r="DV91" s="49"/>
      <c r="DW91" s="102">
        <f t="shared" si="258"/>
        <v>24273.205228146231</v>
      </c>
      <c r="DY91" s="74">
        <f t="shared" si="248"/>
        <v>88</v>
      </c>
      <c r="DZ91" s="409">
        <f t="shared" si="249"/>
        <v>0.15168144002488607</v>
      </c>
      <c r="EB91" s="102">
        <f t="shared" si="260"/>
        <v>23589.155177168112</v>
      </c>
      <c r="EE91" s="74">
        <f t="shared" si="250"/>
        <v>88</v>
      </c>
      <c r="EF91" s="409">
        <f>Input_Accepted!Q90</f>
        <v>0.177527771881412</v>
      </c>
      <c r="EH91" s="443">
        <f t="shared" si="179"/>
        <v>0.11539305172291781</v>
      </c>
    </row>
    <row r="92" spans="1:138">
      <c r="A92" s="82">
        <f t="shared" si="180"/>
        <v>89</v>
      </c>
      <c r="B92" s="84">
        <f>Input_Accepted!B91</f>
        <v>0</v>
      </c>
      <c r="C92" s="17">
        <f>Input_Accepted!C91</f>
        <v>0</v>
      </c>
      <c r="D92" s="16">
        <f t="shared" si="181"/>
        <v>0</v>
      </c>
      <c r="E92" s="12"/>
      <c r="F92" s="11">
        <f t="shared" si="182"/>
        <v>0</v>
      </c>
      <c r="G92" s="11">
        <f t="shared" si="183"/>
        <v>0</v>
      </c>
      <c r="H92" s="49">
        <f t="shared" si="184"/>
        <v>0</v>
      </c>
      <c r="J92" s="61">
        <f t="shared" si="185"/>
        <v>89</v>
      </c>
      <c r="K92" s="5">
        <f>Input_Accepted!B91</f>
        <v>0</v>
      </c>
      <c r="L92" s="4">
        <f t="shared" si="251"/>
        <v>1806</v>
      </c>
      <c r="M92" s="4">
        <f t="shared" si="252"/>
        <v>1</v>
      </c>
      <c r="N92" s="4"/>
      <c r="O92" s="49"/>
      <c r="Q92" s="43">
        <f t="shared" si="186"/>
        <v>89</v>
      </c>
      <c r="R92" s="14">
        <f>Input_Accepted!M91</f>
        <v>0</v>
      </c>
      <c r="S92" s="14">
        <f t="shared" si="187"/>
        <v>0</v>
      </c>
      <c r="T92" s="14">
        <f t="shared" si="188"/>
        <v>0</v>
      </c>
      <c r="U92" s="14">
        <f t="shared" si="189"/>
        <v>0</v>
      </c>
      <c r="V92" s="14">
        <f t="shared" si="190"/>
        <v>0</v>
      </c>
      <c r="W92" s="49"/>
      <c r="X92" s="43">
        <f t="shared" si="191"/>
        <v>89</v>
      </c>
      <c r="Y92" s="14">
        <f>+Input_Accepted!I91</f>
        <v>0</v>
      </c>
      <c r="Z92" s="14">
        <f t="shared" si="192"/>
        <v>0</v>
      </c>
      <c r="AA92" s="14">
        <f t="shared" si="193"/>
        <v>0</v>
      </c>
      <c r="AB92" s="14">
        <f t="shared" si="194"/>
        <v>0</v>
      </c>
      <c r="AC92" s="14">
        <f t="shared" si="195"/>
        <v>0</v>
      </c>
      <c r="AD92" s="50"/>
      <c r="AE92" s="43">
        <f t="shared" si="196"/>
        <v>89</v>
      </c>
      <c r="AF92" s="14">
        <f>Input_Accepted!E91</f>
        <v>0</v>
      </c>
      <c r="AG92" s="14">
        <f>Input_Accepted!J91</f>
        <v>4.66711359657613E-2</v>
      </c>
      <c r="AH92" s="14">
        <f>Input_Accepted!K91</f>
        <v>0.120856688218588</v>
      </c>
      <c r="AI92" s="44">
        <f>Input_Accepted!L91</f>
        <v>0.18820777893572899</v>
      </c>
      <c r="AK92" s="56">
        <f t="shared" si="169"/>
        <v>0</v>
      </c>
      <c r="AL92" s="4">
        <f t="shared" si="170"/>
        <v>0</v>
      </c>
      <c r="AM92" s="4">
        <f t="shared" si="171"/>
        <v>0</v>
      </c>
      <c r="AN92" s="4">
        <f t="shared" si="172"/>
        <v>0</v>
      </c>
      <c r="AO92" s="57">
        <f t="shared" si="197"/>
        <v>89</v>
      </c>
      <c r="AQ92" s="74">
        <f t="shared" si="197"/>
        <v>89</v>
      </c>
      <c r="AR92" s="73">
        <f t="shared" si="173"/>
        <v>-4.66711359657613E-2</v>
      </c>
      <c r="AS92" s="73">
        <f t="shared" si="174"/>
        <v>-0.120856688218588</v>
      </c>
      <c r="AT92" s="50">
        <f t="shared" si="198"/>
        <v>-0.18820777893572899</v>
      </c>
      <c r="AU92" s="50">
        <f t="shared" si="199"/>
        <v>-0.10550099840997508</v>
      </c>
      <c r="AW92" s="74">
        <f t="shared" ref="AW92" si="283">1+AW91</f>
        <v>89</v>
      </c>
      <c r="AX92" s="4">
        <f t="shared" si="201"/>
        <v>0</v>
      </c>
      <c r="AY92" s="4">
        <f t="shared" si="201"/>
        <v>0</v>
      </c>
      <c r="AZ92" s="49">
        <f t="shared" si="201"/>
        <v>0</v>
      </c>
      <c r="BA92" s="4">
        <f t="shared" si="202"/>
        <v>0</v>
      </c>
      <c r="BC92" s="74">
        <f t="shared" si="203"/>
        <v>89</v>
      </c>
      <c r="BD92" s="56">
        <f t="shared" si="204"/>
        <v>0</v>
      </c>
      <c r="BE92" s="4">
        <f t="shared" si="205"/>
        <v>0</v>
      </c>
      <c r="BF92" s="4">
        <f t="shared" si="206"/>
        <v>0</v>
      </c>
      <c r="BG92" s="49">
        <f t="shared" si="207"/>
        <v>0</v>
      </c>
      <c r="BI92" s="74">
        <f t="shared" si="208"/>
        <v>89</v>
      </c>
      <c r="BJ92" s="56" t="e">
        <f t="shared" si="209"/>
        <v>#DIV/0!</v>
      </c>
      <c r="BK92" s="4" t="e">
        <f t="shared" si="210"/>
        <v>#DIV/0!</v>
      </c>
      <c r="BL92" s="4" t="e">
        <f t="shared" si="211"/>
        <v>#DIV/0!</v>
      </c>
      <c r="BM92" s="49" t="e">
        <f t="shared" si="212"/>
        <v>#DIV/0!</v>
      </c>
      <c r="BO92" s="74">
        <f t="shared" si="213"/>
        <v>89</v>
      </c>
      <c r="BP92" s="56">
        <f t="shared" si="214"/>
        <v>0</v>
      </c>
      <c r="BQ92" s="4">
        <f t="shared" si="215"/>
        <v>0</v>
      </c>
      <c r="BR92" s="4">
        <f t="shared" si="216"/>
        <v>0</v>
      </c>
      <c r="BS92" s="49">
        <f t="shared" si="217"/>
        <v>0</v>
      </c>
      <c r="BU92" s="74">
        <f t="shared" si="218"/>
        <v>89</v>
      </c>
      <c r="BV92" s="73">
        <f t="shared" si="219"/>
        <v>2.1781949323345781E-3</v>
      </c>
      <c r="BW92" s="73">
        <f t="shared" si="220"/>
        <v>1.4606339087164986E-2</v>
      </c>
      <c r="BX92" s="73">
        <f t="shared" si="221"/>
        <v>3.5422168051920229E-2</v>
      </c>
      <c r="BY92" s="1">
        <f t="shared" si="222"/>
        <v>1.1130460665501564E-2</v>
      </c>
      <c r="BZ92" s="91">
        <f t="shared" si="223"/>
        <v>0</v>
      </c>
      <c r="CB92" s="74">
        <f t="shared" si="224"/>
        <v>89</v>
      </c>
      <c r="CC92" s="56">
        <f t="shared" si="225"/>
        <v>0</v>
      </c>
      <c r="CD92" s="4">
        <f t="shared" si="226"/>
        <v>0</v>
      </c>
      <c r="CE92" s="4">
        <f t="shared" si="227"/>
        <v>0</v>
      </c>
      <c r="CF92" s="49">
        <f t="shared" si="228"/>
        <v>0</v>
      </c>
      <c r="CH92" s="74">
        <f t="shared" si="229"/>
        <v>89</v>
      </c>
      <c r="CI92" s="56">
        <f t="shared" si="176"/>
        <v>0</v>
      </c>
      <c r="CJ92" s="4">
        <f t="shared" si="177"/>
        <v>0</v>
      </c>
      <c r="CK92" s="4">
        <f t="shared" si="178"/>
        <v>0</v>
      </c>
      <c r="CL92" s="49">
        <f t="shared" si="230"/>
        <v>0</v>
      </c>
      <c r="CM92" s="4">
        <f t="shared" si="231"/>
        <v>0</v>
      </c>
      <c r="CN92" s="49">
        <f t="shared" si="232"/>
        <v>0</v>
      </c>
      <c r="CP92" s="74">
        <f t="shared" si="233"/>
        <v>89</v>
      </c>
      <c r="CQ92" s="56">
        <f t="shared" si="234"/>
        <v>0</v>
      </c>
      <c r="CR92" s="4">
        <f t="shared" si="235"/>
        <v>0</v>
      </c>
      <c r="CS92" s="4">
        <f t="shared" si="236"/>
        <v>0</v>
      </c>
      <c r="CT92" s="49">
        <f t="shared" si="237"/>
        <v>0</v>
      </c>
      <c r="CU92" s="4">
        <f t="shared" si="238"/>
        <v>0</v>
      </c>
      <c r="CV92" s="49">
        <f t="shared" si="239"/>
        <v>0</v>
      </c>
      <c r="CW92" s="56"/>
      <c r="CX92" s="74">
        <f t="shared" si="240"/>
        <v>89</v>
      </c>
      <c r="CY92" s="4">
        <f>Input_Accepted!Q91*(1-$DC$3)</f>
        <v>8.6773605857058914E-2</v>
      </c>
      <c r="CZ92" s="4">
        <f>Input_Accepted!L91</f>
        <v>0.18820777893572899</v>
      </c>
      <c r="DA92" s="4">
        <f>Input_Accepted!M91</f>
        <v>0</v>
      </c>
      <c r="DB92" s="49">
        <f>$DC$3*Input_Accepted!Q91</f>
        <v>0.10550099840997508</v>
      </c>
      <c r="DD92" s="102">
        <f>Input_Accepted!Q91*Input_Accepted!C91</f>
        <v>0</v>
      </c>
      <c r="DG92" s="82">
        <f t="shared" si="241"/>
        <v>89</v>
      </c>
      <c r="DH92" s="56">
        <f t="shared" si="242"/>
        <v>4.66711359657613E-2</v>
      </c>
      <c r="DI92" s="4">
        <f t="shared" si="243"/>
        <v>0.120856688218588</v>
      </c>
      <c r="DJ92" s="4">
        <f t="shared" si="244"/>
        <v>0.18820777893572899</v>
      </c>
      <c r="DK92" s="49">
        <f t="shared" si="245"/>
        <v>0.10550099840997508</v>
      </c>
      <c r="DM92" s="74">
        <f t="shared" si="246"/>
        <v>89</v>
      </c>
      <c r="DN92" s="4">
        <f t="shared" si="254"/>
        <v>2.1128354920134483E-6</v>
      </c>
      <c r="DO92" s="4">
        <f t="shared" si="255"/>
        <v>1.0085227421387013E-4</v>
      </c>
      <c r="DP92" s="49">
        <f t="shared" si="256"/>
        <v>2.9351810532416995E-4</v>
      </c>
      <c r="DQ92" s="49">
        <f t="shared" si="257"/>
        <v>6.5473683533896112E-5</v>
      </c>
      <c r="DS92" s="74">
        <f t="shared" si="247"/>
        <v>89</v>
      </c>
      <c r="DT92" s="410">
        <f t="shared" si="267"/>
        <v>0.16546662666057294</v>
      </c>
      <c r="DU92" s="467">
        <f t="shared" si="143"/>
        <v>0.16546662666057294</v>
      </c>
      <c r="DV92" s="49"/>
      <c r="DW92" s="102">
        <f t="shared" si="258"/>
        <v>20660.110650645111</v>
      </c>
      <c r="DY92" s="74">
        <f t="shared" si="248"/>
        <v>89</v>
      </c>
      <c r="DZ92" s="409">
        <f t="shared" si="249"/>
        <v>0.16861284414452207</v>
      </c>
      <c r="EB92" s="102">
        <f t="shared" si="260"/>
        <v>20011.118150924758</v>
      </c>
      <c r="EE92" s="74">
        <f t="shared" si="250"/>
        <v>89</v>
      </c>
      <c r="EF92" s="409">
        <f>Input_Accepted!Q91</f>
        <v>0.19227460426703399</v>
      </c>
      <c r="EH92" s="443">
        <f t="shared" si="179"/>
        <v>0.12497849277357211</v>
      </c>
    </row>
    <row r="93" spans="1:138">
      <c r="A93" s="82">
        <f t="shared" si="180"/>
        <v>90</v>
      </c>
      <c r="B93" s="84">
        <f>Input_Accepted!B92</f>
        <v>0</v>
      </c>
      <c r="C93" s="17">
        <f>Input_Accepted!C92</f>
        <v>0</v>
      </c>
      <c r="D93" s="16">
        <f t="shared" si="181"/>
        <v>0</v>
      </c>
      <c r="E93" s="12"/>
      <c r="F93" s="11">
        <f t="shared" si="182"/>
        <v>0</v>
      </c>
      <c r="G93" s="11">
        <f t="shared" si="183"/>
        <v>0</v>
      </c>
      <c r="H93" s="49">
        <f t="shared" si="184"/>
        <v>0</v>
      </c>
      <c r="J93" s="61">
        <f t="shared" si="185"/>
        <v>90</v>
      </c>
      <c r="K93" s="5">
        <f>Input_Accepted!B92</f>
        <v>0</v>
      </c>
      <c r="L93" s="4">
        <f t="shared" si="251"/>
        <v>1806</v>
      </c>
      <c r="M93" s="4">
        <f t="shared" si="252"/>
        <v>1</v>
      </c>
      <c r="N93" s="4"/>
      <c r="O93" s="49"/>
      <c r="Q93" s="43">
        <f t="shared" si="186"/>
        <v>90</v>
      </c>
      <c r="R93" s="14">
        <f>Input_Accepted!M92</f>
        <v>0</v>
      </c>
      <c r="S93" s="14">
        <f t="shared" si="187"/>
        <v>0</v>
      </c>
      <c r="T93" s="14">
        <f t="shared" si="188"/>
        <v>0</v>
      </c>
      <c r="U93" s="14">
        <f t="shared" si="189"/>
        <v>0</v>
      </c>
      <c r="V93" s="14">
        <f t="shared" si="190"/>
        <v>0</v>
      </c>
      <c r="W93" s="49"/>
      <c r="X93" s="43">
        <f t="shared" si="191"/>
        <v>90</v>
      </c>
      <c r="Y93" s="14">
        <f>+Input_Accepted!I92</f>
        <v>0</v>
      </c>
      <c r="Z93" s="14">
        <f t="shared" si="192"/>
        <v>0</v>
      </c>
      <c r="AA93" s="14">
        <f t="shared" si="193"/>
        <v>0</v>
      </c>
      <c r="AB93" s="14">
        <f t="shared" si="194"/>
        <v>0</v>
      </c>
      <c r="AC93" s="14">
        <f t="shared" si="195"/>
        <v>0</v>
      </c>
      <c r="AD93" s="50"/>
      <c r="AE93" s="43">
        <f t="shared" si="196"/>
        <v>90</v>
      </c>
      <c r="AF93" s="14">
        <f>Input_Accepted!E92</f>
        <v>0</v>
      </c>
      <c r="AG93" s="14">
        <f>Input_Accepted!J92</f>
        <v>4.8135069464305298E-2</v>
      </c>
      <c r="AH93" s="14">
        <f>Input_Accepted!K92</f>
        <v>0.13174005277138101</v>
      </c>
      <c r="AI93" s="44">
        <f>Input_Accepted!L92</f>
        <v>0.20646217146517101</v>
      </c>
      <c r="AK93" s="56">
        <f t="shared" si="169"/>
        <v>0</v>
      </c>
      <c r="AL93" s="4">
        <f t="shared" si="170"/>
        <v>0</v>
      </c>
      <c r="AM93" s="4">
        <f t="shared" si="171"/>
        <v>0</v>
      </c>
      <c r="AN93" s="4">
        <f t="shared" si="172"/>
        <v>0</v>
      </c>
      <c r="AO93" s="57">
        <f t="shared" si="197"/>
        <v>90</v>
      </c>
      <c r="AQ93" s="74">
        <f t="shared" si="197"/>
        <v>90</v>
      </c>
      <c r="AR93" s="73">
        <f t="shared" si="173"/>
        <v>-4.8135069464305298E-2</v>
      </c>
      <c r="AS93" s="73">
        <f t="shared" si="174"/>
        <v>-0.13174005277138101</v>
      </c>
      <c r="AT93" s="50">
        <f t="shared" si="198"/>
        <v>-0.20646217146517101</v>
      </c>
      <c r="AU93" s="50">
        <f t="shared" si="199"/>
        <v>-0.11401777816368662</v>
      </c>
      <c r="AW93" s="74">
        <f t="shared" ref="AW93" si="284">1+AW92</f>
        <v>90</v>
      </c>
      <c r="AX93" s="4">
        <f t="shared" si="201"/>
        <v>0</v>
      </c>
      <c r="AY93" s="4">
        <f t="shared" si="201"/>
        <v>0</v>
      </c>
      <c r="AZ93" s="49">
        <f t="shared" si="201"/>
        <v>0</v>
      </c>
      <c r="BA93" s="4">
        <f t="shared" si="202"/>
        <v>0</v>
      </c>
      <c r="BC93" s="74">
        <f t="shared" si="203"/>
        <v>90</v>
      </c>
      <c r="BD93" s="56">
        <f t="shared" si="204"/>
        <v>0</v>
      </c>
      <c r="BE93" s="4">
        <f t="shared" si="205"/>
        <v>0</v>
      </c>
      <c r="BF93" s="4">
        <f t="shared" si="206"/>
        <v>0</v>
      </c>
      <c r="BG93" s="49">
        <f t="shared" si="207"/>
        <v>0</v>
      </c>
      <c r="BI93" s="74">
        <f t="shared" si="208"/>
        <v>90</v>
      </c>
      <c r="BJ93" s="56" t="e">
        <f t="shared" si="209"/>
        <v>#DIV/0!</v>
      </c>
      <c r="BK93" s="4" t="e">
        <f t="shared" si="210"/>
        <v>#DIV/0!</v>
      </c>
      <c r="BL93" s="4" t="e">
        <f t="shared" si="211"/>
        <v>#DIV/0!</v>
      </c>
      <c r="BM93" s="49" t="e">
        <f t="shared" si="212"/>
        <v>#DIV/0!</v>
      </c>
      <c r="BO93" s="74">
        <f t="shared" si="213"/>
        <v>90</v>
      </c>
      <c r="BP93" s="56">
        <f t="shared" si="214"/>
        <v>0</v>
      </c>
      <c r="BQ93" s="4">
        <f t="shared" si="215"/>
        <v>0</v>
      </c>
      <c r="BR93" s="4">
        <f t="shared" si="216"/>
        <v>0</v>
      </c>
      <c r="BS93" s="49">
        <f t="shared" si="217"/>
        <v>0</v>
      </c>
      <c r="BU93" s="74">
        <f t="shared" si="218"/>
        <v>90</v>
      </c>
      <c r="BV93" s="73">
        <f t="shared" si="219"/>
        <v>2.3169849123334963E-3</v>
      </c>
      <c r="BW93" s="73">
        <f t="shared" si="220"/>
        <v>1.7355441504206252E-2</v>
      </c>
      <c r="BX93" s="73">
        <f t="shared" si="221"/>
        <v>4.2626628246113678E-2</v>
      </c>
      <c r="BY93" s="1">
        <f t="shared" si="222"/>
        <v>1.3000053737383653E-2</v>
      </c>
      <c r="BZ93" s="91">
        <f t="shared" si="223"/>
        <v>0</v>
      </c>
      <c r="CB93" s="74">
        <f t="shared" si="224"/>
        <v>90</v>
      </c>
      <c r="CC93" s="56">
        <f t="shared" si="225"/>
        <v>0</v>
      </c>
      <c r="CD93" s="4">
        <f t="shared" si="226"/>
        <v>0</v>
      </c>
      <c r="CE93" s="4">
        <f t="shared" si="227"/>
        <v>0</v>
      </c>
      <c r="CF93" s="49">
        <f t="shared" si="228"/>
        <v>0</v>
      </c>
      <c r="CH93" s="74">
        <f t="shared" si="229"/>
        <v>90</v>
      </c>
      <c r="CI93" s="56">
        <f t="shared" si="176"/>
        <v>0</v>
      </c>
      <c r="CJ93" s="4">
        <f t="shared" si="177"/>
        <v>0</v>
      </c>
      <c r="CK93" s="4">
        <f t="shared" si="178"/>
        <v>0</v>
      </c>
      <c r="CL93" s="49">
        <f t="shared" si="230"/>
        <v>0</v>
      </c>
      <c r="CM93" s="4">
        <f t="shared" si="231"/>
        <v>0</v>
      </c>
      <c r="CN93" s="49">
        <f t="shared" si="232"/>
        <v>0</v>
      </c>
      <c r="CP93" s="74">
        <f t="shared" si="233"/>
        <v>90</v>
      </c>
      <c r="CQ93" s="56">
        <f t="shared" si="234"/>
        <v>0</v>
      </c>
      <c r="CR93" s="4">
        <f t="shared" si="235"/>
        <v>0</v>
      </c>
      <c r="CS93" s="4">
        <f t="shared" si="236"/>
        <v>0</v>
      </c>
      <c r="CT93" s="49">
        <f t="shared" si="237"/>
        <v>0</v>
      </c>
      <c r="CU93" s="4">
        <f t="shared" si="238"/>
        <v>0</v>
      </c>
      <c r="CV93" s="49">
        <f t="shared" si="239"/>
        <v>0</v>
      </c>
      <c r="CW93" s="56"/>
      <c r="CX93" s="74">
        <f t="shared" si="240"/>
        <v>90</v>
      </c>
      <c r="CY93" s="4">
        <f>Input_Accepted!Q92*(1-$DC$3)</f>
        <v>9.3778579275870369E-2</v>
      </c>
      <c r="CZ93" s="4">
        <f>Input_Accepted!L92</f>
        <v>0.20646217146517101</v>
      </c>
      <c r="DA93" s="4">
        <f>Input_Accepted!M92</f>
        <v>0</v>
      </c>
      <c r="DB93" s="49">
        <f>$DC$3*Input_Accepted!Q92</f>
        <v>0.11401777816368662</v>
      </c>
      <c r="DD93" s="102">
        <f>Input_Accepted!Q92*Input_Accepted!C92</f>
        <v>0</v>
      </c>
      <c r="DG93" s="82">
        <f t="shared" si="241"/>
        <v>90</v>
      </c>
      <c r="DH93" s="56">
        <f t="shared" si="242"/>
        <v>4.8135069464305298E-2</v>
      </c>
      <c r="DI93" s="4">
        <f t="shared" si="243"/>
        <v>0.13174005277138101</v>
      </c>
      <c r="DJ93" s="4">
        <f t="shared" si="244"/>
        <v>0.20646217146517101</v>
      </c>
      <c r="DK93" s="49">
        <f t="shared" si="245"/>
        <v>0.11401777816368662</v>
      </c>
      <c r="DM93" s="74">
        <f t="shared" si="246"/>
        <v>90</v>
      </c>
      <c r="DN93" s="4">
        <f t="shared" si="254"/>
        <v>2.1431012881592709E-6</v>
      </c>
      <c r="DO93" s="4">
        <f t="shared" si="255"/>
        <v>1.1844762398899144E-4</v>
      </c>
      <c r="DP93" s="49">
        <f t="shared" si="256"/>
        <v>3.3322284661894887E-4</v>
      </c>
      <c r="DQ93" s="49">
        <f t="shared" si="257"/>
        <v>7.2535537373230789E-5</v>
      </c>
      <c r="DS93" s="74">
        <f t="shared" si="247"/>
        <v>90</v>
      </c>
      <c r="DT93" s="410">
        <f t="shared" si="267"/>
        <v>0.18393679891001555</v>
      </c>
      <c r="DU93" s="467">
        <f t="shared" si="143"/>
        <v>0.18393679891001555</v>
      </c>
      <c r="DV93" s="49"/>
      <c r="DW93" s="102">
        <f t="shared" si="258"/>
        <v>17241.551834848691</v>
      </c>
      <c r="DY93" s="74">
        <f t="shared" si="248"/>
        <v>90</v>
      </c>
      <c r="DZ93" s="409">
        <f t="shared" si="249"/>
        <v>0.1874342121609634</v>
      </c>
      <c r="EB93" s="102">
        <f t="shared" si="260"/>
        <v>16636.986604985264</v>
      </c>
      <c r="EE93" s="74">
        <f t="shared" si="250"/>
        <v>90</v>
      </c>
      <c r="EF93" s="409">
        <f>Input_Accepted!Q92</f>
        <v>0.20779635743955699</v>
      </c>
      <c r="EH93" s="443">
        <f t="shared" si="179"/>
        <v>0.13506763233571203</v>
      </c>
    </row>
    <row r="94" spans="1:138">
      <c r="A94" s="82">
        <f t="shared" si="180"/>
        <v>91</v>
      </c>
      <c r="B94" s="84">
        <f>Input_Accepted!B93</f>
        <v>0</v>
      </c>
      <c r="C94" s="17">
        <f>Input_Accepted!C93</f>
        <v>0</v>
      </c>
      <c r="D94" s="16">
        <f t="shared" si="181"/>
        <v>0</v>
      </c>
      <c r="E94" s="12"/>
      <c r="F94" s="11">
        <f t="shared" si="182"/>
        <v>0</v>
      </c>
      <c r="G94" s="11">
        <f t="shared" si="183"/>
        <v>0</v>
      </c>
      <c r="H94" s="49">
        <f t="shared" si="184"/>
        <v>0</v>
      </c>
      <c r="J94" s="61">
        <f t="shared" si="185"/>
        <v>91</v>
      </c>
      <c r="K94" s="5">
        <f>Input_Accepted!B93</f>
        <v>0</v>
      </c>
      <c r="L94" s="4">
        <f t="shared" si="251"/>
        <v>1806</v>
      </c>
      <c r="M94" s="4">
        <f t="shared" si="252"/>
        <v>1</v>
      </c>
      <c r="N94" s="4"/>
      <c r="O94" s="49"/>
      <c r="Q94" s="43">
        <f t="shared" si="186"/>
        <v>91</v>
      </c>
      <c r="R94" s="14">
        <f>Input_Accepted!M93</f>
        <v>0</v>
      </c>
      <c r="S94" s="14">
        <f t="shared" si="187"/>
        <v>0</v>
      </c>
      <c r="T94" s="14">
        <f t="shared" si="188"/>
        <v>0</v>
      </c>
      <c r="U94" s="14">
        <f t="shared" si="189"/>
        <v>0</v>
      </c>
      <c r="V94" s="14">
        <f t="shared" si="190"/>
        <v>0</v>
      </c>
      <c r="W94" s="49"/>
      <c r="X94" s="43">
        <f t="shared" si="191"/>
        <v>91</v>
      </c>
      <c r="Y94" s="14">
        <f>+Input_Accepted!I93</f>
        <v>0</v>
      </c>
      <c r="Z94" s="14">
        <f t="shared" si="192"/>
        <v>0</v>
      </c>
      <c r="AA94" s="14">
        <f t="shared" si="193"/>
        <v>0</v>
      </c>
      <c r="AB94" s="14">
        <f t="shared" si="194"/>
        <v>0</v>
      </c>
      <c r="AC94" s="14">
        <f t="shared" si="195"/>
        <v>0</v>
      </c>
      <c r="AD94" s="50"/>
      <c r="AE94" s="43">
        <f t="shared" si="196"/>
        <v>91</v>
      </c>
      <c r="AF94" s="14">
        <f>Input_Accepted!E93</f>
        <v>0</v>
      </c>
      <c r="AG94" s="14">
        <f>Input_Accepted!J93</f>
        <v>4.9609376867962199E-2</v>
      </c>
      <c r="AH94" s="14">
        <f>Input_Accepted!K93</f>
        <v>0.14352108880101599</v>
      </c>
      <c r="AI94" s="44">
        <f>Input_Accepted!L93</f>
        <v>0.22715561335634801</v>
      </c>
      <c r="AK94" s="56">
        <f t="shared" si="169"/>
        <v>0</v>
      </c>
      <c r="AL94" s="4">
        <f t="shared" si="170"/>
        <v>0</v>
      </c>
      <c r="AM94" s="4">
        <f t="shared" si="171"/>
        <v>0</v>
      </c>
      <c r="AN94" s="4">
        <f t="shared" si="172"/>
        <v>0</v>
      </c>
      <c r="AO94" s="57">
        <f t="shared" si="197"/>
        <v>91</v>
      </c>
      <c r="AQ94" s="74">
        <f t="shared" si="197"/>
        <v>91</v>
      </c>
      <c r="AR94" s="73">
        <f t="shared" si="173"/>
        <v>-4.9609376867962199E-2</v>
      </c>
      <c r="AS94" s="73">
        <f t="shared" si="174"/>
        <v>-0.14352108880101599</v>
      </c>
      <c r="AT94" s="50">
        <f t="shared" si="198"/>
        <v>-0.22715561335634801</v>
      </c>
      <c r="AU94" s="50">
        <f t="shared" si="199"/>
        <v>-0.12356437612778035</v>
      </c>
      <c r="AW94" s="74">
        <f t="shared" ref="AW94" si="285">1+AW93</f>
        <v>91</v>
      </c>
      <c r="AX94" s="4">
        <f t="shared" si="201"/>
        <v>0</v>
      </c>
      <c r="AY94" s="4">
        <f t="shared" si="201"/>
        <v>0</v>
      </c>
      <c r="AZ94" s="49">
        <f t="shared" si="201"/>
        <v>0</v>
      </c>
      <c r="BA94" s="4">
        <f t="shared" si="202"/>
        <v>0</v>
      </c>
      <c r="BC94" s="74">
        <f t="shared" si="203"/>
        <v>91</v>
      </c>
      <c r="BD94" s="56">
        <f t="shared" si="204"/>
        <v>0</v>
      </c>
      <c r="BE94" s="4">
        <f t="shared" si="205"/>
        <v>0</v>
      </c>
      <c r="BF94" s="4">
        <f t="shared" si="206"/>
        <v>0</v>
      </c>
      <c r="BG94" s="49">
        <f t="shared" si="207"/>
        <v>0</v>
      </c>
      <c r="BI94" s="74">
        <f t="shared" si="208"/>
        <v>91</v>
      </c>
      <c r="BJ94" s="56" t="e">
        <f t="shared" si="209"/>
        <v>#DIV/0!</v>
      </c>
      <c r="BK94" s="4" t="e">
        <f t="shared" si="210"/>
        <v>#DIV/0!</v>
      </c>
      <c r="BL94" s="4" t="e">
        <f t="shared" si="211"/>
        <v>#DIV/0!</v>
      </c>
      <c r="BM94" s="49" t="e">
        <f t="shared" si="212"/>
        <v>#DIV/0!</v>
      </c>
      <c r="BO94" s="74">
        <f t="shared" si="213"/>
        <v>91</v>
      </c>
      <c r="BP94" s="56">
        <f t="shared" si="214"/>
        <v>0</v>
      </c>
      <c r="BQ94" s="4">
        <f t="shared" si="215"/>
        <v>0</v>
      </c>
      <c r="BR94" s="4">
        <f t="shared" si="216"/>
        <v>0</v>
      </c>
      <c r="BS94" s="49">
        <f t="shared" si="217"/>
        <v>0</v>
      </c>
      <c r="BU94" s="74">
        <f t="shared" si="218"/>
        <v>91</v>
      </c>
      <c r="BV94" s="73">
        <f t="shared" si="219"/>
        <v>2.4610902732275031E-3</v>
      </c>
      <c r="BW94" s="73">
        <f t="shared" si="220"/>
        <v>2.0598302930629118E-2</v>
      </c>
      <c r="BX94" s="73">
        <f t="shared" si="221"/>
        <v>5.1599672679298672E-2</v>
      </c>
      <c r="BY94" s="1">
        <f t="shared" si="222"/>
        <v>1.5268155047847573E-2</v>
      </c>
      <c r="BZ94" s="91">
        <f t="shared" si="223"/>
        <v>0</v>
      </c>
      <c r="CB94" s="74">
        <f t="shared" si="224"/>
        <v>91</v>
      </c>
      <c r="CC94" s="56">
        <f t="shared" si="225"/>
        <v>0</v>
      </c>
      <c r="CD94" s="4">
        <f t="shared" si="226"/>
        <v>0</v>
      </c>
      <c r="CE94" s="4">
        <f t="shared" si="227"/>
        <v>0</v>
      </c>
      <c r="CF94" s="49">
        <f t="shared" si="228"/>
        <v>0</v>
      </c>
      <c r="CH94" s="74">
        <f t="shared" si="229"/>
        <v>91</v>
      </c>
      <c r="CI94" s="56">
        <f t="shared" si="176"/>
        <v>0</v>
      </c>
      <c r="CJ94" s="4">
        <f t="shared" si="177"/>
        <v>0</v>
      </c>
      <c r="CK94" s="4">
        <f t="shared" si="178"/>
        <v>0</v>
      </c>
      <c r="CL94" s="49">
        <f t="shared" si="230"/>
        <v>0</v>
      </c>
      <c r="CM94" s="4">
        <f t="shared" si="231"/>
        <v>0</v>
      </c>
      <c r="CN94" s="49">
        <f t="shared" si="232"/>
        <v>0</v>
      </c>
      <c r="CP94" s="74">
        <f t="shared" si="233"/>
        <v>91</v>
      </c>
      <c r="CQ94" s="56">
        <f t="shared" si="234"/>
        <v>0</v>
      </c>
      <c r="CR94" s="4">
        <f t="shared" si="235"/>
        <v>0</v>
      </c>
      <c r="CS94" s="4">
        <f t="shared" si="236"/>
        <v>0</v>
      </c>
      <c r="CT94" s="49">
        <f t="shared" si="237"/>
        <v>0</v>
      </c>
      <c r="CU94" s="4">
        <f t="shared" si="238"/>
        <v>0</v>
      </c>
      <c r="CV94" s="49">
        <f t="shared" si="239"/>
        <v>0</v>
      </c>
      <c r="CW94" s="56"/>
      <c r="CX94" s="74">
        <f t="shared" si="240"/>
        <v>91</v>
      </c>
      <c r="CY94" s="4">
        <f>Input_Accepted!Q93*(1-$DC$3)</f>
        <v>0.10163056874987467</v>
      </c>
      <c r="CZ94" s="4">
        <f>Input_Accepted!L93</f>
        <v>0.22715561335634801</v>
      </c>
      <c r="DA94" s="4">
        <f>Input_Accepted!M93</f>
        <v>0</v>
      </c>
      <c r="DB94" s="49">
        <f>$DC$3*Input_Accepted!Q93</f>
        <v>0.12356437612778035</v>
      </c>
      <c r="DD94" s="102">
        <f>Input_Accepted!Q93*Input_Accepted!C93</f>
        <v>0</v>
      </c>
      <c r="DG94" s="82">
        <f t="shared" si="241"/>
        <v>91</v>
      </c>
      <c r="DH94" s="56">
        <f t="shared" si="242"/>
        <v>4.9609376867962199E-2</v>
      </c>
      <c r="DI94" s="4">
        <f t="shared" si="243"/>
        <v>0.14352108880101599</v>
      </c>
      <c r="DJ94" s="4">
        <f t="shared" si="244"/>
        <v>0.22715561335634801</v>
      </c>
      <c r="DK94" s="49">
        <f t="shared" si="245"/>
        <v>0.12356437612778035</v>
      </c>
      <c r="DM94" s="74">
        <f t="shared" si="246"/>
        <v>91</v>
      </c>
      <c r="DN94" s="4">
        <f t="shared" si="254"/>
        <v>2.1735823204775513E-6</v>
      </c>
      <c r="DO94" s="4">
        <f t="shared" si="255"/>
        <v>1.3879280993155761E-4</v>
      </c>
      <c r="DP94" s="49">
        <f t="shared" si="256"/>
        <v>4.2821853730351913E-4</v>
      </c>
      <c r="DQ94" s="49">
        <f t="shared" si="257"/>
        <v>9.113753268803846E-5</v>
      </c>
      <c r="DS94" s="74">
        <f t="shared" si="247"/>
        <v>91</v>
      </c>
      <c r="DT94" s="410">
        <f t="shared" si="267"/>
        <v>0.20446869967722042</v>
      </c>
      <c r="DU94" s="467">
        <f t="shared" si="143"/>
        <v>0.20446869967722042</v>
      </c>
      <c r="DV94" s="49"/>
      <c r="DW94" s="102">
        <f t="shared" si="258"/>
        <v>14070.195982105517</v>
      </c>
      <c r="DY94" s="74">
        <f t="shared" si="248"/>
        <v>91</v>
      </c>
      <c r="DZ94" s="409">
        <f t="shared" si="249"/>
        <v>0.20835651083786277</v>
      </c>
      <c r="EB94" s="102">
        <f t="shared" si="260"/>
        <v>13518.646127947351</v>
      </c>
      <c r="EE94" s="74">
        <f t="shared" si="250"/>
        <v>91</v>
      </c>
      <c r="EF94" s="409">
        <f>Input_Accepted!Q93</f>
        <v>0.22519494487765501</v>
      </c>
      <c r="EH94" s="443">
        <f t="shared" si="179"/>
        <v>0.14637671417047576</v>
      </c>
    </row>
    <row r="95" spans="1:138">
      <c r="A95" s="82">
        <f t="shared" si="180"/>
        <v>92</v>
      </c>
      <c r="B95" s="84">
        <f>Input_Accepted!B94</f>
        <v>0</v>
      </c>
      <c r="C95" s="17">
        <f>Input_Accepted!C94</f>
        <v>0</v>
      </c>
      <c r="D95" s="16">
        <f t="shared" si="181"/>
        <v>0</v>
      </c>
      <c r="E95" s="12"/>
      <c r="F95" s="11">
        <f t="shared" si="182"/>
        <v>0</v>
      </c>
      <c r="G95" s="11">
        <f t="shared" si="183"/>
        <v>0</v>
      </c>
      <c r="H95" s="49">
        <f t="shared" si="184"/>
        <v>0</v>
      </c>
      <c r="J95" s="61">
        <f t="shared" si="185"/>
        <v>92</v>
      </c>
      <c r="K95" s="5">
        <f>Input_Accepted!B94</f>
        <v>0</v>
      </c>
      <c r="L95" s="4">
        <f t="shared" si="251"/>
        <v>1806</v>
      </c>
      <c r="M95" s="4">
        <f t="shared" si="252"/>
        <v>1</v>
      </c>
      <c r="N95" s="4"/>
      <c r="O95" s="49"/>
      <c r="Q95" s="43">
        <f t="shared" si="186"/>
        <v>92</v>
      </c>
      <c r="R95" s="14">
        <f>Input_Accepted!M94</f>
        <v>0</v>
      </c>
      <c r="S95" s="14">
        <f t="shared" si="187"/>
        <v>0</v>
      </c>
      <c r="T95" s="14">
        <f t="shared" si="188"/>
        <v>0</v>
      </c>
      <c r="U95" s="14">
        <f t="shared" si="189"/>
        <v>0</v>
      </c>
      <c r="V95" s="14">
        <f t="shared" si="190"/>
        <v>0</v>
      </c>
      <c r="W95" s="49"/>
      <c r="X95" s="43">
        <f t="shared" si="191"/>
        <v>92</v>
      </c>
      <c r="Y95" s="14">
        <f>+Input_Accepted!I94</f>
        <v>0</v>
      </c>
      <c r="Z95" s="14">
        <f t="shared" si="192"/>
        <v>0</v>
      </c>
      <c r="AA95" s="14">
        <f t="shared" si="193"/>
        <v>0</v>
      </c>
      <c r="AB95" s="14">
        <f t="shared" si="194"/>
        <v>0</v>
      </c>
      <c r="AC95" s="14">
        <f t="shared" si="195"/>
        <v>0</v>
      </c>
      <c r="AD95" s="50"/>
      <c r="AE95" s="43">
        <f t="shared" si="196"/>
        <v>92</v>
      </c>
      <c r="AF95" s="14">
        <f>Input_Accepted!E94</f>
        <v>0</v>
      </c>
      <c r="AG95" s="14">
        <f>Input_Accepted!J94</f>
        <v>5.10940581768475E-2</v>
      </c>
      <c r="AH95" s="14">
        <f>Input_Accepted!K94</f>
        <v>0.15625774494943701</v>
      </c>
      <c r="AI95" s="44">
        <f>Input_Accepted!L94</f>
        <v>0.25118212573470899</v>
      </c>
      <c r="AK95" s="56">
        <f t="shared" si="169"/>
        <v>0</v>
      </c>
      <c r="AL95" s="4">
        <f t="shared" si="170"/>
        <v>0</v>
      </c>
      <c r="AM95" s="4">
        <f t="shared" si="171"/>
        <v>0</v>
      </c>
      <c r="AN95" s="4">
        <f t="shared" si="172"/>
        <v>0</v>
      </c>
      <c r="AO95" s="57">
        <f t="shared" si="197"/>
        <v>92</v>
      </c>
      <c r="AQ95" s="74">
        <f t="shared" si="197"/>
        <v>92</v>
      </c>
      <c r="AR95" s="73">
        <f t="shared" si="173"/>
        <v>-5.10940581768475E-2</v>
      </c>
      <c r="AS95" s="73">
        <f t="shared" si="174"/>
        <v>-0.15625774494943701</v>
      </c>
      <c r="AT95" s="50">
        <f t="shared" si="198"/>
        <v>-0.25118212573470899</v>
      </c>
      <c r="AU95" s="50">
        <f t="shared" si="199"/>
        <v>-0.13453280140464799</v>
      </c>
      <c r="AW95" s="74">
        <f t="shared" ref="AW95" si="286">1+AW94</f>
        <v>92</v>
      </c>
      <c r="AX95" s="4">
        <f t="shared" si="201"/>
        <v>0</v>
      </c>
      <c r="AY95" s="4">
        <f t="shared" si="201"/>
        <v>0</v>
      </c>
      <c r="AZ95" s="49">
        <f t="shared" si="201"/>
        <v>0</v>
      </c>
      <c r="BA95" s="4">
        <f t="shared" si="202"/>
        <v>0</v>
      </c>
      <c r="BC95" s="74">
        <f t="shared" si="203"/>
        <v>92</v>
      </c>
      <c r="BD95" s="56">
        <f t="shared" si="204"/>
        <v>0</v>
      </c>
      <c r="BE95" s="4">
        <f t="shared" si="205"/>
        <v>0</v>
      </c>
      <c r="BF95" s="4">
        <f t="shared" si="206"/>
        <v>0</v>
      </c>
      <c r="BG95" s="49">
        <f t="shared" si="207"/>
        <v>0</v>
      </c>
      <c r="BI95" s="74">
        <f t="shared" si="208"/>
        <v>92</v>
      </c>
      <c r="BJ95" s="56" t="e">
        <f t="shared" si="209"/>
        <v>#DIV/0!</v>
      </c>
      <c r="BK95" s="4" t="e">
        <f t="shared" si="210"/>
        <v>#DIV/0!</v>
      </c>
      <c r="BL95" s="4" t="e">
        <f t="shared" si="211"/>
        <v>#DIV/0!</v>
      </c>
      <c r="BM95" s="49" t="e">
        <f t="shared" si="212"/>
        <v>#DIV/0!</v>
      </c>
      <c r="BO95" s="74">
        <f t="shared" si="213"/>
        <v>92</v>
      </c>
      <c r="BP95" s="56">
        <f t="shared" si="214"/>
        <v>0</v>
      </c>
      <c r="BQ95" s="4">
        <f t="shared" si="215"/>
        <v>0</v>
      </c>
      <c r="BR95" s="4">
        <f t="shared" si="216"/>
        <v>0</v>
      </c>
      <c r="BS95" s="49">
        <f t="shared" si="217"/>
        <v>0</v>
      </c>
      <c r="BU95" s="74">
        <f t="shared" si="218"/>
        <v>92</v>
      </c>
      <c r="BV95" s="73">
        <f t="shared" si="219"/>
        <v>2.610602780979077E-3</v>
      </c>
      <c r="BW95" s="73">
        <f t="shared" si="220"/>
        <v>2.4416482856683307E-2</v>
      </c>
      <c r="BX95" s="73">
        <f t="shared" si="221"/>
        <v>6.3092460288607155E-2</v>
      </c>
      <c r="BY95" s="1">
        <f t="shared" si="222"/>
        <v>1.8099074653782455E-2</v>
      </c>
      <c r="BZ95" s="91">
        <f t="shared" si="223"/>
        <v>0</v>
      </c>
      <c r="CB95" s="74">
        <f t="shared" si="224"/>
        <v>92</v>
      </c>
      <c r="CC95" s="56">
        <f t="shared" si="225"/>
        <v>0</v>
      </c>
      <c r="CD95" s="4">
        <f t="shared" si="226"/>
        <v>0</v>
      </c>
      <c r="CE95" s="4">
        <f t="shared" si="227"/>
        <v>0</v>
      </c>
      <c r="CF95" s="49">
        <f t="shared" si="228"/>
        <v>0</v>
      </c>
      <c r="CH95" s="74">
        <f t="shared" si="229"/>
        <v>92</v>
      </c>
      <c r="CI95" s="56">
        <f t="shared" si="176"/>
        <v>0</v>
      </c>
      <c r="CJ95" s="4">
        <f t="shared" si="177"/>
        <v>0</v>
      </c>
      <c r="CK95" s="4">
        <f t="shared" si="178"/>
        <v>0</v>
      </c>
      <c r="CL95" s="49">
        <f t="shared" si="230"/>
        <v>0</v>
      </c>
      <c r="CM95" s="4">
        <f t="shared" si="231"/>
        <v>0</v>
      </c>
      <c r="CN95" s="49">
        <f t="shared" si="232"/>
        <v>0</v>
      </c>
      <c r="CP95" s="74">
        <f t="shared" si="233"/>
        <v>92</v>
      </c>
      <c r="CQ95" s="56">
        <f t="shared" si="234"/>
        <v>0</v>
      </c>
      <c r="CR95" s="4">
        <f t="shared" si="235"/>
        <v>0</v>
      </c>
      <c r="CS95" s="4">
        <f t="shared" si="236"/>
        <v>0</v>
      </c>
      <c r="CT95" s="49">
        <f t="shared" si="237"/>
        <v>0</v>
      </c>
      <c r="CU95" s="4">
        <f t="shared" si="238"/>
        <v>0</v>
      </c>
      <c r="CV95" s="49">
        <f t="shared" si="239"/>
        <v>0</v>
      </c>
      <c r="CW95" s="56"/>
      <c r="CX95" s="74">
        <f t="shared" si="240"/>
        <v>92</v>
      </c>
      <c r="CY95" s="4">
        <f>Input_Accepted!Q94*(1-$DC$3)</f>
        <v>0.11065199817890201</v>
      </c>
      <c r="CZ95" s="4">
        <f>Input_Accepted!L94</f>
        <v>0.25118212573470899</v>
      </c>
      <c r="DA95" s="4">
        <f>Input_Accepted!M94</f>
        <v>0</v>
      </c>
      <c r="DB95" s="49">
        <f>$DC$3*Input_Accepted!Q94</f>
        <v>0.13453280140464799</v>
      </c>
      <c r="DD95" s="102">
        <f>Input_Accepted!Q94*Input_Accepted!C94</f>
        <v>0</v>
      </c>
      <c r="DG95" s="82">
        <f t="shared" si="241"/>
        <v>92</v>
      </c>
      <c r="DH95" s="56">
        <f t="shared" si="242"/>
        <v>5.10940581768475E-2</v>
      </c>
      <c r="DI95" s="4">
        <f t="shared" si="243"/>
        <v>0.15625774494943701</v>
      </c>
      <c r="DJ95" s="4">
        <f t="shared" si="244"/>
        <v>0.25118212573470899</v>
      </c>
      <c r="DK95" s="49">
        <f t="shared" si="245"/>
        <v>0.13453280140464799</v>
      </c>
      <c r="DM95" s="74">
        <f t="shared" si="246"/>
        <v>92</v>
      </c>
      <c r="DN95" s="4">
        <f t="shared" si="254"/>
        <v>2.2042785889533704E-6</v>
      </c>
      <c r="DO95" s="4">
        <f t="shared" si="255"/>
        <v>1.6222240984311074E-4</v>
      </c>
      <c r="DP95" s="49">
        <f t="shared" si="256"/>
        <v>5.7727329706753344E-4</v>
      </c>
      <c r="DQ95" s="49">
        <f t="shared" si="257"/>
        <v>1.2030635305422905E-4</v>
      </c>
      <c r="DS95" s="74">
        <f t="shared" si="247"/>
        <v>92</v>
      </c>
      <c r="DT95" s="410">
        <f t="shared" si="267"/>
        <v>0.22729246891018379</v>
      </c>
      <c r="DU95" s="467">
        <f t="shared" si="143"/>
        <v>0.22729246891018379</v>
      </c>
      <c r="DV95" s="49"/>
      <c r="DW95" s="102">
        <f t="shared" si="258"/>
        <v>11193.281305440751</v>
      </c>
      <c r="DY95" s="74">
        <f t="shared" si="248"/>
        <v>92</v>
      </c>
      <c r="DZ95" s="409">
        <f t="shared" si="249"/>
        <v>0.2316142560529296</v>
      </c>
      <c r="EB95" s="102">
        <f t="shared" si="260"/>
        <v>10701.948189476458</v>
      </c>
      <c r="EE95" s="74">
        <f t="shared" si="250"/>
        <v>92</v>
      </c>
      <c r="EF95" s="409">
        <f>Input_Accepted!Q94</f>
        <v>0.24518479958354999</v>
      </c>
      <c r="EH95" s="443">
        <f t="shared" si="179"/>
        <v>0.15937011972930751</v>
      </c>
    </row>
    <row r="96" spans="1:138">
      <c r="A96" s="82">
        <f t="shared" si="180"/>
        <v>93</v>
      </c>
      <c r="B96" s="84">
        <f>Input_Accepted!B95</f>
        <v>0</v>
      </c>
      <c r="C96" s="17">
        <f>Input_Accepted!C95</f>
        <v>0</v>
      </c>
      <c r="D96" s="16">
        <f t="shared" si="181"/>
        <v>0</v>
      </c>
      <c r="E96" s="12"/>
      <c r="F96" s="11">
        <f t="shared" si="182"/>
        <v>0</v>
      </c>
      <c r="G96" s="11">
        <f t="shared" si="183"/>
        <v>0</v>
      </c>
      <c r="H96" s="49">
        <f t="shared" si="184"/>
        <v>0</v>
      </c>
      <c r="J96" s="61">
        <f t="shared" si="185"/>
        <v>93</v>
      </c>
      <c r="K96" s="5">
        <f>Input_Accepted!B95</f>
        <v>0</v>
      </c>
      <c r="L96" s="4">
        <f t="shared" si="251"/>
        <v>1806</v>
      </c>
      <c r="M96" s="4">
        <f t="shared" si="252"/>
        <v>1</v>
      </c>
      <c r="N96" s="4"/>
      <c r="O96" s="49"/>
      <c r="Q96" s="43">
        <f t="shared" si="186"/>
        <v>93</v>
      </c>
      <c r="R96" s="14">
        <f>Input_Accepted!M95</f>
        <v>0</v>
      </c>
      <c r="S96" s="14">
        <f t="shared" si="187"/>
        <v>0</v>
      </c>
      <c r="T96" s="14">
        <f t="shared" si="188"/>
        <v>0</v>
      </c>
      <c r="U96" s="14">
        <f t="shared" si="189"/>
        <v>0</v>
      </c>
      <c r="V96" s="14">
        <f t="shared" si="190"/>
        <v>0</v>
      </c>
      <c r="W96" s="49"/>
      <c r="X96" s="43">
        <f t="shared" si="191"/>
        <v>93</v>
      </c>
      <c r="Y96" s="14">
        <f>+Input_Accepted!I95</f>
        <v>0</v>
      </c>
      <c r="Z96" s="14">
        <f t="shared" si="192"/>
        <v>0</v>
      </c>
      <c r="AA96" s="14">
        <f t="shared" si="193"/>
        <v>0</v>
      </c>
      <c r="AB96" s="14">
        <f t="shared" si="194"/>
        <v>0</v>
      </c>
      <c r="AC96" s="14">
        <f t="shared" si="195"/>
        <v>0</v>
      </c>
      <c r="AD96" s="50"/>
      <c r="AE96" s="43">
        <f t="shared" si="196"/>
        <v>93</v>
      </c>
      <c r="AF96" s="14">
        <f>Input_Accepted!E95</f>
        <v>0</v>
      </c>
      <c r="AG96" s="14">
        <f>Input_Accepted!J95</f>
        <v>5.25891133910679E-2</v>
      </c>
      <c r="AH96" s="14">
        <f>Input_Accepted!K95</f>
        <v>0.170008482005856</v>
      </c>
      <c r="AI96" s="44">
        <f>Input_Accepted!L95</f>
        <v>0.27136483472706902</v>
      </c>
      <c r="AK96" s="56">
        <f t="shared" si="169"/>
        <v>0</v>
      </c>
      <c r="AL96" s="4">
        <f t="shared" si="170"/>
        <v>0</v>
      </c>
      <c r="AM96" s="4">
        <f t="shared" si="171"/>
        <v>0</v>
      </c>
      <c r="AN96" s="4">
        <f t="shared" si="172"/>
        <v>0</v>
      </c>
      <c r="AO96" s="57">
        <f t="shared" si="197"/>
        <v>93</v>
      </c>
      <c r="AQ96" s="74">
        <f t="shared" si="197"/>
        <v>93</v>
      </c>
      <c r="AR96" s="73">
        <f t="shared" si="173"/>
        <v>-5.25891133910679E-2</v>
      </c>
      <c r="AS96" s="73">
        <f t="shared" si="174"/>
        <v>-0.170008482005856</v>
      </c>
      <c r="AT96" s="50">
        <f t="shared" si="198"/>
        <v>-0.27136483472706902</v>
      </c>
      <c r="AU96" s="50">
        <f t="shared" si="199"/>
        <v>-0.14367099865612254</v>
      </c>
      <c r="AW96" s="74">
        <f t="shared" ref="AW96" si="287">1+AW95</f>
        <v>93</v>
      </c>
      <c r="AX96" s="4">
        <f t="shared" si="201"/>
        <v>0</v>
      </c>
      <c r="AY96" s="4">
        <f t="shared" si="201"/>
        <v>0</v>
      </c>
      <c r="AZ96" s="49">
        <f t="shared" si="201"/>
        <v>0</v>
      </c>
      <c r="BA96" s="4">
        <f t="shared" si="202"/>
        <v>0</v>
      </c>
      <c r="BC96" s="74">
        <f t="shared" si="203"/>
        <v>93</v>
      </c>
      <c r="BD96" s="56">
        <f t="shared" si="204"/>
        <v>0</v>
      </c>
      <c r="BE96" s="4">
        <f t="shared" si="205"/>
        <v>0</v>
      </c>
      <c r="BF96" s="4">
        <f t="shared" si="206"/>
        <v>0</v>
      </c>
      <c r="BG96" s="49">
        <f t="shared" si="207"/>
        <v>0</v>
      </c>
      <c r="BI96" s="74">
        <f t="shared" si="208"/>
        <v>93</v>
      </c>
      <c r="BJ96" s="56" t="e">
        <f t="shared" si="209"/>
        <v>#DIV/0!</v>
      </c>
      <c r="BK96" s="4" t="e">
        <f t="shared" si="210"/>
        <v>#DIV/0!</v>
      </c>
      <c r="BL96" s="4" t="e">
        <f t="shared" si="211"/>
        <v>#DIV/0!</v>
      </c>
      <c r="BM96" s="49" t="e">
        <f t="shared" si="212"/>
        <v>#DIV/0!</v>
      </c>
      <c r="BO96" s="74">
        <f t="shared" si="213"/>
        <v>93</v>
      </c>
      <c r="BP96" s="56">
        <f t="shared" si="214"/>
        <v>0</v>
      </c>
      <c r="BQ96" s="4">
        <f t="shared" si="215"/>
        <v>0</v>
      </c>
      <c r="BR96" s="4">
        <f t="shared" si="216"/>
        <v>0</v>
      </c>
      <c r="BS96" s="49">
        <f t="shared" si="217"/>
        <v>0</v>
      </c>
      <c r="BU96" s="74">
        <f t="shared" si="218"/>
        <v>93</v>
      </c>
      <c r="BV96" s="73">
        <f t="shared" si="219"/>
        <v>2.7656148472585971E-3</v>
      </c>
      <c r="BW96" s="73">
        <f t="shared" si="220"/>
        <v>2.8902883953935463E-2</v>
      </c>
      <c r="BX96" s="73">
        <f t="shared" si="221"/>
        <v>7.3638873526449489E-2</v>
      </c>
      <c r="BY96" s="1">
        <f t="shared" si="222"/>
        <v>2.0641355854847564E-2</v>
      </c>
      <c r="BZ96" s="91">
        <f t="shared" si="223"/>
        <v>0</v>
      </c>
      <c r="CB96" s="74">
        <f t="shared" si="224"/>
        <v>93</v>
      </c>
      <c r="CC96" s="56">
        <f t="shared" si="225"/>
        <v>0</v>
      </c>
      <c r="CD96" s="4">
        <f t="shared" si="226"/>
        <v>0</v>
      </c>
      <c r="CE96" s="4">
        <f t="shared" si="227"/>
        <v>0</v>
      </c>
      <c r="CF96" s="49">
        <f t="shared" si="228"/>
        <v>0</v>
      </c>
      <c r="CH96" s="74">
        <f t="shared" si="229"/>
        <v>93</v>
      </c>
      <c r="CI96" s="56">
        <f t="shared" si="176"/>
        <v>0</v>
      </c>
      <c r="CJ96" s="4">
        <f t="shared" si="177"/>
        <v>0</v>
      </c>
      <c r="CK96" s="4">
        <f t="shared" si="178"/>
        <v>0</v>
      </c>
      <c r="CL96" s="49">
        <f t="shared" si="230"/>
        <v>0</v>
      </c>
      <c r="CM96" s="4">
        <f t="shared" si="231"/>
        <v>0</v>
      </c>
      <c r="CN96" s="49">
        <f t="shared" si="232"/>
        <v>0</v>
      </c>
      <c r="CP96" s="74">
        <f t="shared" si="233"/>
        <v>93</v>
      </c>
      <c r="CQ96" s="56">
        <f t="shared" si="234"/>
        <v>0</v>
      </c>
      <c r="CR96" s="4">
        <f t="shared" si="235"/>
        <v>0</v>
      </c>
      <c r="CS96" s="4">
        <f t="shared" si="236"/>
        <v>0</v>
      </c>
      <c r="CT96" s="49">
        <f t="shared" si="237"/>
        <v>0</v>
      </c>
      <c r="CU96" s="4">
        <f t="shared" si="238"/>
        <v>0</v>
      </c>
      <c r="CV96" s="49">
        <f t="shared" si="239"/>
        <v>0</v>
      </c>
      <c r="CW96" s="56"/>
      <c r="CX96" s="74">
        <f t="shared" si="240"/>
        <v>93</v>
      </c>
      <c r="CY96" s="4">
        <f>Input_Accepted!Q95*(1-$DC$3)</f>
        <v>0.11816808180364748</v>
      </c>
      <c r="CZ96" s="4">
        <f>Input_Accepted!L95</f>
        <v>0.27136483472706902</v>
      </c>
      <c r="DA96" s="4">
        <f>Input_Accepted!M95</f>
        <v>0</v>
      </c>
      <c r="DB96" s="49">
        <f>$DC$3*Input_Accepted!Q95</f>
        <v>0.14367099865612254</v>
      </c>
      <c r="DD96" s="102">
        <f>Input_Accepted!Q95*Input_Accepted!C95</f>
        <v>0</v>
      </c>
      <c r="DG96" s="82">
        <f t="shared" si="241"/>
        <v>93</v>
      </c>
      <c r="DH96" s="56">
        <f t="shared" si="242"/>
        <v>5.25891133910679E-2</v>
      </c>
      <c r="DI96" s="4">
        <f t="shared" si="243"/>
        <v>0.170008482005856</v>
      </c>
      <c r="DJ96" s="4">
        <f t="shared" si="244"/>
        <v>0.27136483472706902</v>
      </c>
      <c r="DK96" s="49">
        <f t="shared" si="245"/>
        <v>0.14367099865612254</v>
      </c>
      <c r="DM96" s="74">
        <f t="shared" si="246"/>
        <v>93</v>
      </c>
      <c r="DN96" s="4">
        <f t="shared" si="254"/>
        <v>2.2351900935676075E-6</v>
      </c>
      <c r="DO96" s="4">
        <f t="shared" si="255"/>
        <v>1.8908276959477449E-4</v>
      </c>
      <c r="DP96" s="49">
        <f t="shared" si="256"/>
        <v>4.0734174227029008E-4</v>
      </c>
      <c r="DQ96" s="49">
        <f t="shared" si="257"/>
        <v>8.3506649006857028E-5</v>
      </c>
      <c r="DS96" s="74">
        <f t="shared" si="247"/>
        <v>93</v>
      </c>
      <c r="DT96" s="410">
        <f t="shared" si="267"/>
        <v>0.2526639358730286</v>
      </c>
      <c r="DU96" s="467">
        <f t="shared" si="143"/>
        <v>0.2526639358730286</v>
      </c>
      <c r="DV96" s="49"/>
      <c r="DW96" s="102">
        <f t="shared" si="258"/>
        <v>8649.1327623209163</v>
      </c>
      <c r="DY96" s="74">
        <f t="shared" si="248"/>
        <v>93</v>
      </c>
      <c r="DZ96" s="409">
        <f t="shared" si="249"/>
        <v>0.25746814146209762</v>
      </c>
      <c r="EB96" s="102">
        <f t="shared" si="260"/>
        <v>8223.2244212538699</v>
      </c>
      <c r="EE96" s="74">
        <f t="shared" si="250"/>
        <v>93</v>
      </c>
      <c r="EF96" s="409">
        <f>Input_Accepted!Q95</f>
        <v>0.26183908045977</v>
      </c>
      <c r="EH96" s="443">
        <f t="shared" si="179"/>
        <v>0.1701954022988505</v>
      </c>
    </row>
    <row r="97" spans="1:138">
      <c r="A97" s="82">
        <f t="shared" si="180"/>
        <v>94</v>
      </c>
      <c r="B97" s="84">
        <f>Input_Accepted!B96</f>
        <v>0</v>
      </c>
      <c r="C97" s="17">
        <f>Input_Accepted!C96</f>
        <v>0</v>
      </c>
      <c r="D97" s="16">
        <f t="shared" si="181"/>
        <v>0</v>
      </c>
      <c r="E97" s="12"/>
      <c r="F97" s="11">
        <f t="shared" si="182"/>
        <v>0</v>
      </c>
      <c r="G97" s="11">
        <f t="shared" si="183"/>
        <v>0</v>
      </c>
      <c r="H97" s="49">
        <f t="shared" si="184"/>
        <v>0</v>
      </c>
      <c r="J97" s="61">
        <f t="shared" si="185"/>
        <v>94</v>
      </c>
      <c r="K97" s="5">
        <f>Input_Accepted!B96</f>
        <v>0</v>
      </c>
      <c r="L97" s="4">
        <f t="shared" si="251"/>
        <v>1806</v>
      </c>
      <c r="M97" s="4">
        <f t="shared" si="252"/>
        <v>1</v>
      </c>
      <c r="N97" s="4"/>
      <c r="O97" s="49"/>
      <c r="Q97" s="43">
        <f t="shared" si="186"/>
        <v>94</v>
      </c>
      <c r="R97" s="14">
        <f>Input_Accepted!M96</f>
        <v>0</v>
      </c>
      <c r="S97" s="14">
        <f t="shared" si="187"/>
        <v>0</v>
      </c>
      <c r="T97" s="14">
        <f t="shared" si="188"/>
        <v>0</v>
      </c>
      <c r="U97" s="14">
        <f t="shared" si="189"/>
        <v>0</v>
      </c>
      <c r="V97" s="14">
        <f t="shared" si="190"/>
        <v>0</v>
      </c>
      <c r="W97" s="49"/>
      <c r="X97" s="43">
        <f t="shared" si="191"/>
        <v>94</v>
      </c>
      <c r="Y97" s="14">
        <f>+Input_Accepted!I96</f>
        <v>0</v>
      </c>
      <c r="Z97" s="14">
        <f t="shared" si="192"/>
        <v>0</v>
      </c>
      <c r="AA97" s="14">
        <f t="shared" si="193"/>
        <v>0</v>
      </c>
      <c r="AB97" s="14">
        <f t="shared" si="194"/>
        <v>0</v>
      </c>
      <c r="AC97" s="14">
        <f t="shared" si="195"/>
        <v>0</v>
      </c>
      <c r="AD97" s="50"/>
      <c r="AE97" s="43">
        <f t="shared" si="196"/>
        <v>94</v>
      </c>
      <c r="AF97" s="14">
        <f>Input_Accepted!E96</f>
        <v>0</v>
      </c>
      <c r="AG97" s="14">
        <f>Input_Accepted!J96</f>
        <v>5.4094542510721502E-2</v>
      </c>
      <c r="AH97" s="14">
        <f>Input_Accepted!K96</f>
        <v>0.184831512403133</v>
      </c>
      <c r="AI97" s="44">
        <f>Input_Accepted!L96</f>
        <v>0.29233362545642499</v>
      </c>
      <c r="AK97" s="56">
        <f t="shared" si="169"/>
        <v>0</v>
      </c>
      <c r="AL97" s="4">
        <f t="shared" si="170"/>
        <v>0</v>
      </c>
      <c r="AM97" s="4">
        <f t="shared" si="171"/>
        <v>0</v>
      </c>
      <c r="AN97" s="4">
        <f t="shared" si="172"/>
        <v>0</v>
      </c>
      <c r="AO97" s="57">
        <f t="shared" si="197"/>
        <v>94</v>
      </c>
      <c r="AQ97" s="74">
        <f t="shared" si="197"/>
        <v>94</v>
      </c>
      <c r="AR97" s="73">
        <f t="shared" si="173"/>
        <v>-5.4094542510721502E-2</v>
      </c>
      <c r="AS97" s="73">
        <f t="shared" si="174"/>
        <v>-0.184831512403133</v>
      </c>
      <c r="AT97" s="50">
        <f t="shared" si="198"/>
        <v>-0.29233362545642499</v>
      </c>
      <c r="AU97" s="50">
        <f t="shared" si="199"/>
        <v>-0.15310957377969112</v>
      </c>
      <c r="AW97" s="74">
        <f t="shared" ref="AW97" si="288">1+AW96</f>
        <v>94</v>
      </c>
      <c r="AX97" s="4">
        <f t="shared" si="201"/>
        <v>0</v>
      </c>
      <c r="AY97" s="4">
        <f t="shared" si="201"/>
        <v>0</v>
      </c>
      <c r="AZ97" s="49">
        <f t="shared" si="201"/>
        <v>0</v>
      </c>
      <c r="BA97" s="4">
        <f t="shared" si="202"/>
        <v>0</v>
      </c>
      <c r="BC97" s="74">
        <f t="shared" si="203"/>
        <v>94</v>
      </c>
      <c r="BD97" s="56">
        <f t="shared" si="204"/>
        <v>0</v>
      </c>
      <c r="BE97" s="4">
        <f t="shared" si="205"/>
        <v>0</v>
      </c>
      <c r="BF97" s="4">
        <f t="shared" si="206"/>
        <v>0</v>
      </c>
      <c r="BG97" s="49">
        <f t="shared" si="207"/>
        <v>0</v>
      </c>
      <c r="BI97" s="74">
        <f t="shared" si="208"/>
        <v>94</v>
      </c>
      <c r="BJ97" s="56" t="e">
        <f t="shared" si="209"/>
        <v>#DIV/0!</v>
      </c>
      <c r="BK97" s="4" t="e">
        <f t="shared" si="210"/>
        <v>#DIV/0!</v>
      </c>
      <c r="BL97" s="4" t="e">
        <f t="shared" si="211"/>
        <v>#DIV/0!</v>
      </c>
      <c r="BM97" s="49" t="e">
        <f t="shared" si="212"/>
        <v>#DIV/0!</v>
      </c>
      <c r="BO97" s="74">
        <f t="shared" si="213"/>
        <v>94</v>
      </c>
      <c r="BP97" s="56">
        <f t="shared" si="214"/>
        <v>0</v>
      </c>
      <c r="BQ97" s="4">
        <f t="shared" si="215"/>
        <v>0</v>
      </c>
      <c r="BR97" s="4">
        <f t="shared" si="216"/>
        <v>0</v>
      </c>
      <c r="BS97" s="49">
        <f t="shared" si="217"/>
        <v>0</v>
      </c>
      <c r="BU97" s="74">
        <f t="shared" si="218"/>
        <v>94</v>
      </c>
      <c r="BV97" s="73">
        <f t="shared" si="219"/>
        <v>2.9262195294442557E-3</v>
      </c>
      <c r="BW97" s="73">
        <f t="shared" si="220"/>
        <v>3.416268797722951E-2</v>
      </c>
      <c r="BX97" s="73">
        <f t="shared" si="221"/>
        <v>8.5458948572497376E-2</v>
      </c>
      <c r="BY97" s="1">
        <f t="shared" si="222"/>
        <v>2.3442541582998678E-2</v>
      </c>
      <c r="BZ97" s="91">
        <f t="shared" si="223"/>
        <v>0</v>
      </c>
      <c r="CB97" s="74">
        <f t="shared" si="224"/>
        <v>94</v>
      </c>
      <c r="CC97" s="56">
        <f t="shared" si="225"/>
        <v>0</v>
      </c>
      <c r="CD97" s="4">
        <f t="shared" si="226"/>
        <v>0</v>
      </c>
      <c r="CE97" s="4">
        <f t="shared" si="227"/>
        <v>0</v>
      </c>
      <c r="CF97" s="49">
        <f t="shared" si="228"/>
        <v>0</v>
      </c>
      <c r="CH97" s="74">
        <f t="shared" si="229"/>
        <v>94</v>
      </c>
      <c r="CI97" s="56">
        <f t="shared" si="176"/>
        <v>0</v>
      </c>
      <c r="CJ97" s="4">
        <f t="shared" si="177"/>
        <v>0</v>
      </c>
      <c r="CK97" s="4">
        <f t="shared" si="178"/>
        <v>0</v>
      </c>
      <c r="CL97" s="49">
        <f t="shared" si="230"/>
        <v>0</v>
      </c>
      <c r="CM97" s="4">
        <f t="shared" si="231"/>
        <v>0</v>
      </c>
      <c r="CN97" s="49">
        <f t="shared" si="232"/>
        <v>0</v>
      </c>
      <c r="CP97" s="74">
        <f t="shared" si="233"/>
        <v>94</v>
      </c>
      <c r="CQ97" s="56">
        <f t="shared" si="234"/>
        <v>0</v>
      </c>
      <c r="CR97" s="4">
        <f t="shared" si="235"/>
        <v>0</v>
      </c>
      <c r="CS97" s="4">
        <f t="shared" si="236"/>
        <v>0</v>
      </c>
      <c r="CT97" s="49">
        <f t="shared" si="237"/>
        <v>0</v>
      </c>
      <c r="CU97" s="4">
        <f t="shared" si="238"/>
        <v>0</v>
      </c>
      <c r="CV97" s="49">
        <f t="shared" si="239"/>
        <v>0</v>
      </c>
      <c r="CW97" s="56"/>
      <c r="CX97" s="74">
        <f t="shared" si="240"/>
        <v>94</v>
      </c>
      <c r="CY97" s="4">
        <f>Input_Accepted!Q96*(1-$DC$3)</f>
        <v>0.12593122347972988</v>
      </c>
      <c r="CZ97" s="4">
        <f>Input_Accepted!L96</f>
        <v>0.29233362545642499</v>
      </c>
      <c r="DA97" s="4">
        <f>Input_Accepted!M96</f>
        <v>0</v>
      </c>
      <c r="DB97" s="49">
        <f>$DC$3*Input_Accepted!Q96</f>
        <v>0.15310957377969112</v>
      </c>
      <c r="DD97" s="102">
        <f>Input_Accepted!Q96*Input_Accepted!C96</f>
        <v>0</v>
      </c>
      <c r="DG97" s="82">
        <f t="shared" si="241"/>
        <v>94</v>
      </c>
      <c r="DH97" s="56">
        <f t="shared" si="242"/>
        <v>5.4094542510721502E-2</v>
      </c>
      <c r="DI97" s="4">
        <f t="shared" si="243"/>
        <v>0.184831512403133</v>
      </c>
      <c r="DJ97" s="4">
        <f t="shared" si="244"/>
        <v>0.29233362545642499</v>
      </c>
      <c r="DK97" s="49">
        <f t="shared" si="245"/>
        <v>0.15310957377969112</v>
      </c>
      <c r="DM97" s="74">
        <f t="shared" si="246"/>
        <v>94</v>
      </c>
      <c r="DN97" s="4">
        <f t="shared" si="254"/>
        <v>2.2663168343010195E-6</v>
      </c>
      <c r="DO97" s="4">
        <f t="shared" si="255"/>
        <v>2.1972223015859804E-4</v>
      </c>
      <c r="DP97" s="49">
        <f t="shared" si="256"/>
        <v>4.3969018465152526E-4</v>
      </c>
      <c r="DQ97" s="49">
        <f t="shared" si="257"/>
        <v>8.9086700363247574E-5</v>
      </c>
      <c r="DS97" s="74">
        <f t="shared" si="247"/>
        <v>94</v>
      </c>
      <c r="DT97" s="410">
        <f t="shared" si="267"/>
        <v>0.28086748670971745</v>
      </c>
      <c r="DU97" s="467">
        <f t="shared" si="143"/>
        <v>0.28086748670971745</v>
      </c>
      <c r="DV97" s="49"/>
      <c r="DW97" s="102">
        <f t="shared" si="258"/>
        <v>6463.8088367045539</v>
      </c>
      <c r="DY97" s="74">
        <f t="shared" si="248"/>
        <v>94</v>
      </c>
      <c r="DZ97" s="409">
        <f t="shared" si="249"/>
        <v>0.2862079605877017</v>
      </c>
      <c r="EB97" s="102">
        <f t="shared" si="260"/>
        <v>6106.0061126879027</v>
      </c>
      <c r="EE97" s="74">
        <f t="shared" si="250"/>
        <v>94</v>
      </c>
      <c r="EF97" s="409">
        <f>Input_Accepted!Q96</f>
        <v>0.27904079725942099</v>
      </c>
      <c r="EH97" s="443">
        <f t="shared" si="179"/>
        <v>0.18137651821862366</v>
      </c>
    </row>
    <row r="98" spans="1:138">
      <c r="A98" s="82">
        <f t="shared" si="180"/>
        <v>95</v>
      </c>
      <c r="B98" s="84">
        <f>Input_Accepted!B97</f>
        <v>0</v>
      </c>
      <c r="C98" s="17">
        <f>Input_Accepted!C97</f>
        <v>0</v>
      </c>
      <c r="D98" s="16">
        <f t="shared" si="181"/>
        <v>0</v>
      </c>
      <c r="E98" s="12"/>
      <c r="F98" s="11">
        <f t="shared" si="182"/>
        <v>0</v>
      </c>
      <c r="G98" s="11">
        <f t="shared" si="183"/>
        <v>0</v>
      </c>
      <c r="H98" s="49">
        <f t="shared" si="184"/>
        <v>0</v>
      </c>
      <c r="J98" s="61">
        <f t="shared" si="185"/>
        <v>95</v>
      </c>
      <c r="K98" s="5">
        <f>Input_Accepted!B97</f>
        <v>0</v>
      </c>
      <c r="L98" s="4">
        <f t="shared" si="251"/>
        <v>1806</v>
      </c>
      <c r="M98" s="4">
        <f t="shared" si="252"/>
        <v>1</v>
      </c>
      <c r="N98" s="4"/>
      <c r="O98" s="49"/>
      <c r="Q98" s="43">
        <f t="shared" si="186"/>
        <v>95</v>
      </c>
      <c r="R98" s="14">
        <f>Input_Accepted!M97</f>
        <v>0</v>
      </c>
      <c r="S98" s="14">
        <f t="shared" si="187"/>
        <v>0</v>
      </c>
      <c r="T98" s="14">
        <f t="shared" si="188"/>
        <v>0</v>
      </c>
      <c r="U98" s="14">
        <f t="shared" si="189"/>
        <v>0</v>
      </c>
      <c r="V98" s="14">
        <f t="shared" si="190"/>
        <v>0</v>
      </c>
      <c r="W98" s="49"/>
      <c r="X98" s="43">
        <f t="shared" si="191"/>
        <v>95</v>
      </c>
      <c r="Y98" s="14">
        <f>+Input_Accepted!I97</f>
        <v>0</v>
      </c>
      <c r="Z98" s="14">
        <f t="shared" si="192"/>
        <v>0</v>
      </c>
      <c r="AA98" s="14">
        <f t="shared" si="193"/>
        <v>0</v>
      </c>
      <c r="AB98" s="14">
        <f t="shared" si="194"/>
        <v>0</v>
      </c>
      <c r="AC98" s="14">
        <f t="shared" si="195"/>
        <v>0</v>
      </c>
      <c r="AD98" s="50"/>
      <c r="AE98" s="43">
        <f t="shared" si="196"/>
        <v>95</v>
      </c>
      <c r="AF98" s="14">
        <f>Input_Accepted!E97</f>
        <v>0</v>
      </c>
      <c r="AG98" s="14">
        <f>Input_Accepted!J97</f>
        <v>5.5610345535897499E-2</v>
      </c>
      <c r="AH98" s="14">
        <f>Input_Accepted!K97</f>
        <v>0.20078386442846599</v>
      </c>
      <c r="AI98" s="44">
        <f>Input_Accepted!L97</f>
        <v>0.31032241930216897</v>
      </c>
      <c r="AK98" s="56">
        <f t="shared" si="169"/>
        <v>0</v>
      </c>
      <c r="AL98" s="4">
        <f t="shared" si="170"/>
        <v>0</v>
      </c>
      <c r="AM98" s="4">
        <f t="shared" si="171"/>
        <v>0</v>
      </c>
      <c r="AN98" s="4">
        <f t="shared" si="172"/>
        <v>0</v>
      </c>
      <c r="AO98" s="57">
        <f t="shared" si="197"/>
        <v>95</v>
      </c>
      <c r="AQ98" s="74">
        <f t="shared" si="197"/>
        <v>95</v>
      </c>
      <c r="AR98" s="73">
        <f t="shared" si="173"/>
        <v>-5.5610345535897499E-2</v>
      </c>
      <c r="AS98" s="73">
        <f t="shared" si="174"/>
        <v>-0.20078386442846599</v>
      </c>
      <c r="AT98" s="50">
        <f t="shared" si="198"/>
        <v>-0.31032241930216897</v>
      </c>
      <c r="AU98" s="50">
        <f t="shared" si="199"/>
        <v>-0.16117310058454185</v>
      </c>
      <c r="AW98" s="74">
        <f t="shared" ref="AW98" si="289">1+AW97</f>
        <v>95</v>
      </c>
      <c r="AX98" s="4">
        <f t="shared" si="201"/>
        <v>0</v>
      </c>
      <c r="AY98" s="4">
        <f t="shared" si="201"/>
        <v>0</v>
      </c>
      <c r="AZ98" s="49">
        <f t="shared" si="201"/>
        <v>0</v>
      </c>
      <c r="BA98" s="4">
        <f t="shared" si="202"/>
        <v>0</v>
      </c>
      <c r="BC98" s="74">
        <f t="shared" si="203"/>
        <v>95</v>
      </c>
      <c r="BD98" s="56">
        <f t="shared" si="204"/>
        <v>0</v>
      </c>
      <c r="BE98" s="4">
        <f t="shared" si="205"/>
        <v>0</v>
      </c>
      <c r="BF98" s="4">
        <f t="shared" si="206"/>
        <v>0</v>
      </c>
      <c r="BG98" s="49">
        <f t="shared" si="207"/>
        <v>0</v>
      </c>
      <c r="BI98" s="74">
        <f t="shared" si="208"/>
        <v>95</v>
      </c>
      <c r="BJ98" s="56" t="e">
        <f t="shared" si="209"/>
        <v>#DIV/0!</v>
      </c>
      <c r="BK98" s="4" t="e">
        <f t="shared" si="210"/>
        <v>#DIV/0!</v>
      </c>
      <c r="BL98" s="4" t="e">
        <f t="shared" si="211"/>
        <v>#DIV/0!</v>
      </c>
      <c r="BM98" s="49" t="e">
        <f t="shared" si="212"/>
        <v>#DIV/0!</v>
      </c>
      <c r="BO98" s="74">
        <f t="shared" si="213"/>
        <v>95</v>
      </c>
      <c r="BP98" s="56">
        <f t="shared" si="214"/>
        <v>0</v>
      </c>
      <c r="BQ98" s="4">
        <f t="shared" si="215"/>
        <v>0</v>
      </c>
      <c r="BR98" s="4">
        <f t="shared" si="216"/>
        <v>0</v>
      </c>
      <c r="BS98" s="49">
        <f t="shared" si="217"/>
        <v>0</v>
      </c>
      <c r="BU98" s="74">
        <f t="shared" si="218"/>
        <v>95</v>
      </c>
      <c r="BV98" s="73">
        <f t="shared" si="219"/>
        <v>3.092510530621915E-3</v>
      </c>
      <c r="BW98" s="73">
        <f t="shared" si="220"/>
        <v>4.0314160214828608E-2</v>
      </c>
      <c r="BX98" s="73">
        <f t="shared" si="221"/>
        <v>9.6300003921551178E-2</v>
      </c>
      <c r="BY98" s="1">
        <f t="shared" si="222"/>
        <v>2.5976768352034843E-2</v>
      </c>
      <c r="BZ98" s="91">
        <f t="shared" si="223"/>
        <v>0</v>
      </c>
      <c r="CB98" s="74">
        <f t="shared" si="224"/>
        <v>95</v>
      </c>
      <c r="CC98" s="56">
        <f t="shared" si="225"/>
        <v>0</v>
      </c>
      <c r="CD98" s="4">
        <f t="shared" si="226"/>
        <v>0</v>
      </c>
      <c r="CE98" s="4">
        <f t="shared" si="227"/>
        <v>0</v>
      </c>
      <c r="CF98" s="49">
        <f t="shared" si="228"/>
        <v>0</v>
      </c>
      <c r="CH98" s="74">
        <f t="shared" si="229"/>
        <v>95</v>
      </c>
      <c r="CI98" s="56">
        <f t="shared" si="176"/>
        <v>0</v>
      </c>
      <c r="CJ98" s="4">
        <f t="shared" si="177"/>
        <v>0</v>
      </c>
      <c r="CK98" s="4">
        <f t="shared" si="178"/>
        <v>0</v>
      </c>
      <c r="CL98" s="49">
        <f t="shared" si="230"/>
        <v>0</v>
      </c>
      <c r="CM98" s="4">
        <f t="shared" si="231"/>
        <v>0</v>
      </c>
      <c r="CN98" s="49">
        <f t="shared" si="232"/>
        <v>0</v>
      </c>
      <c r="CP98" s="74">
        <f t="shared" si="233"/>
        <v>95</v>
      </c>
      <c r="CQ98" s="56">
        <f t="shared" si="234"/>
        <v>0</v>
      </c>
      <c r="CR98" s="4">
        <f t="shared" si="235"/>
        <v>0</v>
      </c>
      <c r="CS98" s="4">
        <f t="shared" si="236"/>
        <v>0</v>
      </c>
      <c r="CT98" s="49">
        <f t="shared" si="237"/>
        <v>0</v>
      </c>
      <c r="CU98" s="4">
        <f t="shared" si="238"/>
        <v>0</v>
      </c>
      <c r="CV98" s="49">
        <f t="shared" si="239"/>
        <v>0</v>
      </c>
      <c r="CW98" s="56"/>
      <c r="CX98" s="74">
        <f t="shared" si="240"/>
        <v>95</v>
      </c>
      <c r="CY98" s="4">
        <f>Input_Accepted!Q97*(1-$DC$3)</f>
        <v>0.13256340049537216</v>
      </c>
      <c r="CZ98" s="4">
        <f>Input_Accepted!L97</f>
        <v>0.31032241930216897</v>
      </c>
      <c r="DA98" s="4">
        <f>Input_Accepted!M97</f>
        <v>0</v>
      </c>
      <c r="DB98" s="49">
        <f>$DC$3*Input_Accepted!Q97</f>
        <v>0.16117310058454185</v>
      </c>
      <c r="DD98" s="102">
        <f>Input_Accepted!Q97*Input_Accepted!C97</f>
        <v>0</v>
      </c>
      <c r="DG98" s="82">
        <f t="shared" si="241"/>
        <v>95</v>
      </c>
      <c r="DH98" s="56">
        <f t="shared" si="242"/>
        <v>5.5610345535897499E-2</v>
      </c>
      <c r="DI98" s="4">
        <f t="shared" si="243"/>
        <v>0.20078386442846599</v>
      </c>
      <c r="DJ98" s="4">
        <f t="shared" si="244"/>
        <v>0.31032241930216897</v>
      </c>
      <c r="DK98" s="49">
        <f t="shared" si="245"/>
        <v>0.16117310058454185</v>
      </c>
      <c r="DM98" s="74">
        <f t="shared" si="246"/>
        <v>95</v>
      </c>
      <c r="DN98" s="4">
        <f t="shared" si="254"/>
        <v>2.2976588111327019E-6</v>
      </c>
      <c r="DO98" s="4">
        <f t="shared" si="255"/>
        <v>2.5447753514014549E-4</v>
      </c>
      <c r="DP98" s="49">
        <f t="shared" si="256"/>
        <v>3.2359670402467639E-4</v>
      </c>
      <c r="DQ98" s="49">
        <f t="shared" si="257"/>
        <v>6.5020464532546202E-5</v>
      </c>
      <c r="DS98" s="74">
        <f t="shared" si="247"/>
        <v>95</v>
      </c>
      <c r="DT98" s="410">
        <f t="shared" si="267"/>
        <v>0.31221925209886842</v>
      </c>
      <c r="DU98" s="467">
        <f t="shared" si="143"/>
        <v>0.31221925209886842</v>
      </c>
      <c r="DV98" s="49"/>
      <c r="DW98" s="102">
        <f t="shared" si="258"/>
        <v>4648.3350941672834</v>
      </c>
      <c r="DY98" s="74">
        <f t="shared" si="248"/>
        <v>95</v>
      </c>
      <c r="DZ98" s="409">
        <f t="shared" si="249"/>
        <v>0.31815585508403732</v>
      </c>
      <c r="EB98" s="102">
        <f t="shared" si="260"/>
        <v>4358.4185558394574</v>
      </c>
      <c r="EE98" s="74">
        <f t="shared" si="250"/>
        <v>95</v>
      </c>
      <c r="EF98" s="409">
        <f>Input_Accepted!Q97</f>
        <v>0.293736501079914</v>
      </c>
      <c r="EH98" s="443">
        <f t="shared" si="179"/>
        <v>0.19092872570194411</v>
      </c>
    </row>
    <row r="99" spans="1:138">
      <c r="A99" s="82">
        <f t="shared" si="180"/>
        <v>96</v>
      </c>
      <c r="B99" s="84">
        <f>Input_Accepted!B98</f>
        <v>0</v>
      </c>
      <c r="C99" s="17">
        <f>Input_Accepted!C98</f>
        <v>0</v>
      </c>
      <c r="D99" s="16">
        <f t="shared" si="181"/>
        <v>0</v>
      </c>
      <c r="E99" s="12"/>
      <c r="F99" s="11">
        <f t="shared" si="182"/>
        <v>0</v>
      </c>
      <c r="G99" s="11">
        <f t="shared" si="183"/>
        <v>0</v>
      </c>
      <c r="H99" s="49">
        <f t="shared" si="184"/>
        <v>0</v>
      </c>
      <c r="J99" s="61">
        <f t="shared" si="185"/>
        <v>96</v>
      </c>
      <c r="K99" s="5">
        <f>Input_Accepted!B98</f>
        <v>0</v>
      </c>
      <c r="L99" s="4">
        <f t="shared" si="251"/>
        <v>1806</v>
      </c>
      <c r="M99" s="4">
        <f t="shared" si="252"/>
        <v>1</v>
      </c>
      <c r="N99" s="4"/>
      <c r="O99" s="49"/>
      <c r="Q99" s="43">
        <f t="shared" si="186"/>
        <v>96</v>
      </c>
      <c r="R99" s="14">
        <f>Input_Accepted!M98</f>
        <v>0</v>
      </c>
      <c r="S99" s="14">
        <f t="shared" si="187"/>
        <v>0</v>
      </c>
      <c r="T99" s="14">
        <f t="shared" si="188"/>
        <v>0</v>
      </c>
      <c r="U99" s="14">
        <f t="shared" si="189"/>
        <v>0</v>
      </c>
      <c r="V99" s="14">
        <f t="shared" si="190"/>
        <v>0</v>
      </c>
      <c r="W99" s="49"/>
      <c r="X99" s="43">
        <f t="shared" si="191"/>
        <v>96</v>
      </c>
      <c r="Y99" s="14">
        <f>+Input_Accepted!I98</f>
        <v>0</v>
      </c>
      <c r="Z99" s="14">
        <f t="shared" si="192"/>
        <v>0</v>
      </c>
      <c r="AA99" s="14">
        <f t="shared" si="193"/>
        <v>0</v>
      </c>
      <c r="AB99" s="14">
        <f t="shared" si="194"/>
        <v>0</v>
      </c>
      <c r="AC99" s="14">
        <f t="shared" si="195"/>
        <v>0</v>
      </c>
      <c r="AD99" s="50"/>
      <c r="AE99" s="43">
        <f t="shared" si="196"/>
        <v>96</v>
      </c>
      <c r="AF99" s="14">
        <f>Input_Accepted!E98</f>
        <v>0</v>
      </c>
      <c r="AG99" s="14">
        <f>Input_Accepted!J98</f>
        <v>5.7136522466675797E-2</v>
      </c>
      <c r="AH99" s="14">
        <f>Input_Accepted!K98</f>
        <v>0.21792025005101401</v>
      </c>
      <c r="AI99" s="44">
        <f>Input_Accepted!L98</f>
        <v>0.34017414546829799</v>
      </c>
      <c r="AK99" s="56">
        <f t="shared" ref="AK99:AK123" si="290">AG99*C99</f>
        <v>0</v>
      </c>
      <c r="AL99" s="4">
        <f t="shared" ref="AL99:AL123" si="291">AH99*C99</f>
        <v>0</v>
      </c>
      <c r="AM99" s="4">
        <f t="shared" ref="AM99:AM123" si="292">AI99*C99</f>
        <v>0</v>
      </c>
      <c r="AN99" s="4">
        <f t="shared" ref="AN99:AN123" si="293">DB99*C99</f>
        <v>0</v>
      </c>
      <c r="AO99" s="57">
        <f t="shared" si="197"/>
        <v>96</v>
      </c>
      <c r="AQ99" s="74">
        <f t="shared" si="197"/>
        <v>96</v>
      </c>
      <c r="AR99" s="73">
        <f t="shared" ref="AR99:AR123" si="294">D99-AG99</f>
        <v>-5.7136522466675797E-2</v>
      </c>
      <c r="AS99" s="73">
        <f t="shared" ref="AS99:AS123" si="295">D99-AH99</f>
        <v>-0.21792025005101401</v>
      </c>
      <c r="AT99" s="50">
        <f t="shared" si="198"/>
        <v>-0.34017414546829799</v>
      </c>
      <c r="AU99" s="50">
        <f t="shared" si="199"/>
        <v>-0.17450996445734027</v>
      </c>
      <c r="AW99" s="74">
        <f t="shared" ref="AW99" si="296">1+AW98</f>
        <v>96</v>
      </c>
      <c r="AX99" s="4">
        <f t="shared" si="201"/>
        <v>0</v>
      </c>
      <c r="AY99" s="4">
        <f t="shared" si="201"/>
        <v>0</v>
      </c>
      <c r="AZ99" s="49">
        <f t="shared" si="201"/>
        <v>0</v>
      </c>
      <c r="BA99" s="4">
        <f t="shared" si="202"/>
        <v>0</v>
      </c>
      <c r="BC99" s="74">
        <f t="shared" si="203"/>
        <v>96</v>
      </c>
      <c r="BD99" s="56">
        <f t="shared" si="204"/>
        <v>0</v>
      </c>
      <c r="BE99" s="4">
        <f t="shared" si="205"/>
        <v>0</v>
      </c>
      <c r="BF99" s="4">
        <f t="shared" si="206"/>
        <v>0</v>
      </c>
      <c r="BG99" s="49">
        <f t="shared" si="207"/>
        <v>0</v>
      </c>
      <c r="BI99" s="74">
        <f t="shared" si="208"/>
        <v>96</v>
      </c>
      <c r="BJ99" s="56" t="e">
        <f t="shared" si="209"/>
        <v>#DIV/0!</v>
      </c>
      <c r="BK99" s="4" t="e">
        <f t="shared" si="210"/>
        <v>#DIV/0!</v>
      </c>
      <c r="BL99" s="4" t="e">
        <f t="shared" si="211"/>
        <v>#DIV/0!</v>
      </c>
      <c r="BM99" s="49" t="e">
        <f t="shared" si="212"/>
        <v>#DIV/0!</v>
      </c>
      <c r="BO99" s="74">
        <f t="shared" si="213"/>
        <v>96</v>
      </c>
      <c r="BP99" s="56">
        <f t="shared" si="214"/>
        <v>0</v>
      </c>
      <c r="BQ99" s="4">
        <f t="shared" si="215"/>
        <v>0</v>
      </c>
      <c r="BR99" s="4">
        <f t="shared" si="216"/>
        <v>0</v>
      </c>
      <c r="BS99" s="49">
        <f t="shared" si="217"/>
        <v>0</v>
      </c>
      <c r="BU99" s="74">
        <f t="shared" si="218"/>
        <v>96</v>
      </c>
      <c r="BV99" s="73">
        <f t="shared" si="219"/>
        <v>3.2645821995849482E-3</v>
      </c>
      <c r="BW99" s="73">
        <f t="shared" si="220"/>
        <v>4.748923538229647E-2</v>
      </c>
      <c r="BX99" s="73">
        <f t="shared" si="221"/>
        <v>0.11571844924508677</v>
      </c>
      <c r="BY99" s="1">
        <f t="shared" si="222"/>
        <v>3.0453727694902163E-2</v>
      </c>
      <c r="BZ99" s="91">
        <f t="shared" si="223"/>
        <v>0</v>
      </c>
      <c r="CB99" s="74">
        <f t="shared" si="224"/>
        <v>96</v>
      </c>
      <c r="CC99" s="56">
        <f t="shared" si="225"/>
        <v>0</v>
      </c>
      <c r="CD99" s="4">
        <f t="shared" si="226"/>
        <v>0</v>
      </c>
      <c r="CE99" s="4">
        <f t="shared" si="227"/>
        <v>0</v>
      </c>
      <c r="CF99" s="49">
        <f t="shared" si="228"/>
        <v>0</v>
      </c>
      <c r="CH99" s="74">
        <f t="shared" si="229"/>
        <v>96</v>
      </c>
      <c r="CI99" s="56">
        <f t="shared" ref="CI99:CI123" si="297">IF(CM99&gt;=AK99,0,1)+IF(CN99&lt;=AK99,0,1)</f>
        <v>0</v>
      </c>
      <c r="CJ99" s="4">
        <f t="shared" ref="CJ99:CJ123" si="298">IF(CM99&gt;=AL99,0,1)+IF(CN99&lt;=AL99,0,1)</f>
        <v>0</v>
      </c>
      <c r="CK99" s="4">
        <f t="shared" ref="CK99:CK123" si="299">IF(CM99&gt;=AM99,0,1)+IF(CN99&lt;=AM99,0,1)</f>
        <v>0</v>
      </c>
      <c r="CL99" s="49">
        <f t="shared" si="230"/>
        <v>0</v>
      </c>
      <c r="CM99" s="4">
        <f t="shared" si="231"/>
        <v>0</v>
      </c>
      <c r="CN99" s="49">
        <f t="shared" si="232"/>
        <v>0</v>
      </c>
      <c r="CP99" s="74">
        <f t="shared" si="233"/>
        <v>96</v>
      </c>
      <c r="CQ99" s="56">
        <f t="shared" si="234"/>
        <v>0</v>
      </c>
      <c r="CR99" s="4">
        <f t="shared" si="235"/>
        <v>0</v>
      </c>
      <c r="CS99" s="4">
        <f t="shared" si="236"/>
        <v>0</v>
      </c>
      <c r="CT99" s="49">
        <f t="shared" si="237"/>
        <v>0</v>
      </c>
      <c r="CU99" s="4">
        <f t="shared" si="238"/>
        <v>0</v>
      </c>
      <c r="CV99" s="49">
        <f t="shared" si="239"/>
        <v>0</v>
      </c>
      <c r="CW99" s="56"/>
      <c r="CX99" s="74">
        <f t="shared" si="240"/>
        <v>96</v>
      </c>
      <c r="CY99" s="4">
        <f>Input_Accepted!Q98*(1-$DC$3)</f>
        <v>0.14353284899831673</v>
      </c>
      <c r="CZ99" s="4">
        <f>Input_Accepted!L98</f>
        <v>0.34017414546829799</v>
      </c>
      <c r="DA99" s="4">
        <f>Input_Accepted!M98</f>
        <v>0</v>
      </c>
      <c r="DB99" s="49">
        <f>$DC$3*Input_Accepted!Q98</f>
        <v>0.17450996445734027</v>
      </c>
      <c r="DD99" s="102">
        <f>Input_Accepted!Q98*Input_Accepted!C98</f>
        <v>0</v>
      </c>
      <c r="DG99" s="82">
        <f t="shared" si="241"/>
        <v>96</v>
      </c>
      <c r="DH99" s="56">
        <f t="shared" si="242"/>
        <v>5.7136522466675797E-2</v>
      </c>
      <c r="DI99" s="4">
        <f t="shared" si="243"/>
        <v>0.21792025005101401</v>
      </c>
      <c r="DJ99" s="4">
        <f t="shared" si="244"/>
        <v>0.34017414546829799</v>
      </c>
      <c r="DK99" s="49">
        <f t="shared" si="245"/>
        <v>0.17450996445734027</v>
      </c>
      <c r="DM99" s="74">
        <f t="shared" si="246"/>
        <v>96</v>
      </c>
      <c r="DN99" s="4">
        <f t="shared" si="254"/>
        <v>2.3292160240398683E-6</v>
      </c>
      <c r="DO99" s="4">
        <f t="shared" si="255"/>
        <v>2.9365571220467038E-4</v>
      </c>
      <c r="DP99" s="49">
        <f t="shared" si="256"/>
        <v>8.9112555509755212E-4</v>
      </c>
      <c r="DQ99" s="49">
        <f t="shared" si="257"/>
        <v>1.7787193796155569E-4</v>
      </c>
      <c r="DS99" s="74">
        <f t="shared" si="247"/>
        <v>96</v>
      </c>
      <c r="DT99" s="410">
        <f t="shared" si="267"/>
        <v>0.34707065072976973</v>
      </c>
      <c r="DU99" s="467">
        <f t="shared" si="143"/>
        <v>0.34707065072976973</v>
      </c>
      <c r="DV99" s="49"/>
      <c r="DW99" s="102">
        <f t="shared" si="258"/>
        <v>3197.035387561451</v>
      </c>
      <c r="DY99" s="74">
        <f t="shared" si="248"/>
        <v>96</v>
      </c>
      <c r="DZ99" s="409">
        <f t="shared" si="249"/>
        <v>0.35366992558977867</v>
      </c>
      <c r="EB99" s="102">
        <f t="shared" si="260"/>
        <v>2971.7621733922197</v>
      </c>
      <c r="EE99" s="74">
        <f t="shared" si="250"/>
        <v>96</v>
      </c>
      <c r="EF99" s="409">
        <f>Input_Accepted!Q98</f>
        <v>0.31804281345565699</v>
      </c>
      <c r="EH99" s="443">
        <f t="shared" ref="EH99:EH123" si="300">EF99*(1-$EG$3)</f>
        <v>0.20672782874617704</v>
      </c>
    </row>
    <row r="100" spans="1:138">
      <c r="A100" s="82">
        <f t="shared" si="180"/>
        <v>97</v>
      </c>
      <c r="B100" s="84">
        <f>Input_Accepted!B99</f>
        <v>0</v>
      </c>
      <c r="C100" s="17">
        <f>Input_Accepted!C99</f>
        <v>0</v>
      </c>
      <c r="D100" s="16">
        <f t="shared" si="181"/>
        <v>0</v>
      </c>
      <c r="E100" s="12"/>
      <c r="F100" s="11">
        <f t="shared" si="182"/>
        <v>0</v>
      </c>
      <c r="G100" s="11">
        <f t="shared" si="183"/>
        <v>0</v>
      </c>
      <c r="H100" s="49">
        <f t="shared" si="184"/>
        <v>0</v>
      </c>
      <c r="J100" s="61">
        <f t="shared" si="185"/>
        <v>97</v>
      </c>
      <c r="K100" s="5">
        <f>Input_Accepted!B99</f>
        <v>0</v>
      </c>
      <c r="L100" s="4">
        <f t="shared" si="251"/>
        <v>1806</v>
      </c>
      <c r="M100" s="4">
        <f t="shared" si="252"/>
        <v>1</v>
      </c>
      <c r="N100" s="4"/>
      <c r="O100" s="49"/>
      <c r="Q100" s="43">
        <f t="shared" si="186"/>
        <v>97</v>
      </c>
      <c r="R100" s="14">
        <f>Input_Accepted!M99</f>
        <v>0</v>
      </c>
      <c r="S100" s="14">
        <f t="shared" si="187"/>
        <v>0</v>
      </c>
      <c r="T100" s="14">
        <f t="shared" si="188"/>
        <v>0</v>
      </c>
      <c r="U100" s="14">
        <f t="shared" si="189"/>
        <v>0</v>
      </c>
      <c r="V100" s="14">
        <f t="shared" si="190"/>
        <v>0</v>
      </c>
      <c r="W100" s="49"/>
      <c r="X100" s="43">
        <f t="shared" si="191"/>
        <v>97</v>
      </c>
      <c r="Y100" s="14">
        <f>+Input_Accepted!I99</f>
        <v>0</v>
      </c>
      <c r="Z100" s="14">
        <f t="shared" si="192"/>
        <v>0</v>
      </c>
      <c r="AA100" s="14">
        <f t="shared" si="193"/>
        <v>0</v>
      </c>
      <c r="AB100" s="14">
        <f t="shared" si="194"/>
        <v>0</v>
      </c>
      <c r="AC100" s="14">
        <f t="shared" si="195"/>
        <v>0</v>
      </c>
      <c r="AD100" s="50"/>
      <c r="AE100" s="43">
        <f t="shared" si="196"/>
        <v>97</v>
      </c>
      <c r="AF100" s="14">
        <f>Input_Accepted!E99</f>
        <v>0</v>
      </c>
      <c r="AG100" s="14">
        <f>Input_Accepted!J99</f>
        <v>5.86730733031273E-2</v>
      </c>
      <c r="AH100" s="14">
        <f>Input_Accepted!K99</f>
        <v>0.23629171627725101</v>
      </c>
      <c r="AI100" s="44">
        <f>Input_Accepted!L99</f>
        <v>0.362664390538885</v>
      </c>
      <c r="AK100" s="56">
        <f t="shared" si="290"/>
        <v>0</v>
      </c>
      <c r="AL100" s="4">
        <f t="shared" si="291"/>
        <v>0</v>
      </c>
      <c r="AM100" s="4">
        <f t="shared" si="292"/>
        <v>0</v>
      </c>
      <c r="AN100" s="4">
        <f t="shared" si="293"/>
        <v>0</v>
      </c>
      <c r="AO100" s="57">
        <f t="shared" si="197"/>
        <v>97</v>
      </c>
      <c r="AQ100" s="74">
        <f t="shared" si="197"/>
        <v>97</v>
      </c>
      <c r="AR100" s="73">
        <f t="shared" si="294"/>
        <v>-5.86730733031273E-2</v>
      </c>
      <c r="AS100" s="73">
        <f t="shared" si="295"/>
        <v>-0.23629171627725101</v>
      </c>
      <c r="AT100" s="50">
        <f t="shared" ref="AT100:AT123" si="301">D100-AI100</f>
        <v>-0.362664390538885</v>
      </c>
      <c r="AU100" s="50">
        <f t="shared" si="199"/>
        <v>-0.18454022414264734</v>
      </c>
      <c r="AW100" s="74">
        <f t="shared" ref="AW100" si="302">1+AW99</f>
        <v>97</v>
      </c>
      <c r="AX100" s="4">
        <f t="shared" si="201"/>
        <v>0</v>
      </c>
      <c r="AY100" s="4">
        <f t="shared" si="201"/>
        <v>0</v>
      </c>
      <c r="AZ100" s="49">
        <f t="shared" si="201"/>
        <v>0</v>
      </c>
      <c r="BA100" s="4">
        <f t="shared" si="202"/>
        <v>0</v>
      </c>
      <c r="BC100" s="74">
        <f t="shared" si="203"/>
        <v>97</v>
      </c>
      <c r="BD100" s="56">
        <f t="shared" si="204"/>
        <v>0</v>
      </c>
      <c r="BE100" s="4">
        <f t="shared" si="205"/>
        <v>0</v>
      </c>
      <c r="BF100" s="4">
        <f t="shared" si="206"/>
        <v>0</v>
      </c>
      <c r="BG100" s="49">
        <f t="shared" si="207"/>
        <v>0</v>
      </c>
      <c r="BI100" s="74">
        <f t="shared" si="208"/>
        <v>97</v>
      </c>
      <c r="BJ100" s="56" t="e">
        <f t="shared" si="209"/>
        <v>#DIV/0!</v>
      </c>
      <c r="BK100" s="4" t="e">
        <f t="shared" si="210"/>
        <v>#DIV/0!</v>
      </c>
      <c r="BL100" s="4" t="e">
        <f t="shared" si="211"/>
        <v>#DIV/0!</v>
      </c>
      <c r="BM100" s="49" t="e">
        <f t="shared" si="212"/>
        <v>#DIV/0!</v>
      </c>
      <c r="BO100" s="74">
        <f t="shared" si="213"/>
        <v>97</v>
      </c>
      <c r="BP100" s="56">
        <f t="shared" si="214"/>
        <v>0</v>
      </c>
      <c r="BQ100" s="4">
        <f t="shared" si="215"/>
        <v>0</v>
      </c>
      <c r="BR100" s="4">
        <f t="shared" si="216"/>
        <v>0</v>
      </c>
      <c r="BS100" s="49">
        <f t="shared" si="217"/>
        <v>0</v>
      </c>
      <c r="BU100" s="74">
        <f t="shared" si="218"/>
        <v>97</v>
      </c>
      <c r="BV100" s="73">
        <f t="shared" si="219"/>
        <v>3.4425295308341494E-3</v>
      </c>
      <c r="BW100" s="73">
        <f t="shared" si="220"/>
        <v>5.5833775181248893E-2</v>
      </c>
      <c r="BX100" s="73">
        <f t="shared" si="221"/>
        <v>0.1315254601649409</v>
      </c>
      <c r="BY100" s="1">
        <f t="shared" si="222"/>
        <v>3.4055094326618518E-2</v>
      </c>
      <c r="BZ100" s="91">
        <f t="shared" si="223"/>
        <v>0</v>
      </c>
      <c r="CB100" s="74">
        <f t="shared" si="224"/>
        <v>97</v>
      </c>
      <c r="CC100" s="56">
        <f t="shared" si="225"/>
        <v>0</v>
      </c>
      <c r="CD100" s="4">
        <f t="shared" si="226"/>
        <v>0</v>
      </c>
      <c r="CE100" s="4">
        <f t="shared" si="227"/>
        <v>0</v>
      </c>
      <c r="CF100" s="49">
        <f t="shared" si="228"/>
        <v>0</v>
      </c>
      <c r="CH100" s="74">
        <f t="shared" si="229"/>
        <v>97</v>
      </c>
      <c r="CI100" s="56">
        <f t="shared" si="297"/>
        <v>0</v>
      </c>
      <c r="CJ100" s="4">
        <f t="shared" si="298"/>
        <v>0</v>
      </c>
      <c r="CK100" s="4">
        <f t="shared" si="299"/>
        <v>0</v>
      </c>
      <c r="CL100" s="49">
        <f t="shared" si="230"/>
        <v>0</v>
      </c>
      <c r="CM100" s="4">
        <f t="shared" si="231"/>
        <v>0</v>
      </c>
      <c r="CN100" s="49">
        <f t="shared" si="232"/>
        <v>0</v>
      </c>
      <c r="CP100" s="74">
        <f t="shared" si="233"/>
        <v>97</v>
      </c>
      <c r="CQ100" s="56">
        <f t="shared" si="234"/>
        <v>0</v>
      </c>
      <c r="CR100" s="4">
        <f t="shared" si="235"/>
        <v>0</v>
      </c>
      <c r="CS100" s="4">
        <f t="shared" si="236"/>
        <v>0</v>
      </c>
      <c r="CT100" s="49">
        <f t="shared" si="237"/>
        <v>0</v>
      </c>
      <c r="CU100" s="4">
        <f t="shared" si="238"/>
        <v>0</v>
      </c>
      <c r="CV100" s="49">
        <f t="shared" si="239"/>
        <v>0</v>
      </c>
      <c r="CW100" s="56"/>
      <c r="CX100" s="74">
        <f t="shared" si="240"/>
        <v>97</v>
      </c>
      <c r="CY100" s="4">
        <f>Input_Accepted!Q99*(1-$DC$3)</f>
        <v>0.15178264581250964</v>
      </c>
      <c r="CZ100" s="4">
        <f>Input_Accepted!L99</f>
        <v>0.362664390538885</v>
      </c>
      <c r="DA100" s="4">
        <f>Input_Accepted!M99</f>
        <v>0</v>
      </c>
      <c r="DB100" s="49">
        <f>$DC$3*Input_Accepted!Q99</f>
        <v>0.18454022414264734</v>
      </c>
      <c r="DD100" s="102">
        <f>Input_Accepted!Q99*Input_Accepted!C99</f>
        <v>0</v>
      </c>
      <c r="DG100" s="82">
        <f t="shared" si="241"/>
        <v>97</v>
      </c>
      <c r="DH100" s="56">
        <f t="shared" si="242"/>
        <v>5.86730733031273E-2</v>
      </c>
      <c r="DI100" s="4">
        <f t="shared" si="243"/>
        <v>0.23629171627725101</v>
      </c>
      <c r="DJ100" s="4">
        <f t="shared" si="244"/>
        <v>0.362664390538885</v>
      </c>
      <c r="DK100" s="49">
        <f t="shared" si="245"/>
        <v>0.18454022414264734</v>
      </c>
      <c r="DM100" s="74">
        <f t="shared" si="246"/>
        <v>97</v>
      </c>
      <c r="DN100" s="4">
        <f t="shared" si="254"/>
        <v>2.3609884729998132E-6</v>
      </c>
      <c r="DO100" s="4">
        <f t="shared" si="255"/>
        <v>3.3751077130176693E-4</v>
      </c>
      <c r="DP100" s="49">
        <f t="shared" si="256"/>
        <v>5.0581112333506287E-4</v>
      </c>
      <c r="DQ100" s="49">
        <f t="shared" si="257"/>
        <v>1.0060610935469638E-4</v>
      </c>
      <c r="DS100" s="74">
        <f t="shared" si="247"/>
        <v>97</v>
      </c>
      <c r="DT100" s="410">
        <f t="shared" si="267"/>
        <v>0.38581232831805445</v>
      </c>
      <c r="DU100" s="467">
        <f t="shared" si="143"/>
        <v>0.38581232831805445</v>
      </c>
      <c r="DV100" s="49"/>
      <c r="DW100" s="102">
        <f t="shared" si="258"/>
        <v>2087.4382351943968</v>
      </c>
      <c r="DY100" s="74">
        <f t="shared" si="248"/>
        <v>97</v>
      </c>
      <c r="DZ100" s="409">
        <f t="shared" si="249"/>
        <v>0.39314824564093187</v>
      </c>
      <c r="EB100" s="102">
        <f t="shared" si="260"/>
        <v>1920.7392666580745</v>
      </c>
      <c r="EE100" s="74">
        <f t="shared" si="250"/>
        <v>97</v>
      </c>
      <c r="EF100" s="409">
        <f>Input_Accepted!Q99</f>
        <v>0.33632286995515698</v>
      </c>
      <c r="EH100" s="443">
        <f t="shared" si="300"/>
        <v>0.21860986547085204</v>
      </c>
    </row>
    <row r="101" spans="1:138">
      <c r="A101" s="82">
        <f t="shared" si="180"/>
        <v>98</v>
      </c>
      <c r="B101" s="84">
        <f>Input_Accepted!B100</f>
        <v>0</v>
      </c>
      <c r="C101" s="17">
        <f>Input_Accepted!C100</f>
        <v>0</v>
      </c>
      <c r="D101" s="16">
        <f t="shared" si="181"/>
        <v>0</v>
      </c>
      <c r="E101" s="12"/>
      <c r="F101" s="11">
        <f t="shared" si="182"/>
        <v>0</v>
      </c>
      <c r="G101" s="11">
        <f t="shared" si="183"/>
        <v>0</v>
      </c>
      <c r="H101" s="49">
        <f t="shared" si="184"/>
        <v>0</v>
      </c>
      <c r="J101" s="61">
        <f t="shared" si="185"/>
        <v>98</v>
      </c>
      <c r="K101" s="5">
        <f>Input_Accepted!B100</f>
        <v>0</v>
      </c>
      <c r="L101" s="4">
        <f t="shared" si="251"/>
        <v>1806</v>
      </c>
      <c r="M101" s="4">
        <f t="shared" si="252"/>
        <v>1</v>
      </c>
      <c r="N101" s="4"/>
      <c r="O101" s="49"/>
      <c r="Q101" s="43">
        <f t="shared" si="186"/>
        <v>98</v>
      </c>
      <c r="R101" s="14">
        <f>Input_Accepted!M100</f>
        <v>0</v>
      </c>
      <c r="S101" s="14">
        <f t="shared" si="187"/>
        <v>0</v>
      </c>
      <c r="T101" s="14">
        <f t="shared" si="188"/>
        <v>0</v>
      </c>
      <c r="U101" s="14">
        <f t="shared" si="189"/>
        <v>0</v>
      </c>
      <c r="V101" s="14">
        <f t="shared" si="190"/>
        <v>0</v>
      </c>
      <c r="W101" s="49"/>
      <c r="X101" s="43">
        <f t="shared" si="191"/>
        <v>98</v>
      </c>
      <c r="Y101" s="14">
        <f>+Input_Accepted!I100</f>
        <v>0</v>
      </c>
      <c r="Z101" s="14">
        <f t="shared" si="192"/>
        <v>0</v>
      </c>
      <c r="AA101" s="14">
        <f t="shared" si="193"/>
        <v>0</v>
      </c>
      <c r="AB101" s="14">
        <f t="shared" si="194"/>
        <v>0</v>
      </c>
      <c r="AC101" s="14">
        <f t="shared" si="195"/>
        <v>0</v>
      </c>
      <c r="AD101" s="50"/>
      <c r="AE101" s="43">
        <f t="shared" si="196"/>
        <v>98</v>
      </c>
      <c r="AF101" s="14">
        <f>Input_Accepted!E100</f>
        <v>0</v>
      </c>
      <c r="AG101" s="14">
        <f>Input_Accepted!J100</f>
        <v>6.0219998045313E-2</v>
      </c>
      <c r="AH101" s="14">
        <f>Input_Accepted!K100</f>
        <v>0.25594406239182299</v>
      </c>
      <c r="AI101" s="44">
        <f>Input_Accepted!L100</f>
        <v>0.42593768732130199</v>
      </c>
      <c r="AK101" s="56">
        <f t="shared" si="290"/>
        <v>0</v>
      </c>
      <c r="AL101" s="4">
        <f t="shared" si="291"/>
        <v>0</v>
      </c>
      <c r="AM101" s="4">
        <f t="shared" si="292"/>
        <v>0</v>
      </c>
      <c r="AN101" s="4">
        <f t="shared" si="293"/>
        <v>0</v>
      </c>
      <c r="AO101" s="57">
        <f t="shared" si="197"/>
        <v>98</v>
      </c>
      <c r="AQ101" s="74">
        <f t="shared" si="197"/>
        <v>98</v>
      </c>
      <c r="AR101" s="73">
        <f t="shared" si="294"/>
        <v>-6.0219998045313E-2</v>
      </c>
      <c r="AS101" s="73">
        <f t="shared" si="295"/>
        <v>-0.25594406239182299</v>
      </c>
      <c r="AT101" s="50">
        <f t="shared" si="301"/>
        <v>-0.42593768732130199</v>
      </c>
      <c r="AU101" s="50">
        <f t="shared" si="199"/>
        <v>-0.21280646640276715</v>
      </c>
      <c r="AW101" s="74">
        <f t="shared" ref="AW101" si="303">1+AW100</f>
        <v>98</v>
      </c>
      <c r="AX101" s="4">
        <f t="shared" si="201"/>
        <v>0</v>
      </c>
      <c r="AY101" s="4">
        <f t="shared" si="201"/>
        <v>0</v>
      </c>
      <c r="AZ101" s="49">
        <f t="shared" si="201"/>
        <v>0</v>
      </c>
      <c r="BA101" s="4">
        <f t="shared" si="202"/>
        <v>0</v>
      </c>
      <c r="BC101" s="74">
        <f t="shared" si="203"/>
        <v>98</v>
      </c>
      <c r="BD101" s="56">
        <f t="shared" si="204"/>
        <v>0</v>
      </c>
      <c r="BE101" s="4">
        <f t="shared" si="205"/>
        <v>0</v>
      </c>
      <c r="BF101" s="4">
        <f t="shared" si="206"/>
        <v>0</v>
      </c>
      <c r="BG101" s="49">
        <f t="shared" si="207"/>
        <v>0</v>
      </c>
      <c r="BI101" s="74">
        <f t="shared" si="208"/>
        <v>98</v>
      </c>
      <c r="BJ101" s="56" t="e">
        <f t="shared" si="209"/>
        <v>#DIV/0!</v>
      </c>
      <c r="BK101" s="4" t="e">
        <f t="shared" si="210"/>
        <v>#DIV/0!</v>
      </c>
      <c r="BL101" s="4" t="e">
        <f t="shared" si="211"/>
        <v>#DIV/0!</v>
      </c>
      <c r="BM101" s="49" t="e">
        <f t="shared" si="212"/>
        <v>#DIV/0!</v>
      </c>
      <c r="BO101" s="74">
        <f t="shared" si="213"/>
        <v>98</v>
      </c>
      <c r="BP101" s="56">
        <f t="shared" si="214"/>
        <v>0</v>
      </c>
      <c r="BQ101" s="4">
        <f t="shared" si="215"/>
        <v>0</v>
      </c>
      <c r="BR101" s="4">
        <f t="shared" si="216"/>
        <v>0</v>
      </c>
      <c r="BS101" s="49">
        <f t="shared" si="217"/>
        <v>0</v>
      </c>
      <c r="BU101" s="74">
        <f t="shared" si="218"/>
        <v>98</v>
      </c>
      <c r="BV101" s="73">
        <f t="shared" si="219"/>
        <v>3.6264481645775014E-3</v>
      </c>
      <c r="BW101" s="73">
        <f t="shared" si="220"/>
        <v>6.5507363073629379E-2</v>
      </c>
      <c r="BX101" s="73">
        <f t="shared" si="221"/>
        <v>0.18142291348061923</v>
      </c>
      <c r="BY101" s="1">
        <f t="shared" si="222"/>
        <v>4.5286592142832066E-2</v>
      </c>
      <c r="BZ101" s="91">
        <f t="shared" si="223"/>
        <v>0</v>
      </c>
      <c r="CB101" s="74">
        <f t="shared" si="224"/>
        <v>98</v>
      </c>
      <c r="CC101" s="56">
        <f t="shared" si="225"/>
        <v>0</v>
      </c>
      <c r="CD101" s="4">
        <f t="shared" si="226"/>
        <v>0</v>
      </c>
      <c r="CE101" s="4">
        <f t="shared" si="227"/>
        <v>0</v>
      </c>
      <c r="CF101" s="49">
        <f t="shared" si="228"/>
        <v>0</v>
      </c>
      <c r="CH101" s="74">
        <f t="shared" si="229"/>
        <v>98</v>
      </c>
      <c r="CI101" s="56">
        <f t="shared" si="297"/>
        <v>0</v>
      </c>
      <c r="CJ101" s="4">
        <f t="shared" si="298"/>
        <v>0</v>
      </c>
      <c r="CK101" s="4">
        <f t="shared" si="299"/>
        <v>0</v>
      </c>
      <c r="CL101" s="49">
        <f t="shared" si="230"/>
        <v>0</v>
      </c>
      <c r="CM101" s="4">
        <f t="shared" si="231"/>
        <v>0</v>
      </c>
      <c r="CN101" s="49">
        <f t="shared" si="232"/>
        <v>0</v>
      </c>
      <c r="CP101" s="74">
        <f t="shared" si="233"/>
        <v>98</v>
      </c>
      <c r="CQ101" s="56">
        <f t="shared" si="234"/>
        <v>0</v>
      </c>
      <c r="CR101" s="4">
        <f t="shared" si="235"/>
        <v>0</v>
      </c>
      <c r="CS101" s="4">
        <f t="shared" si="236"/>
        <v>0</v>
      </c>
      <c r="CT101" s="49">
        <f t="shared" si="237"/>
        <v>0</v>
      </c>
      <c r="CU101" s="4">
        <f t="shared" si="238"/>
        <v>0</v>
      </c>
      <c r="CV101" s="49">
        <f t="shared" si="239"/>
        <v>0</v>
      </c>
      <c r="CW101" s="56"/>
      <c r="CX101" s="74">
        <f t="shared" si="240"/>
        <v>98</v>
      </c>
      <c r="CY101" s="4">
        <f>Input_Accepted!Q100*(1-$DC$3)</f>
        <v>0.17503137143507083</v>
      </c>
      <c r="CZ101" s="4">
        <f>Input_Accepted!L100</f>
        <v>0.42593768732130199</v>
      </c>
      <c r="DA101" s="4">
        <f>Input_Accepted!M100</f>
        <v>0</v>
      </c>
      <c r="DB101" s="49">
        <f>$DC$3*Input_Accepted!Q100</f>
        <v>0.21280646640276715</v>
      </c>
      <c r="DD101" s="102">
        <f>Input_Accepted!Q100*Input_Accepted!C100</f>
        <v>0</v>
      </c>
      <c r="DG101" s="82">
        <f t="shared" si="241"/>
        <v>98</v>
      </c>
      <c r="DH101" s="56">
        <f t="shared" si="242"/>
        <v>6.0219998045313E-2</v>
      </c>
      <c r="DI101" s="4">
        <f t="shared" si="243"/>
        <v>0.25594406239182299</v>
      </c>
      <c r="DJ101" s="4">
        <f t="shared" si="244"/>
        <v>0.42593768732130199</v>
      </c>
      <c r="DK101" s="49">
        <f t="shared" si="245"/>
        <v>0.21280646640276715</v>
      </c>
      <c r="DM101" s="74">
        <f t="shared" si="246"/>
        <v>98</v>
      </c>
      <c r="DN101" s="4">
        <f t="shared" si="254"/>
        <v>2.3929761579862941E-6</v>
      </c>
      <c r="DO101" s="4">
        <f t="shared" si="255"/>
        <v>3.8621470780693233E-4</v>
      </c>
      <c r="DP101" s="49">
        <f t="shared" si="256"/>
        <v>4.0035100857158216E-3</v>
      </c>
      <c r="DQ101" s="49">
        <f t="shared" si="257"/>
        <v>7.9898045150778312E-4</v>
      </c>
      <c r="DS101" s="74">
        <f t="shared" si="247"/>
        <v>98</v>
      </c>
      <c r="DT101" s="410">
        <f t="shared" si="267"/>
        <v>0.42887853631304002</v>
      </c>
      <c r="DU101" s="467">
        <f t="shared" si="143"/>
        <v>0.42887853631304002</v>
      </c>
      <c r="DV101" s="49"/>
      <c r="DW101" s="102">
        <f t="shared" si="258"/>
        <v>1282.0788294539161</v>
      </c>
      <c r="DY101" s="74">
        <f t="shared" si="248"/>
        <v>98</v>
      </c>
      <c r="DZ101" s="409">
        <f t="shared" si="249"/>
        <v>0.43703332363584291</v>
      </c>
      <c r="EB101" s="102">
        <f t="shared" si="260"/>
        <v>1165.6039936378024</v>
      </c>
      <c r="EE101" s="74">
        <f t="shared" si="250"/>
        <v>98</v>
      </c>
      <c r="EF101" s="409">
        <f>Input_Accepted!Q100</f>
        <v>0.38783783783783798</v>
      </c>
      <c r="EH101" s="443">
        <f t="shared" si="300"/>
        <v>0.25209459459459471</v>
      </c>
    </row>
    <row r="102" spans="1:138">
      <c r="A102" s="82">
        <f t="shared" si="180"/>
        <v>99</v>
      </c>
      <c r="B102" s="84">
        <f>Input_Accepted!B101</f>
        <v>0</v>
      </c>
      <c r="C102" s="17">
        <f>Input_Accepted!C101</f>
        <v>0</v>
      </c>
      <c r="D102" s="16">
        <f t="shared" si="181"/>
        <v>0</v>
      </c>
      <c r="E102" s="12"/>
      <c r="F102" s="11">
        <f t="shared" si="182"/>
        <v>0</v>
      </c>
      <c r="G102" s="11">
        <f t="shared" si="183"/>
        <v>0</v>
      </c>
      <c r="H102" s="49">
        <f t="shared" si="184"/>
        <v>0</v>
      </c>
      <c r="J102" s="61">
        <f t="shared" si="185"/>
        <v>99</v>
      </c>
      <c r="K102" s="5">
        <f>Input_Accepted!B101</f>
        <v>0</v>
      </c>
      <c r="L102" s="4">
        <f t="shared" si="251"/>
        <v>1806</v>
      </c>
      <c r="M102" s="4">
        <f t="shared" si="252"/>
        <v>1</v>
      </c>
      <c r="N102" s="4"/>
      <c r="O102" s="49"/>
      <c r="Q102" s="43">
        <f t="shared" si="186"/>
        <v>99</v>
      </c>
      <c r="R102" s="14">
        <f>Input_Accepted!M101</f>
        <v>0</v>
      </c>
      <c r="S102" s="14">
        <f t="shared" si="187"/>
        <v>0</v>
      </c>
      <c r="T102" s="14">
        <f t="shared" si="188"/>
        <v>0</v>
      </c>
      <c r="U102" s="14">
        <f t="shared" si="189"/>
        <v>0</v>
      </c>
      <c r="V102" s="14">
        <f t="shared" si="190"/>
        <v>0</v>
      </c>
      <c r="W102" s="49"/>
      <c r="X102" s="43">
        <f t="shared" si="191"/>
        <v>99</v>
      </c>
      <c r="Y102" s="14">
        <f>+Input_Accepted!I101</f>
        <v>0</v>
      </c>
      <c r="Z102" s="14">
        <f t="shared" si="192"/>
        <v>0</v>
      </c>
      <c r="AA102" s="14">
        <f t="shared" si="193"/>
        <v>0</v>
      </c>
      <c r="AB102" s="14">
        <f t="shared" si="194"/>
        <v>0</v>
      </c>
      <c r="AC102" s="14">
        <f t="shared" si="195"/>
        <v>0</v>
      </c>
      <c r="AD102" s="50"/>
      <c r="AE102" s="43">
        <f t="shared" si="196"/>
        <v>99</v>
      </c>
      <c r="AF102" s="14">
        <f>Input_Accepted!E101</f>
        <v>0</v>
      </c>
      <c r="AG102" s="14">
        <f>Input_Accepted!J101</f>
        <v>6.1777296693285903E-2</v>
      </c>
      <c r="AH102" s="14">
        <f>Input_Accepted!K101</f>
        <v>0.27691600978703101</v>
      </c>
      <c r="AI102" s="44">
        <f>Input_Accepted!L101</f>
        <v>0.46445022181203499</v>
      </c>
      <c r="AK102" s="56">
        <f t="shared" si="290"/>
        <v>0</v>
      </c>
      <c r="AL102" s="4">
        <f t="shared" si="291"/>
        <v>0</v>
      </c>
      <c r="AM102" s="4">
        <f t="shared" si="292"/>
        <v>0</v>
      </c>
      <c r="AN102" s="4">
        <f t="shared" si="293"/>
        <v>0</v>
      </c>
      <c r="AO102" s="57">
        <f t="shared" si="197"/>
        <v>99</v>
      </c>
      <c r="AQ102" s="74">
        <f t="shared" si="197"/>
        <v>99</v>
      </c>
      <c r="AR102" s="73">
        <f t="shared" si="294"/>
        <v>-6.1777296693285903E-2</v>
      </c>
      <c r="AS102" s="73">
        <f t="shared" si="295"/>
        <v>-0.27691600978703101</v>
      </c>
      <c r="AT102" s="50">
        <f t="shared" si="301"/>
        <v>-0.46445022181203499</v>
      </c>
      <c r="AU102" s="50">
        <f t="shared" si="199"/>
        <v>-0.23013890498672435</v>
      </c>
      <c r="AW102" s="74">
        <f t="shared" ref="AW102" si="304">1+AW101</f>
        <v>99</v>
      </c>
      <c r="AX102" s="4">
        <f t="shared" si="201"/>
        <v>0</v>
      </c>
      <c r="AY102" s="4">
        <f t="shared" si="201"/>
        <v>0</v>
      </c>
      <c r="AZ102" s="49">
        <f t="shared" si="201"/>
        <v>0</v>
      </c>
      <c r="BA102" s="4">
        <f t="shared" si="202"/>
        <v>0</v>
      </c>
      <c r="BC102" s="74">
        <f t="shared" si="203"/>
        <v>99</v>
      </c>
      <c r="BD102" s="56">
        <f t="shared" si="204"/>
        <v>0</v>
      </c>
      <c r="BE102" s="4">
        <f t="shared" si="205"/>
        <v>0</v>
      </c>
      <c r="BF102" s="4">
        <f t="shared" si="206"/>
        <v>0</v>
      </c>
      <c r="BG102" s="49">
        <f t="shared" si="207"/>
        <v>0</v>
      </c>
      <c r="BI102" s="74">
        <f t="shared" si="208"/>
        <v>99</v>
      </c>
      <c r="BJ102" s="56" t="e">
        <f t="shared" si="209"/>
        <v>#DIV/0!</v>
      </c>
      <c r="BK102" s="4" t="e">
        <f t="shared" si="210"/>
        <v>#DIV/0!</v>
      </c>
      <c r="BL102" s="4" t="e">
        <f t="shared" si="211"/>
        <v>#DIV/0!</v>
      </c>
      <c r="BM102" s="49" t="e">
        <f t="shared" si="212"/>
        <v>#DIV/0!</v>
      </c>
      <c r="BO102" s="74">
        <f t="shared" si="213"/>
        <v>99</v>
      </c>
      <c r="BP102" s="56">
        <f t="shared" si="214"/>
        <v>0</v>
      </c>
      <c r="BQ102" s="4">
        <f t="shared" si="215"/>
        <v>0</v>
      </c>
      <c r="BR102" s="4">
        <f t="shared" si="216"/>
        <v>0</v>
      </c>
      <c r="BS102" s="49">
        <f t="shared" si="217"/>
        <v>0</v>
      </c>
      <c r="BU102" s="74">
        <f t="shared" si="218"/>
        <v>99</v>
      </c>
      <c r="BV102" s="73">
        <f t="shared" si="219"/>
        <v>3.8164343867302733E-3</v>
      </c>
      <c r="BW102" s="73">
        <f t="shared" si="220"/>
        <v>7.6682476476371053E-2</v>
      </c>
      <c r="BX102" s="73">
        <f t="shared" si="221"/>
        <v>0.2157140085412485</v>
      </c>
      <c r="BY102" s="1">
        <f t="shared" si="222"/>
        <v>5.2963915588488536E-2</v>
      </c>
      <c r="BZ102" s="91">
        <f t="shared" si="223"/>
        <v>0</v>
      </c>
      <c r="CB102" s="74">
        <f t="shared" si="224"/>
        <v>99</v>
      </c>
      <c r="CC102" s="56">
        <f t="shared" si="225"/>
        <v>0</v>
      </c>
      <c r="CD102" s="4">
        <f t="shared" si="226"/>
        <v>0</v>
      </c>
      <c r="CE102" s="4">
        <f t="shared" si="227"/>
        <v>0</v>
      </c>
      <c r="CF102" s="49">
        <f t="shared" si="228"/>
        <v>0</v>
      </c>
      <c r="CH102" s="74">
        <f t="shared" si="229"/>
        <v>99</v>
      </c>
      <c r="CI102" s="56">
        <f t="shared" si="297"/>
        <v>0</v>
      </c>
      <c r="CJ102" s="4">
        <f t="shared" si="298"/>
        <v>0</v>
      </c>
      <c r="CK102" s="4">
        <f t="shared" si="299"/>
        <v>0</v>
      </c>
      <c r="CL102" s="49">
        <f t="shared" si="230"/>
        <v>0</v>
      </c>
      <c r="CM102" s="4">
        <f t="shared" si="231"/>
        <v>0</v>
      </c>
      <c r="CN102" s="49">
        <f t="shared" si="232"/>
        <v>0</v>
      </c>
      <c r="CP102" s="74">
        <f t="shared" si="233"/>
        <v>99</v>
      </c>
      <c r="CQ102" s="56">
        <f t="shared" si="234"/>
        <v>0</v>
      </c>
      <c r="CR102" s="4">
        <f t="shared" si="235"/>
        <v>0</v>
      </c>
      <c r="CS102" s="4">
        <f t="shared" si="236"/>
        <v>0</v>
      </c>
      <c r="CT102" s="49">
        <f t="shared" si="237"/>
        <v>0</v>
      </c>
      <c r="CU102" s="4">
        <f t="shared" si="238"/>
        <v>0</v>
      </c>
      <c r="CV102" s="49">
        <f t="shared" si="239"/>
        <v>0</v>
      </c>
      <c r="CW102" s="56"/>
      <c r="CX102" s="74">
        <f t="shared" si="240"/>
        <v>99</v>
      </c>
      <c r="CY102" s="4">
        <f>Input_Accepted!Q101*(1-$DC$3)</f>
        <v>0.18928714357839665</v>
      </c>
      <c r="CZ102" s="4">
        <f>Input_Accepted!L101</f>
        <v>0.46445022181203499</v>
      </c>
      <c r="DA102" s="4">
        <f>Input_Accepted!M101</f>
        <v>0</v>
      </c>
      <c r="DB102" s="49">
        <f>$DC$3*Input_Accepted!Q101</f>
        <v>0.23013890498672435</v>
      </c>
      <c r="DD102" s="102">
        <f>Input_Accepted!Q101*Input_Accepted!C101</f>
        <v>0</v>
      </c>
      <c r="DG102" s="82">
        <f t="shared" si="241"/>
        <v>99</v>
      </c>
      <c r="DH102" s="56">
        <f t="shared" si="242"/>
        <v>6.1777296693285903E-2</v>
      </c>
      <c r="DI102" s="4">
        <f t="shared" si="243"/>
        <v>0.27691600978703101</v>
      </c>
      <c r="DJ102" s="4">
        <f t="shared" si="244"/>
        <v>0.46445022181203499</v>
      </c>
      <c r="DK102" s="49">
        <f t="shared" si="245"/>
        <v>0.23013890498672435</v>
      </c>
      <c r="DM102" s="74">
        <f t="shared" si="246"/>
        <v>99</v>
      </c>
      <c r="DN102" s="4">
        <f t="shared" si="254"/>
        <v>2.4251790789782322E-6</v>
      </c>
      <c r="DO102" s="4">
        <f t="shared" si="255"/>
        <v>4.3982257754737259E-4</v>
      </c>
      <c r="DP102" s="49">
        <f t="shared" si="256"/>
        <v>1.4832153128998987E-3</v>
      </c>
      <c r="DQ102" s="49">
        <f t="shared" si="257"/>
        <v>3.0041342726664803E-4</v>
      </c>
      <c r="DS102" s="74">
        <f t="shared" si="247"/>
        <v>99</v>
      </c>
      <c r="DT102" s="410">
        <f t="shared" si="267"/>
        <v>0.4767519993772269</v>
      </c>
      <c r="DU102" s="467">
        <f t="shared" si="143"/>
        <v>0.4767519993772269</v>
      </c>
      <c r="DV102" s="49"/>
      <c r="DW102" s="102">
        <f t="shared" si="258"/>
        <v>732.2227376397849</v>
      </c>
      <c r="DY102" s="74">
        <f t="shared" si="248"/>
        <v>99</v>
      </c>
      <c r="DZ102" s="409">
        <f t="shared" si="249"/>
        <v>0.48581706286598264</v>
      </c>
      <c r="EB102" s="102">
        <f t="shared" si="260"/>
        <v>656.19620625506172</v>
      </c>
      <c r="EE102" s="74">
        <f t="shared" si="250"/>
        <v>99</v>
      </c>
      <c r="EF102" s="409">
        <f>Input_Accepted!Q101</f>
        <v>0.419426048565121</v>
      </c>
      <c r="EH102" s="443">
        <f t="shared" si="300"/>
        <v>0.27262693156732865</v>
      </c>
    </row>
    <row r="103" spans="1:138">
      <c r="A103" s="82">
        <f t="shared" si="180"/>
        <v>100</v>
      </c>
      <c r="B103" s="84">
        <f>Input_Accepted!B102</f>
        <v>0</v>
      </c>
      <c r="C103" s="17">
        <f>Input_Accepted!C102</f>
        <v>0</v>
      </c>
      <c r="D103" s="16">
        <f t="shared" si="181"/>
        <v>0</v>
      </c>
      <c r="E103" s="12"/>
      <c r="F103" s="11">
        <f t="shared" si="182"/>
        <v>0</v>
      </c>
      <c r="G103" s="11">
        <f t="shared" si="183"/>
        <v>0</v>
      </c>
      <c r="H103" s="49">
        <f t="shared" si="184"/>
        <v>0</v>
      </c>
      <c r="J103" s="61">
        <f t="shared" si="185"/>
        <v>100</v>
      </c>
      <c r="K103" s="5">
        <f>Input_Accepted!B102</f>
        <v>0</v>
      </c>
      <c r="L103" s="4">
        <f t="shared" si="251"/>
        <v>1806</v>
      </c>
      <c r="M103" s="4">
        <f t="shared" si="252"/>
        <v>1</v>
      </c>
      <c r="N103" s="4"/>
      <c r="O103" s="49"/>
      <c r="Q103" s="43">
        <f t="shared" si="186"/>
        <v>100</v>
      </c>
      <c r="R103" s="14">
        <f>Input_Accepted!M102</f>
        <v>0</v>
      </c>
      <c r="S103" s="14">
        <f t="shared" si="187"/>
        <v>0</v>
      </c>
      <c r="T103" s="14">
        <f t="shared" si="188"/>
        <v>0</v>
      </c>
      <c r="U103" s="14">
        <f t="shared" si="189"/>
        <v>0</v>
      </c>
      <c r="V103" s="14">
        <f t="shared" si="190"/>
        <v>0</v>
      </c>
      <c r="W103" s="49"/>
      <c r="X103" s="43">
        <f t="shared" si="191"/>
        <v>100</v>
      </c>
      <c r="Y103" s="14">
        <f>+Input_Accepted!I102</f>
        <v>0</v>
      </c>
      <c r="Z103" s="14">
        <f t="shared" si="192"/>
        <v>0</v>
      </c>
      <c r="AA103" s="14">
        <f t="shared" si="193"/>
        <v>0</v>
      </c>
      <c r="AB103" s="14">
        <f t="shared" si="194"/>
        <v>0</v>
      </c>
      <c r="AC103" s="14">
        <f t="shared" si="195"/>
        <v>0</v>
      </c>
      <c r="AD103" s="50"/>
      <c r="AE103" s="43">
        <f t="shared" si="196"/>
        <v>100</v>
      </c>
      <c r="AF103" s="14">
        <f>Input_Accepted!E102</f>
        <v>0</v>
      </c>
      <c r="AG103" s="14">
        <f>Input_Accepted!J102</f>
        <v>6.3344969247090696E-2</v>
      </c>
      <c r="AH103" s="14">
        <f>Input_Accepted!K102</f>
        <v>0.29923711785564</v>
      </c>
      <c r="AI103" s="44">
        <f>Input_Accepted!L102</f>
        <v>0.49976731761835702</v>
      </c>
      <c r="AK103" s="56">
        <f t="shared" si="290"/>
        <v>0</v>
      </c>
      <c r="AL103" s="4">
        <f t="shared" si="291"/>
        <v>0</v>
      </c>
      <c r="AM103" s="4">
        <f t="shared" si="292"/>
        <v>0</v>
      </c>
      <c r="AN103" s="4">
        <f t="shared" si="293"/>
        <v>0</v>
      </c>
      <c r="AO103" s="57">
        <f t="shared" si="197"/>
        <v>100</v>
      </c>
      <c r="AQ103" s="74">
        <f t="shared" si="197"/>
        <v>100</v>
      </c>
      <c r="AR103" s="73">
        <f t="shared" si="294"/>
        <v>-6.3344969247090696E-2</v>
      </c>
      <c r="AS103" s="73">
        <f t="shared" si="295"/>
        <v>-0.29923711785564</v>
      </c>
      <c r="AT103" s="50">
        <f t="shared" si="301"/>
        <v>-0.49976731761835702</v>
      </c>
      <c r="AU103" s="50">
        <f t="shared" si="199"/>
        <v>-0.24618461130999375</v>
      </c>
      <c r="AW103" s="74">
        <f t="shared" ref="AW103" si="305">1+AW102</f>
        <v>100</v>
      </c>
      <c r="AX103" s="4">
        <f t="shared" si="201"/>
        <v>0</v>
      </c>
      <c r="AY103" s="4">
        <f t="shared" si="201"/>
        <v>0</v>
      </c>
      <c r="AZ103" s="49">
        <f t="shared" si="201"/>
        <v>0</v>
      </c>
      <c r="BA103" s="4">
        <f t="shared" si="202"/>
        <v>0</v>
      </c>
      <c r="BC103" s="74">
        <f t="shared" si="203"/>
        <v>100</v>
      </c>
      <c r="BD103" s="56">
        <f t="shared" si="204"/>
        <v>0</v>
      </c>
      <c r="BE103" s="4">
        <f t="shared" si="205"/>
        <v>0</v>
      </c>
      <c r="BF103" s="4">
        <f t="shared" si="206"/>
        <v>0</v>
      </c>
      <c r="BG103" s="49">
        <f t="shared" si="207"/>
        <v>0</v>
      </c>
      <c r="BI103" s="74">
        <f t="shared" si="208"/>
        <v>100</v>
      </c>
      <c r="BJ103" s="56" t="e">
        <f t="shared" si="209"/>
        <v>#DIV/0!</v>
      </c>
      <c r="BK103" s="4" t="e">
        <f t="shared" si="210"/>
        <v>#DIV/0!</v>
      </c>
      <c r="BL103" s="4" t="e">
        <f t="shared" si="211"/>
        <v>#DIV/0!</v>
      </c>
      <c r="BM103" s="49" t="e">
        <f t="shared" si="212"/>
        <v>#DIV/0!</v>
      </c>
      <c r="BO103" s="74">
        <f t="shared" si="213"/>
        <v>100</v>
      </c>
      <c r="BP103" s="56">
        <f t="shared" si="214"/>
        <v>0</v>
      </c>
      <c r="BQ103" s="4">
        <f t="shared" si="215"/>
        <v>0</v>
      </c>
      <c r="BR103" s="4">
        <f t="shared" si="216"/>
        <v>0</v>
      </c>
      <c r="BS103" s="49">
        <f t="shared" si="217"/>
        <v>0</v>
      </c>
      <c r="BU103" s="74">
        <f t="shared" si="218"/>
        <v>100</v>
      </c>
      <c r="BV103" s="73">
        <f t="shared" si="219"/>
        <v>4.0125851289148657E-3</v>
      </c>
      <c r="BW103" s="73">
        <f t="shared" si="220"/>
        <v>8.9542852702550177E-2</v>
      </c>
      <c r="BX103" s="73">
        <f t="shared" si="221"/>
        <v>0.24976737175944774</v>
      </c>
      <c r="BY103" s="1">
        <f t="shared" si="222"/>
        <v>6.0606862845852705E-2</v>
      </c>
      <c r="BZ103" s="91">
        <f t="shared" si="223"/>
        <v>0</v>
      </c>
      <c r="CB103" s="74">
        <f t="shared" si="224"/>
        <v>100</v>
      </c>
      <c r="CC103" s="56">
        <f t="shared" si="225"/>
        <v>0</v>
      </c>
      <c r="CD103" s="4">
        <f t="shared" si="226"/>
        <v>0</v>
      </c>
      <c r="CE103" s="4">
        <f t="shared" si="227"/>
        <v>0</v>
      </c>
      <c r="CF103" s="49">
        <f t="shared" si="228"/>
        <v>0</v>
      </c>
      <c r="CH103" s="74">
        <f t="shared" si="229"/>
        <v>100</v>
      </c>
      <c r="CI103" s="56">
        <f t="shared" si="297"/>
        <v>0</v>
      </c>
      <c r="CJ103" s="4">
        <f t="shared" si="298"/>
        <v>0</v>
      </c>
      <c r="CK103" s="4">
        <f t="shared" si="299"/>
        <v>0</v>
      </c>
      <c r="CL103" s="49">
        <f t="shared" si="230"/>
        <v>0</v>
      </c>
      <c r="CM103" s="4">
        <f t="shared" si="231"/>
        <v>0</v>
      </c>
      <c r="CN103" s="49">
        <f t="shared" si="232"/>
        <v>0</v>
      </c>
      <c r="CP103" s="74">
        <f t="shared" si="233"/>
        <v>100</v>
      </c>
      <c r="CQ103" s="56">
        <f t="shared" si="234"/>
        <v>0</v>
      </c>
      <c r="CR103" s="4">
        <f t="shared" si="235"/>
        <v>0</v>
      </c>
      <c r="CS103" s="4">
        <f t="shared" si="236"/>
        <v>0</v>
      </c>
      <c r="CT103" s="49">
        <f t="shared" si="237"/>
        <v>0</v>
      </c>
      <c r="CU103" s="4">
        <f t="shared" si="238"/>
        <v>0</v>
      </c>
      <c r="CV103" s="49">
        <f t="shared" si="239"/>
        <v>0</v>
      </c>
      <c r="CW103" s="56"/>
      <c r="CX103" s="74">
        <f t="shared" si="240"/>
        <v>100</v>
      </c>
      <c r="CY103" s="4">
        <f>Input_Accepted!Q102*(1-$DC$3)</f>
        <v>0.20248459021091925</v>
      </c>
      <c r="CZ103" s="4">
        <f>Input_Accepted!L102</f>
        <v>0.49976731761835702</v>
      </c>
      <c r="DA103" s="4">
        <f>Input_Accepted!M102</f>
        <v>0</v>
      </c>
      <c r="DB103" s="49">
        <f>$DC$3*Input_Accepted!Q102</f>
        <v>0.24618461130999375</v>
      </c>
      <c r="DD103" s="102">
        <f>Input_Accepted!Q102*Input_Accepted!C102</f>
        <v>0</v>
      </c>
      <c r="DG103" s="82">
        <f t="shared" si="241"/>
        <v>100</v>
      </c>
      <c r="DH103" s="56">
        <f t="shared" si="242"/>
        <v>6.3344969247090696E-2</v>
      </c>
      <c r="DI103" s="4">
        <f t="shared" si="243"/>
        <v>0.29923711785564</v>
      </c>
      <c r="DJ103" s="4">
        <f t="shared" si="244"/>
        <v>0.49976731761835702</v>
      </c>
      <c r="DK103" s="49">
        <f t="shared" si="245"/>
        <v>0.24618461130999375</v>
      </c>
      <c r="DM103" s="74">
        <f t="shared" si="246"/>
        <v>100</v>
      </c>
      <c r="DN103" s="4">
        <f t="shared" si="254"/>
        <v>2.4575972359528411E-6</v>
      </c>
      <c r="DO103" s="4">
        <f t="shared" si="255"/>
        <v>4.9823186541052115E-4</v>
      </c>
      <c r="DP103" s="49">
        <f t="shared" si="256"/>
        <v>1.2472972561929291E-3</v>
      </c>
      <c r="DQ103" s="49">
        <f t="shared" si="257"/>
        <v>2.5746469141260772E-4</v>
      </c>
      <c r="DS103" s="74">
        <f t="shared" si="247"/>
        <v>100</v>
      </c>
      <c r="DT103" s="410">
        <f t="shared" si="267"/>
        <v>0.52996932619701487</v>
      </c>
      <c r="DU103" s="467">
        <f t="shared" si="143"/>
        <v>0.52996932619701487</v>
      </c>
      <c r="DV103" s="49"/>
      <c r="DW103" s="102">
        <f t="shared" si="258"/>
        <v>383.13408348055077</v>
      </c>
      <c r="DY103" s="74">
        <f t="shared" si="248"/>
        <v>100</v>
      </c>
      <c r="DZ103" s="409">
        <f t="shared" si="249"/>
        <v>0.54004627520896387</v>
      </c>
      <c r="EB103" s="102">
        <f t="shared" si="260"/>
        <v>337.40489266842712</v>
      </c>
      <c r="EE103" s="74">
        <f t="shared" si="250"/>
        <v>100</v>
      </c>
      <c r="EF103" s="409">
        <f>Input_Accepted!Q102</f>
        <v>0.448669201520913</v>
      </c>
      <c r="EH103" s="443">
        <f t="shared" si="300"/>
        <v>0.29163498098859347</v>
      </c>
    </row>
    <row r="104" spans="1:138">
      <c r="A104" s="82">
        <v>101</v>
      </c>
      <c r="B104" s="84">
        <f>Input_Accepted!B103</f>
        <v>0</v>
      </c>
      <c r="C104" s="17">
        <f>Input_Accepted!C103</f>
        <v>0</v>
      </c>
      <c r="D104" s="16">
        <f t="shared" si="181"/>
        <v>0</v>
      </c>
      <c r="E104" s="12"/>
      <c r="F104" s="11">
        <f t="shared" si="182"/>
        <v>0</v>
      </c>
      <c r="G104" s="11">
        <f t="shared" si="183"/>
        <v>0</v>
      </c>
      <c r="H104" s="49">
        <f t="shared" si="184"/>
        <v>0</v>
      </c>
      <c r="J104" s="61">
        <f t="shared" si="185"/>
        <v>101</v>
      </c>
      <c r="K104" s="5">
        <f>Input_Accepted!B103</f>
        <v>0</v>
      </c>
      <c r="L104" s="4">
        <f t="shared" si="251"/>
        <v>1806</v>
      </c>
      <c r="M104" s="4">
        <f t="shared" si="252"/>
        <v>1</v>
      </c>
      <c r="N104" s="4"/>
      <c r="O104" s="49"/>
      <c r="Q104" s="43">
        <v>101</v>
      </c>
      <c r="R104" s="14">
        <f>Input_Accepted!M103</f>
        <v>0</v>
      </c>
      <c r="S104" s="14">
        <f t="shared" si="187"/>
        <v>0</v>
      </c>
      <c r="T104" s="14">
        <f t="shared" si="188"/>
        <v>0</v>
      </c>
      <c r="U104" s="14">
        <f t="shared" si="189"/>
        <v>0</v>
      </c>
      <c r="V104" s="14">
        <f t="shared" si="190"/>
        <v>0</v>
      </c>
      <c r="W104" s="49"/>
      <c r="X104" s="43">
        <v>101</v>
      </c>
      <c r="Y104" s="14">
        <f>+Input_Accepted!I103</f>
        <v>0</v>
      </c>
      <c r="Z104" s="14">
        <f t="shared" si="192"/>
        <v>0</v>
      </c>
      <c r="AA104" s="14">
        <f t="shared" si="193"/>
        <v>0</v>
      </c>
      <c r="AB104" s="14">
        <f t="shared" si="194"/>
        <v>0</v>
      </c>
      <c r="AC104" s="14">
        <f t="shared" si="195"/>
        <v>0</v>
      </c>
      <c r="AD104" s="50"/>
      <c r="AE104" s="43">
        <v>101</v>
      </c>
      <c r="AF104" s="14">
        <f>Input_Accepted!E103</f>
        <v>0</v>
      </c>
      <c r="AG104" s="14">
        <f>Input_Accepted!J103</f>
        <v>6.4923015706765896E-2</v>
      </c>
      <c r="AH104" s="14">
        <f>Input_Accepted!K103</f>
        <v>0.32292544920025801</v>
      </c>
      <c r="AI104" s="44">
        <f>Input_Accepted!L103</f>
        <v>0.532230329095707</v>
      </c>
      <c r="AK104" s="56">
        <f t="shared" si="290"/>
        <v>0</v>
      </c>
      <c r="AL104" s="4">
        <f t="shared" si="291"/>
        <v>0</v>
      </c>
      <c r="AM104" s="4">
        <f t="shared" si="292"/>
        <v>0</v>
      </c>
      <c r="AN104" s="4">
        <f t="shared" si="293"/>
        <v>0</v>
      </c>
      <c r="AO104" s="57">
        <v>101</v>
      </c>
      <c r="AQ104" s="74">
        <v>101</v>
      </c>
      <c r="AR104" s="73">
        <f t="shared" si="294"/>
        <v>-6.4923015706765896E-2</v>
      </c>
      <c r="AS104" s="73">
        <f t="shared" si="295"/>
        <v>-0.32292544920025801</v>
      </c>
      <c r="AT104" s="50">
        <f t="shared" si="301"/>
        <v>-0.532230329095707</v>
      </c>
      <c r="AU104" s="50">
        <f t="shared" si="199"/>
        <v>-0.26110532679383108</v>
      </c>
      <c r="AW104" s="74">
        <v>101</v>
      </c>
      <c r="AX104" s="4">
        <f t="shared" si="201"/>
        <v>0</v>
      </c>
      <c r="AY104" s="4">
        <f t="shared" si="201"/>
        <v>0</v>
      </c>
      <c r="AZ104" s="49">
        <f t="shared" si="201"/>
        <v>0</v>
      </c>
      <c r="BA104" s="4">
        <f t="shared" si="202"/>
        <v>0</v>
      </c>
      <c r="BC104" s="74">
        <v>101</v>
      </c>
      <c r="BD104" s="56">
        <f t="shared" si="204"/>
        <v>0</v>
      </c>
      <c r="BE104" s="4">
        <f t="shared" si="205"/>
        <v>0</v>
      </c>
      <c r="BF104" s="4">
        <f t="shared" si="206"/>
        <v>0</v>
      </c>
      <c r="BG104" s="49">
        <f t="shared" si="207"/>
        <v>0</v>
      </c>
      <c r="BI104" s="74">
        <v>101</v>
      </c>
      <c r="BJ104" s="56" t="e">
        <f t="shared" si="209"/>
        <v>#DIV/0!</v>
      </c>
      <c r="BK104" s="4" t="e">
        <f t="shared" si="210"/>
        <v>#DIV/0!</v>
      </c>
      <c r="BL104" s="4" t="e">
        <f t="shared" si="211"/>
        <v>#DIV/0!</v>
      </c>
      <c r="BM104" s="49" t="e">
        <f t="shared" si="212"/>
        <v>#DIV/0!</v>
      </c>
      <c r="BO104" s="74">
        <v>101</v>
      </c>
      <c r="BP104" s="56">
        <f t="shared" si="214"/>
        <v>0</v>
      </c>
      <c r="BQ104" s="4">
        <f t="shared" si="215"/>
        <v>0</v>
      </c>
      <c r="BR104" s="4">
        <f t="shared" si="216"/>
        <v>0</v>
      </c>
      <c r="BS104" s="49">
        <f t="shared" si="217"/>
        <v>0</v>
      </c>
      <c r="BU104" s="74">
        <v>101</v>
      </c>
      <c r="BV104" s="73">
        <f t="shared" si="219"/>
        <v>4.214997968460971E-3</v>
      </c>
      <c r="BW104" s="73">
        <f t="shared" si="220"/>
        <v>0.10428084574118841</v>
      </c>
      <c r="BX104" s="73">
        <f t="shared" si="221"/>
        <v>0.28326912320932457</v>
      </c>
      <c r="BY104" s="1">
        <f t="shared" si="222"/>
        <v>6.8175991680113318E-2</v>
      </c>
      <c r="BZ104" s="91">
        <f t="shared" si="223"/>
        <v>0</v>
      </c>
      <c r="CB104" s="74">
        <v>101</v>
      </c>
      <c r="CC104" s="56">
        <f t="shared" si="225"/>
        <v>0</v>
      </c>
      <c r="CD104" s="4">
        <f t="shared" si="226"/>
        <v>0</v>
      </c>
      <c r="CE104" s="4">
        <f t="shared" si="227"/>
        <v>0</v>
      </c>
      <c r="CF104" s="49">
        <f t="shared" si="228"/>
        <v>0</v>
      </c>
      <c r="CH104" s="74">
        <v>101</v>
      </c>
      <c r="CI104" s="56">
        <f t="shared" si="297"/>
        <v>0</v>
      </c>
      <c r="CJ104" s="4">
        <f t="shared" si="298"/>
        <v>0</v>
      </c>
      <c r="CK104" s="4">
        <f t="shared" si="299"/>
        <v>0</v>
      </c>
      <c r="CL104" s="49">
        <f t="shared" si="230"/>
        <v>0</v>
      </c>
      <c r="CM104" s="4">
        <f t="shared" si="231"/>
        <v>0</v>
      </c>
      <c r="CN104" s="49">
        <f t="shared" si="232"/>
        <v>0</v>
      </c>
      <c r="CP104" s="74">
        <v>101</v>
      </c>
      <c r="CQ104" s="56">
        <f t="shared" si="234"/>
        <v>0</v>
      </c>
      <c r="CR104" s="4">
        <f t="shared" si="235"/>
        <v>0</v>
      </c>
      <c r="CS104" s="4">
        <f t="shared" si="236"/>
        <v>0</v>
      </c>
      <c r="CT104" s="49">
        <f t="shared" si="237"/>
        <v>0</v>
      </c>
      <c r="CU104" s="4">
        <f t="shared" si="238"/>
        <v>0</v>
      </c>
      <c r="CV104" s="49">
        <f t="shared" si="239"/>
        <v>0</v>
      </c>
      <c r="CW104" s="56"/>
      <c r="CX104" s="74">
        <v>101</v>
      </c>
      <c r="CY104" s="4">
        <f>Input_Accepted!Q103*(1-$DC$3)</f>
        <v>0.21475674217168592</v>
      </c>
      <c r="CZ104" s="4">
        <f>Input_Accepted!L103</f>
        <v>0.532230329095707</v>
      </c>
      <c r="DA104" s="4">
        <f>Input_Accepted!M103</f>
        <v>0</v>
      </c>
      <c r="DB104" s="49">
        <f>$DC$3*Input_Accepted!Q103</f>
        <v>0.26110532679383108</v>
      </c>
      <c r="DD104" s="102">
        <f>Input_Accepted!Q103*Input_Accepted!C103</f>
        <v>0</v>
      </c>
      <c r="DG104" s="82">
        <v>101</v>
      </c>
      <c r="DH104" s="56">
        <f t="shared" si="242"/>
        <v>6.4923015706765896E-2</v>
      </c>
      <c r="DI104" s="4">
        <f t="shared" si="243"/>
        <v>0.32292544920025801</v>
      </c>
      <c r="DJ104" s="4">
        <f t="shared" si="244"/>
        <v>0.532230329095707</v>
      </c>
      <c r="DK104" s="49">
        <f t="shared" si="245"/>
        <v>0.26110532679383108</v>
      </c>
      <c r="DM104" s="74">
        <v>101</v>
      </c>
      <c r="DN104" s="4">
        <f t="shared" si="254"/>
        <v>2.4902306288934334E-6</v>
      </c>
      <c r="DO104" s="4">
        <f t="shared" si="255"/>
        <v>5.6113704189241203E-4</v>
      </c>
      <c r="DP104" s="49">
        <f t="shared" si="256"/>
        <v>1.0538471141785565E-3</v>
      </c>
      <c r="DQ104" s="49">
        <f t="shared" si="257"/>
        <v>2.2262775054962311E-4</v>
      </c>
      <c r="DS104" s="74">
        <v>101</v>
      </c>
      <c r="DT104" s="410">
        <f t="shared" si="267"/>
        <v>0.5891270242738571</v>
      </c>
      <c r="DU104" s="467">
        <f t="shared" si="143"/>
        <v>0.5891270242738571</v>
      </c>
      <c r="DV104" s="49"/>
      <c r="DW104" s="102">
        <f t="shared" si="258"/>
        <v>180.08477141525245</v>
      </c>
      <c r="DY104" s="74">
        <v>101</v>
      </c>
      <c r="DZ104" s="409">
        <f t="shared" si="249"/>
        <v>0.60032881028620821</v>
      </c>
      <c r="EB104" s="102">
        <f t="shared" si="260"/>
        <v>155.19063714556282</v>
      </c>
      <c r="EE104" s="74">
        <v>101</v>
      </c>
      <c r="EF104" s="409">
        <f>Input_Accepted!Q103</f>
        <v>0.47586206896551703</v>
      </c>
      <c r="EH104" s="443">
        <f t="shared" si="300"/>
        <v>0.30931034482758607</v>
      </c>
    </row>
    <row r="105" spans="1:138">
      <c r="A105" s="82">
        <f t="shared" ref="A105:A123" si="306">1+A104</f>
        <v>102</v>
      </c>
      <c r="B105" s="84">
        <f>Input_Accepted!B104</f>
        <v>0</v>
      </c>
      <c r="C105" s="17">
        <f>Input_Accepted!C104</f>
        <v>0</v>
      </c>
      <c r="D105" s="16">
        <f t="shared" si="181"/>
        <v>0</v>
      </c>
      <c r="E105" s="12"/>
      <c r="F105" s="11">
        <f t="shared" si="182"/>
        <v>0</v>
      </c>
      <c r="G105" s="11">
        <f t="shared" si="183"/>
        <v>0</v>
      </c>
      <c r="H105" s="49">
        <f t="shared" si="184"/>
        <v>0</v>
      </c>
      <c r="J105" s="61">
        <f t="shared" si="185"/>
        <v>102</v>
      </c>
      <c r="K105" s="5">
        <f>Input_Accepted!B104</f>
        <v>0</v>
      </c>
      <c r="L105" s="4">
        <f t="shared" si="251"/>
        <v>1806</v>
      </c>
      <c r="M105" s="4">
        <f t="shared" si="252"/>
        <v>1</v>
      </c>
      <c r="N105" s="4"/>
      <c r="O105" s="49"/>
      <c r="Q105" s="43">
        <f t="shared" ref="Q105:Q123" si="307">1+Q104</f>
        <v>102</v>
      </c>
      <c r="R105" s="14">
        <f>Input_Accepted!M104</f>
        <v>0</v>
      </c>
      <c r="S105" s="14">
        <f t="shared" si="187"/>
        <v>0</v>
      </c>
      <c r="T105" s="14">
        <f t="shared" si="188"/>
        <v>0</v>
      </c>
      <c r="U105" s="14">
        <f t="shared" si="189"/>
        <v>0</v>
      </c>
      <c r="V105" s="14">
        <f t="shared" si="190"/>
        <v>0</v>
      </c>
      <c r="W105" s="49"/>
      <c r="X105" s="43">
        <f t="shared" ref="X105:X123" si="308">1+X104</f>
        <v>102</v>
      </c>
      <c r="Y105" s="14">
        <f>+Input_Accepted!I104</f>
        <v>0</v>
      </c>
      <c r="Z105" s="14">
        <f t="shared" si="192"/>
        <v>0</v>
      </c>
      <c r="AA105" s="14">
        <f t="shared" si="193"/>
        <v>0</v>
      </c>
      <c r="AB105" s="14">
        <f t="shared" si="194"/>
        <v>0</v>
      </c>
      <c r="AC105" s="14">
        <f t="shared" si="195"/>
        <v>0</v>
      </c>
      <c r="AD105" s="50"/>
      <c r="AE105" s="43">
        <f t="shared" ref="AE105:AE123" si="309">1+AE104</f>
        <v>102</v>
      </c>
      <c r="AF105" s="14">
        <f>Input_Accepted!E104</f>
        <v>0</v>
      </c>
      <c r="AG105" s="14">
        <f>Input_Accepted!J104</f>
        <v>6.6511436072343805E-2</v>
      </c>
      <c r="AH105" s="14">
        <f>Input_Accepted!K104</f>
        <v>0.34798500080078099</v>
      </c>
      <c r="AI105" s="44">
        <f>Input_Accepted!L104</f>
        <v>0.57602700028945397</v>
      </c>
      <c r="AK105" s="56">
        <f t="shared" si="290"/>
        <v>0</v>
      </c>
      <c r="AL105" s="4">
        <f t="shared" si="291"/>
        <v>0</v>
      </c>
      <c r="AM105" s="4">
        <f t="shared" si="292"/>
        <v>0</v>
      </c>
      <c r="AN105" s="4">
        <f t="shared" si="293"/>
        <v>0</v>
      </c>
      <c r="AO105" s="57">
        <f t="shared" ref="AO105:AQ123" si="310">1+AO104</f>
        <v>102</v>
      </c>
      <c r="AQ105" s="74">
        <f t="shared" si="310"/>
        <v>102</v>
      </c>
      <c r="AR105" s="73">
        <f t="shared" si="294"/>
        <v>-6.6511436072343805E-2</v>
      </c>
      <c r="AS105" s="73">
        <f t="shared" si="295"/>
        <v>-0.34798500080078099</v>
      </c>
      <c r="AT105" s="50">
        <f t="shared" si="301"/>
        <v>-0.57602700028945397</v>
      </c>
      <c r="AU105" s="50">
        <f t="shared" si="199"/>
        <v>-0.28156953146817609</v>
      </c>
      <c r="AW105" s="74">
        <f t="shared" ref="AW105" si="311">1+AW104</f>
        <v>102</v>
      </c>
      <c r="AX105" s="4">
        <f t="shared" si="201"/>
        <v>0</v>
      </c>
      <c r="AY105" s="4">
        <f t="shared" si="201"/>
        <v>0</v>
      </c>
      <c r="AZ105" s="49">
        <f t="shared" si="201"/>
        <v>0</v>
      </c>
      <c r="BA105" s="4">
        <f t="shared" si="202"/>
        <v>0</v>
      </c>
      <c r="BC105" s="74">
        <f t="shared" ref="BC105:BC123" si="312">1+BC104</f>
        <v>102</v>
      </c>
      <c r="BD105" s="56">
        <f t="shared" si="204"/>
        <v>0</v>
      </c>
      <c r="BE105" s="4">
        <f t="shared" si="205"/>
        <v>0</v>
      </c>
      <c r="BF105" s="4">
        <f t="shared" si="206"/>
        <v>0</v>
      </c>
      <c r="BG105" s="49">
        <f t="shared" si="207"/>
        <v>0</v>
      </c>
      <c r="BI105" s="74">
        <f t="shared" ref="BI105:BI123" si="313">1+BI104</f>
        <v>102</v>
      </c>
      <c r="BJ105" s="56" t="e">
        <f t="shared" si="209"/>
        <v>#DIV/0!</v>
      </c>
      <c r="BK105" s="4" t="e">
        <f t="shared" si="210"/>
        <v>#DIV/0!</v>
      </c>
      <c r="BL105" s="4" t="e">
        <f t="shared" si="211"/>
        <v>#DIV/0!</v>
      </c>
      <c r="BM105" s="49" t="e">
        <f t="shared" si="212"/>
        <v>#DIV/0!</v>
      </c>
      <c r="BO105" s="74">
        <f t="shared" ref="BO105:BO123" si="314">1+BO104</f>
        <v>102</v>
      </c>
      <c r="BP105" s="56">
        <f t="shared" si="214"/>
        <v>0</v>
      </c>
      <c r="BQ105" s="4">
        <f t="shared" si="215"/>
        <v>0</v>
      </c>
      <c r="BR105" s="4">
        <f t="shared" si="216"/>
        <v>0</v>
      </c>
      <c r="BS105" s="49">
        <f t="shared" si="217"/>
        <v>0</v>
      </c>
      <c r="BU105" s="74">
        <f t="shared" ref="BU105:BU123" si="315">1+BU104</f>
        <v>102</v>
      </c>
      <c r="BV105" s="73">
        <f t="shared" si="219"/>
        <v>4.4237711284054763E-3</v>
      </c>
      <c r="BW105" s="73">
        <f t="shared" si="220"/>
        <v>0.12109356078231955</v>
      </c>
      <c r="BX105" s="73">
        <f t="shared" si="221"/>
        <v>0.33180710506246663</v>
      </c>
      <c r="BY105" s="1">
        <f t="shared" si="222"/>
        <v>7.9281401051208206E-2</v>
      </c>
      <c r="BZ105" s="91">
        <f t="shared" si="223"/>
        <v>0</v>
      </c>
      <c r="CB105" s="74">
        <f t="shared" ref="CB105:CB123" si="316">1+CB104</f>
        <v>102</v>
      </c>
      <c r="CC105" s="56">
        <f t="shared" si="225"/>
        <v>0</v>
      </c>
      <c r="CD105" s="4">
        <f t="shared" si="226"/>
        <v>0</v>
      </c>
      <c r="CE105" s="4">
        <f t="shared" si="227"/>
        <v>0</v>
      </c>
      <c r="CF105" s="49">
        <f t="shared" si="228"/>
        <v>0</v>
      </c>
      <c r="CH105" s="74">
        <f t="shared" ref="CH105:CH123" si="317">1+CH104</f>
        <v>102</v>
      </c>
      <c r="CI105" s="56">
        <f t="shared" si="297"/>
        <v>0</v>
      </c>
      <c r="CJ105" s="4">
        <f t="shared" si="298"/>
        <v>0</v>
      </c>
      <c r="CK105" s="4">
        <f t="shared" si="299"/>
        <v>0</v>
      </c>
      <c r="CL105" s="49">
        <f t="shared" si="230"/>
        <v>0</v>
      </c>
      <c r="CM105" s="4">
        <f t="shared" si="231"/>
        <v>0</v>
      </c>
      <c r="CN105" s="49">
        <f t="shared" si="232"/>
        <v>0</v>
      </c>
      <c r="CP105" s="74">
        <f t="shared" ref="CP105:CP123" si="318">1+CP104</f>
        <v>102</v>
      </c>
      <c r="CQ105" s="56">
        <f t="shared" si="234"/>
        <v>0</v>
      </c>
      <c r="CR105" s="4">
        <f t="shared" si="235"/>
        <v>0</v>
      </c>
      <c r="CS105" s="4">
        <f t="shared" si="236"/>
        <v>0</v>
      </c>
      <c r="CT105" s="49">
        <f t="shared" si="237"/>
        <v>0</v>
      </c>
      <c r="CU105" s="4">
        <f t="shared" si="238"/>
        <v>0</v>
      </c>
      <c r="CV105" s="49">
        <f t="shared" si="239"/>
        <v>0</v>
      </c>
      <c r="CW105" s="56"/>
      <c r="CX105" s="74">
        <f t="shared" ref="CX105:CX123" si="319">1+CX104</f>
        <v>102</v>
      </c>
      <c r="CY105" s="4">
        <f>Input_Accepted!Q104*(1-$DC$3)</f>
        <v>0.23158836326866597</v>
      </c>
      <c r="CZ105" s="4">
        <f>Input_Accepted!L104</f>
        <v>0.57602700028945397</v>
      </c>
      <c r="DA105" s="4">
        <f>Input_Accepted!M104</f>
        <v>0</v>
      </c>
      <c r="DB105" s="49">
        <f>$DC$3*Input_Accepted!Q104</f>
        <v>0.28156953146817609</v>
      </c>
      <c r="DD105" s="102">
        <f>Input_Accepted!Q104*Input_Accepted!C104</f>
        <v>0</v>
      </c>
      <c r="DG105" s="82">
        <f t="shared" ref="DG105:DG123" si="320">1+DG104</f>
        <v>102</v>
      </c>
      <c r="DH105" s="56">
        <f t="shared" si="242"/>
        <v>6.6511436072343805E-2</v>
      </c>
      <c r="DI105" s="4">
        <f t="shared" si="243"/>
        <v>0.34798500080078099</v>
      </c>
      <c r="DJ105" s="4">
        <f t="shared" si="244"/>
        <v>0.57602700028945397</v>
      </c>
      <c r="DK105" s="49">
        <f t="shared" si="245"/>
        <v>0.28156953146817609</v>
      </c>
      <c r="DM105" s="74">
        <f t="shared" ref="DM105:DM123" si="321">1+DM104</f>
        <v>102</v>
      </c>
      <c r="DN105" s="4">
        <f t="shared" si="254"/>
        <v>2.523079257782656E-6</v>
      </c>
      <c r="DO105" s="4">
        <f t="shared" si="255"/>
        <v>6.2798112641927371E-4</v>
      </c>
      <c r="DP105" s="49">
        <f t="shared" si="256"/>
        <v>1.9181484076531859E-3</v>
      </c>
      <c r="DQ105" s="49">
        <f t="shared" si="257"/>
        <v>4.1878367295348416E-4</v>
      </c>
      <c r="DS105" s="74">
        <f t="shared" ref="DS105:DS123" si="322">1+DS104</f>
        <v>102</v>
      </c>
      <c r="DT105" s="410">
        <f t="shared" si="267"/>
        <v>0.65488818611503496</v>
      </c>
      <c r="DU105" s="467">
        <f t="shared" si="143"/>
        <v>0.65488818611503496</v>
      </c>
      <c r="DV105" s="49"/>
      <c r="DW105" s="102">
        <f t="shared" si="258"/>
        <v>73.991965914347006</v>
      </c>
      <c r="DY105" s="74">
        <f t="shared" ref="DY105:DY123" si="323">1+DY104</f>
        <v>102</v>
      </c>
      <c r="DZ105" s="409">
        <f t="shared" si="249"/>
        <v>0.66734036878636882</v>
      </c>
      <c r="EB105" s="102">
        <f t="shared" si="260"/>
        <v>62.025226580408457</v>
      </c>
      <c r="EE105" s="74">
        <f t="shared" ref="EE105:EE123" si="324">1+EE104</f>
        <v>102</v>
      </c>
      <c r="EF105" s="409">
        <f>Input_Accepted!Q104</f>
        <v>0.51315789473684204</v>
      </c>
      <c r="EH105" s="443">
        <f t="shared" si="300"/>
        <v>0.33355263157894732</v>
      </c>
    </row>
    <row r="106" spans="1:138">
      <c r="A106" s="82">
        <f t="shared" si="306"/>
        <v>103</v>
      </c>
      <c r="B106" s="84">
        <f>Input_Accepted!B105</f>
        <v>0</v>
      </c>
      <c r="C106" s="17">
        <f>Input_Accepted!C105</f>
        <v>0</v>
      </c>
      <c r="D106" s="16">
        <f t="shared" si="181"/>
        <v>0</v>
      </c>
      <c r="E106" s="12"/>
      <c r="F106" s="11">
        <f t="shared" si="182"/>
        <v>0</v>
      </c>
      <c r="G106" s="11">
        <f t="shared" si="183"/>
        <v>0</v>
      </c>
      <c r="H106" s="49">
        <f t="shared" si="184"/>
        <v>0</v>
      </c>
      <c r="J106" s="61">
        <f t="shared" si="185"/>
        <v>103</v>
      </c>
      <c r="K106" s="5">
        <f>Input_Accepted!B105</f>
        <v>0</v>
      </c>
      <c r="L106" s="4">
        <f t="shared" si="251"/>
        <v>1806</v>
      </c>
      <c r="M106" s="4">
        <f t="shared" si="252"/>
        <v>1</v>
      </c>
      <c r="N106" s="4"/>
      <c r="O106" s="49"/>
      <c r="Q106" s="43">
        <f t="shared" si="307"/>
        <v>103</v>
      </c>
      <c r="R106" s="14">
        <f>Input_Accepted!M105</f>
        <v>0</v>
      </c>
      <c r="S106" s="14">
        <f t="shared" si="187"/>
        <v>0</v>
      </c>
      <c r="T106" s="14">
        <f t="shared" si="188"/>
        <v>0</v>
      </c>
      <c r="U106" s="14">
        <f t="shared" si="189"/>
        <v>0</v>
      </c>
      <c r="V106" s="14">
        <f t="shared" si="190"/>
        <v>0</v>
      </c>
      <c r="W106" s="49"/>
      <c r="X106" s="43">
        <f t="shared" si="308"/>
        <v>103</v>
      </c>
      <c r="Y106" s="14">
        <f>+Input_Accepted!I105</f>
        <v>0</v>
      </c>
      <c r="Z106" s="14">
        <f t="shared" si="192"/>
        <v>0</v>
      </c>
      <c r="AA106" s="14">
        <f t="shared" si="193"/>
        <v>0</v>
      </c>
      <c r="AB106" s="14">
        <f t="shared" si="194"/>
        <v>0</v>
      </c>
      <c r="AC106" s="14">
        <f t="shared" si="195"/>
        <v>0</v>
      </c>
      <c r="AD106" s="50"/>
      <c r="AE106" s="43">
        <f t="shared" si="309"/>
        <v>103</v>
      </c>
      <c r="AF106" s="14">
        <f>Input_Accepted!E105</f>
        <v>0</v>
      </c>
      <c r="AG106" s="14">
        <f>Input_Accepted!J105</f>
        <v>6.8110230343851705E-2</v>
      </c>
      <c r="AH106" s="14">
        <f>Input_Accepted!K105</f>
        <v>0.374402935352183</v>
      </c>
      <c r="AI106" s="44">
        <f>Input_Accepted!L105</f>
        <v>0.60755684262425702</v>
      </c>
      <c r="AK106" s="56">
        <f t="shared" si="290"/>
        <v>0</v>
      </c>
      <c r="AL106" s="4">
        <f t="shared" si="291"/>
        <v>0</v>
      </c>
      <c r="AM106" s="4">
        <f t="shared" si="292"/>
        <v>0</v>
      </c>
      <c r="AN106" s="4">
        <f t="shared" si="293"/>
        <v>0</v>
      </c>
      <c r="AO106" s="57">
        <f t="shared" si="310"/>
        <v>103</v>
      </c>
      <c r="AQ106" s="74">
        <f t="shared" si="310"/>
        <v>103</v>
      </c>
      <c r="AR106" s="73">
        <f t="shared" si="294"/>
        <v>-6.8110230343851705E-2</v>
      </c>
      <c r="AS106" s="73">
        <f t="shared" si="295"/>
        <v>-0.374402935352183</v>
      </c>
      <c r="AT106" s="50">
        <f t="shared" si="301"/>
        <v>-0.60755684262425702</v>
      </c>
      <c r="AU106" s="50">
        <f t="shared" si="199"/>
        <v>-0.29659437826169649</v>
      </c>
      <c r="AW106" s="74">
        <f t="shared" ref="AW106" si="325">1+AW105</f>
        <v>103</v>
      </c>
      <c r="AX106" s="4">
        <f t="shared" si="201"/>
        <v>0</v>
      </c>
      <c r="AY106" s="4">
        <f t="shared" si="201"/>
        <v>0</v>
      </c>
      <c r="AZ106" s="49">
        <f t="shared" si="201"/>
        <v>0</v>
      </c>
      <c r="BA106" s="4">
        <f t="shared" si="202"/>
        <v>0</v>
      </c>
      <c r="BC106" s="74">
        <f t="shared" si="312"/>
        <v>103</v>
      </c>
      <c r="BD106" s="56">
        <f t="shared" si="204"/>
        <v>0</v>
      </c>
      <c r="BE106" s="4">
        <f t="shared" si="205"/>
        <v>0</v>
      </c>
      <c r="BF106" s="4">
        <f t="shared" si="206"/>
        <v>0</v>
      </c>
      <c r="BG106" s="49">
        <f t="shared" si="207"/>
        <v>0</v>
      </c>
      <c r="BI106" s="74">
        <f t="shared" si="313"/>
        <v>103</v>
      </c>
      <c r="BJ106" s="56" t="e">
        <f t="shared" si="209"/>
        <v>#DIV/0!</v>
      </c>
      <c r="BK106" s="4" t="e">
        <f t="shared" si="210"/>
        <v>#DIV/0!</v>
      </c>
      <c r="BL106" s="4" t="e">
        <f t="shared" si="211"/>
        <v>#DIV/0!</v>
      </c>
      <c r="BM106" s="49" t="e">
        <f t="shared" si="212"/>
        <v>#DIV/0!</v>
      </c>
      <c r="BO106" s="74">
        <f t="shared" si="314"/>
        <v>103</v>
      </c>
      <c r="BP106" s="56">
        <f t="shared" si="214"/>
        <v>0</v>
      </c>
      <c r="BQ106" s="4">
        <f t="shared" si="215"/>
        <v>0</v>
      </c>
      <c r="BR106" s="4">
        <f t="shared" si="216"/>
        <v>0</v>
      </c>
      <c r="BS106" s="49">
        <f t="shared" si="217"/>
        <v>0</v>
      </c>
      <c r="BU106" s="74">
        <f t="shared" si="315"/>
        <v>103</v>
      </c>
      <c r="BV106" s="73">
        <f t="shared" si="219"/>
        <v>4.6390034774925377E-3</v>
      </c>
      <c r="BW106" s="73">
        <f t="shared" si="220"/>
        <v>0.14017755800033091</v>
      </c>
      <c r="BX106" s="73">
        <f t="shared" si="221"/>
        <v>0.3691253170195562</v>
      </c>
      <c r="BY106" s="1">
        <f t="shared" si="222"/>
        <v>8.7968225216442306E-2</v>
      </c>
      <c r="BZ106" s="91">
        <f t="shared" si="223"/>
        <v>0</v>
      </c>
      <c r="CB106" s="74">
        <f t="shared" si="316"/>
        <v>103</v>
      </c>
      <c r="CC106" s="56">
        <f t="shared" si="225"/>
        <v>0</v>
      </c>
      <c r="CD106" s="4">
        <f t="shared" si="226"/>
        <v>0</v>
      </c>
      <c r="CE106" s="4">
        <f t="shared" si="227"/>
        <v>0</v>
      </c>
      <c r="CF106" s="49">
        <f t="shared" si="228"/>
        <v>0</v>
      </c>
      <c r="CH106" s="74">
        <f t="shared" si="317"/>
        <v>103</v>
      </c>
      <c r="CI106" s="56">
        <f t="shared" si="297"/>
        <v>0</v>
      </c>
      <c r="CJ106" s="4">
        <f t="shared" si="298"/>
        <v>0</v>
      </c>
      <c r="CK106" s="4">
        <f t="shared" si="299"/>
        <v>0</v>
      </c>
      <c r="CL106" s="49">
        <f t="shared" si="230"/>
        <v>0</v>
      </c>
      <c r="CM106" s="4">
        <f t="shared" si="231"/>
        <v>0</v>
      </c>
      <c r="CN106" s="49">
        <f t="shared" si="232"/>
        <v>0</v>
      </c>
      <c r="CP106" s="74">
        <f t="shared" si="318"/>
        <v>103</v>
      </c>
      <c r="CQ106" s="56">
        <f t="shared" si="234"/>
        <v>0</v>
      </c>
      <c r="CR106" s="4">
        <f t="shared" si="235"/>
        <v>0</v>
      </c>
      <c r="CS106" s="4">
        <f t="shared" si="236"/>
        <v>0</v>
      </c>
      <c r="CT106" s="49">
        <f t="shared" si="237"/>
        <v>0</v>
      </c>
      <c r="CU106" s="4">
        <f t="shared" si="238"/>
        <v>0</v>
      </c>
      <c r="CV106" s="49">
        <f t="shared" si="239"/>
        <v>0</v>
      </c>
      <c r="CW106" s="56"/>
      <c r="CX106" s="74">
        <f t="shared" si="319"/>
        <v>103</v>
      </c>
      <c r="CY106" s="4">
        <f>Input_Accepted!Q105*(1-$DC$3)</f>
        <v>0.2439461622788445</v>
      </c>
      <c r="CZ106" s="4">
        <f>Input_Accepted!L105</f>
        <v>0.60755684262425702</v>
      </c>
      <c r="DA106" s="4">
        <f>Input_Accepted!M105</f>
        <v>0</v>
      </c>
      <c r="DB106" s="49">
        <f>$DC$3*Input_Accepted!Q105</f>
        <v>0.29659437826169649</v>
      </c>
      <c r="DD106" s="102">
        <f>Input_Accepted!Q105*Input_Accepted!C105</f>
        <v>0</v>
      </c>
      <c r="DG106" s="82">
        <f t="shared" si="320"/>
        <v>103</v>
      </c>
      <c r="DH106" s="56">
        <f t="shared" si="242"/>
        <v>6.8110230343851705E-2</v>
      </c>
      <c r="DI106" s="4">
        <f t="shared" si="243"/>
        <v>0.374402935352183</v>
      </c>
      <c r="DJ106" s="4">
        <f t="shared" si="244"/>
        <v>0.60755684262425702</v>
      </c>
      <c r="DK106" s="49">
        <f t="shared" si="245"/>
        <v>0.29659437826169649</v>
      </c>
      <c r="DM106" s="74">
        <f t="shared" si="321"/>
        <v>103</v>
      </c>
      <c r="DN106" s="4">
        <f t="shared" si="254"/>
        <v>2.5561431226064772E-6</v>
      </c>
      <c r="DO106" s="4">
        <f t="shared" si="255"/>
        <v>6.9790726596216017E-4</v>
      </c>
      <c r="DP106" s="49">
        <f t="shared" si="256"/>
        <v>9.9413095765753853E-4</v>
      </c>
      <c r="DQ106" s="49">
        <f t="shared" si="257"/>
        <v>2.2574602116876013E-4</v>
      </c>
      <c r="DS106" s="74">
        <f t="shared" si="322"/>
        <v>103</v>
      </c>
      <c r="DT106" s="410">
        <f t="shared" si="267"/>
        <v>0.72798992176884891</v>
      </c>
      <c r="DU106" s="467">
        <f t="shared" ref="DU106:DU123" si="326">DT106</f>
        <v>0.72798992176884891</v>
      </c>
      <c r="DV106" s="49"/>
      <c r="DW106" s="102">
        <f t="shared" si="258"/>
        <v>25.535501569614802</v>
      </c>
      <c r="DY106" s="74">
        <f t="shared" si="323"/>
        <v>103</v>
      </c>
      <c r="DZ106" s="409">
        <f t="shared" si="249"/>
        <v>0.74183207632431902</v>
      </c>
      <c r="EB106" s="102">
        <f t="shared" si="260"/>
        <v>20.633289000180593</v>
      </c>
      <c r="EE106" s="74">
        <f t="shared" si="324"/>
        <v>103</v>
      </c>
      <c r="EF106" s="409">
        <f>Input_Accepted!Q105</f>
        <v>0.54054054054054101</v>
      </c>
      <c r="EH106" s="443">
        <f t="shared" si="300"/>
        <v>0.35135135135135165</v>
      </c>
    </row>
    <row r="107" spans="1:138">
      <c r="A107" s="82">
        <f t="shared" si="306"/>
        <v>104</v>
      </c>
      <c r="B107" s="84">
        <f>Input_Accepted!B106</f>
        <v>0</v>
      </c>
      <c r="C107" s="17">
        <f>Input_Accepted!C106</f>
        <v>0</v>
      </c>
      <c r="D107" s="16">
        <f t="shared" si="181"/>
        <v>0</v>
      </c>
      <c r="E107" s="12"/>
      <c r="F107" s="11">
        <f t="shared" si="182"/>
        <v>0</v>
      </c>
      <c r="G107" s="11">
        <f t="shared" si="183"/>
        <v>0</v>
      </c>
      <c r="H107" s="49">
        <f t="shared" si="184"/>
        <v>0</v>
      </c>
      <c r="J107" s="61">
        <f t="shared" si="185"/>
        <v>104</v>
      </c>
      <c r="K107" s="5">
        <f>Input_Accepted!B106</f>
        <v>0</v>
      </c>
      <c r="L107" s="4">
        <f t="shared" si="251"/>
        <v>1806</v>
      </c>
      <c r="M107" s="4">
        <f t="shared" si="252"/>
        <v>1</v>
      </c>
      <c r="N107" s="4"/>
      <c r="O107" s="49"/>
      <c r="Q107" s="43">
        <f t="shared" si="307"/>
        <v>104</v>
      </c>
      <c r="R107" s="14">
        <f>Input_Accepted!M106</f>
        <v>0</v>
      </c>
      <c r="S107" s="14">
        <f t="shared" si="187"/>
        <v>0</v>
      </c>
      <c r="T107" s="14">
        <f t="shared" si="188"/>
        <v>0</v>
      </c>
      <c r="U107" s="14">
        <f t="shared" si="189"/>
        <v>0</v>
      </c>
      <c r="V107" s="14">
        <f t="shared" si="190"/>
        <v>0</v>
      </c>
      <c r="W107" s="49"/>
      <c r="X107" s="43">
        <f t="shared" si="308"/>
        <v>104</v>
      </c>
      <c r="Y107" s="14">
        <f>+Input_Accepted!I106</f>
        <v>0</v>
      </c>
      <c r="Z107" s="14">
        <f t="shared" si="192"/>
        <v>0</v>
      </c>
      <c r="AA107" s="14">
        <f t="shared" si="193"/>
        <v>0</v>
      </c>
      <c r="AB107" s="14">
        <f t="shared" si="194"/>
        <v>0</v>
      </c>
      <c r="AC107" s="14">
        <f t="shared" si="195"/>
        <v>0</v>
      </c>
      <c r="AD107" s="50"/>
      <c r="AE107" s="43">
        <f t="shared" si="309"/>
        <v>104</v>
      </c>
      <c r="AF107" s="14">
        <f>Input_Accepted!E106</f>
        <v>0</v>
      </c>
      <c r="AG107" s="14">
        <f>Input_Accepted!J106</f>
        <v>6.9719398521312995E-2</v>
      </c>
      <c r="AH107" s="14">
        <f>Input_Accepted!K106</f>
        <v>0.40214666920140701</v>
      </c>
      <c r="AI107" s="44">
        <f>Input_Accepted!L106</f>
        <v>0.66100537370490098</v>
      </c>
      <c r="AK107" s="56">
        <f t="shared" si="290"/>
        <v>0</v>
      </c>
      <c r="AL107" s="4">
        <f t="shared" si="291"/>
        <v>0</v>
      </c>
      <c r="AM107" s="4">
        <f t="shared" si="292"/>
        <v>0</v>
      </c>
      <c r="AN107" s="4">
        <f t="shared" si="293"/>
        <v>0</v>
      </c>
      <c r="AO107" s="57">
        <f t="shared" si="310"/>
        <v>104</v>
      </c>
      <c r="AQ107" s="74">
        <f t="shared" si="310"/>
        <v>104</v>
      </c>
      <c r="AR107" s="73">
        <f t="shared" si="294"/>
        <v>-6.9719398521312995E-2</v>
      </c>
      <c r="AS107" s="73">
        <f t="shared" si="295"/>
        <v>-0.40214666920140701</v>
      </c>
      <c r="AT107" s="50">
        <f t="shared" si="301"/>
        <v>-0.66100537370490098</v>
      </c>
      <c r="AU107" s="50">
        <f t="shared" si="199"/>
        <v>-0.32276447046125761</v>
      </c>
      <c r="AW107" s="74">
        <f t="shared" ref="AW107" si="327">1+AW106</f>
        <v>104</v>
      </c>
      <c r="AX107" s="4">
        <f t="shared" si="201"/>
        <v>0</v>
      </c>
      <c r="AY107" s="4">
        <f t="shared" si="201"/>
        <v>0</v>
      </c>
      <c r="AZ107" s="49">
        <f t="shared" si="201"/>
        <v>0</v>
      </c>
      <c r="BA107" s="4">
        <f t="shared" si="202"/>
        <v>0</v>
      </c>
      <c r="BC107" s="74">
        <f t="shared" si="312"/>
        <v>104</v>
      </c>
      <c r="BD107" s="56">
        <f t="shared" si="204"/>
        <v>0</v>
      </c>
      <c r="BE107" s="4">
        <f t="shared" si="205"/>
        <v>0</v>
      </c>
      <c r="BF107" s="4">
        <f t="shared" si="206"/>
        <v>0</v>
      </c>
      <c r="BG107" s="49">
        <f t="shared" si="207"/>
        <v>0</v>
      </c>
      <c r="BI107" s="74">
        <f t="shared" si="313"/>
        <v>104</v>
      </c>
      <c r="BJ107" s="56" t="e">
        <f t="shared" si="209"/>
        <v>#DIV/0!</v>
      </c>
      <c r="BK107" s="4" t="e">
        <f t="shared" si="210"/>
        <v>#DIV/0!</v>
      </c>
      <c r="BL107" s="4" t="e">
        <f t="shared" si="211"/>
        <v>#DIV/0!</v>
      </c>
      <c r="BM107" s="49" t="e">
        <f t="shared" si="212"/>
        <v>#DIV/0!</v>
      </c>
      <c r="BO107" s="74">
        <f t="shared" si="314"/>
        <v>104</v>
      </c>
      <c r="BP107" s="56">
        <f t="shared" si="214"/>
        <v>0</v>
      </c>
      <c r="BQ107" s="4">
        <f t="shared" si="215"/>
        <v>0</v>
      </c>
      <c r="BR107" s="4">
        <f t="shared" si="216"/>
        <v>0</v>
      </c>
      <c r="BS107" s="49">
        <f t="shared" si="217"/>
        <v>0</v>
      </c>
      <c r="BU107" s="74">
        <f t="shared" si="315"/>
        <v>104</v>
      </c>
      <c r="BV107" s="73">
        <f t="shared" si="219"/>
        <v>4.8607945301736609E-3</v>
      </c>
      <c r="BW107" s="73">
        <f t="shared" si="220"/>
        <v>0.16172194354978589</v>
      </c>
      <c r="BX107" s="73">
        <f t="shared" si="221"/>
        <v>0.43692810406675581</v>
      </c>
      <c r="BY107" s="1">
        <f t="shared" si="222"/>
        <v>0.10417690339213603</v>
      </c>
      <c r="BZ107" s="91">
        <f t="shared" si="223"/>
        <v>0</v>
      </c>
      <c r="CB107" s="74">
        <f t="shared" si="316"/>
        <v>104</v>
      </c>
      <c r="CC107" s="56">
        <f t="shared" si="225"/>
        <v>0</v>
      </c>
      <c r="CD107" s="4">
        <f t="shared" si="226"/>
        <v>0</v>
      </c>
      <c r="CE107" s="4">
        <f t="shared" si="227"/>
        <v>0</v>
      </c>
      <c r="CF107" s="49">
        <f t="shared" si="228"/>
        <v>0</v>
      </c>
      <c r="CH107" s="74">
        <f t="shared" si="317"/>
        <v>104</v>
      </c>
      <c r="CI107" s="56">
        <f t="shared" si="297"/>
        <v>0</v>
      </c>
      <c r="CJ107" s="4">
        <f t="shared" si="298"/>
        <v>0</v>
      </c>
      <c r="CK107" s="4">
        <f t="shared" si="299"/>
        <v>0</v>
      </c>
      <c r="CL107" s="49">
        <f t="shared" si="230"/>
        <v>0</v>
      </c>
      <c r="CM107" s="4">
        <f t="shared" si="231"/>
        <v>0</v>
      </c>
      <c r="CN107" s="49">
        <f t="shared" si="232"/>
        <v>0</v>
      </c>
      <c r="CP107" s="74">
        <f t="shared" si="318"/>
        <v>104</v>
      </c>
      <c r="CQ107" s="56">
        <f t="shared" si="234"/>
        <v>0</v>
      </c>
      <c r="CR107" s="4">
        <f t="shared" si="235"/>
        <v>0</v>
      </c>
      <c r="CS107" s="4">
        <f t="shared" si="236"/>
        <v>0</v>
      </c>
      <c r="CT107" s="49">
        <f t="shared" si="237"/>
        <v>0</v>
      </c>
      <c r="CU107" s="4">
        <f t="shared" si="238"/>
        <v>0</v>
      </c>
      <c r="CV107" s="49">
        <f t="shared" si="239"/>
        <v>0</v>
      </c>
      <c r="CW107" s="56"/>
      <c r="CX107" s="74">
        <f t="shared" si="319"/>
        <v>104</v>
      </c>
      <c r="CY107" s="4">
        <f>Input_Accepted!Q106*(1-$DC$3)</f>
        <v>0.26547082365638935</v>
      </c>
      <c r="CZ107" s="4">
        <f>Input_Accepted!L106</f>
        <v>0.66100537370490098</v>
      </c>
      <c r="DA107" s="4">
        <f>Input_Accepted!M106</f>
        <v>0</v>
      </c>
      <c r="DB107" s="49">
        <f>$DC$3*Input_Accepted!Q106</f>
        <v>0.32276447046125761</v>
      </c>
      <c r="DD107" s="102">
        <f>Input_Accepted!Q106*Input_Accepted!C106</f>
        <v>0</v>
      </c>
      <c r="DG107" s="82">
        <f t="shared" si="320"/>
        <v>104</v>
      </c>
      <c r="DH107" s="56">
        <f t="shared" si="242"/>
        <v>6.9719398521312995E-2</v>
      </c>
      <c r="DI107" s="4">
        <f t="shared" si="243"/>
        <v>0.40214666920140701</v>
      </c>
      <c r="DJ107" s="4">
        <f t="shared" si="244"/>
        <v>0.66100537370490098</v>
      </c>
      <c r="DK107" s="49">
        <f t="shared" si="245"/>
        <v>0.32276447046125761</v>
      </c>
      <c r="DM107" s="74">
        <f t="shared" si="321"/>
        <v>104</v>
      </c>
      <c r="DN107" s="4">
        <f t="shared" si="254"/>
        <v>2.589422223354089E-6</v>
      </c>
      <c r="DO107" s="4">
        <f t="shared" si="255"/>
        <v>7.6971476789657847E-4</v>
      </c>
      <c r="DP107" s="49">
        <f t="shared" si="256"/>
        <v>2.8567454746785629E-3</v>
      </c>
      <c r="DQ107" s="49">
        <f t="shared" si="257"/>
        <v>6.8487372573352993E-4</v>
      </c>
      <c r="DS107" s="74">
        <f t="shared" si="322"/>
        <v>104</v>
      </c>
      <c r="DT107" s="410">
        <f t="shared" si="267"/>
        <v>0.80925162101477055</v>
      </c>
      <c r="DU107" s="467">
        <f t="shared" si="326"/>
        <v>0.80925162101477055</v>
      </c>
      <c r="DV107" s="49"/>
      <c r="DW107" s="102">
        <f t="shared" si="258"/>
        <v>6.9459137796226038</v>
      </c>
      <c r="DY107" s="74">
        <f t="shared" si="323"/>
        <v>104</v>
      </c>
      <c r="DZ107" s="409">
        <f t="shared" si="249"/>
        <v>0.82463890273033791</v>
      </c>
      <c r="EB107" s="102">
        <f t="shared" si="260"/>
        <v>5.3268533797768916</v>
      </c>
      <c r="EE107" s="74">
        <f t="shared" si="324"/>
        <v>104</v>
      </c>
      <c r="EF107" s="409">
        <f>Input_Accepted!Q106</f>
        <v>0.58823529411764697</v>
      </c>
      <c r="EH107" s="443">
        <f t="shared" si="300"/>
        <v>0.38235294117647056</v>
      </c>
    </row>
    <row r="108" spans="1:138">
      <c r="A108" s="82">
        <f t="shared" si="306"/>
        <v>105</v>
      </c>
      <c r="B108" s="84">
        <f>Input_Accepted!B107</f>
        <v>0</v>
      </c>
      <c r="C108" s="17">
        <f>Input_Accepted!C107</f>
        <v>0</v>
      </c>
      <c r="D108" s="16">
        <f t="shared" si="181"/>
        <v>0</v>
      </c>
      <c r="E108" s="12"/>
      <c r="F108" s="11">
        <f t="shared" si="182"/>
        <v>0</v>
      </c>
      <c r="G108" s="11">
        <f t="shared" si="183"/>
        <v>0</v>
      </c>
      <c r="H108" s="49">
        <f t="shared" si="184"/>
        <v>0</v>
      </c>
      <c r="J108" s="61">
        <f t="shared" si="185"/>
        <v>105</v>
      </c>
      <c r="K108" s="5">
        <f>Input_Accepted!B107</f>
        <v>0</v>
      </c>
      <c r="L108" s="4">
        <f t="shared" si="251"/>
        <v>1806</v>
      </c>
      <c r="M108" s="4">
        <f t="shared" si="252"/>
        <v>1</v>
      </c>
      <c r="N108" s="4"/>
      <c r="O108" s="49"/>
      <c r="Q108" s="43">
        <f t="shared" si="307"/>
        <v>105</v>
      </c>
      <c r="R108" s="14">
        <f>Input_Accepted!M107</f>
        <v>0</v>
      </c>
      <c r="S108" s="14">
        <f t="shared" si="187"/>
        <v>0</v>
      </c>
      <c r="T108" s="14">
        <f t="shared" si="188"/>
        <v>0</v>
      </c>
      <c r="U108" s="14">
        <f t="shared" si="189"/>
        <v>0</v>
      </c>
      <c r="V108" s="14">
        <f t="shared" si="190"/>
        <v>0</v>
      </c>
      <c r="W108" s="49"/>
      <c r="X108" s="43">
        <f t="shared" si="308"/>
        <v>105</v>
      </c>
      <c r="Y108" s="14">
        <f>+Input_Accepted!I107</f>
        <v>0</v>
      </c>
      <c r="Z108" s="14">
        <f t="shared" si="192"/>
        <v>0</v>
      </c>
      <c r="AA108" s="14">
        <f t="shared" si="193"/>
        <v>0</v>
      </c>
      <c r="AB108" s="14">
        <f t="shared" si="194"/>
        <v>0</v>
      </c>
      <c r="AC108" s="14">
        <f t="shared" si="195"/>
        <v>0</v>
      </c>
      <c r="AD108" s="50"/>
      <c r="AE108" s="43">
        <f t="shared" si="309"/>
        <v>105</v>
      </c>
      <c r="AF108" s="14">
        <f>Input_Accepted!E107</f>
        <v>0</v>
      </c>
      <c r="AG108" s="14">
        <f>Input_Accepted!J107</f>
        <v>7.1338940604747006E-2</v>
      </c>
      <c r="AH108" s="14">
        <f>Input_Accepted!K107</f>
        <v>0.43116090041366401</v>
      </c>
      <c r="AI108" s="44">
        <f>Input_Accepted!L107</f>
        <v>0.791302166249086</v>
      </c>
      <c r="AK108" s="56">
        <f t="shared" si="290"/>
        <v>0</v>
      </c>
      <c r="AL108" s="4">
        <f t="shared" si="291"/>
        <v>0</v>
      </c>
      <c r="AM108" s="4">
        <f t="shared" si="292"/>
        <v>0</v>
      </c>
      <c r="AN108" s="4">
        <f t="shared" si="293"/>
        <v>0</v>
      </c>
      <c r="AO108" s="57">
        <f t="shared" si="310"/>
        <v>105</v>
      </c>
      <c r="AQ108" s="74">
        <f t="shared" si="310"/>
        <v>105</v>
      </c>
      <c r="AR108" s="73">
        <f t="shared" si="294"/>
        <v>-7.1338940604747006E-2</v>
      </c>
      <c r="AS108" s="73">
        <f t="shared" si="295"/>
        <v>-0.43116090041366401</v>
      </c>
      <c r="AT108" s="50">
        <f t="shared" si="301"/>
        <v>-0.791302166249086</v>
      </c>
      <c r="AU108" s="50">
        <f t="shared" si="199"/>
        <v>-0.39192828556009845</v>
      </c>
      <c r="AW108" s="74">
        <f t="shared" ref="AW108" si="328">1+AW107</f>
        <v>105</v>
      </c>
      <c r="AX108" s="4">
        <f t="shared" si="201"/>
        <v>0</v>
      </c>
      <c r="AY108" s="4">
        <f t="shared" si="201"/>
        <v>0</v>
      </c>
      <c r="AZ108" s="49">
        <f t="shared" si="201"/>
        <v>0</v>
      </c>
      <c r="BA108" s="4">
        <f t="shared" si="202"/>
        <v>0</v>
      </c>
      <c r="BC108" s="74">
        <f t="shared" si="312"/>
        <v>105</v>
      </c>
      <c r="BD108" s="56">
        <f t="shared" si="204"/>
        <v>0</v>
      </c>
      <c r="BE108" s="4">
        <f t="shared" si="205"/>
        <v>0</v>
      </c>
      <c r="BF108" s="4">
        <f t="shared" si="206"/>
        <v>0</v>
      </c>
      <c r="BG108" s="49">
        <f t="shared" si="207"/>
        <v>0</v>
      </c>
      <c r="BI108" s="74">
        <f t="shared" si="313"/>
        <v>105</v>
      </c>
      <c r="BJ108" s="56" t="e">
        <f t="shared" si="209"/>
        <v>#DIV/0!</v>
      </c>
      <c r="BK108" s="4" t="e">
        <f t="shared" si="210"/>
        <v>#DIV/0!</v>
      </c>
      <c r="BL108" s="4" t="e">
        <f t="shared" si="211"/>
        <v>#DIV/0!</v>
      </c>
      <c r="BM108" s="49" t="e">
        <f t="shared" si="212"/>
        <v>#DIV/0!</v>
      </c>
      <c r="BO108" s="74">
        <f t="shared" si="314"/>
        <v>105</v>
      </c>
      <c r="BP108" s="56">
        <f t="shared" si="214"/>
        <v>0</v>
      </c>
      <c r="BQ108" s="4">
        <f t="shared" si="215"/>
        <v>0</v>
      </c>
      <c r="BR108" s="4">
        <f t="shared" si="216"/>
        <v>0</v>
      </c>
      <c r="BS108" s="49">
        <f t="shared" si="217"/>
        <v>0</v>
      </c>
      <c r="BU108" s="74">
        <f t="shared" si="315"/>
        <v>105</v>
      </c>
      <c r="BV108" s="73">
        <f t="shared" si="219"/>
        <v>5.0892444466076213E-3</v>
      </c>
      <c r="BW108" s="73">
        <f t="shared" si="220"/>
        <v>0.18589972204552149</v>
      </c>
      <c r="BX108" s="73">
        <f t="shared" si="221"/>
        <v>0.6261591183104962</v>
      </c>
      <c r="BY108" s="1">
        <f t="shared" si="222"/>
        <v>0.15360778102207809</v>
      </c>
      <c r="BZ108" s="91">
        <f t="shared" si="223"/>
        <v>0</v>
      </c>
      <c r="CB108" s="74">
        <f t="shared" si="316"/>
        <v>105</v>
      </c>
      <c r="CC108" s="56">
        <f t="shared" si="225"/>
        <v>0</v>
      </c>
      <c r="CD108" s="4">
        <f t="shared" si="226"/>
        <v>0</v>
      </c>
      <c r="CE108" s="4">
        <f t="shared" si="227"/>
        <v>0</v>
      </c>
      <c r="CF108" s="49">
        <f t="shared" si="228"/>
        <v>0</v>
      </c>
      <c r="CH108" s="74">
        <f t="shared" si="317"/>
        <v>105</v>
      </c>
      <c r="CI108" s="56">
        <f t="shared" si="297"/>
        <v>0</v>
      </c>
      <c r="CJ108" s="4">
        <f t="shared" si="298"/>
        <v>0</v>
      </c>
      <c r="CK108" s="4">
        <f t="shared" si="299"/>
        <v>0</v>
      </c>
      <c r="CL108" s="49">
        <f t="shared" si="230"/>
        <v>0</v>
      </c>
      <c r="CM108" s="4">
        <f t="shared" si="231"/>
        <v>0</v>
      </c>
      <c r="CN108" s="49">
        <f t="shared" si="232"/>
        <v>0</v>
      </c>
      <c r="CP108" s="74">
        <f t="shared" si="318"/>
        <v>105</v>
      </c>
      <c r="CQ108" s="56">
        <f t="shared" si="234"/>
        <v>0</v>
      </c>
      <c r="CR108" s="4">
        <f t="shared" si="235"/>
        <v>0</v>
      </c>
      <c r="CS108" s="4">
        <f t="shared" si="236"/>
        <v>0</v>
      </c>
      <c r="CT108" s="49">
        <f t="shared" si="237"/>
        <v>0</v>
      </c>
      <c r="CU108" s="4">
        <f t="shared" si="238"/>
        <v>0</v>
      </c>
      <c r="CV108" s="49">
        <f t="shared" si="239"/>
        <v>0</v>
      </c>
      <c r="CW108" s="56"/>
      <c r="CX108" s="74">
        <f t="shared" si="319"/>
        <v>105</v>
      </c>
      <c r="CY108" s="4">
        <f>Input_Accepted!Q107*(1-$DC$3)</f>
        <v>0.32235742872561551</v>
      </c>
      <c r="CZ108" s="4">
        <f>Input_Accepted!L107</f>
        <v>0.791302166249086</v>
      </c>
      <c r="DA108" s="4">
        <f>Input_Accepted!M107</f>
        <v>0</v>
      </c>
      <c r="DB108" s="49">
        <f>$DC$3*Input_Accepted!Q107</f>
        <v>0.39192828556009845</v>
      </c>
      <c r="DD108" s="102">
        <f>Input_Accepted!Q107*Input_Accepted!C107</f>
        <v>0</v>
      </c>
      <c r="DG108" s="82">
        <f t="shared" si="320"/>
        <v>105</v>
      </c>
      <c r="DH108" s="56">
        <f t="shared" si="242"/>
        <v>7.1338940604747006E-2</v>
      </c>
      <c r="DI108" s="4">
        <f t="shared" si="243"/>
        <v>0.43116090041366401</v>
      </c>
      <c r="DJ108" s="4">
        <f t="shared" si="244"/>
        <v>0.791302166249086</v>
      </c>
      <c r="DK108" s="49">
        <f t="shared" si="245"/>
        <v>0.39192828556009845</v>
      </c>
      <c r="DM108" s="74">
        <f t="shared" si="321"/>
        <v>105</v>
      </c>
      <c r="DN108" s="4">
        <f t="shared" si="254"/>
        <v>2.6229165600137781E-6</v>
      </c>
      <c r="DO108" s="4">
        <f t="shared" si="255"/>
        <v>8.4182561283830781E-4</v>
      </c>
      <c r="DP108" s="49">
        <f t="shared" si="256"/>
        <v>1.697725414730239E-2</v>
      </c>
      <c r="DQ108" s="49">
        <f t="shared" si="257"/>
        <v>4.7836333190266443E-3</v>
      </c>
      <c r="DS108" s="74">
        <f t="shared" si="322"/>
        <v>105</v>
      </c>
      <c r="DT108" s="410">
        <f t="shared" si="267"/>
        <v>0.89958413781856561</v>
      </c>
      <c r="DU108" s="467">
        <f t="shared" si="326"/>
        <v>0.89958413781856561</v>
      </c>
      <c r="DV108" s="49"/>
      <c r="DW108" s="102">
        <f t="shared" si="258"/>
        <v>1.32492179403418</v>
      </c>
      <c r="DY108" s="74">
        <f t="shared" si="323"/>
        <v>105</v>
      </c>
      <c r="DZ108" s="409">
        <f t="shared" si="249"/>
        <v>0.91668902114040873</v>
      </c>
      <c r="EB108" s="102">
        <f t="shared" si="260"/>
        <v>0.93412285367228376</v>
      </c>
      <c r="EE108" s="74">
        <f t="shared" si="324"/>
        <v>105</v>
      </c>
      <c r="EF108" s="409">
        <f>Input_Accepted!Q107</f>
        <v>0.71428571428571397</v>
      </c>
      <c r="EH108" s="443">
        <f t="shared" si="300"/>
        <v>0.46428571428571408</v>
      </c>
    </row>
    <row r="109" spans="1:138">
      <c r="A109" s="82">
        <f t="shared" si="306"/>
        <v>106</v>
      </c>
      <c r="B109" s="84">
        <f>Input_Accepted!B108</f>
        <v>0</v>
      </c>
      <c r="C109" s="17">
        <f>Input_Accepted!C108</f>
        <v>0</v>
      </c>
      <c r="D109" s="16">
        <f t="shared" si="181"/>
        <v>0</v>
      </c>
      <c r="E109" s="12"/>
      <c r="F109" s="11">
        <f t="shared" si="182"/>
        <v>0</v>
      </c>
      <c r="G109" s="11">
        <f t="shared" si="183"/>
        <v>0</v>
      </c>
      <c r="H109" s="49">
        <f t="shared" si="184"/>
        <v>0</v>
      </c>
      <c r="J109" s="61">
        <f t="shared" si="185"/>
        <v>106</v>
      </c>
      <c r="K109" s="5">
        <f>Input_Accepted!B108</f>
        <v>0</v>
      </c>
      <c r="L109" s="4">
        <f t="shared" si="251"/>
        <v>1806</v>
      </c>
      <c r="M109" s="4">
        <f t="shared" si="252"/>
        <v>1</v>
      </c>
      <c r="N109" s="4"/>
      <c r="O109" s="49"/>
      <c r="Q109" s="43">
        <f t="shared" si="307"/>
        <v>106</v>
      </c>
      <c r="R109" s="14">
        <f>Input_Accepted!M108</f>
        <v>0</v>
      </c>
      <c r="S109" s="14">
        <f t="shared" si="187"/>
        <v>0</v>
      </c>
      <c r="T109" s="14">
        <f t="shared" si="188"/>
        <v>0</v>
      </c>
      <c r="U109" s="14">
        <f t="shared" si="189"/>
        <v>0</v>
      </c>
      <c r="V109" s="14">
        <f t="shared" si="190"/>
        <v>0</v>
      </c>
      <c r="W109" s="49"/>
      <c r="X109" s="43">
        <f t="shared" si="308"/>
        <v>106</v>
      </c>
      <c r="Y109" s="14">
        <f>+Input_Accepted!I108</f>
        <v>0</v>
      </c>
      <c r="Z109" s="14">
        <f t="shared" si="192"/>
        <v>0</v>
      </c>
      <c r="AA109" s="14">
        <f t="shared" si="193"/>
        <v>0</v>
      </c>
      <c r="AB109" s="14">
        <f t="shared" si="194"/>
        <v>0</v>
      </c>
      <c r="AC109" s="14">
        <f t="shared" si="195"/>
        <v>0</v>
      </c>
      <c r="AD109" s="50"/>
      <c r="AE109" s="43">
        <f t="shared" si="309"/>
        <v>106</v>
      </c>
      <c r="AF109" s="14">
        <f>Input_Accepted!E108</f>
        <v>0</v>
      </c>
      <c r="AG109" s="14">
        <f>Input_Accepted!J108</f>
        <v>7.2968856594169906E-2</v>
      </c>
      <c r="AH109" s="14">
        <f>Input_Accepted!K108</f>
        <v>0.46136469234767102</v>
      </c>
      <c r="AI109" s="44">
        <f>Input_Accepted!L108</f>
        <v>0</v>
      </c>
      <c r="AK109" s="56">
        <f t="shared" si="290"/>
        <v>0</v>
      </c>
      <c r="AL109" s="4">
        <f t="shared" si="291"/>
        <v>0</v>
      </c>
      <c r="AM109" s="4">
        <f t="shared" si="292"/>
        <v>0</v>
      </c>
      <c r="AN109" s="4">
        <f t="shared" si="293"/>
        <v>0</v>
      </c>
      <c r="AO109" s="57">
        <f t="shared" si="310"/>
        <v>106</v>
      </c>
      <c r="AQ109" s="74">
        <f t="shared" si="310"/>
        <v>106</v>
      </c>
      <c r="AR109" s="73">
        <f t="shared" si="294"/>
        <v>-7.2968856594169906E-2</v>
      </c>
      <c r="AS109" s="73">
        <f t="shared" si="295"/>
        <v>-0.46136469234767102</v>
      </c>
      <c r="AT109" s="50">
        <f t="shared" si="301"/>
        <v>0</v>
      </c>
      <c r="AU109" s="50">
        <f t="shared" si="199"/>
        <v>-0.54869959978413807</v>
      </c>
      <c r="AW109" s="74">
        <f t="shared" ref="AW109" si="329">1+AW108</f>
        <v>106</v>
      </c>
      <c r="AX109" s="4">
        <f t="shared" si="201"/>
        <v>0</v>
      </c>
      <c r="AY109" s="4">
        <f t="shared" si="201"/>
        <v>0</v>
      </c>
      <c r="AZ109" s="49">
        <f t="shared" si="201"/>
        <v>0</v>
      </c>
      <c r="BA109" s="4">
        <f t="shared" si="202"/>
        <v>0</v>
      </c>
      <c r="BC109" s="74">
        <f t="shared" si="312"/>
        <v>106</v>
      </c>
      <c r="BD109" s="56">
        <f t="shared" si="204"/>
        <v>0</v>
      </c>
      <c r="BE109" s="4">
        <f t="shared" si="205"/>
        <v>0</v>
      </c>
      <c r="BF109" s="4">
        <f t="shared" si="206"/>
        <v>0</v>
      </c>
      <c r="BG109" s="49">
        <f t="shared" si="207"/>
        <v>0</v>
      </c>
      <c r="BI109" s="74">
        <f t="shared" si="313"/>
        <v>106</v>
      </c>
      <c r="BJ109" s="56" t="e">
        <f t="shared" si="209"/>
        <v>#DIV/0!</v>
      </c>
      <c r="BK109" s="4" t="e">
        <f t="shared" si="210"/>
        <v>#DIV/0!</v>
      </c>
      <c r="BL109" s="4" t="e">
        <f t="shared" si="211"/>
        <v>#DIV/0!</v>
      </c>
      <c r="BM109" s="49" t="e">
        <f t="shared" si="212"/>
        <v>#DIV/0!</v>
      </c>
      <c r="BO109" s="74">
        <f t="shared" si="314"/>
        <v>106</v>
      </c>
      <c r="BP109" s="56">
        <f t="shared" si="214"/>
        <v>0</v>
      </c>
      <c r="BQ109" s="4">
        <f t="shared" si="215"/>
        <v>0</v>
      </c>
      <c r="BR109" s="4">
        <f t="shared" si="216"/>
        <v>0</v>
      </c>
      <c r="BS109" s="49">
        <f t="shared" si="217"/>
        <v>0</v>
      </c>
      <c r="BU109" s="74">
        <f t="shared" si="315"/>
        <v>106</v>
      </c>
      <c r="BV109" s="73">
        <f t="shared" si="219"/>
        <v>5.3244540326605333E-3</v>
      </c>
      <c r="BW109" s="73">
        <f t="shared" si="220"/>
        <v>0.21285737934506113</v>
      </c>
      <c r="BX109" s="73">
        <f t="shared" si="221"/>
        <v>0</v>
      </c>
      <c r="BY109" s="1">
        <f t="shared" si="222"/>
        <v>0.30107125080327329</v>
      </c>
      <c r="BZ109" s="91">
        <f t="shared" si="223"/>
        <v>0</v>
      </c>
      <c r="CB109" s="74">
        <f t="shared" si="316"/>
        <v>106</v>
      </c>
      <c r="CC109" s="56">
        <f t="shared" si="225"/>
        <v>0</v>
      </c>
      <c r="CD109" s="4">
        <f t="shared" si="226"/>
        <v>0</v>
      </c>
      <c r="CE109" s="4">
        <f t="shared" si="227"/>
        <v>0</v>
      </c>
      <c r="CF109" s="49">
        <f t="shared" si="228"/>
        <v>0</v>
      </c>
      <c r="CH109" s="74">
        <f t="shared" si="317"/>
        <v>106</v>
      </c>
      <c r="CI109" s="56">
        <f t="shared" si="297"/>
        <v>0</v>
      </c>
      <c r="CJ109" s="4">
        <f t="shared" si="298"/>
        <v>0</v>
      </c>
      <c r="CK109" s="4">
        <f t="shared" si="299"/>
        <v>0</v>
      </c>
      <c r="CL109" s="49">
        <f t="shared" si="230"/>
        <v>0</v>
      </c>
      <c r="CM109" s="4">
        <f t="shared" si="231"/>
        <v>0</v>
      </c>
      <c r="CN109" s="49">
        <f t="shared" si="232"/>
        <v>0</v>
      </c>
      <c r="CP109" s="74">
        <f t="shared" si="318"/>
        <v>106</v>
      </c>
      <c r="CQ109" s="56">
        <f t="shared" si="234"/>
        <v>0</v>
      </c>
      <c r="CR109" s="4">
        <f t="shared" si="235"/>
        <v>0</v>
      </c>
      <c r="CS109" s="4">
        <f t="shared" si="236"/>
        <v>0</v>
      </c>
      <c r="CT109" s="49">
        <f t="shared" si="237"/>
        <v>0</v>
      </c>
      <c r="CU109" s="4">
        <f t="shared" si="238"/>
        <v>0</v>
      </c>
      <c r="CV109" s="49">
        <f t="shared" si="239"/>
        <v>0</v>
      </c>
      <c r="CW109" s="56"/>
      <c r="CX109" s="74">
        <f t="shared" si="319"/>
        <v>106</v>
      </c>
      <c r="CY109" s="4">
        <f>Input_Accepted!Q108*(1-$DC$3)</f>
        <v>0.45130040021586193</v>
      </c>
      <c r="CZ109" s="4">
        <f>Input_Accepted!L108</f>
        <v>0</v>
      </c>
      <c r="DA109" s="4">
        <f>Input_Accepted!M108</f>
        <v>0</v>
      </c>
      <c r="DB109" s="49">
        <f>$DC$3*Input_Accepted!Q108</f>
        <v>0.54869959978413807</v>
      </c>
      <c r="DD109" s="102">
        <f>Input_Accepted!Q108*Input_Accepted!C108</f>
        <v>0</v>
      </c>
      <c r="DG109" s="82">
        <f t="shared" si="320"/>
        <v>106</v>
      </c>
      <c r="DH109" s="56">
        <f t="shared" si="242"/>
        <v>7.2968856594169906E-2</v>
      </c>
      <c r="DI109" s="4">
        <f t="shared" si="243"/>
        <v>0.46136469234767102</v>
      </c>
      <c r="DJ109" s="4">
        <f t="shared" si="244"/>
        <v>0</v>
      </c>
      <c r="DK109" s="49">
        <f t="shared" si="245"/>
        <v>0.54869959978413807</v>
      </c>
      <c r="DM109" s="74">
        <f t="shared" si="321"/>
        <v>106</v>
      </c>
      <c r="DN109" s="4">
        <f t="shared" si="254"/>
        <v>2.6566261325764322E-6</v>
      </c>
      <c r="DO109" s="4">
        <f t="shared" si="255"/>
        <v>9.1226904719278739E-4</v>
      </c>
      <c r="DP109" s="49">
        <f t="shared" si="256"/>
        <v>0.6261591183104962</v>
      </c>
      <c r="DQ109" s="49">
        <f t="shared" si="257"/>
        <v>2.4577244963532564E-2</v>
      </c>
      <c r="DS109" s="74">
        <f t="shared" si="322"/>
        <v>106</v>
      </c>
      <c r="DT109" s="410">
        <f t="shared" si="267"/>
        <v>1</v>
      </c>
      <c r="DU109" s="467">
        <f t="shared" si="326"/>
        <v>1</v>
      </c>
      <c r="DV109" s="49"/>
      <c r="DW109" s="102">
        <f t="shared" si="258"/>
        <v>0.133043164270915</v>
      </c>
      <c r="DY109" s="74">
        <f t="shared" si="323"/>
        <v>106</v>
      </c>
      <c r="DZ109" s="409">
        <f t="shared" si="249"/>
        <v>1</v>
      </c>
      <c r="EB109" s="102">
        <f t="shared" si="260"/>
        <v>7.7822689314552704E-2</v>
      </c>
      <c r="EE109" s="74">
        <f t="shared" si="324"/>
        <v>106</v>
      </c>
      <c r="EF109" s="409">
        <f>Input_Accepted!Q108</f>
        <v>1</v>
      </c>
      <c r="EH109" s="443">
        <f t="shared" si="300"/>
        <v>0.65</v>
      </c>
    </row>
    <row r="110" spans="1:138">
      <c r="A110" s="82">
        <f t="shared" si="306"/>
        <v>107</v>
      </c>
      <c r="B110" s="84">
        <f>Input_Accepted!B109</f>
        <v>0</v>
      </c>
      <c r="C110" s="17">
        <f>Input_Accepted!C109</f>
        <v>0</v>
      </c>
      <c r="D110" s="16">
        <f t="shared" si="181"/>
        <v>0</v>
      </c>
      <c r="E110" s="12"/>
      <c r="F110" s="11">
        <f t="shared" si="182"/>
        <v>0</v>
      </c>
      <c r="G110" s="11">
        <f t="shared" si="183"/>
        <v>0</v>
      </c>
      <c r="H110" s="49">
        <f t="shared" si="184"/>
        <v>0</v>
      </c>
      <c r="J110" s="61">
        <f t="shared" si="185"/>
        <v>107</v>
      </c>
      <c r="K110" s="5">
        <f>Input_Accepted!B109</f>
        <v>0</v>
      </c>
      <c r="L110" s="4">
        <f t="shared" si="251"/>
        <v>1806</v>
      </c>
      <c r="M110" s="4">
        <f t="shared" si="252"/>
        <v>1</v>
      </c>
      <c r="N110" s="4"/>
      <c r="O110" s="49"/>
      <c r="Q110" s="43">
        <f t="shared" si="307"/>
        <v>107</v>
      </c>
      <c r="R110" s="14">
        <f>Input_Accepted!M109</f>
        <v>0</v>
      </c>
      <c r="S110" s="14">
        <f t="shared" si="187"/>
        <v>0</v>
      </c>
      <c r="T110" s="14">
        <f t="shared" si="188"/>
        <v>0</v>
      </c>
      <c r="U110" s="14">
        <f t="shared" si="189"/>
        <v>0</v>
      </c>
      <c r="V110" s="14">
        <f t="shared" si="190"/>
        <v>0</v>
      </c>
      <c r="W110" s="49"/>
      <c r="X110" s="43">
        <f t="shared" si="308"/>
        <v>107</v>
      </c>
      <c r="Y110" s="14">
        <f>+Input_Accepted!I109</f>
        <v>0</v>
      </c>
      <c r="Z110" s="14">
        <f t="shared" si="192"/>
        <v>0</v>
      </c>
      <c r="AA110" s="14">
        <f t="shared" si="193"/>
        <v>0</v>
      </c>
      <c r="AB110" s="14">
        <f t="shared" si="194"/>
        <v>0</v>
      </c>
      <c r="AC110" s="14">
        <f t="shared" si="195"/>
        <v>0</v>
      </c>
      <c r="AD110" s="50"/>
      <c r="AE110" s="43">
        <f t="shared" si="309"/>
        <v>107</v>
      </c>
      <c r="AF110" s="14">
        <f>Input_Accepted!E109</f>
        <v>0</v>
      </c>
      <c r="AG110" s="14">
        <f>Input_Accepted!J109</f>
        <v>7.4609146489595393E-2</v>
      </c>
      <c r="AH110" s="14">
        <f>Input_Accepted!K109</f>
        <v>0.492648764006896</v>
      </c>
      <c r="AI110" s="44">
        <f>Input_Accepted!L109</f>
        <v>0</v>
      </c>
      <c r="AK110" s="56">
        <f t="shared" si="290"/>
        <v>0</v>
      </c>
      <c r="AL110" s="4">
        <f t="shared" si="291"/>
        <v>0</v>
      </c>
      <c r="AM110" s="4">
        <f t="shared" si="292"/>
        <v>0</v>
      </c>
      <c r="AN110" s="4">
        <f t="shared" si="293"/>
        <v>0</v>
      </c>
      <c r="AO110" s="57">
        <f t="shared" si="310"/>
        <v>107</v>
      </c>
      <c r="AQ110" s="74">
        <f t="shared" si="310"/>
        <v>107</v>
      </c>
      <c r="AR110" s="73">
        <f t="shared" si="294"/>
        <v>-7.4609146489595393E-2</v>
      </c>
      <c r="AS110" s="73">
        <f t="shared" si="295"/>
        <v>-0.492648764006896</v>
      </c>
      <c r="AT110" s="50">
        <f t="shared" si="301"/>
        <v>0</v>
      </c>
      <c r="AU110" s="50">
        <f t="shared" si="199"/>
        <v>-0.54869959978413807</v>
      </c>
      <c r="AW110" s="74">
        <f t="shared" ref="AW110" si="330">1+AW109</f>
        <v>107</v>
      </c>
      <c r="AX110" s="4">
        <f t="shared" si="201"/>
        <v>0</v>
      </c>
      <c r="AY110" s="4">
        <f t="shared" si="201"/>
        <v>0</v>
      </c>
      <c r="AZ110" s="49">
        <f t="shared" si="201"/>
        <v>0</v>
      </c>
      <c r="BA110" s="4">
        <f t="shared" si="202"/>
        <v>0</v>
      </c>
      <c r="BC110" s="74">
        <f t="shared" si="312"/>
        <v>107</v>
      </c>
      <c r="BD110" s="56">
        <f t="shared" si="204"/>
        <v>0</v>
      </c>
      <c r="BE110" s="4">
        <f t="shared" si="205"/>
        <v>0</v>
      </c>
      <c r="BF110" s="4">
        <f t="shared" si="206"/>
        <v>0</v>
      </c>
      <c r="BG110" s="49">
        <f t="shared" si="207"/>
        <v>0</v>
      </c>
      <c r="BI110" s="74">
        <f t="shared" si="313"/>
        <v>107</v>
      </c>
      <c r="BJ110" s="56" t="e">
        <f t="shared" si="209"/>
        <v>#DIV/0!</v>
      </c>
      <c r="BK110" s="4" t="e">
        <f t="shared" si="210"/>
        <v>#DIV/0!</v>
      </c>
      <c r="BL110" s="4" t="e">
        <f t="shared" si="211"/>
        <v>#DIV/0!</v>
      </c>
      <c r="BM110" s="49" t="e">
        <f t="shared" si="212"/>
        <v>#DIV/0!</v>
      </c>
      <c r="BO110" s="74">
        <f t="shared" si="314"/>
        <v>107</v>
      </c>
      <c r="BP110" s="56">
        <f t="shared" si="214"/>
        <v>0</v>
      </c>
      <c r="BQ110" s="4">
        <f t="shared" si="215"/>
        <v>0</v>
      </c>
      <c r="BR110" s="4">
        <f t="shared" si="216"/>
        <v>0</v>
      </c>
      <c r="BS110" s="49">
        <f t="shared" si="217"/>
        <v>0</v>
      </c>
      <c r="BU110" s="74">
        <f t="shared" si="315"/>
        <v>107</v>
      </c>
      <c r="BV110" s="73">
        <f t="shared" si="219"/>
        <v>5.5665247399059046E-3</v>
      </c>
      <c r="BW110" s="73">
        <f t="shared" si="220"/>
        <v>0.24270280467752231</v>
      </c>
      <c r="BX110" s="73">
        <f t="shared" si="221"/>
        <v>0</v>
      </c>
      <c r="BY110" s="1">
        <f t="shared" si="222"/>
        <v>0.30107125080327329</v>
      </c>
      <c r="BZ110" s="91">
        <f t="shared" si="223"/>
        <v>0</v>
      </c>
      <c r="CB110" s="74">
        <f t="shared" si="316"/>
        <v>107</v>
      </c>
      <c r="CC110" s="56">
        <f t="shared" si="225"/>
        <v>0</v>
      </c>
      <c r="CD110" s="4">
        <f t="shared" si="226"/>
        <v>0</v>
      </c>
      <c r="CE110" s="4">
        <f t="shared" si="227"/>
        <v>0</v>
      </c>
      <c r="CF110" s="49">
        <f t="shared" si="228"/>
        <v>0</v>
      </c>
      <c r="CH110" s="74">
        <f t="shared" si="317"/>
        <v>107</v>
      </c>
      <c r="CI110" s="56">
        <f t="shared" si="297"/>
        <v>0</v>
      </c>
      <c r="CJ110" s="4">
        <f t="shared" si="298"/>
        <v>0</v>
      </c>
      <c r="CK110" s="4">
        <f t="shared" si="299"/>
        <v>0</v>
      </c>
      <c r="CL110" s="49">
        <f t="shared" si="230"/>
        <v>0</v>
      </c>
      <c r="CM110" s="4">
        <f t="shared" si="231"/>
        <v>0</v>
      </c>
      <c r="CN110" s="49">
        <f t="shared" si="232"/>
        <v>0</v>
      </c>
      <c r="CP110" s="74">
        <f t="shared" si="318"/>
        <v>107</v>
      </c>
      <c r="CQ110" s="56">
        <f t="shared" si="234"/>
        <v>0</v>
      </c>
      <c r="CR110" s="4">
        <f t="shared" si="235"/>
        <v>0</v>
      </c>
      <c r="CS110" s="4">
        <f t="shared" si="236"/>
        <v>0</v>
      </c>
      <c r="CT110" s="49">
        <f t="shared" si="237"/>
        <v>0</v>
      </c>
      <c r="CU110" s="4">
        <f t="shared" si="238"/>
        <v>0</v>
      </c>
      <c r="CV110" s="49">
        <f t="shared" si="239"/>
        <v>0</v>
      </c>
      <c r="CW110" s="56"/>
      <c r="CX110" s="74">
        <f t="shared" si="319"/>
        <v>107</v>
      </c>
      <c r="CY110" s="4">
        <f>Input_Accepted!Q109*(1-$DC$3)</f>
        <v>0.45130040021586193</v>
      </c>
      <c r="CZ110" s="4">
        <f>Input_Accepted!L109</f>
        <v>0</v>
      </c>
      <c r="DA110" s="4">
        <f>Input_Accepted!M109</f>
        <v>0</v>
      </c>
      <c r="DB110" s="49">
        <f>$DC$3*Input_Accepted!Q109</f>
        <v>0.54869959978413807</v>
      </c>
      <c r="DD110" s="102">
        <f>Input_Accepted!Q109*Input_Accepted!C109</f>
        <v>0</v>
      </c>
      <c r="DG110" s="82">
        <f t="shared" si="320"/>
        <v>107</v>
      </c>
      <c r="DH110" s="56">
        <f t="shared" si="242"/>
        <v>7.4609146489595393E-2</v>
      </c>
      <c r="DI110" s="4">
        <f t="shared" si="243"/>
        <v>0.492648764006896</v>
      </c>
      <c r="DJ110" s="4">
        <f t="shared" si="244"/>
        <v>0</v>
      </c>
      <c r="DK110" s="49">
        <f t="shared" si="245"/>
        <v>0.54869959978413807</v>
      </c>
      <c r="DM110" s="74">
        <f t="shared" si="321"/>
        <v>107</v>
      </c>
      <c r="DN110" s="4">
        <f t="shared" si="254"/>
        <v>2.6905509410349544E-6</v>
      </c>
      <c r="DO110" s="4">
        <f t="shared" si="255"/>
        <v>9.7869313957952338E-4</v>
      </c>
      <c r="DP110" s="49">
        <f t="shared" si="256"/>
        <v>0</v>
      </c>
      <c r="DQ110" s="49">
        <f t="shared" si="257"/>
        <v>0</v>
      </c>
      <c r="DS110" s="74">
        <f t="shared" si="322"/>
        <v>107</v>
      </c>
      <c r="DT110" s="410">
        <f t="shared" si="267"/>
        <v>1</v>
      </c>
      <c r="DU110" s="467">
        <f t="shared" si="326"/>
        <v>1</v>
      </c>
      <c r="DV110" s="49"/>
      <c r="DW110" s="102">
        <f t="shared" si="258"/>
        <v>0</v>
      </c>
      <c r="DY110" s="74">
        <f t="shared" si="323"/>
        <v>107</v>
      </c>
      <c r="DZ110" s="409">
        <f t="shared" si="249"/>
        <v>1</v>
      </c>
      <c r="EB110" s="102">
        <f t="shared" si="260"/>
        <v>0</v>
      </c>
      <c r="EE110" s="74">
        <f t="shared" si="324"/>
        <v>107</v>
      </c>
      <c r="EF110" s="409">
        <f>Input_Accepted!Q109</f>
        <v>1</v>
      </c>
      <c r="EH110" s="443">
        <f t="shared" si="300"/>
        <v>0.65</v>
      </c>
    </row>
    <row r="111" spans="1:138">
      <c r="A111" s="82">
        <f t="shared" si="306"/>
        <v>108</v>
      </c>
      <c r="B111" s="84">
        <f>Input_Accepted!B110</f>
        <v>0</v>
      </c>
      <c r="C111" s="17">
        <f>Input_Accepted!C110</f>
        <v>0</v>
      </c>
      <c r="D111" s="16">
        <f t="shared" si="181"/>
        <v>0</v>
      </c>
      <c r="E111" s="12"/>
      <c r="F111" s="11">
        <f t="shared" si="182"/>
        <v>0</v>
      </c>
      <c r="G111" s="11">
        <f t="shared" si="183"/>
        <v>0</v>
      </c>
      <c r="H111" s="49">
        <f t="shared" si="184"/>
        <v>0</v>
      </c>
      <c r="J111" s="61">
        <f t="shared" si="185"/>
        <v>108</v>
      </c>
      <c r="K111" s="5">
        <f>Input_Accepted!B110</f>
        <v>0</v>
      </c>
      <c r="L111" s="4">
        <f t="shared" si="251"/>
        <v>1806</v>
      </c>
      <c r="M111" s="4">
        <f t="shared" si="252"/>
        <v>1</v>
      </c>
      <c r="N111" s="4"/>
      <c r="O111" s="49"/>
      <c r="Q111" s="43">
        <f t="shared" si="307"/>
        <v>108</v>
      </c>
      <c r="R111" s="14">
        <f>Input_Accepted!M110</f>
        <v>0</v>
      </c>
      <c r="S111" s="14">
        <f t="shared" si="187"/>
        <v>0</v>
      </c>
      <c r="T111" s="14">
        <f t="shared" si="188"/>
        <v>0</v>
      </c>
      <c r="U111" s="14">
        <f t="shared" si="189"/>
        <v>0</v>
      </c>
      <c r="V111" s="14">
        <f t="shared" si="190"/>
        <v>0</v>
      </c>
      <c r="W111" s="49"/>
      <c r="X111" s="43">
        <f t="shared" si="308"/>
        <v>108</v>
      </c>
      <c r="Y111" s="14">
        <f>+Input_Accepted!I110</f>
        <v>0</v>
      </c>
      <c r="Z111" s="14">
        <f t="shared" si="192"/>
        <v>0</v>
      </c>
      <c r="AA111" s="14">
        <f t="shared" si="193"/>
        <v>0</v>
      </c>
      <c r="AB111" s="14">
        <f t="shared" si="194"/>
        <v>0</v>
      </c>
      <c r="AC111" s="14">
        <f t="shared" si="195"/>
        <v>0</v>
      </c>
      <c r="AD111" s="50"/>
      <c r="AE111" s="43">
        <f t="shared" si="309"/>
        <v>108</v>
      </c>
      <c r="AF111" s="14">
        <f>Input_Accepted!E110</f>
        <v>0</v>
      </c>
      <c r="AG111" s="14">
        <f>Input_Accepted!J110</f>
        <v>7.6259810291034694E-2</v>
      </c>
      <c r="AH111" s="14">
        <f>Input_Accepted!K110</f>
        <v>0.524873176848209</v>
      </c>
      <c r="AI111" s="44">
        <f>Input_Accepted!L110</f>
        <v>0</v>
      </c>
      <c r="AK111" s="56">
        <f t="shared" si="290"/>
        <v>0</v>
      </c>
      <c r="AL111" s="4">
        <f t="shared" si="291"/>
        <v>0</v>
      </c>
      <c r="AM111" s="4">
        <f t="shared" si="292"/>
        <v>0</v>
      </c>
      <c r="AN111" s="4">
        <f t="shared" si="293"/>
        <v>0</v>
      </c>
      <c r="AO111" s="57">
        <f t="shared" si="310"/>
        <v>108</v>
      </c>
      <c r="AQ111" s="74">
        <f t="shared" si="310"/>
        <v>108</v>
      </c>
      <c r="AR111" s="73">
        <f t="shared" si="294"/>
        <v>-7.6259810291034694E-2</v>
      </c>
      <c r="AS111" s="73">
        <f t="shared" si="295"/>
        <v>-0.524873176848209</v>
      </c>
      <c r="AT111" s="50">
        <f t="shared" si="301"/>
        <v>0</v>
      </c>
      <c r="AU111" s="50">
        <f t="shared" si="199"/>
        <v>-0.54869959978413807</v>
      </c>
      <c r="AW111" s="74">
        <f t="shared" ref="AW111" si="331">1+AW110</f>
        <v>108</v>
      </c>
      <c r="AX111" s="4">
        <f t="shared" si="201"/>
        <v>0</v>
      </c>
      <c r="AY111" s="4">
        <f t="shared" si="201"/>
        <v>0</v>
      </c>
      <c r="AZ111" s="49">
        <f t="shared" si="201"/>
        <v>0</v>
      </c>
      <c r="BA111" s="4">
        <f t="shared" si="202"/>
        <v>0</v>
      </c>
      <c r="BC111" s="74">
        <f t="shared" si="312"/>
        <v>108</v>
      </c>
      <c r="BD111" s="56">
        <f t="shared" si="204"/>
        <v>0</v>
      </c>
      <c r="BE111" s="4">
        <f t="shared" si="205"/>
        <v>0</v>
      </c>
      <c r="BF111" s="4">
        <f t="shared" si="206"/>
        <v>0</v>
      </c>
      <c r="BG111" s="49">
        <f t="shared" si="207"/>
        <v>0</v>
      </c>
      <c r="BI111" s="74">
        <f t="shared" si="313"/>
        <v>108</v>
      </c>
      <c r="BJ111" s="56" t="e">
        <f t="shared" si="209"/>
        <v>#DIV/0!</v>
      </c>
      <c r="BK111" s="4" t="e">
        <f t="shared" si="210"/>
        <v>#DIV/0!</v>
      </c>
      <c r="BL111" s="4" t="e">
        <f t="shared" si="211"/>
        <v>#DIV/0!</v>
      </c>
      <c r="BM111" s="49" t="e">
        <f t="shared" si="212"/>
        <v>#DIV/0!</v>
      </c>
      <c r="BO111" s="74">
        <f t="shared" si="314"/>
        <v>108</v>
      </c>
      <c r="BP111" s="56">
        <f t="shared" si="214"/>
        <v>0</v>
      </c>
      <c r="BQ111" s="4">
        <f t="shared" si="215"/>
        <v>0</v>
      </c>
      <c r="BR111" s="4">
        <f t="shared" si="216"/>
        <v>0</v>
      </c>
      <c r="BS111" s="49">
        <f t="shared" si="217"/>
        <v>0</v>
      </c>
      <c r="BU111" s="74">
        <f t="shared" si="315"/>
        <v>108</v>
      </c>
      <c r="BV111" s="73">
        <f t="shared" si="219"/>
        <v>5.8155586656246008E-3</v>
      </c>
      <c r="BW111" s="73">
        <f t="shared" si="220"/>
        <v>0.27549185177473129</v>
      </c>
      <c r="BX111" s="73">
        <f t="shared" si="221"/>
        <v>0</v>
      </c>
      <c r="BY111" s="1">
        <f t="shared" si="222"/>
        <v>0.30107125080327329</v>
      </c>
      <c r="BZ111" s="91">
        <f t="shared" si="223"/>
        <v>0</v>
      </c>
      <c r="CB111" s="74">
        <f t="shared" si="316"/>
        <v>108</v>
      </c>
      <c r="CC111" s="56">
        <f t="shared" si="225"/>
        <v>0</v>
      </c>
      <c r="CD111" s="4">
        <f t="shared" si="226"/>
        <v>0</v>
      </c>
      <c r="CE111" s="4">
        <f t="shared" si="227"/>
        <v>0</v>
      </c>
      <c r="CF111" s="49">
        <f t="shared" si="228"/>
        <v>0</v>
      </c>
      <c r="CH111" s="74">
        <f t="shared" si="317"/>
        <v>108</v>
      </c>
      <c r="CI111" s="56">
        <f t="shared" si="297"/>
        <v>0</v>
      </c>
      <c r="CJ111" s="4">
        <f t="shared" si="298"/>
        <v>0</v>
      </c>
      <c r="CK111" s="4">
        <f t="shared" si="299"/>
        <v>0</v>
      </c>
      <c r="CL111" s="49">
        <f t="shared" si="230"/>
        <v>0</v>
      </c>
      <c r="CM111" s="4">
        <f t="shared" si="231"/>
        <v>0</v>
      </c>
      <c r="CN111" s="49">
        <f t="shared" si="232"/>
        <v>0</v>
      </c>
      <c r="CP111" s="74">
        <f t="shared" si="318"/>
        <v>108</v>
      </c>
      <c r="CQ111" s="56">
        <f t="shared" si="234"/>
        <v>0</v>
      </c>
      <c r="CR111" s="4">
        <f t="shared" si="235"/>
        <v>0</v>
      </c>
      <c r="CS111" s="4">
        <f t="shared" si="236"/>
        <v>0</v>
      </c>
      <c r="CT111" s="49">
        <f t="shared" si="237"/>
        <v>0</v>
      </c>
      <c r="CU111" s="4">
        <f t="shared" si="238"/>
        <v>0</v>
      </c>
      <c r="CV111" s="49">
        <f t="shared" si="239"/>
        <v>0</v>
      </c>
      <c r="CW111" s="56"/>
      <c r="CX111" s="74">
        <f t="shared" si="319"/>
        <v>108</v>
      </c>
      <c r="CY111" s="4">
        <f>Input_Accepted!Q110*(1-$DC$3)</f>
        <v>0.45130040021586193</v>
      </c>
      <c r="CZ111" s="4">
        <f>Input_Accepted!L110</f>
        <v>0</v>
      </c>
      <c r="DA111" s="4">
        <f>Input_Accepted!M110</f>
        <v>0</v>
      </c>
      <c r="DB111" s="49">
        <f>$DC$3*Input_Accepted!Q110</f>
        <v>0.54869959978413807</v>
      </c>
      <c r="DD111" s="102">
        <f>Input_Accepted!Q110*Input_Accepted!C110</f>
        <v>0</v>
      </c>
      <c r="DG111" s="82">
        <f t="shared" si="320"/>
        <v>108</v>
      </c>
      <c r="DH111" s="56">
        <f t="shared" si="242"/>
        <v>7.6259810291034694E-2</v>
      </c>
      <c r="DI111" s="4">
        <f t="shared" si="243"/>
        <v>0.524873176848209</v>
      </c>
      <c r="DJ111" s="4">
        <f t="shared" si="244"/>
        <v>0</v>
      </c>
      <c r="DK111" s="49">
        <f t="shared" si="245"/>
        <v>0.54869959978413807</v>
      </c>
      <c r="DM111" s="74">
        <f t="shared" si="321"/>
        <v>108</v>
      </c>
      <c r="DN111" s="4">
        <f t="shared" si="254"/>
        <v>2.7246909853820425E-6</v>
      </c>
      <c r="DO111" s="4">
        <f t="shared" si="255"/>
        <v>1.0384127829673781E-3</v>
      </c>
      <c r="DP111" s="49">
        <f t="shared" si="256"/>
        <v>0</v>
      </c>
      <c r="DQ111" s="49">
        <f t="shared" si="257"/>
        <v>0</v>
      </c>
      <c r="DS111" s="74">
        <f t="shared" si="322"/>
        <v>108</v>
      </c>
      <c r="DT111" s="410">
        <f t="shared" si="267"/>
        <v>1</v>
      </c>
      <c r="DU111" s="467">
        <f t="shared" si="326"/>
        <v>1</v>
      </c>
      <c r="DV111" s="49"/>
      <c r="DW111" s="102">
        <f t="shared" si="258"/>
        <v>0</v>
      </c>
      <c r="DY111" s="74">
        <f t="shared" si="323"/>
        <v>108</v>
      </c>
      <c r="DZ111" s="409">
        <f t="shared" si="249"/>
        <v>1</v>
      </c>
      <c r="EB111" s="102">
        <f t="shared" si="260"/>
        <v>0</v>
      </c>
      <c r="EE111" s="74">
        <f t="shared" si="324"/>
        <v>108</v>
      </c>
      <c r="EF111" s="409">
        <f>Input_Accepted!Q110</f>
        <v>1</v>
      </c>
      <c r="EH111" s="443">
        <f t="shared" si="300"/>
        <v>0.65</v>
      </c>
    </row>
    <row r="112" spans="1:138">
      <c r="A112" s="82">
        <f t="shared" si="306"/>
        <v>109</v>
      </c>
      <c r="B112" s="84">
        <f>Input_Accepted!B111</f>
        <v>0</v>
      </c>
      <c r="C112" s="17">
        <f>Input_Accepted!C111</f>
        <v>0</v>
      </c>
      <c r="D112" s="16">
        <f t="shared" si="181"/>
        <v>0</v>
      </c>
      <c r="E112" s="12"/>
      <c r="F112" s="11">
        <f t="shared" si="182"/>
        <v>0</v>
      </c>
      <c r="G112" s="11">
        <f t="shared" si="183"/>
        <v>0</v>
      </c>
      <c r="H112" s="49">
        <f t="shared" si="184"/>
        <v>0</v>
      </c>
      <c r="J112" s="61">
        <f t="shared" si="185"/>
        <v>109</v>
      </c>
      <c r="K112" s="5">
        <f>Input_Accepted!B111</f>
        <v>0</v>
      </c>
      <c r="L112" s="4">
        <f t="shared" si="251"/>
        <v>1806</v>
      </c>
      <c r="M112" s="4">
        <f t="shared" si="252"/>
        <v>1</v>
      </c>
      <c r="N112" s="4"/>
      <c r="O112" s="49"/>
      <c r="Q112" s="43">
        <f t="shared" si="307"/>
        <v>109</v>
      </c>
      <c r="R112" s="14">
        <f>Input_Accepted!M111</f>
        <v>0</v>
      </c>
      <c r="S112" s="14">
        <f t="shared" si="187"/>
        <v>0</v>
      </c>
      <c r="T112" s="14">
        <f t="shared" si="188"/>
        <v>0</v>
      </c>
      <c r="U112" s="14">
        <f t="shared" si="189"/>
        <v>0</v>
      </c>
      <c r="V112" s="14">
        <f t="shared" si="190"/>
        <v>0</v>
      </c>
      <c r="W112" s="49"/>
      <c r="X112" s="43">
        <f t="shared" si="308"/>
        <v>109</v>
      </c>
      <c r="Y112" s="14">
        <f>+Input_Accepted!I111</f>
        <v>0</v>
      </c>
      <c r="Z112" s="14">
        <f t="shared" si="192"/>
        <v>0</v>
      </c>
      <c r="AA112" s="14">
        <f t="shared" si="193"/>
        <v>0</v>
      </c>
      <c r="AB112" s="14">
        <f t="shared" si="194"/>
        <v>0</v>
      </c>
      <c r="AC112" s="14">
        <f t="shared" si="195"/>
        <v>0</v>
      </c>
      <c r="AD112" s="50"/>
      <c r="AE112" s="43">
        <f t="shared" si="309"/>
        <v>109</v>
      </c>
      <c r="AF112" s="14">
        <f>Input_Accepted!E111</f>
        <v>0</v>
      </c>
      <c r="AG112" s="14">
        <f>Input_Accepted!J111</f>
        <v>7.7920847998496801E-2</v>
      </c>
      <c r="AH112" s="14">
        <f>Input_Accepted!K111</f>
        <v>0.557865646103892</v>
      </c>
      <c r="AI112" s="44">
        <f>Input_Accepted!L111</f>
        <v>0</v>
      </c>
      <c r="AK112" s="56">
        <f t="shared" si="290"/>
        <v>0</v>
      </c>
      <c r="AL112" s="4">
        <f t="shared" si="291"/>
        <v>0</v>
      </c>
      <c r="AM112" s="4">
        <f t="shared" si="292"/>
        <v>0</v>
      </c>
      <c r="AN112" s="4">
        <f t="shared" si="293"/>
        <v>0</v>
      </c>
      <c r="AO112" s="57">
        <f t="shared" si="310"/>
        <v>109</v>
      </c>
      <c r="AQ112" s="74">
        <f t="shared" si="310"/>
        <v>109</v>
      </c>
      <c r="AR112" s="73">
        <f t="shared" si="294"/>
        <v>-7.7920847998496801E-2</v>
      </c>
      <c r="AS112" s="73">
        <f t="shared" si="295"/>
        <v>-0.557865646103892</v>
      </c>
      <c r="AT112" s="50">
        <f t="shared" si="301"/>
        <v>0</v>
      </c>
      <c r="AU112" s="50">
        <f t="shared" si="199"/>
        <v>-0.54869959978413807</v>
      </c>
      <c r="AW112" s="74">
        <f t="shared" ref="AW112" si="332">1+AW111</f>
        <v>109</v>
      </c>
      <c r="AX112" s="4">
        <f t="shared" si="201"/>
        <v>0</v>
      </c>
      <c r="AY112" s="4">
        <f t="shared" si="201"/>
        <v>0</v>
      </c>
      <c r="AZ112" s="49">
        <f t="shared" si="201"/>
        <v>0</v>
      </c>
      <c r="BA112" s="4">
        <f t="shared" si="202"/>
        <v>0</v>
      </c>
      <c r="BC112" s="74">
        <f t="shared" si="312"/>
        <v>109</v>
      </c>
      <c r="BD112" s="56">
        <f t="shared" si="204"/>
        <v>0</v>
      </c>
      <c r="BE112" s="4">
        <f t="shared" si="205"/>
        <v>0</v>
      </c>
      <c r="BF112" s="4">
        <f t="shared" si="206"/>
        <v>0</v>
      </c>
      <c r="BG112" s="49">
        <f t="shared" si="207"/>
        <v>0</v>
      </c>
      <c r="BI112" s="74">
        <f t="shared" si="313"/>
        <v>109</v>
      </c>
      <c r="BJ112" s="56" t="e">
        <f t="shared" si="209"/>
        <v>#DIV/0!</v>
      </c>
      <c r="BK112" s="4" t="e">
        <f t="shared" si="210"/>
        <v>#DIV/0!</v>
      </c>
      <c r="BL112" s="4" t="e">
        <f t="shared" si="211"/>
        <v>#DIV/0!</v>
      </c>
      <c r="BM112" s="49" t="e">
        <f t="shared" si="212"/>
        <v>#DIV/0!</v>
      </c>
      <c r="BO112" s="74">
        <f t="shared" si="314"/>
        <v>109</v>
      </c>
      <c r="BP112" s="56">
        <f t="shared" si="214"/>
        <v>0</v>
      </c>
      <c r="BQ112" s="4">
        <f t="shared" si="215"/>
        <v>0</v>
      </c>
      <c r="BR112" s="4">
        <f t="shared" si="216"/>
        <v>0</v>
      </c>
      <c r="BS112" s="49">
        <f t="shared" si="217"/>
        <v>0</v>
      </c>
      <c r="BU112" s="74">
        <f t="shared" si="315"/>
        <v>109</v>
      </c>
      <c r="BV112" s="73">
        <f t="shared" si="219"/>
        <v>6.0716585528048424E-3</v>
      </c>
      <c r="BW112" s="73">
        <f t="shared" si="220"/>
        <v>0.31121407910291288</v>
      </c>
      <c r="BX112" s="73">
        <f t="shared" si="221"/>
        <v>0</v>
      </c>
      <c r="BY112" s="1">
        <f t="shared" si="222"/>
        <v>0.30107125080327329</v>
      </c>
      <c r="BZ112" s="91">
        <f t="shared" si="223"/>
        <v>0</v>
      </c>
      <c r="CB112" s="74">
        <f t="shared" si="316"/>
        <v>109</v>
      </c>
      <c r="CC112" s="56">
        <f t="shared" si="225"/>
        <v>0</v>
      </c>
      <c r="CD112" s="4">
        <f t="shared" si="226"/>
        <v>0</v>
      </c>
      <c r="CE112" s="4">
        <f t="shared" si="227"/>
        <v>0</v>
      </c>
      <c r="CF112" s="49">
        <f t="shared" si="228"/>
        <v>0</v>
      </c>
      <c r="CH112" s="74">
        <f t="shared" si="317"/>
        <v>109</v>
      </c>
      <c r="CI112" s="56">
        <f t="shared" si="297"/>
        <v>0</v>
      </c>
      <c r="CJ112" s="4">
        <f t="shared" si="298"/>
        <v>0</v>
      </c>
      <c r="CK112" s="4">
        <f t="shared" si="299"/>
        <v>0</v>
      </c>
      <c r="CL112" s="49">
        <f t="shared" si="230"/>
        <v>0</v>
      </c>
      <c r="CM112" s="4">
        <f t="shared" si="231"/>
        <v>0</v>
      </c>
      <c r="CN112" s="49">
        <f t="shared" si="232"/>
        <v>0</v>
      </c>
      <c r="CP112" s="74">
        <f t="shared" si="318"/>
        <v>109</v>
      </c>
      <c r="CQ112" s="56">
        <f t="shared" si="234"/>
        <v>0</v>
      </c>
      <c r="CR112" s="4">
        <f t="shared" si="235"/>
        <v>0</v>
      </c>
      <c r="CS112" s="4">
        <f t="shared" si="236"/>
        <v>0</v>
      </c>
      <c r="CT112" s="49">
        <f t="shared" si="237"/>
        <v>0</v>
      </c>
      <c r="CU112" s="4">
        <f t="shared" si="238"/>
        <v>0</v>
      </c>
      <c r="CV112" s="49">
        <f t="shared" si="239"/>
        <v>0</v>
      </c>
      <c r="CW112" s="56"/>
      <c r="CX112" s="74">
        <f t="shared" si="319"/>
        <v>109</v>
      </c>
      <c r="CY112" s="4">
        <f>Input_Accepted!Q111*(1-$DC$3)</f>
        <v>0.45130040021586193</v>
      </c>
      <c r="CZ112" s="4">
        <f>Input_Accepted!L111</f>
        <v>0</v>
      </c>
      <c r="DA112" s="4">
        <f>Input_Accepted!M111</f>
        <v>0</v>
      </c>
      <c r="DB112" s="49">
        <f>$DC$3*Input_Accepted!Q111</f>
        <v>0.54869959978413807</v>
      </c>
      <c r="DD112" s="102">
        <f>Input_Accepted!Q111*Input_Accepted!C111</f>
        <v>0</v>
      </c>
      <c r="DG112" s="82">
        <f t="shared" si="320"/>
        <v>109</v>
      </c>
      <c r="DH112" s="56">
        <f t="shared" si="242"/>
        <v>7.7920847998496801E-2</v>
      </c>
      <c r="DI112" s="4">
        <f t="shared" si="243"/>
        <v>0.557865646103892</v>
      </c>
      <c r="DJ112" s="4">
        <f t="shared" si="244"/>
        <v>0</v>
      </c>
      <c r="DK112" s="49">
        <f t="shared" si="245"/>
        <v>0.54869959978413807</v>
      </c>
      <c r="DM112" s="74">
        <f t="shared" si="321"/>
        <v>109</v>
      </c>
      <c r="DN112" s="4">
        <f t="shared" si="254"/>
        <v>2.7590462656109718E-6</v>
      </c>
      <c r="DO112" s="4">
        <f t="shared" si="255"/>
        <v>1.088503027587188E-3</v>
      </c>
      <c r="DP112" s="49">
        <f t="shared" si="256"/>
        <v>0</v>
      </c>
      <c r="DQ112" s="49">
        <f t="shared" si="257"/>
        <v>0</v>
      </c>
      <c r="DS112" s="74">
        <f t="shared" si="322"/>
        <v>109</v>
      </c>
      <c r="DT112" s="410">
        <f t="shared" si="267"/>
        <v>1</v>
      </c>
      <c r="DU112" s="467">
        <f t="shared" si="326"/>
        <v>1</v>
      </c>
      <c r="DV112" s="49"/>
      <c r="DW112" s="102">
        <f t="shared" si="258"/>
        <v>0</v>
      </c>
      <c r="DY112" s="74">
        <f t="shared" si="323"/>
        <v>109</v>
      </c>
      <c r="DZ112" s="409">
        <f t="shared" si="249"/>
        <v>1</v>
      </c>
      <c r="EB112" s="102">
        <f t="shared" si="260"/>
        <v>0</v>
      </c>
      <c r="EE112" s="74">
        <f t="shared" si="324"/>
        <v>109</v>
      </c>
      <c r="EF112" s="409">
        <f>Input_Accepted!Q111</f>
        <v>1</v>
      </c>
      <c r="EH112" s="443">
        <f t="shared" si="300"/>
        <v>0.65</v>
      </c>
    </row>
    <row r="113" spans="1:138">
      <c r="A113" s="82">
        <f t="shared" si="306"/>
        <v>110</v>
      </c>
      <c r="B113" s="84">
        <f>Input_Accepted!B112</f>
        <v>0</v>
      </c>
      <c r="C113" s="17">
        <f>Input_Accepted!C112</f>
        <v>0</v>
      </c>
      <c r="D113" s="16">
        <f t="shared" si="181"/>
        <v>0</v>
      </c>
      <c r="E113" s="12"/>
      <c r="F113" s="11">
        <f t="shared" si="182"/>
        <v>0</v>
      </c>
      <c r="G113" s="11">
        <f t="shared" si="183"/>
        <v>0</v>
      </c>
      <c r="H113" s="49">
        <f t="shared" si="184"/>
        <v>0</v>
      </c>
      <c r="J113" s="61">
        <f t="shared" si="185"/>
        <v>110</v>
      </c>
      <c r="K113" s="5">
        <f>Input_Accepted!B112</f>
        <v>0</v>
      </c>
      <c r="L113" s="4">
        <f t="shared" si="251"/>
        <v>1806</v>
      </c>
      <c r="M113" s="4">
        <f t="shared" si="252"/>
        <v>1</v>
      </c>
      <c r="N113" s="4"/>
      <c r="O113" s="49"/>
      <c r="Q113" s="43">
        <f t="shared" si="307"/>
        <v>110</v>
      </c>
      <c r="R113" s="14">
        <f>Input_Accepted!M112</f>
        <v>0</v>
      </c>
      <c r="S113" s="14">
        <f t="shared" si="187"/>
        <v>0</v>
      </c>
      <c r="T113" s="14">
        <f t="shared" si="188"/>
        <v>0</v>
      </c>
      <c r="U113" s="14">
        <f t="shared" si="189"/>
        <v>0</v>
      </c>
      <c r="V113" s="14">
        <f t="shared" si="190"/>
        <v>0</v>
      </c>
      <c r="W113" s="49"/>
      <c r="X113" s="43">
        <f t="shared" si="308"/>
        <v>110</v>
      </c>
      <c r="Y113" s="14">
        <f>+Input_Accepted!I112</f>
        <v>0</v>
      </c>
      <c r="Z113" s="14">
        <f t="shared" si="192"/>
        <v>0</v>
      </c>
      <c r="AA113" s="14">
        <f t="shared" si="193"/>
        <v>0</v>
      </c>
      <c r="AB113" s="14">
        <f t="shared" si="194"/>
        <v>0</v>
      </c>
      <c r="AC113" s="14">
        <f t="shared" si="195"/>
        <v>0</v>
      </c>
      <c r="AD113" s="50"/>
      <c r="AE113" s="43">
        <f t="shared" si="309"/>
        <v>110</v>
      </c>
      <c r="AF113" s="14">
        <f>Input_Accepted!E112</f>
        <v>0</v>
      </c>
      <c r="AG113" s="14">
        <f>Input_Accepted!J112</f>
        <v>7.9592259611989596E-2</v>
      </c>
      <c r="AH113" s="14">
        <f>Input_Accepted!K112</f>
        <v>0.59142073914482696</v>
      </c>
      <c r="AI113" s="44">
        <f>Input_Accepted!L112</f>
        <v>0</v>
      </c>
      <c r="AK113" s="56">
        <f t="shared" si="290"/>
        <v>0</v>
      </c>
      <c r="AL113" s="4">
        <f t="shared" si="291"/>
        <v>0</v>
      </c>
      <c r="AM113" s="4">
        <f t="shared" si="292"/>
        <v>0</v>
      </c>
      <c r="AN113" s="4">
        <f t="shared" si="293"/>
        <v>0</v>
      </c>
      <c r="AO113" s="57">
        <f t="shared" si="310"/>
        <v>110</v>
      </c>
      <c r="AQ113" s="74">
        <f t="shared" si="310"/>
        <v>110</v>
      </c>
      <c r="AR113" s="73">
        <f t="shared" si="294"/>
        <v>-7.9592259611989596E-2</v>
      </c>
      <c r="AS113" s="73">
        <f t="shared" si="295"/>
        <v>-0.59142073914482696</v>
      </c>
      <c r="AT113" s="50">
        <f t="shared" si="301"/>
        <v>0</v>
      </c>
      <c r="AU113" s="50">
        <f t="shared" si="199"/>
        <v>-0.54869959978413807</v>
      </c>
      <c r="AW113" s="74">
        <f t="shared" ref="AW113" si="333">1+AW112</f>
        <v>110</v>
      </c>
      <c r="AX113" s="4">
        <f t="shared" si="201"/>
        <v>0</v>
      </c>
      <c r="AY113" s="4">
        <f t="shared" si="201"/>
        <v>0</v>
      </c>
      <c r="AZ113" s="49">
        <f t="shared" si="201"/>
        <v>0</v>
      </c>
      <c r="BA113" s="4">
        <f t="shared" si="202"/>
        <v>0</v>
      </c>
      <c r="BC113" s="74">
        <f t="shared" si="312"/>
        <v>110</v>
      </c>
      <c r="BD113" s="56">
        <f t="shared" si="204"/>
        <v>0</v>
      </c>
      <c r="BE113" s="4">
        <f t="shared" si="205"/>
        <v>0</v>
      </c>
      <c r="BF113" s="4">
        <f t="shared" si="206"/>
        <v>0</v>
      </c>
      <c r="BG113" s="49">
        <f t="shared" si="207"/>
        <v>0</v>
      </c>
      <c r="BI113" s="74">
        <f t="shared" si="313"/>
        <v>110</v>
      </c>
      <c r="BJ113" s="56" t="e">
        <f t="shared" si="209"/>
        <v>#DIV/0!</v>
      </c>
      <c r="BK113" s="4" t="e">
        <f t="shared" si="210"/>
        <v>#DIV/0!</v>
      </c>
      <c r="BL113" s="4" t="e">
        <f t="shared" si="211"/>
        <v>#DIV/0!</v>
      </c>
      <c r="BM113" s="49" t="e">
        <f t="shared" si="212"/>
        <v>#DIV/0!</v>
      </c>
      <c r="BO113" s="74">
        <f t="shared" si="314"/>
        <v>110</v>
      </c>
      <c r="BP113" s="56">
        <f t="shared" si="214"/>
        <v>0</v>
      </c>
      <c r="BQ113" s="4">
        <f t="shared" si="215"/>
        <v>0</v>
      </c>
      <c r="BR113" s="4">
        <f t="shared" si="216"/>
        <v>0</v>
      </c>
      <c r="BS113" s="49">
        <f t="shared" si="217"/>
        <v>0</v>
      </c>
      <c r="BU113" s="74">
        <f t="shared" si="315"/>
        <v>110</v>
      </c>
      <c r="BV113" s="73">
        <f t="shared" si="219"/>
        <v>6.3349277901423506E-3</v>
      </c>
      <c r="BW113" s="73">
        <f t="shared" si="220"/>
        <v>0.34977849069061345</v>
      </c>
      <c r="BX113" s="73">
        <f t="shared" si="221"/>
        <v>0</v>
      </c>
      <c r="BY113" s="1">
        <f t="shared" si="222"/>
        <v>0.30107125080327329</v>
      </c>
      <c r="BZ113" s="91">
        <f t="shared" si="223"/>
        <v>0</v>
      </c>
      <c r="CB113" s="74">
        <f t="shared" si="316"/>
        <v>110</v>
      </c>
      <c r="CC113" s="56">
        <f t="shared" si="225"/>
        <v>0</v>
      </c>
      <c r="CD113" s="4">
        <f t="shared" si="226"/>
        <v>0</v>
      </c>
      <c r="CE113" s="4">
        <f t="shared" si="227"/>
        <v>0</v>
      </c>
      <c r="CF113" s="49">
        <f t="shared" si="228"/>
        <v>0</v>
      </c>
      <c r="CH113" s="74">
        <f t="shared" si="317"/>
        <v>110</v>
      </c>
      <c r="CI113" s="56">
        <f t="shared" si="297"/>
        <v>0</v>
      </c>
      <c r="CJ113" s="4">
        <f t="shared" si="298"/>
        <v>0</v>
      </c>
      <c r="CK113" s="4">
        <f t="shared" si="299"/>
        <v>0</v>
      </c>
      <c r="CL113" s="49">
        <f t="shared" si="230"/>
        <v>0</v>
      </c>
      <c r="CM113" s="4">
        <f t="shared" si="231"/>
        <v>0</v>
      </c>
      <c r="CN113" s="49">
        <f t="shared" si="232"/>
        <v>0</v>
      </c>
      <c r="CP113" s="74">
        <f t="shared" si="318"/>
        <v>110</v>
      </c>
      <c r="CQ113" s="56">
        <f t="shared" si="234"/>
        <v>0</v>
      </c>
      <c r="CR113" s="4">
        <f t="shared" si="235"/>
        <v>0</v>
      </c>
      <c r="CS113" s="4">
        <f t="shared" si="236"/>
        <v>0</v>
      </c>
      <c r="CT113" s="49">
        <f t="shared" si="237"/>
        <v>0</v>
      </c>
      <c r="CU113" s="4">
        <f t="shared" si="238"/>
        <v>0</v>
      </c>
      <c r="CV113" s="49">
        <f t="shared" si="239"/>
        <v>0</v>
      </c>
      <c r="CW113" s="56"/>
      <c r="CX113" s="74">
        <f t="shared" si="319"/>
        <v>110</v>
      </c>
      <c r="CY113" s="4">
        <f>Input_Accepted!Q112*(1-$DC$3)</f>
        <v>0.45130040021586193</v>
      </c>
      <c r="CZ113" s="4">
        <f>Input_Accepted!L112</f>
        <v>0</v>
      </c>
      <c r="DA113" s="4">
        <f>Input_Accepted!M112</f>
        <v>0</v>
      </c>
      <c r="DB113" s="49">
        <f>$DC$3*Input_Accepted!Q112</f>
        <v>0.54869959978413807</v>
      </c>
      <c r="DD113" s="102">
        <f>Input_Accepted!Q112*Input_Accepted!C112</f>
        <v>0</v>
      </c>
      <c r="DG113" s="82">
        <f t="shared" si="320"/>
        <v>110</v>
      </c>
      <c r="DH113" s="56">
        <f t="shared" si="242"/>
        <v>7.9592259611989596E-2</v>
      </c>
      <c r="DI113" s="4">
        <f t="shared" si="243"/>
        <v>0.59142073914482696</v>
      </c>
      <c r="DJ113" s="4">
        <f t="shared" si="244"/>
        <v>0</v>
      </c>
      <c r="DK113" s="49">
        <f t="shared" si="245"/>
        <v>0.54869959978413807</v>
      </c>
      <c r="DM113" s="74">
        <f t="shared" si="321"/>
        <v>110</v>
      </c>
      <c r="DN113" s="4">
        <f t="shared" si="254"/>
        <v>2.7936167817185914E-6</v>
      </c>
      <c r="DO113" s="4">
        <f t="shared" si="255"/>
        <v>1.1259442689858015E-3</v>
      </c>
      <c r="DP113" s="49">
        <f t="shared" si="256"/>
        <v>0</v>
      </c>
      <c r="DQ113" s="49">
        <f t="shared" si="257"/>
        <v>0</v>
      </c>
      <c r="DS113" s="74">
        <f t="shared" si="322"/>
        <v>110</v>
      </c>
      <c r="DT113" s="410">
        <f t="shared" si="267"/>
        <v>1</v>
      </c>
      <c r="DU113" s="467">
        <f t="shared" si="326"/>
        <v>1</v>
      </c>
      <c r="DV113" s="49"/>
      <c r="DW113" s="102">
        <f t="shared" si="258"/>
        <v>0</v>
      </c>
      <c r="DY113" s="74">
        <f t="shared" si="323"/>
        <v>110</v>
      </c>
      <c r="DZ113" s="409">
        <f t="shared" si="249"/>
        <v>1</v>
      </c>
      <c r="EB113" s="102">
        <f t="shared" si="260"/>
        <v>0</v>
      </c>
      <c r="EE113" s="74">
        <f t="shared" si="324"/>
        <v>110</v>
      </c>
      <c r="EF113" s="409">
        <f>Input_Accepted!Q112</f>
        <v>1</v>
      </c>
      <c r="EH113" s="443">
        <f t="shared" si="300"/>
        <v>0.65</v>
      </c>
    </row>
    <row r="114" spans="1:138">
      <c r="A114" s="82">
        <f t="shared" si="306"/>
        <v>111</v>
      </c>
      <c r="B114" s="84">
        <f>Input_Accepted!B113</f>
        <v>0</v>
      </c>
      <c r="C114" s="17">
        <f>Input_Accepted!C113</f>
        <v>0</v>
      </c>
      <c r="D114" s="16">
        <f t="shared" si="181"/>
        <v>0</v>
      </c>
      <c r="E114" s="12"/>
      <c r="F114" s="11">
        <f t="shared" si="182"/>
        <v>0</v>
      </c>
      <c r="G114" s="11">
        <f t="shared" si="183"/>
        <v>0</v>
      </c>
      <c r="H114" s="49">
        <f t="shared" si="184"/>
        <v>0</v>
      </c>
      <c r="J114" s="61">
        <f t="shared" si="185"/>
        <v>111</v>
      </c>
      <c r="K114" s="5">
        <f>Input_Accepted!B113</f>
        <v>0</v>
      </c>
      <c r="L114" s="4">
        <f t="shared" si="251"/>
        <v>1806</v>
      </c>
      <c r="M114" s="4">
        <f t="shared" si="252"/>
        <v>1</v>
      </c>
      <c r="N114" s="4"/>
      <c r="O114" s="49"/>
      <c r="Q114" s="43">
        <f t="shared" si="307"/>
        <v>111</v>
      </c>
      <c r="R114" s="14">
        <f>Input_Accepted!M113</f>
        <v>0</v>
      </c>
      <c r="S114" s="14">
        <f t="shared" si="187"/>
        <v>0</v>
      </c>
      <c r="T114" s="14">
        <f t="shared" si="188"/>
        <v>0</v>
      </c>
      <c r="U114" s="14">
        <f t="shared" si="189"/>
        <v>0</v>
      </c>
      <c r="V114" s="14">
        <f t="shared" si="190"/>
        <v>0</v>
      </c>
      <c r="W114" s="49"/>
      <c r="X114" s="43">
        <f t="shared" si="308"/>
        <v>111</v>
      </c>
      <c r="Y114" s="14">
        <f>+Input_Accepted!I113</f>
        <v>0</v>
      </c>
      <c r="Z114" s="14">
        <f t="shared" si="192"/>
        <v>0</v>
      </c>
      <c r="AA114" s="14">
        <f t="shared" si="193"/>
        <v>0</v>
      </c>
      <c r="AB114" s="14">
        <f t="shared" si="194"/>
        <v>0</v>
      </c>
      <c r="AC114" s="14">
        <f t="shared" si="195"/>
        <v>0</v>
      </c>
      <c r="AD114" s="50"/>
      <c r="AE114" s="43">
        <f t="shared" si="309"/>
        <v>111</v>
      </c>
      <c r="AF114" s="14">
        <f>Input_Accepted!E113</f>
        <v>0</v>
      </c>
      <c r="AG114" s="14">
        <f>Input_Accepted!J113</f>
        <v>8.1274045131519104E-2</v>
      </c>
      <c r="AH114" s="14">
        <f>Input_Accepted!K113</f>
        <v>0.62530024864318301</v>
      </c>
      <c r="AI114" s="44">
        <f>Input_Accepted!L113</f>
        <v>0</v>
      </c>
      <c r="AK114" s="56">
        <f t="shared" si="290"/>
        <v>0</v>
      </c>
      <c r="AL114" s="4">
        <f t="shared" si="291"/>
        <v>0</v>
      </c>
      <c r="AM114" s="4">
        <f t="shared" si="292"/>
        <v>0</v>
      </c>
      <c r="AN114" s="4">
        <f t="shared" si="293"/>
        <v>0</v>
      </c>
      <c r="AO114" s="57">
        <f t="shared" si="310"/>
        <v>111</v>
      </c>
      <c r="AQ114" s="74">
        <f t="shared" si="310"/>
        <v>111</v>
      </c>
      <c r="AR114" s="73">
        <f t="shared" si="294"/>
        <v>-8.1274045131519104E-2</v>
      </c>
      <c r="AS114" s="73">
        <f t="shared" si="295"/>
        <v>-0.62530024864318301</v>
      </c>
      <c r="AT114" s="50">
        <f t="shared" si="301"/>
        <v>0</v>
      </c>
      <c r="AU114" s="50">
        <f t="shared" si="199"/>
        <v>-0.54869959978413807</v>
      </c>
      <c r="AW114" s="74">
        <f t="shared" ref="AW114" si="334">1+AW113</f>
        <v>111</v>
      </c>
      <c r="AX114" s="4">
        <f t="shared" si="201"/>
        <v>0</v>
      </c>
      <c r="AY114" s="4">
        <f t="shared" si="201"/>
        <v>0</v>
      </c>
      <c r="AZ114" s="49">
        <f t="shared" si="201"/>
        <v>0</v>
      </c>
      <c r="BA114" s="4">
        <f t="shared" si="202"/>
        <v>0</v>
      </c>
      <c r="BC114" s="74">
        <f t="shared" si="312"/>
        <v>111</v>
      </c>
      <c r="BD114" s="56">
        <f t="shared" si="204"/>
        <v>0</v>
      </c>
      <c r="BE114" s="4">
        <f t="shared" si="205"/>
        <v>0</v>
      </c>
      <c r="BF114" s="4">
        <f t="shared" si="206"/>
        <v>0</v>
      </c>
      <c r="BG114" s="49">
        <f t="shared" si="207"/>
        <v>0</v>
      </c>
      <c r="BI114" s="74">
        <f t="shared" si="313"/>
        <v>111</v>
      </c>
      <c r="BJ114" s="56" t="e">
        <f t="shared" si="209"/>
        <v>#DIV/0!</v>
      </c>
      <c r="BK114" s="4" t="e">
        <f t="shared" si="210"/>
        <v>#DIV/0!</v>
      </c>
      <c r="BL114" s="4" t="e">
        <f t="shared" si="211"/>
        <v>#DIV/0!</v>
      </c>
      <c r="BM114" s="49" t="e">
        <f t="shared" si="212"/>
        <v>#DIV/0!</v>
      </c>
      <c r="BO114" s="74">
        <f t="shared" si="314"/>
        <v>111</v>
      </c>
      <c r="BP114" s="56">
        <f t="shared" si="214"/>
        <v>0</v>
      </c>
      <c r="BQ114" s="4">
        <f t="shared" si="215"/>
        <v>0</v>
      </c>
      <c r="BR114" s="4">
        <f t="shared" si="216"/>
        <v>0</v>
      </c>
      <c r="BS114" s="49">
        <f t="shared" si="217"/>
        <v>0</v>
      </c>
      <c r="BU114" s="74">
        <f t="shared" si="315"/>
        <v>111</v>
      </c>
      <c r="BV114" s="73">
        <f t="shared" si="219"/>
        <v>6.6054704120402045E-3</v>
      </c>
      <c r="BW114" s="73">
        <f t="shared" si="220"/>
        <v>0.39100040095322647</v>
      </c>
      <c r="BX114" s="73">
        <f t="shared" si="221"/>
        <v>0</v>
      </c>
      <c r="BY114" s="1">
        <f t="shared" si="222"/>
        <v>0.30107125080327329</v>
      </c>
      <c r="BZ114" s="91">
        <f t="shared" si="223"/>
        <v>0</v>
      </c>
      <c r="CB114" s="74">
        <f t="shared" si="316"/>
        <v>111</v>
      </c>
      <c r="CC114" s="56">
        <f t="shared" si="225"/>
        <v>0</v>
      </c>
      <c r="CD114" s="4">
        <f t="shared" si="226"/>
        <v>0</v>
      </c>
      <c r="CE114" s="4">
        <f t="shared" si="227"/>
        <v>0</v>
      </c>
      <c r="CF114" s="49">
        <f t="shared" si="228"/>
        <v>0</v>
      </c>
      <c r="CH114" s="74">
        <f t="shared" si="317"/>
        <v>111</v>
      </c>
      <c r="CI114" s="56">
        <f t="shared" si="297"/>
        <v>0</v>
      </c>
      <c r="CJ114" s="4">
        <f t="shared" si="298"/>
        <v>0</v>
      </c>
      <c r="CK114" s="4">
        <f t="shared" si="299"/>
        <v>0</v>
      </c>
      <c r="CL114" s="49">
        <f t="shared" si="230"/>
        <v>0</v>
      </c>
      <c r="CM114" s="4">
        <f t="shared" si="231"/>
        <v>0</v>
      </c>
      <c r="CN114" s="49">
        <f t="shared" si="232"/>
        <v>0</v>
      </c>
      <c r="CP114" s="74">
        <f t="shared" si="318"/>
        <v>111</v>
      </c>
      <c r="CQ114" s="56">
        <f t="shared" si="234"/>
        <v>0</v>
      </c>
      <c r="CR114" s="4">
        <f t="shared" si="235"/>
        <v>0</v>
      </c>
      <c r="CS114" s="4">
        <f t="shared" si="236"/>
        <v>0</v>
      </c>
      <c r="CT114" s="49">
        <f t="shared" si="237"/>
        <v>0</v>
      </c>
      <c r="CU114" s="4">
        <f t="shared" si="238"/>
        <v>0</v>
      </c>
      <c r="CV114" s="49">
        <f t="shared" si="239"/>
        <v>0</v>
      </c>
      <c r="CW114" s="56"/>
      <c r="CX114" s="74">
        <f t="shared" si="319"/>
        <v>111</v>
      </c>
      <c r="CY114" s="4">
        <f>Input_Accepted!Q113*(1-$DC$3)</f>
        <v>0.45130040021586193</v>
      </c>
      <c r="CZ114" s="4">
        <f>Input_Accepted!L113</f>
        <v>0</v>
      </c>
      <c r="DA114" s="4">
        <f>Input_Accepted!M113</f>
        <v>0</v>
      </c>
      <c r="DB114" s="49">
        <f>$DC$3*Input_Accepted!Q113</f>
        <v>0.54869959978413807</v>
      </c>
      <c r="DD114" s="102">
        <f>Input_Accepted!Q113*Input_Accepted!C113</f>
        <v>0</v>
      </c>
      <c r="DG114" s="82">
        <f t="shared" si="320"/>
        <v>111</v>
      </c>
      <c r="DH114" s="56">
        <f t="shared" si="242"/>
        <v>8.1274045131519104E-2</v>
      </c>
      <c r="DI114" s="4">
        <f t="shared" si="243"/>
        <v>0.62530024864318301</v>
      </c>
      <c r="DJ114" s="4">
        <f t="shared" si="244"/>
        <v>0</v>
      </c>
      <c r="DK114" s="49">
        <f t="shared" si="245"/>
        <v>0.54869959978413807</v>
      </c>
      <c r="DM114" s="74">
        <f t="shared" si="321"/>
        <v>111</v>
      </c>
      <c r="DN114" s="4">
        <f t="shared" si="254"/>
        <v>2.8284025336991364E-6</v>
      </c>
      <c r="DO114" s="4">
        <f t="shared" si="255"/>
        <v>1.1478211638491979E-3</v>
      </c>
      <c r="DP114" s="49">
        <f t="shared" si="256"/>
        <v>0</v>
      </c>
      <c r="DQ114" s="49">
        <f t="shared" si="257"/>
        <v>0</v>
      </c>
      <c r="DS114" s="74">
        <f t="shared" si="322"/>
        <v>111</v>
      </c>
      <c r="DT114" s="410">
        <f t="shared" si="267"/>
        <v>1</v>
      </c>
      <c r="DU114" s="467">
        <f t="shared" si="326"/>
        <v>1</v>
      </c>
      <c r="DV114" s="49"/>
      <c r="DW114" s="102">
        <f t="shared" si="258"/>
        <v>0</v>
      </c>
      <c r="DY114" s="74">
        <f t="shared" si="323"/>
        <v>111</v>
      </c>
      <c r="DZ114" s="409">
        <f t="shared" si="249"/>
        <v>1</v>
      </c>
      <c r="EB114" s="102">
        <f t="shared" si="260"/>
        <v>0</v>
      </c>
      <c r="EE114" s="74">
        <f t="shared" si="324"/>
        <v>111</v>
      </c>
      <c r="EF114" s="409">
        <f>Input_Accepted!Q113</f>
        <v>1</v>
      </c>
      <c r="EH114" s="443">
        <f t="shared" si="300"/>
        <v>0.65</v>
      </c>
    </row>
    <row r="115" spans="1:138">
      <c r="A115" s="82">
        <f t="shared" si="306"/>
        <v>112</v>
      </c>
      <c r="B115" s="84">
        <f>Input_Accepted!B114</f>
        <v>0</v>
      </c>
      <c r="C115" s="17">
        <f>Input_Accepted!C114</f>
        <v>0</v>
      </c>
      <c r="D115" s="16">
        <f t="shared" si="181"/>
        <v>0</v>
      </c>
      <c r="E115" s="12"/>
      <c r="F115" s="11">
        <f t="shared" si="182"/>
        <v>0</v>
      </c>
      <c r="G115" s="11">
        <f t="shared" si="183"/>
        <v>0</v>
      </c>
      <c r="H115" s="49">
        <f t="shared" si="184"/>
        <v>0</v>
      </c>
      <c r="J115" s="61">
        <f t="shared" si="185"/>
        <v>112</v>
      </c>
      <c r="K115" s="5">
        <f>Input_Accepted!B114</f>
        <v>0</v>
      </c>
      <c r="L115" s="4">
        <f t="shared" si="251"/>
        <v>1806</v>
      </c>
      <c r="M115" s="4">
        <f t="shared" si="252"/>
        <v>1</v>
      </c>
      <c r="N115" s="4"/>
      <c r="O115" s="49"/>
      <c r="Q115" s="43">
        <f t="shared" si="307"/>
        <v>112</v>
      </c>
      <c r="R115" s="14">
        <f>Input_Accepted!M114</f>
        <v>0</v>
      </c>
      <c r="S115" s="14">
        <f t="shared" si="187"/>
        <v>0</v>
      </c>
      <c r="T115" s="14">
        <f t="shared" si="188"/>
        <v>0</v>
      </c>
      <c r="U115" s="14">
        <f t="shared" si="189"/>
        <v>0</v>
      </c>
      <c r="V115" s="14">
        <f t="shared" si="190"/>
        <v>0</v>
      </c>
      <c r="W115" s="49"/>
      <c r="X115" s="43">
        <f t="shared" si="308"/>
        <v>112</v>
      </c>
      <c r="Y115" s="14">
        <f>+Input_Accepted!I114</f>
        <v>0</v>
      </c>
      <c r="Z115" s="14">
        <f t="shared" si="192"/>
        <v>0</v>
      </c>
      <c r="AA115" s="14">
        <f t="shared" si="193"/>
        <v>0</v>
      </c>
      <c r="AB115" s="14">
        <f t="shared" si="194"/>
        <v>0</v>
      </c>
      <c r="AC115" s="14">
        <f t="shared" si="195"/>
        <v>0</v>
      </c>
      <c r="AD115" s="50"/>
      <c r="AE115" s="43">
        <f t="shared" si="309"/>
        <v>112</v>
      </c>
      <c r="AF115" s="14">
        <f>Input_Accepted!E114</f>
        <v>0</v>
      </c>
      <c r="AG115" s="14">
        <f>Input_Accepted!J114</f>
        <v>8.2966204557090306E-2</v>
      </c>
      <c r="AH115" s="14">
        <f>Input_Accepted!K114</f>
        <v>0.65923503742954204</v>
      </c>
      <c r="AI115" s="44">
        <f>Input_Accepted!L114</f>
        <v>0</v>
      </c>
      <c r="AK115" s="56">
        <f t="shared" si="290"/>
        <v>0</v>
      </c>
      <c r="AL115" s="4">
        <f t="shared" si="291"/>
        <v>0</v>
      </c>
      <c r="AM115" s="4">
        <f t="shared" si="292"/>
        <v>0</v>
      </c>
      <c r="AN115" s="4">
        <f t="shared" si="293"/>
        <v>0</v>
      </c>
      <c r="AO115" s="57">
        <f t="shared" si="310"/>
        <v>112</v>
      </c>
      <c r="AQ115" s="74">
        <f t="shared" si="310"/>
        <v>112</v>
      </c>
      <c r="AR115" s="73">
        <f t="shared" si="294"/>
        <v>-8.2966204557090306E-2</v>
      </c>
      <c r="AS115" s="73">
        <f t="shared" si="295"/>
        <v>-0.65923503742954204</v>
      </c>
      <c r="AT115" s="50">
        <f t="shared" si="301"/>
        <v>0</v>
      </c>
      <c r="AU115" s="50">
        <f t="shared" si="199"/>
        <v>-0.54869959978413807</v>
      </c>
      <c r="AW115" s="74">
        <f t="shared" ref="AW115" si="335">1+AW114</f>
        <v>112</v>
      </c>
      <c r="AX115" s="4">
        <f t="shared" si="201"/>
        <v>0</v>
      </c>
      <c r="AY115" s="4">
        <f t="shared" si="201"/>
        <v>0</v>
      </c>
      <c r="AZ115" s="49">
        <f t="shared" si="201"/>
        <v>0</v>
      </c>
      <c r="BA115" s="4">
        <f t="shared" si="202"/>
        <v>0</v>
      </c>
      <c r="BC115" s="74">
        <f t="shared" si="312"/>
        <v>112</v>
      </c>
      <c r="BD115" s="56">
        <f t="shared" si="204"/>
        <v>0</v>
      </c>
      <c r="BE115" s="4">
        <f t="shared" si="205"/>
        <v>0</v>
      </c>
      <c r="BF115" s="4">
        <f t="shared" si="206"/>
        <v>0</v>
      </c>
      <c r="BG115" s="49">
        <f t="shared" si="207"/>
        <v>0</v>
      </c>
      <c r="BI115" s="74">
        <f t="shared" si="313"/>
        <v>112</v>
      </c>
      <c r="BJ115" s="56" t="e">
        <f t="shared" si="209"/>
        <v>#DIV/0!</v>
      </c>
      <c r="BK115" s="4" t="e">
        <f t="shared" si="210"/>
        <v>#DIV/0!</v>
      </c>
      <c r="BL115" s="4" t="e">
        <f t="shared" si="211"/>
        <v>#DIV/0!</v>
      </c>
      <c r="BM115" s="49" t="e">
        <f t="shared" si="212"/>
        <v>#DIV/0!</v>
      </c>
      <c r="BO115" s="74">
        <f t="shared" si="314"/>
        <v>112</v>
      </c>
      <c r="BP115" s="56">
        <f t="shared" si="214"/>
        <v>0</v>
      </c>
      <c r="BQ115" s="4">
        <f t="shared" si="215"/>
        <v>0</v>
      </c>
      <c r="BR115" s="4">
        <f t="shared" si="216"/>
        <v>0</v>
      </c>
      <c r="BS115" s="49">
        <f t="shared" si="217"/>
        <v>0</v>
      </c>
      <c r="BU115" s="74">
        <f t="shared" si="315"/>
        <v>112</v>
      </c>
      <c r="BV115" s="73">
        <f t="shared" si="219"/>
        <v>6.8833910986089526E-3</v>
      </c>
      <c r="BW115" s="73">
        <f t="shared" si="220"/>
        <v>0.43459083457472969</v>
      </c>
      <c r="BX115" s="73">
        <f t="shared" si="221"/>
        <v>0</v>
      </c>
      <c r="BY115" s="1">
        <f t="shared" si="222"/>
        <v>0.30107125080327329</v>
      </c>
      <c r="BZ115" s="91">
        <f t="shared" si="223"/>
        <v>0</v>
      </c>
      <c r="CB115" s="74">
        <f t="shared" si="316"/>
        <v>112</v>
      </c>
      <c r="CC115" s="56">
        <f t="shared" si="225"/>
        <v>0</v>
      </c>
      <c r="CD115" s="4">
        <f t="shared" si="226"/>
        <v>0</v>
      </c>
      <c r="CE115" s="4">
        <f t="shared" si="227"/>
        <v>0</v>
      </c>
      <c r="CF115" s="49">
        <f t="shared" si="228"/>
        <v>0</v>
      </c>
      <c r="CH115" s="74">
        <f t="shared" si="317"/>
        <v>112</v>
      </c>
      <c r="CI115" s="56">
        <f t="shared" si="297"/>
        <v>0</v>
      </c>
      <c r="CJ115" s="4">
        <f t="shared" si="298"/>
        <v>0</v>
      </c>
      <c r="CK115" s="4">
        <f t="shared" si="299"/>
        <v>0</v>
      </c>
      <c r="CL115" s="49">
        <f t="shared" si="230"/>
        <v>0</v>
      </c>
      <c r="CM115" s="4">
        <f t="shared" si="231"/>
        <v>0</v>
      </c>
      <c r="CN115" s="49">
        <f t="shared" si="232"/>
        <v>0</v>
      </c>
      <c r="CP115" s="74">
        <f t="shared" si="318"/>
        <v>112</v>
      </c>
      <c r="CQ115" s="56">
        <f t="shared" si="234"/>
        <v>0</v>
      </c>
      <c r="CR115" s="4">
        <f t="shared" si="235"/>
        <v>0</v>
      </c>
      <c r="CS115" s="4">
        <f t="shared" si="236"/>
        <v>0</v>
      </c>
      <c r="CT115" s="49">
        <f t="shared" si="237"/>
        <v>0</v>
      </c>
      <c r="CU115" s="4">
        <f t="shared" si="238"/>
        <v>0</v>
      </c>
      <c r="CV115" s="49">
        <f t="shared" si="239"/>
        <v>0</v>
      </c>
      <c r="CW115" s="56"/>
      <c r="CX115" s="74">
        <f t="shared" si="319"/>
        <v>112</v>
      </c>
      <c r="CY115" s="4">
        <f>Input_Accepted!Q114*(1-$DC$3)</f>
        <v>0.45130040021586193</v>
      </c>
      <c r="CZ115" s="4">
        <f>Input_Accepted!L114</f>
        <v>0</v>
      </c>
      <c r="DA115" s="4">
        <f>Input_Accepted!M114</f>
        <v>0</v>
      </c>
      <c r="DB115" s="49">
        <f>$DC$3*Input_Accepted!Q114</f>
        <v>0.54869959978413807</v>
      </c>
      <c r="DD115" s="102">
        <f>Input_Accepted!Q114*Input_Accepted!C114</f>
        <v>0</v>
      </c>
      <c r="DG115" s="82">
        <f t="shared" si="320"/>
        <v>112</v>
      </c>
      <c r="DH115" s="56">
        <f t="shared" si="242"/>
        <v>8.2966204557090306E-2</v>
      </c>
      <c r="DI115" s="4">
        <f t="shared" si="243"/>
        <v>0.65923503742954204</v>
      </c>
      <c r="DJ115" s="4">
        <f t="shared" si="244"/>
        <v>0</v>
      </c>
      <c r="DK115" s="49">
        <f t="shared" si="245"/>
        <v>0.54869959978413807</v>
      </c>
      <c r="DM115" s="74">
        <f t="shared" si="321"/>
        <v>112</v>
      </c>
      <c r="DN115" s="4">
        <f t="shared" si="254"/>
        <v>2.86340352154946E-6</v>
      </c>
      <c r="DO115" s="4">
        <f t="shared" si="255"/>
        <v>1.1515698899747984E-3</v>
      </c>
      <c r="DP115" s="49">
        <f t="shared" si="256"/>
        <v>0</v>
      </c>
      <c r="DQ115" s="49">
        <f t="shared" si="257"/>
        <v>0</v>
      </c>
      <c r="DS115" s="74">
        <f t="shared" si="322"/>
        <v>112</v>
      </c>
      <c r="DT115" s="410">
        <f t="shared" si="267"/>
        <v>1</v>
      </c>
      <c r="DU115" s="467">
        <f t="shared" si="326"/>
        <v>1</v>
      </c>
      <c r="DV115" s="49"/>
      <c r="DW115" s="102">
        <f t="shared" si="258"/>
        <v>0</v>
      </c>
      <c r="DY115" s="74">
        <f t="shared" si="323"/>
        <v>112</v>
      </c>
      <c r="DZ115" s="409">
        <f t="shared" si="249"/>
        <v>1</v>
      </c>
      <c r="EB115" s="102">
        <f t="shared" si="260"/>
        <v>0</v>
      </c>
      <c r="EE115" s="74">
        <f t="shared" si="324"/>
        <v>112</v>
      </c>
      <c r="EF115" s="409">
        <f>Input_Accepted!Q114</f>
        <v>1</v>
      </c>
      <c r="EH115" s="443">
        <f t="shared" si="300"/>
        <v>0.65</v>
      </c>
    </row>
    <row r="116" spans="1:138">
      <c r="A116" s="82">
        <f t="shared" si="306"/>
        <v>113</v>
      </c>
      <c r="B116" s="84">
        <f>Input_Accepted!B115</f>
        <v>0</v>
      </c>
      <c r="C116" s="17">
        <f>Input_Accepted!C115</f>
        <v>0</v>
      </c>
      <c r="D116" s="16">
        <f t="shared" si="181"/>
        <v>0</v>
      </c>
      <c r="E116" s="12"/>
      <c r="F116" s="11">
        <f t="shared" si="182"/>
        <v>0</v>
      </c>
      <c r="G116" s="11">
        <f t="shared" si="183"/>
        <v>0</v>
      </c>
      <c r="H116" s="49">
        <f t="shared" si="184"/>
        <v>0</v>
      </c>
      <c r="J116" s="61">
        <f t="shared" si="185"/>
        <v>113</v>
      </c>
      <c r="K116" s="5">
        <f>Input_Accepted!B115</f>
        <v>0</v>
      </c>
      <c r="L116" s="4">
        <f t="shared" si="251"/>
        <v>1806</v>
      </c>
      <c r="M116" s="4">
        <f t="shared" si="252"/>
        <v>1</v>
      </c>
      <c r="N116" s="4"/>
      <c r="O116" s="49"/>
      <c r="Q116" s="43">
        <f t="shared" si="307"/>
        <v>113</v>
      </c>
      <c r="R116" s="14">
        <f>Input_Accepted!M115</f>
        <v>0</v>
      </c>
      <c r="S116" s="14">
        <f t="shared" si="187"/>
        <v>0</v>
      </c>
      <c r="T116" s="14">
        <f t="shared" si="188"/>
        <v>0</v>
      </c>
      <c r="U116" s="14">
        <f t="shared" si="189"/>
        <v>0</v>
      </c>
      <c r="V116" s="14">
        <f t="shared" si="190"/>
        <v>0</v>
      </c>
      <c r="W116" s="49"/>
      <c r="X116" s="43">
        <f t="shared" si="308"/>
        <v>113</v>
      </c>
      <c r="Y116" s="14">
        <f>+Input_Accepted!I115</f>
        <v>0</v>
      </c>
      <c r="Z116" s="14">
        <f t="shared" si="192"/>
        <v>0</v>
      </c>
      <c r="AA116" s="14">
        <f t="shared" si="193"/>
        <v>0</v>
      </c>
      <c r="AB116" s="14">
        <f t="shared" si="194"/>
        <v>0</v>
      </c>
      <c r="AC116" s="14">
        <f t="shared" si="195"/>
        <v>0</v>
      </c>
      <c r="AD116" s="50"/>
      <c r="AE116" s="43">
        <f t="shared" si="309"/>
        <v>113</v>
      </c>
      <c r="AF116" s="14">
        <f>Input_Accepted!E115</f>
        <v>0</v>
      </c>
      <c r="AG116" s="14">
        <f>Input_Accepted!J115</f>
        <v>8.46687378887062E-2</v>
      </c>
      <c r="AH116" s="14">
        <f>Input_Accepted!K115</f>
        <v>0.69292863682448402</v>
      </c>
      <c r="AI116" s="44">
        <f>Input_Accepted!L115</f>
        <v>0</v>
      </c>
      <c r="AK116" s="56">
        <f t="shared" si="290"/>
        <v>0</v>
      </c>
      <c r="AL116" s="4">
        <f t="shared" si="291"/>
        <v>0</v>
      </c>
      <c r="AM116" s="4">
        <f t="shared" si="292"/>
        <v>0</v>
      </c>
      <c r="AN116" s="4">
        <f t="shared" si="293"/>
        <v>0</v>
      </c>
      <c r="AO116" s="57">
        <f t="shared" si="310"/>
        <v>113</v>
      </c>
      <c r="AQ116" s="74">
        <f t="shared" si="310"/>
        <v>113</v>
      </c>
      <c r="AR116" s="73">
        <f t="shared" si="294"/>
        <v>-8.46687378887062E-2</v>
      </c>
      <c r="AS116" s="73">
        <f t="shared" si="295"/>
        <v>-0.69292863682448402</v>
      </c>
      <c r="AT116" s="50">
        <f t="shared" si="301"/>
        <v>0</v>
      </c>
      <c r="AU116" s="50">
        <f t="shared" si="199"/>
        <v>-0.54869959978413807</v>
      </c>
      <c r="AW116" s="74">
        <f t="shared" ref="AW116" si="336">1+AW115</f>
        <v>113</v>
      </c>
      <c r="AX116" s="4">
        <f t="shared" si="201"/>
        <v>0</v>
      </c>
      <c r="AY116" s="4">
        <f t="shared" si="201"/>
        <v>0</v>
      </c>
      <c r="AZ116" s="49">
        <f t="shared" si="201"/>
        <v>0</v>
      </c>
      <c r="BA116" s="4">
        <f t="shared" si="202"/>
        <v>0</v>
      </c>
      <c r="BC116" s="74">
        <f t="shared" si="312"/>
        <v>113</v>
      </c>
      <c r="BD116" s="56">
        <f t="shared" si="204"/>
        <v>0</v>
      </c>
      <c r="BE116" s="4">
        <f t="shared" si="205"/>
        <v>0</v>
      </c>
      <c r="BF116" s="4">
        <f t="shared" si="206"/>
        <v>0</v>
      </c>
      <c r="BG116" s="49">
        <f t="shared" si="207"/>
        <v>0</v>
      </c>
      <c r="BI116" s="74">
        <f t="shared" si="313"/>
        <v>113</v>
      </c>
      <c r="BJ116" s="56" t="e">
        <f t="shared" si="209"/>
        <v>#DIV/0!</v>
      </c>
      <c r="BK116" s="4" t="e">
        <f t="shared" si="210"/>
        <v>#DIV/0!</v>
      </c>
      <c r="BL116" s="4" t="e">
        <f t="shared" si="211"/>
        <v>#DIV/0!</v>
      </c>
      <c r="BM116" s="49" t="e">
        <f t="shared" si="212"/>
        <v>#DIV/0!</v>
      </c>
      <c r="BO116" s="74">
        <f t="shared" si="314"/>
        <v>113</v>
      </c>
      <c r="BP116" s="56">
        <f t="shared" si="214"/>
        <v>0</v>
      </c>
      <c r="BQ116" s="4">
        <f t="shared" si="215"/>
        <v>0</v>
      </c>
      <c r="BR116" s="4">
        <f t="shared" si="216"/>
        <v>0</v>
      </c>
      <c r="BS116" s="49">
        <f t="shared" si="217"/>
        <v>0</v>
      </c>
      <c r="BU116" s="74">
        <f t="shared" si="315"/>
        <v>113</v>
      </c>
      <c r="BV116" s="73">
        <f t="shared" si="219"/>
        <v>7.1687951756664332E-3</v>
      </c>
      <c r="BW116" s="73">
        <f t="shared" si="220"/>
        <v>0.48015009573143769</v>
      </c>
      <c r="BX116" s="73">
        <f t="shared" si="221"/>
        <v>0</v>
      </c>
      <c r="BY116" s="1">
        <f t="shared" si="222"/>
        <v>0.30107125080327329</v>
      </c>
      <c r="BZ116" s="91">
        <f t="shared" si="223"/>
        <v>0</v>
      </c>
      <c r="CB116" s="74">
        <f t="shared" si="316"/>
        <v>113</v>
      </c>
      <c r="CC116" s="56">
        <f t="shared" si="225"/>
        <v>0</v>
      </c>
      <c r="CD116" s="4">
        <f t="shared" si="226"/>
        <v>0</v>
      </c>
      <c r="CE116" s="4">
        <f t="shared" si="227"/>
        <v>0</v>
      </c>
      <c r="CF116" s="49">
        <f t="shared" si="228"/>
        <v>0</v>
      </c>
      <c r="CH116" s="74">
        <f t="shared" si="317"/>
        <v>113</v>
      </c>
      <c r="CI116" s="56">
        <f t="shared" si="297"/>
        <v>0</v>
      </c>
      <c r="CJ116" s="4">
        <f t="shared" si="298"/>
        <v>0</v>
      </c>
      <c r="CK116" s="4">
        <f t="shared" si="299"/>
        <v>0</v>
      </c>
      <c r="CL116" s="49">
        <f t="shared" si="230"/>
        <v>0</v>
      </c>
      <c r="CM116" s="4">
        <f t="shared" si="231"/>
        <v>0</v>
      </c>
      <c r="CN116" s="49">
        <f t="shared" si="232"/>
        <v>0</v>
      </c>
      <c r="CP116" s="74">
        <f t="shared" si="318"/>
        <v>113</v>
      </c>
      <c r="CQ116" s="56">
        <f t="shared" si="234"/>
        <v>0</v>
      </c>
      <c r="CR116" s="4">
        <f t="shared" si="235"/>
        <v>0</v>
      </c>
      <c r="CS116" s="4">
        <f t="shared" si="236"/>
        <v>0</v>
      </c>
      <c r="CT116" s="49">
        <f t="shared" si="237"/>
        <v>0</v>
      </c>
      <c r="CU116" s="4">
        <f t="shared" si="238"/>
        <v>0</v>
      </c>
      <c r="CV116" s="49">
        <f t="shared" si="239"/>
        <v>0</v>
      </c>
      <c r="CW116" s="56"/>
      <c r="CX116" s="74">
        <f t="shared" si="319"/>
        <v>113</v>
      </c>
      <c r="CY116" s="4">
        <f>Input_Accepted!Q115*(1-$DC$3)</f>
        <v>0.45130040021586193</v>
      </c>
      <c r="CZ116" s="4">
        <f>Input_Accepted!L115</f>
        <v>0</v>
      </c>
      <c r="DA116" s="4">
        <f>Input_Accepted!M115</f>
        <v>0</v>
      </c>
      <c r="DB116" s="49">
        <f>$DC$3*Input_Accepted!Q115</f>
        <v>0.54869959978413807</v>
      </c>
      <c r="DD116" s="102">
        <f>Input_Accepted!Q115*Input_Accepted!C115</f>
        <v>0</v>
      </c>
      <c r="DG116" s="82">
        <f t="shared" si="320"/>
        <v>113</v>
      </c>
      <c r="DH116" s="56">
        <f t="shared" si="242"/>
        <v>8.46687378887062E-2</v>
      </c>
      <c r="DI116" s="4">
        <f t="shared" si="243"/>
        <v>0.69292863682448402</v>
      </c>
      <c r="DJ116" s="4">
        <f t="shared" si="244"/>
        <v>0</v>
      </c>
      <c r="DK116" s="49">
        <f t="shared" si="245"/>
        <v>0.54869959978413807</v>
      </c>
      <c r="DM116" s="74">
        <f t="shared" si="321"/>
        <v>113</v>
      </c>
      <c r="DN116" s="4">
        <f t="shared" si="254"/>
        <v>2.8986197452631143E-6</v>
      </c>
      <c r="DO116" s="4">
        <f t="shared" si="255"/>
        <v>1.1352586401868351E-3</v>
      </c>
      <c r="DP116" s="49">
        <f t="shared" si="256"/>
        <v>0</v>
      </c>
      <c r="DQ116" s="49">
        <f t="shared" si="257"/>
        <v>0</v>
      </c>
      <c r="DS116" s="74">
        <f t="shared" si="322"/>
        <v>113</v>
      </c>
      <c r="DT116" s="410">
        <f t="shared" si="267"/>
        <v>1</v>
      </c>
      <c r="DU116" s="467">
        <f t="shared" si="326"/>
        <v>1</v>
      </c>
      <c r="DV116" s="49"/>
      <c r="DW116" s="102">
        <f t="shared" si="258"/>
        <v>0</v>
      </c>
      <c r="DY116" s="74">
        <f t="shared" si="323"/>
        <v>113</v>
      </c>
      <c r="DZ116" s="409">
        <f t="shared" si="249"/>
        <v>1</v>
      </c>
      <c r="EB116" s="102">
        <f t="shared" si="260"/>
        <v>0</v>
      </c>
      <c r="EE116" s="74">
        <f t="shared" si="324"/>
        <v>113</v>
      </c>
      <c r="EF116" s="409">
        <f>Input_Accepted!Q115</f>
        <v>1</v>
      </c>
      <c r="EH116" s="443">
        <f t="shared" si="300"/>
        <v>0.65</v>
      </c>
    </row>
    <row r="117" spans="1:138">
      <c r="A117" s="82">
        <f t="shared" si="306"/>
        <v>114</v>
      </c>
      <c r="B117" s="84">
        <f>Input_Accepted!B116</f>
        <v>0</v>
      </c>
      <c r="C117" s="17">
        <f>Input_Accepted!C116</f>
        <v>0</v>
      </c>
      <c r="D117" s="16">
        <f t="shared" si="181"/>
        <v>0</v>
      </c>
      <c r="E117" s="12"/>
      <c r="F117" s="11">
        <f t="shared" si="182"/>
        <v>0</v>
      </c>
      <c r="G117" s="11">
        <f t="shared" si="183"/>
        <v>0</v>
      </c>
      <c r="H117" s="49">
        <f t="shared" si="184"/>
        <v>0</v>
      </c>
      <c r="J117" s="61">
        <f t="shared" si="185"/>
        <v>114</v>
      </c>
      <c r="K117" s="5">
        <f>Input_Accepted!B116</f>
        <v>0</v>
      </c>
      <c r="L117" s="4">
        <f t="shared" si="251"/>
        <v>1806</v>
      </c>
      <c r="M117" s="4">
        <f t="shared" si="252"/>
        <v>1</v>
      </c>
      <c r="N117" s="4"/>
      <c r="O117" s="49"/>
      <c r="Q117" s="43">
        <f t="shared" si="307"/>
        <v>114</v>
      </c>
      <c r="R117" s="14">
        <f>Input_Accepted!M116</f>
        <v>0</v>
      </c>
      <c r="S117" s="14">
        <f t="shared" si="187"/>
        <v>0</v>
      </c>
      <c r="T117" s="14">
        <f t="shared" si="188"/>
        <v>0</v>
      </c>
      <c r="U117" s="14">
        <f t="shared" si="189"/>
        <v>0</v>
      </c>
      <c r="V117" s="14">
        <f t="shared" si="190"/>
        <v>0</v>
      </c>
      <c r="W117" s="49"/>
      <c r="X117" s="43">
        <f t="shared" si="308"/>
        <v>114</v>
      </c>
      <c r="Y117" s="14">
        <f>+Input_Accepted!I116</f>
        <v>0</v>
      </c>
      <c r="Z117" s="14">
        <f t="shared" si="192"/>
        <v>0</v>
      </c>
      <c r="AA117" s="14">
        <f t="shared" si="193"/>
        <v>0</v>
      </c>
      <c r="AB117" s="14">
        <f t="shared" si="194"/>
        <v>0</v>
      </c>
      <c r="AC117" s="14">
        <f t="shared" si="195"/>
        <v>0</v>
      </c>
      <c r="AD117" s="50"/>
      <c r="AE117" s="43">
        <f t="shared" si="309"/>
        <v>114</v>
      </c>
      <c r="AF117" s="14">
        <f>Input_Accepted!E116</f>
        <v>0</v>
      </c>
      <c r="AG117" s="14">
        <f>Input_Accepted!J116</f>
        <v>8.6381645126369797E-2</v>
      </c>
      <c r="AH117" s="14">
        <f>Input_Accepted!K116</f>
        <v>0.72606283197658605</v>
      </c>
      <c r="AI117" s="44">
        <f>Input_Accepted!L116</f>
        <v>0</v>
      </c>
      <c r="AK117" s="56">
        <f t="shared" si="290"/>
        <v>0</v>
      </c>
      <c r="AL117" s="4">
        <f t="shared" si="291"/>
        <v>0</v>
      </c>
      <c r="AM117" s="4">
        <f t="shared" si="292"/>
        <v>0</v>
      </c>
      <c r="AN117" s="4">
        <f t="shared" si="293"/>
        <v>0</v>
      </c>
      <c r="AO117" s="57">
        <f t="shared" si="310"/>
        <v>114</v>
      </c>
      <c r="AQ117" s="74">
        <f t="shared" si="310"/>
        <v>114</v>
      </c>
      <c r="AR117" s="73">
        <f t="shared" si="294"/>
        <v>-8.6381645126369797E-2</v>
      </c>
      <c r="AS117" s="73">
        <f t="shared" si="295"/>
        <v>-0.72606283197658605</v>
      </c>
      <c r="AT117" s="50">
        <f t="shared" si="301"/>
        <v>0</v>
      </c>
      <c r="AU117" s="50">
        <f t="shared" si="199"/>
        <v>-0.54869959978413807</v>
      </c>
      <c r="AW117" s="74">
        <f t="shared" ref="AW117" si="337">1+AW116</f>
        <v>114</v>
      </c>
      <c r="AX117" s="4">
        <f t="shared" si="201"/>
        <v>0</v>
      </c>
      <c r="AY117" s="4">
        <f t="shared" si="201"/>
        <v>0</v>
      </c>
      <c r="AZ117" s="49">
        <f t="shared" si="201"/>
        <v>0</v>
      </c>
      <c r="BA117" s="4">
        <f t="shared" si="202"/>
        <v>0</v>
      </c>
      <c r="BC117" s="74">
        <f t="shared" si="312"/>
        <v>114</v>
      </c>
      <c r="BD117" s="56">
        <f t="shared" si="204"/>
        <v>0</v>
      </c>
      <c r="BE117" s="4">
        <f t="shared" si="205"/>
        <v>0</v>
      </c>
      <c r="BF117" s="4">
        <f t="shared" si="206"/>
        <v>0</v>
      </c>
      <c r="BG117" s="49">
        <f t="shared" si="207"/>
        <v>0</v>
      </c>
      <c r="BI117" s="74">
        <f t="shared" si="313"/>
        <v>114</v>
      </c>
      <c r="BJ117" s="56" t="e">
        <f t="shared" si="209"/>
        <v>#DIV/0!</v>
      </c>
      <c r="BK117" s="4" t="e">
        <f t="shared" si="210"/>
        <v>#DIV/0!</v>
      </c>
      <c r="BL117" s="4" t="e">
        <f t="shared" si="211"/>
        <v>#DIV/0!</v>
      </c>
      <c r="BM117" s="49" t="e">
        <f t="shared" si="212"/>
        <v>#DIV/0!</v>
      </c>
      <c r="BO117" s="74">
        <f t="shared" si="314"/>
        <v>114</v>
      </c>
      <c r="BP117" s="56">
        <f t="shared" si="214"/>
        <v>0</v>
      </c>
      <c r="BQ117" s="4">
        <f t="shared" si="215"/>
        <v>0</v>
      </c>
      <c r="BR117" s="4">
        <f t="shared" si="216"/>
        <v>0</v>
      </c>
      <c r="BS117" s="49">
        <f t="shared" si="217"/>
        <v>0</v>
      </c>
      <c r="BU117" s="74">
        <f t="shared" si="315"/>
        <v>114</v>
      </c>
      <c r="BV117" s="73">
        <f t="shared" si="219"/>
        <v>7.4617886147380864E-3</v>
      </c>
      <c r="BW117" s="73">
        <f t="shared" si="220"/>
        <v>0.52716723597786019</v>
      </c>
      <c r="BX117" s="73">
        <f t="shared" si="221"/>
        <v>0</v>
      </c>
      <c r="BY117" s="1">
        <f t="shared" si="222"/>
        <v>0.30107125080327329</v>
      </c>
      <c r="BZ117" s="91">
        <f t="shared" si="223"/>
        <v>0</v>
      </c>
      <c r="CB117" s="74">
        <f t="shared" si="316"/>
        <v>114</v>
      </c>
      <c r="CC117" s="56">
        <f t="shared" si="225"/>
        <v>0</v>
      </c>
      <c r="CD117" s="4">
        <f t="shared" si="226"/>
        <v>0</v>
      </c>
      <c r="CE117" s="4">
        <f t="shared" si="227"/>
        <v>0</v>
      </c>
      <c r="CF117" s="49">
        <f t="shared" si="228"/>
        <v>0</v>
      </c>
      <c r="CH117" s="74">
        <f t="shared" si="317"/>
        <v>114</v>
      </c>
      <c r="CI117" s="56">
        <f t="shared" si="297"/>
        <v>0</v>
      </c>
      <c r="CJ117" s="4">
        <f t="shared" si="298"/>
        <v>0</v>
      </c>
      <c r="CK117" s="4">
        <f t="shared" si="299"/>
        <v>0</v>
      </c>
      <c r="CL117" s="49">
        <f t="shared" si="230"/>
        <v>0</v>
      </c>
      <c r="CM117" s="4">
        <f t="shared" si="231"/>
        <v>0</v>
      </c>
      <c r="CN117" s="49">
        <f t="shared" si="232"/>
        <v>0</v>
      </c>
      <c r="CP117" s="74">
        <f t="shared" si="318"/>
        <v>114</v>
      </c>
      <c r="CQ117" s="56">
        <f t="shared" si="234"/>
        <v>0</v>
      </c>
      <c r="CR117" s="4">
        <f t="shared" si="235"/>
        <v>0</v>
      </c>
      <c r="CS117" s="4">
        <f t="shared" si="236"/>
        <v>0</v>
      </c>
      <c r="CT117" s="49">
        <f t="shared" si="237"/>
        <v>0</v>
      </c>
      <c r="CU117" s="4">
        <f t="shared" si="238"/>
        <v>0</v>
      </c>
      <c r="CV117" s="49">
        <f t="shared" si="239"/>
        <v>0</v>
      </c>
      <c r="CW117" s="56"/>
      <c r="CX117" s="74">
        <f t="shared" si="319"/>
        <v>114</v>
      </c>
      <c r="CY117" s="4">
        <f>Input_Accepted!Q116*(1-$DC$3)</f>
        <v>0.45130040021586193</v>
      </c>
      <c r="CZ117" s="4">
        <f>Input_Accepted!L116</f>
        <v>0</v>
      </c>
      <c r="DA117" s="4">
        <f>Input_Accepted!M116</f>
        <v>0</v>
      </c>
      <c r="DB117" s="49">
        <f>$DC$3*Input_Accepted!Q116</f>
        <v>0.54869959978413807</v>
      </c>
      <c r="DD117" s="102">
        <f>Input_Accepted!Q116*Input_Accepted!C116</f>
        <v>0</v>
      </c>
      <c r="DG117" s="82">
        <f t="shared" si="320"/>
        <v>114</v>
      </c>
      <c r="DH117" s="56">
        <f t="shared" si="242"/>
        <v>8.6381645126369797E-2</v>
      </c>
      <c r="DI117" s="4">
        <f t="shared" si="243"/>
        <v>0.72606283197658605</v>
      </c>
      <c r="DJ117" s="4">
        <f t="shared" si="244"/>
        <v>0</v>
      </c>
      <c r="DK117" s="49">
        <f t="shared" si="245"/>
        <v>0.54869959978413807</v>
      </c>
      <c r="DM117" s="74">
        <f t="shared" si="321"/>
        <v>114</v>
      </c>
      <c r="DN117" s="4">
        <f t="shared" si="254"/>
        <v>2.9340512048403334E-6</v>
      </c>
      <c r="DO117" s="4">
        <f t="shared" si="255"/>
        <v>1.0978748883775818E-3</v>
      </c>
      <c r="DP117" s="49">
        <f t="shared" si="256"/>
        <v>0</v>
      </c>
      <c r="DQ117" s="49">
        <f t="shared" si="257"/>
        <v>0</v>
      </c>
      <c r="DS117" s="74">
        <f t="shared" si="322"/>
        <v>114</v>
      </c>
      <c r="DT117" s="410">
        <f t="shared" si="267"/>
        <v>1</v>
      </c>
      <c r="DU117" s="467">
        <f t="shared" si="326"/>
        <v>1</v>
      </c>
      <c r="DV117" s="49"/>
      <c r="DW117" s="102">
        <f t="shared" si="258"/>
        <v>0</v>
      </c>
      <c r="DY117" s="74">
        <f t="shared" si="323"/>
        <v>114</v>
      </c>
      <c r="DZ117" s="409">
        <f t="shared" si="249"/>
        <v>1</v>
      </c>
      <c r="EB117" s="102">
        <f t="shared" si="260"/>
        <v>0</v>
      </c>
      <c r="EE117" s="74">
        <f t="shared" si="324"/>
        <v>114</v>
      </c>
      <c r="EF117" s="409">
        <f>Input_Accepted!Q116</f>
        <v>1</v>
      </c>
      <c r="EH117" s="443">
        <f t="shared" si="300"/>
        <v>0.65</v>
      </c>
    </row>
    <row r="118" spans="1:138">
      <c r="A118" s="82">
        <f t="shared" si="306"/>
        <v>115</v>
      </c>
      <c r="B118" s="84">
        <f>Input_Accepted!B117</f>
        <v>0</v>
      </c>
      <c r="C118" s="17">
        <f>Input_Accepted!C117</f>
        <v>0</v>
      </c>
      <c r="D118" s="16">
        <f t="shared" si="181"/>
        <v>0</v>
      </c>
      <c r="E118" s="12"/>
      <c r="F118" s="11">
        <f t="shared" si="182"/>
        <v>0</v>
      </c>
      <c r="G118" s="11">
        <f t="shared" si="183"/>
        <v>0</v>
      </c>
      <c r="H118" s="49">
        <f t="shared" si="184"/>
        <v>0</v>
      </c>
      <c r="J118" s="61">
        <f t="shared" si="185"/>
        <v>115</v>
      </c>
      <c r="K118" s="5">
        <f>Input_Accepted!B117</f>
        <v>0</v>
      </c>
      <c r="L118" s="4">
        <f t="shared" si="251"/>
        <v>1806</v>
      </c>
      <c r="M118" s="4">
        <f t="shared" si="252"/>
        <v>1</v>
      </c>
      <c r="N118" s="4"/>
      <c r="O118" s="49"/>
      <c r="Q118" s="43">
        <f t="shared" si="307"/>
        <v>115</v>
      </c>
      <c r="R118" s="14">
        <f>Input_Accepted!M117</f>
        <v>0</v>
      </c>
      <c r="S118" s="14">
        <f t="shared" si="187"/>
        <v>0</v>
      </c>
      <c r="T118" s="14">
        <f t="shared" si="188"/>
        <v>0</v>
      </c>
      <c r="U118" s="14">
        <f t="shared" si="189"/>
        <v>0</v>
      </c>
      <c r="V118" s="14">
        <f t="shared" si="190"/>
        <v>0</v>
      </c>
      <c r="W118" s="49"/>
      <c r="X118" s="43">
        <f t="shared" si="308"/>
        <v>115</v>
      </c>
      <c r="Y118" s="14">
        <f>+Input_Accepted!I117</f>
        <v>0</v>
      </c>
      <c r="Z118" s="14">
        <f t="shared" si="192"/>
        <v>0</v>
      </c>
      <c r="AA118" s="14">
        <f t="shared" si="193"/>
        <v>0</v>
      </c>
      <c r="AB118" s="14">
        <f t="shared" si="194"/>
        <v>0</v>
      </c>
      <c r="AC118" s="14">
        <f t="shared" si="195"/>
        <v>0</v>
      </c>
      <c r="AD118" s="50"/>
      <c r="AE118" s="43">
        <f t="shared" si="309"/>
        <v>115</v>
      </c>
      <c r="AF118" s="14">
        <f>Input_Accepted!E117</f>
        <v>0</v>
      </c>
      <c r="AG118" s="14">
        <f>Input_Accepted!J117</f>
        <v>8.8104926270082803E-2</v>
      </c>
      <c r="AH118" s="14">
        <f>Input_Accepted!K117</f>
        <v>0.75830537783721996</v>
      </c>
      <c r="AI118" s="44">
        <f>Input_Accepted!L117</f>
        <v>0</v>
      </c>
      <c r="AK118" s="56">
        <f t="shared" si="290"/>
        <v>0</v>
      </c>
      <c r="AL118" s="4">
        <f t="shared" si="291"/>
        <v>0</v>
      </c>
      <c r="AM118" s="4">
        <f t="shared" si="292"/>
        <v>0</v>
      </c>
      <c r="AN118" s="4">
        <f t="shared" si="293"/>
        <v>0</v>
      </c>
      <c r="AO118" s="57">
        <f t="shared" si="310"/>
        <v>115</v>
      </c>
      <c r="AQ118" s="74">
        <f t="shared" si="310"/>
        <v>115</v>
      </c>
      <c r="AR118" s="73">
        <f t="shared" si="294"/>
        <v>-8.8104926270082803E-2</v>
      </c>
      <c r="AS118" s="73">
        <f t="shared" si="295"/>
        <v>-0.75830537783721996</v>
      </c>
      <c r="AT118" s="50">
        <f t="shared" si="301"/>
        <v>0</v>
      </c>
      <c r="AU118" s="50">
        <f t="shared" si="199"/>
        <v>-0.54869959978413807</v>
      </c>
      <c r="AW118" s="74">
        <f t="shared" ref="AW118" si="338">1+AW117</f>
        <v>115</v>
      </c>
      <c r="AX118" s="4">
        <f t="shared" si="201"/>
        <v>0</v>
      </c>
      <c r="AY118" s="4">
        <f t="shared" si="201"/>
        <v>0</v>
      </c>
      <c r="AZ118" s="49">
        <f t="shared" si="201"/>
        <v>0</v>
      </c>
      <c r="BA118" s="4">
        <f t="shared" si="202"/>
        <v>0</v>
      </c>
      <c r="BC118" s="74">
        <f t="shared" si="312"/>
        <v>115</v>
      </c>
      <c r="BD118" s="56">
        <f t="shared" si="204"/>
        <v>0</v>
      </c>
      <c r="BE118" s="4">
        <f t="shared" si="205"/>
        <v>0</v>
      </c>
      <c r="BF118" s="4">
        <f t="shared" si="206"/>
        <v>0</v>
      </c>
      <c r="BG118" s="49">
        <f t="shared" si="207"/>
        <v>0</v>
      </c>
      <c r="BI118" s="74">
        <f t="shared" si="313"/>
        <v>115</v>
      </c>
      <c r="BJ118" s="56" t="e">
        <f t="shared" si="209"/>
        <v>#DIV/0!</v>
      </c>
      <c r="BK118" s="4" t="e">
        <f t="shared" si="210"/>
        <v>#DIV/0!</v>
      </c>
      <c r="BL118" s="4" t="e">
        <f t="shared" si="211"/>
        <v>#DIV/0!</v>
      </c>
      <c r="BM118" s="49" t="e">
        <f t="shared" si="212"/>
        <v>#DIV/0!</v>
      </c>
      <c r="BO118" s="74">
        <f t="shared" si="314"/>
        <v>115</v>
      </c>
      <c r="BP118" s="56">
        <f t="shared" si="214"/>
        <v>0</v>
      </c>
      <c r="BQ118" s="4">
        <f t="shared" si="215"/>
        <v>0</v>
      </c>
      <c r="BR118" s="4">
        <f t="shared" si="216"/>
        <v>0</v>
      </c>
      <c r="BS118" s="49">
        <f t="shared" si="217"/>
        <v>0</v>
      </c>
      <c r="BU118" s="74">
        <f t="shared" si="315"/>
        <v>115</v>
      </c>
      <c r="BV118" s="73">
        <f t="shared" si="219"/>
        <v>7.7624780330567272E-3</v>
      </c>
      <c r="BW118" s="73">
        <f t="shared" si="220"/>
        <v>0.57502704605684896</v>
      </c>
      <c r="BX118" s="73">
        <f t="shared" si="221"/>
        <v>0</v>
      </c>
      <c r="BY118" s="1">
        <f t="shared" si="222"/>
        <v>0.30107125080327329</v>
      </c>
      <c r="BZ118" s="91">
        <f t="shared" si="223"/>
        <v>0</v>
      </c>
      <c r="CB118" s="74">
        <f t="shared" si="316"/>
        <v>115</v>
      </c>
      <c r="CC118" s="56">
        <f t="shared" si="225"/>
        <v>0</v>
      </c>
      <c r="CD118" s="4">
        <f t="shared" si="226"/>
        <v>0</v>
      </c>
      <c r="CE118" s="4">
        <f t="shared" si="227"/>
        <v>0</v>
      </c>
      <c r="CF118" s="49">
        <f t="shared" si="228"/>
        <v>0</v>
      </c>
      <c r="CH118" s="74">
        <f t="shared" si="317"/>
        <v>115</v>
      </c>
      <c r="CI118" s="56">
        <f t="shared" si="297"/>
        <v>0</v>
      </c>
      <c r="CJ118" s="4">
        <f t="shared" si="298"/>
        <v>0</v>
      </c>
      <c r="CK118" s="4">
        <f t="shared" si="299"/>
        <v>0</v>
      </c>
      <c r="CL118" s="49">
        <f t="shared" si="230"/>
        <v>0</v>
      </c>
      <c r="CM118" s="4">
        <f t="shared" si="231"/>
        <v>0</v>
      </c>
      <c r="CN118" s="49">
        <f t="shared" si="232"/>
        <v>0</v>
      </c>
      <c r="CP118" s="74">
        <f t="shared" si="318"/>
        <v>115</v>
      </c>
      <c r="CQ118" s="56">
        <f t="shared" si="234"/>
        <v>0</v>
      </c>
      <c r="CR118" s="4">
        <f t="shared" si="235"/>
        <v>0</v>
      </c>
      <c r="CS118" s="4">
        <f t="shared" si="236"/>
        <v>0</v>
      </c>
      <c r="CT118" s="49">
        <f t="shared" si="237"/>
        <v>0</v>
      </c>
      <c r="CU118" s="4">
        <f t="shared" si="238"/>
        <v>0</v>
      </c>
      <c r="CV118" s="49">
        <f t="shared" si="239"/>
        <v>0</v>
      </c>
      <c r="CW118" s="56"/>
      <c r="CX118" s="74">
        <f t="shared" si="319"/>
        <v>115</v>
      </c>
      <c r="CY118" s="4">
        <f>Input_Accepted!Q117*(1-$DC$3)</f>
        <v>0.45130040021586193</v>
      </c>
      <c r="CZ118" s="4">
        <f>Input_Accepted!L117</f>
        <v>0</v>
      </c>
      <c r="DA118" s="4">
        <f>Input_Accepted!M117</f>
        <v>0</v>
      </c>
      <c r="DB118" s="49">
        <f>$DC$3*Input_Accepted!Q117</f>
        <v>0.54869959978413807</v>
      </c>
      <c r="DD118" s="102">
        <f>Input_Accepted!Q117*Input_Accepted!C117</f>
        <v>0</v>
      </c>
      <c r="DG118" s="82">
        <f t="shared" si="320"/>
        <v>115</v>
      </c>
      <c r="DH118" s="56">
        <f t="shared" si="242"/>
        <v>8.8104926270082803E-2</v>
      </c>
      <c r="DI118" s="4">
        <f t="shared" si="243"/>
        <v>0.75830537783721996</v>
      </c>
      <c r="DJ118" s="4">
        <f t="shared" si="244"/>
        <v>0</v>
      </c>
      <c r="DK118" s="49">
        <f t="shared" si="245"/>
        <v>0.54869959978413807</v>
      </c>
      <c r="DM118" s="74">
        <f t="shared" si="321"/>
        <v>115</v>
      </c>
      <c r="DN118" s="4">
        <f t="shared" si="254"/>
        <v>2.9696979002768092E-6</v>
      </c>
      <c r="DO118" s="4">
        <f t="shared" si="255"/>
        <v>1.0395817635750809E-3</v>
      </c>
      <c r="DP118" s="49">
        <f t="shared" si="256"/>
        <v>0</v>
      </c>
      <c r="DQ118" s="49">
        <f t="shared" si="257"/>
        <v>0</v>
      </c>
      <c r="DS118" s="74">
        <f t="shared" si="322"/>
        <v>115</v>
      </c>
      <c r="DT118" s="410">
        <f t="shared" si="267"/>
        <v>1</v>
      </c>
      <c r="DU118" s="467">
        <f t="shared" si="326"/>
        <v>1</v>
      </c>
      <c r="DV118" s="49"/>
      <c r="DW118" s="102">
        <f t="shared" si="258"/>
        <v>0</v>
      </c>
      <c r="DY118" s="74">
        <f t="shared" si="323"/>
        <v>115</v>
      </c>
      <c r="DZ118" s="409">
        <f t="shared" si="249"/>
        <v>1</v>
      </c>
      <c r="EB118" s="102">
        <f t="shared" si="260"/>
        <v>0</v>
      </c>
      <c r="EE118" s="74">
        <f t="shared" si="324"/>
        <v>115</v>
      </c>
      <c r="EF118" s="409">
        <f>Input_Accepted!Q117</f>
        <v>1</v>
      </c>
      <c r="EH118" s="443">
        <f t="shared" si="300"/>
        <v>0.65</v>
      </c>
    </row>
    <row r="119" spans="1:138">
      <c r="A119" s="82">
        <f t="shared" si="306"/>
        <v>116</v>
      </c>
      <c r="B119" s="84">
        <f>Input_Accepted!B118</f>
        <v>0</v>
      </c>
      <c r="C119" s="17">
        <f>Input_Accepted!C118</f>
        <v>0</v>
      </c>
      <c r="D119" s="16">
        <f t="shared" si="181"/>
        <v>0</v>
      </c>
      <c r="E119" s="12"/>
      <c r="F119" s="11">
        <f t="shared" si="182"/>
        <v>0</v>
      </c>
      <c r="G119" s="11">
        <f t="shared" si="183"/>
        <v>0</v>
      </c>
      <c r="H119" s="49">
        <f t="shared" si="184"/>
        <v>0</v>
      </c>
      <c r="J119" s="61">
        <f t="shared" si="185"/>
        <v>116</v>
      </c>
      <c r="K119" s="5">
        <f>Input_Accepted!B118</f>
        <v>0</v>
      </c>
      <c r="L119" s="4">
        <f t="shared" si="251"/>
        <v>1806</v>
      </c>
      <c r="M119" s="4">
        <f t="shared" si="252"/>
        <v>1</v>
      </c>
      <c r="N119" s="4"/>
      <c r="O119" s="49"/>
      <c r="Q119" s="43">
        <f t="shared" si="307"/>
        <v>116</v>
      </c>
      <c r="R119" s="14">
        <f>Input_Accepted!M118</f>
        <v>0</v>
      </c>
      <c r="S119" s="14">
        <f t="shared" si="187"/>
        <v>0</v>
      </c>
      <c r="T119" s="14">
        <f t="shared" si="188"/>
        <v>0</v>
      </c>
      <c r="U119" s="14">
        <f t="shared" si="189"/>
        <v>0</v>
      </c>
      <c r="V119" s="14">
        <f t="shared" si="190"/>
        <v>0</v>
      </c>
      <c r="W119" s="49"/>
      <c r="X119" s="43">
        <f t="shared" si="308"/>
        <v>116</v>
      </c>
      <c r="Y119" s="14">
        <f>+Input_Accepted!I118</f>
        <v>0</v>
      </c>
      <c r="Z119" s="14">
        <f t="shared" si="192"/>
        <v>0</v>
      </c>
      <c r="AA119" s="14">
        <f t="shared" si="193"/>
        <v>0</v>
      </c>
      <c r="AB119" s="14">
        <f t="shared" si="194"/>
        <v>0</v>
      </c>
      <c r="AC119" s="14">
        <f t="shared" si="195"/>
        <v>0</v>
      </c>
      <c r="AD119" s="50"/>
      <c r="AE119" s="43">
        <f t="shared" si="309"/>
        <v>116</v>
      </c>
      <c r="AF119" s="14">
        <f>Input_Accepted!E118</f>
        <v>0</v>
      </c>
      <c r="AG119" s="14">
        <f>Input_Accepted!J118</f>
        <v>8.9838581319845803E-2</v>
      </c>
      <c r="AH119" s="14">
        <f>Input_Accepted!K118</f>
        <v>0.78931985137691996</v>
      </c>
      <c r="AI119" s="44">
        <f>Input_Accepted!L118</f>
        <v>0</v>
      </c>
      <c r="AK119" s="56">
        <f t="shared" si="290"/>
        <v>0</v>
      </c>
      <c r="AL119" s="4">
        <f t="shared" si="291"/>
        <v>0</v>
      </c>
      <c r="AM119" s="4">
        <f t="shared" si="292"/>
        <v>0</v>
      </c>
      <c r="AN119" s="4">
        <f t="shared" si="293"/>
        <v>0</v>
      </c>
      <c r="AO119" s="57">
        <f t="shared" si="310"/>
        <v>116</v>
      </c>
      <c r="AQ119" s="74">
        <f t="shared" si="310"/>
        <v>116</v>
      </c>
      <c r="AR119" s="73">
        <f t="shared" si="294"/>
        <v>-8.9838581319845803E-2</v>
      </c>
      <c r="AS119" s="73">
        <f t="shared" si="295"/>
        <v>-0.78931985137691996</v>
      </c>
      <c r="AT119" s="50">
        <f t="shared" si="301"/>
        <v>0</v>
      </c>
      <c r="AU119" s="50">
        <f t="shared" si="199"/>
        <v>-0.54869959978413807</v>
      </c>
      <c r="AW119" s="74">
        <f t="shared" ref="AW119" si="339">1+AW118</f>
        <v>116</v>
      </c>
      <c r="AX119" s="4">
        <f t="shared" si="201"/>
        <v>0</v>
      </c>
      <c r="AY119" s="4">
        <f t="shared" si="201"/>
        <v>0</v>
      </c>
      <c r="AZ119" s="49">
        <f t="shared" si="201"/>
        <v>0</v>
      </c>
      <c r="BA119" s="4">
        <f t="shared" si="202"/>
        <v>0</v>
      </c>
      <c r="BC119" s="74">
        <f t="shared" si="312"/>
        <v>116</v>
      </c>
      <c r="BD119" s="56">
        <f t="shared" si="204"/>
        <v>0</v>
      </c>
      <c r="BE119" s="4">
        <f t="shared" si="205"/>
        <v>0</v>
      </c>
      <c r="BF119" s="4">
        <f t="shared" si="206"/>
        <v>0</v>
      </c>
      <c r="BG119" s="49">
        <f t="shared" si="207"/>
        <v>0</v>
      </c>
      <c r="BI119" s="74">
        <f t="shared" si="313"/>
        <v>116</v>
      </c>
      <c r="BJ119" s="56" t="e">
        <f t="shared" si="209"/>
        <v>#DIV/0!</v>
      </c>
      <c r="BK119" s="4" t="e">
        <f t="shared" si="210"/>
        <v>#DIV/0!</v>
      </c>
      <c r="BL119" s="4" t="e">
        <f t="shared" si="211"/>
        <v>#DIV/0!</v>
      </c>
      <c r="BM119" s="49" t="e">
        <f t="shared" si="212"/>
        <v>#DIV/0!</v>
      </c>
      <c r="BO119" s="74">
        <f t="shared" si="314"/>
        <v>116</v>
      </c>
      <c r="BP119" s="56">
        <f t="shared" si="214"/>
        <v>0</v>
      </c>
      <c r="BQ119" s="4">
        <f t="shared" si="215"/>
        <v>0</v>
      </c>
      <c r="BR119" s="4">
        <f t="shared" si="216"/>
        <v>0</v>
      </c>
      <c r="BS119" s="49">
        <f t="shared" si="217"/>
        <v>0</v>
      </c>
      <c r="BU119" s="74">
        <f t="shared" si="315"/>
        <v>116</v>
      </c>
      <c r="BV119" s="73">
        <f t="shared" si="219"/>
        <v>8.0709706935625479E-3</v>
      </c>
      <c r="BW119" s="73">
        <f t="shared" si="220"/>
        <v>0.62302582777768301</v>
      </c>
      <c r="BX119" s="73">
        <f t="shared" si="221"/>
        <v>0</v>
      </c>
      <c r="BY119" s="1">
        <f t="shared" si="222"/>
        <v>0.30107125080327329</v>
      </c>
      <c r="BZ119" s="91">
        <f t="shared" si="223"/>
        <v>0</v>
      </c>
      <c r="CB119" s="74">
        <f t="shared" si="316"/>
        <v>116</v>
      </c>
      <c r="CC119" s="56">
        <f t="shared" si="225"/>
        <v>0</v>
      </c>
      <c r="CD119" s="4">
        <f t="shared" si="226"/>
        <v>0</v>
      </c>
      <c r="CE119" s="4">
        <f t="shared" si="227"/>
        <v>0</v>
      </c>
      <c r="CF119" s="49">
        <f t="shared" si="228"/>
        <v>0</v>
      </c>
      <c r="CH119" s="74">
        <f t="shared" si="317"/>
        <v>116</v>
      </c>
      <c r="CI119" s="56">
        <f t="shared" si="297"/>
        <v>0</v>
      </c>
      <c r="CJ119" s="4">
        <f t="shared" si="298"/>
        <v>0</v>
      </c>
      <c r="CK119" s="4">
        <f t="shared" si="299"/>
        <v>0</v>
      </c>
      <c r="CL119" s="49">
        <f t="shared" si="230"/>
        <v>0</v>
      </c>
      <c r="CM119" s="4">
        <f t="shared" si="231"/>
        <v>0</v>
      </c>
      <c r="CN119" s="49">
        <f t="shared" si="232"/>
        <v>0</v>
      </c>
      <c r="CP119" s="74">
        <f t="shared" si="318"/>
        <v>116</v>
      </c>
      <c r="CQ119" s="56">
        <f t="shared" si="234"/>
        <v>0</v>
      </c>
      <c r="CR119" s="4">
        <f t="shared" si="235"/>
        <v>0</v>
      </c>
      <c r="CS119" s="4">
        <f t="shared" si="236"/>
        <v>0</v>
      </c>
      <c r="CT119" s="49">
        <f t="shared" si="237"/>
        <v>0</v>
      </c>
      <c r="CU119" s="4">
        <f t="shared" si="238"/>
        <v>0</v>
      </c>
      <c r="CV119" s="49">
        <f t="shared" si="239"/>
        <v>0</v>
      </c>
      <c r="CW119" s="56"/>
      <c r="CX119" s="74">
        <f t="shared" si="319"/>
        <v>116</v>
      </c>
      <c r="CY119" s="4">
        <f>Input_Accepted!Q118*(1-$DC$3)</f>
        <v>0.45130040021586193</v>
      </c>
      <c r="CZ119" s="4">
        <f>Input_Accepted!L118</f>
        <v>0</v>
      </c>
      <c r="DA119" s="4">
        <f>Input_Accepted!M118</f>
        <v>0</v>
      </c>
      <c r="DB119" s="49">
        <f>$DC$3*Input_Accepted!Q118</f>
        <v>0.54869959978413807</v>
      </c>
      <c r="DD119" s="102">
        <f>Input_Accepted!Q118*Input_Accepted!C118</f>
        <v>0</v>
      </c>
      <c r="DG119" s="82">
        <f t="shared" si="320"/>
        <v>116</v>
      </c>
      <c r="DH119" s="56">
        <f t="shared" si="242"/>
        <v>8.9838581319845803E-2</v>
      </c>
      <c r="DI119" s="4">
        <f t="shared" si="243"/>
        <v>0.78931985137691996</v>
      </c>
      <c r="DJ119" s="4">
        <f t="shared" si="244"/>
        <v>0</v>
      </c>
      <c r="DK119" s="49">
        <f t="shared" si="245"/>
        <v>0.54869959978413807</v>
      </c>
      <c r="DM119" s="74">
        <f t="shared" si="321"/>
        <v>116</v>
      </c>
      <c r="DN119" s="4">
        <f t="shared" si="254"/>
        <v>3.0055598315687497E-6</v>
      </c>
      <c r="DO119" s="4">
        <f t="shared" si="255"/>
        <v>9.6189756894475109E-4</v>
      </c>
      <c r="DP119" s="49">
        <f t="shared" si="256"/>
        <v>0</v>
      </c>
      <c r="DQ119" s="49">
        <f t="shared" si="257"/>
        <v>0</v>
      </c>
      <c r="DS119" s="74">
        <f t="shared" si="322"/>
        <v>116</v>
      </c>
      <c r="DT119" s="410">
        <f t="shared" si="267"/>
        <v>1</v>
      </c>
      <c r="DU119" s="467">
        <f t="shared" si="326"/>
        <v>1</v>
      </c>
      <c r="DV119" s="49"/>
      <c r="DW119" s="102">
        <f t="shared" si="258"/>
        <v>0</v>
      </c>
      <c r="DY119" s="74">
        <f t="shared" si="323"/>
        <v>116</v>
      </c>
      <c r="DZ119" s="409">
        <f t="shared" si="249"/>
        <v>1</v>
      </c>
      <c r="EB119" s="102">
        <f t="shared" si="260"/>
        <v>0</v>
      </c>
      <c r="EE119" s="74">
        <f t="shared" si="324"/>
        <v>116</v>
      </c>
      <c r="EF119" s="409">
        <f>Input_Accepted!Q118</f>
        <v>1</v>
      </c>
      <c r="EH119" s="443">
        <f t="shared" si="300"/>
        <v>0.65</v>
      </c>
    </row>
    <row r="120" spans="1:138">
      <c r="A120" s="82">
        <f t="shared" si="306"/>
        <v>117</v>
      </c>
      <c r="B120" s="84">
        <f>Input_Accepted!B119</f>
        <v>0</v>
      </c>
      <c r="C120" s="17">
        <f>Input_Accepted!C119</f>
        <v>0</v>
      </c>
      <c r="D120" s="16">
        <f t="shared" si="181"/>
        <v>0</v>
      </c>
      <c r="E120" s="12"/>
      <c r="F120" s="11">
        <f t="shared" si="182"/>
        <v>0</v>
      </c>
      <c r="G120" s="11">
        <f t="shared" si="183"/>
        <v>0</v>
      </c>
      <c r="H120" s="49">
        <f t="shared" si="184"/>
        <v>0</v>
      </c>
      <c r="J120" s="61">
        <f t="shared" si="185"/>
        <v>117</v>
      </c>
      <c r="K120" s="5">
        <f>Input_Accepted!B119</f>
        <v>0</v>
      </c>
      <c r="L120" s="4">
        <f t="shared" si="251"/>
        <v>1806</v>
      </c>
      <c r="M120" s="4">
        <f t="shared" si="252"/>
        <v>1</v>
      </c>
      <c r="N120" s="4"/>
      <c r="O120" s="49"/>
      <c r="Q120" s="43">
        <f t="shared" si="307"/>
        <v>117</v>
      </c>
      <c r="R120" s="14">
        <f>Input_Accepted!M119</f>
        <v>0</v>
      </c>
      <c r="S120" s="14">
        <f t="shared" si="187"/>
        <v>0</v>
      </c>
      <c r="T120" s="14">
        <f t="shared" si="188"/>
        <v>0</v>
      </c>
      <c r="U120" s="14">
        <f t="shared" si="189"/>
        <v>0</v>
      </c>
      <c r="V120" s="14">
        <f t="shared" si="190"/>
        <v>0</v>
      </c>
      <c r="W120" s="49"/>
      <c r="X120" s="43">
        <f t="shared" si="308"/>
        <v>117</v>
      </c>
      <c r="Y120" s="14">
        <f>+Input_Accepted!I119</f>
        <v>0</v>
      </c>
      <c r="Z120" s="14">
        <f t="shared" si="192"/>
        <v>0</v>
      </c>
      <c r="AA120" s="14">
        <f t="shared" si="193"/>
        <v>0</v>
      </c>
      <c r="AB120" s="14">
        <f t="shared" si="194"/>
        <v>0</v>
      </c>
      <c r="AC120" s="14">
        <f t="shared" si="195"/>
        <v>0</v>
      </c>
      <c r="AD120" s="50"/>
      <c r="AE120" s="43">
        <f t="shared" si="309"/>
        <v>117</v>
      </c>
      <c r="AF120" s="14">
        <f>Input_Accepted!E119</f>
        <v>0</v>
      </c>
      <c r="AG120" s="14">
        <f>Input_Accepted!J119</f>
        <v>9.1582610275659199E-2</v>
      </c>
      <c r="AH120" s="14">
        <f>Input_Accepted!K119</f>
        <v>0.81877745738413898</v>
      </c>
      <c r="AI120" s="44">
        <f>Input_Accepted!L119</f>
        <v>0</v>
      </c>
      <c r="AK120" s="56">
        <f t="shared" si="290"/>
        <v>0</v>
      </c>
      <c r="AL120" s="4">
        <f t="shared" si="291"/>
        <v>0</v>
      </c>
      <c r="AM120" s="4">
        <f t="shared" si="292"/>
        <v>0</v>
      </c>
      <c r="AN120" s="4">
        <f t="shared" si="293"/>
        <v>0</v>
      </c>
      <c r="AO120" s="57">
        <f t="shared" si="310"/>
        <v>117</v>
      </c>
      <c r="AQ120" s="74">
        <f t="shared" si="310"/>
        <v>117</v>
      </c>
      <c r="AR120" s="73">
        <f t="shared" si="294"/>
        <v>-9.1582610275659199E-2</v>
      </c>
      <c r="AS120" s="73">
        <f t="shared" si="295"/>
        <v>-0.81877745738413898</v>
      </c>
      <c r="AT120" s="50">
        <f t="shared" si="301"/>
        <v>0</v>
      </c>
      <c r="AU120" s="50">
        <f t="shared" si="199"/>
        <v>-0.54869959978413807</v>
      </c>
      <c r="AW120" s="74">
        <f t="shared" ref="AW120" si="340">1+AW119</f>
        <v>117</v>
      </c>
      <c r="AX120" s="4">
        <f t="shared" si="201"/>
        <v>0</v>
      </c>
      <c r="AY120" s="4">
        <f t="shared" si="201"/>
        <v>0</v>
      </c>
      <c r="AZ120" s="49">
        <f t="shared" si="201"/>
        <v>0</v>
      </c>
      <c r="BA120" s="4">
        <f t="shared" si="202"/>
        <v>0</v>
      </c>
      <c r="BC120" s="74">
        <f t="shared" si="312"/>
        <v>117</v>
      </c>
      <c r="BD120" s="56">
        <f t="shared" si="204"/>
        <v>0</v>
      </c>
      <c r="BE120" s="4">
        <f t="shared" si="205"/>
        <v>0</v>
      </c>
      <c r="BF120" s="4">
        <f t="shared" si="206"/>
        <v>0</v>
      </c>
      <c r="BG120" s="49">
        <f t="shared" si="207"/>
        <v>0</v>
      </c>
      <c r="BI120" s="74">
        <f t="shared" si="313"/>
        <v>117</v>
      </c>
      <c r="BJ120" s="56" t="e">
        <f t="shared" si="209"/>
        <v>#DIV/0!</v>
      </c>
      <c r="BK120" s="4" t="e">
        <f t="shared" si="210"/>
        <v>#DIV/0!</v>
      </c>
      <c r="BL120" s="4" t="e">
        <f t="shared" si="211"/>
        <v>#DIV/0!</v>
      </c>
      <c r="BM120" s="49" t="e">
        <f t="shared" si="212"/>
        <v>#DIV/0!</v>
      </c>
      <c r="BO120" s="74">
        <f t="shared" si="314"/>
        <v>117</v>
      </c>
      <c r="BP120" s="56">
        <f t="shared" si="214"/>
        <v>0</v>
      </c>
      <c r="BQ120" s="4">
        <f t="shared" si="215"/>
        <v>0</v>
      </c>
      <c r="BR120" s="4">
        <f t="shared" si="216"/>
        <v>0</v>
      </c>
      <c r="BS120" s="49">
        <f t="shared" si="217"/>
        <v>0</v>
      </c>
      <c r="BU120" s="74">
        <f t="shared" si="315"/>
        <v>117</v>
      </c>
      <c r="BV120" s="73">
        <f t="shared" si="219"/>
        <v>8.3873745049032784E-3</v>
      </c>
      <c r="BW120" s="73">
        <f t="shared" si="220"/>
        <v>0.67039652472043554</v>
      </c>
      <c r="BX120" s="73">
        <f t="shared" si="221"/>
        <v>0</v>
      </c>
      <c r="BY120" s="1">
        <f t="shared" si="222"/>
        <v>0.30107125080327329</v>
      </c>
      <c r="BZ120" s="91">
        <f t="shared" si="223"/>
        <v>0</v>
      </c>
      <c r="CB120" s="74">
        <f t="shared" si="316"/>
        <v>117</v>
      </c>
      <c r="CC120" s="56">
        <f t="shared" si="225"/>
        <v>0</v>
      </c>
      <c r="CD120" s="4">
        <f t="shared" si="226"/>
        <v>0</v>
      </c>
      <c r="CE120" s="4">
        <f t="shared" si="227"/>
        <v>0</v>
      </c>
      <c r="CF120" s="49">
        <f t="shared" si="228"/>
        <v>0</v>
      </c>
      <c r="CH120" s="74">
        <f t="shared" si="317"/>
        <v>117</v>
      </c>
      <c r="CI120" s="56">
        <f t="shared" si="297"/>
        <v>0</v>
      </c>
      <c r="CJ120" s="4">
        <f t="shared" si="298"/>
        <v>0</v>
      </c>
      <c r="CK120" s="4">
        <f t="shared" si="299"/>
        <v>0</v>
      </c>
      <c r="CL120" s="49">
        <f t="shared" si="230"/>
        <v>0</v>
      </c>
      <c r="CM120" s="4">
        <f t="shared" si="231"/>
        <v>0</v>
      </c>
      <c r="CN120" s="49">
        <f t="shared" si="232"/>
        <v>0</v>
      </c>
      <c r="CP120" s="74">
        <f t="shared" si="318"/>
        <v>117</v>
      </c>
      <c r="CQ120" s="56">
        <f t="shared" si="234"/>
        <v>0</v>
      </c>
      <c r="CR120" s="4">
        <f t="shared" si="235"/>
        <v>0</v>
      </c>
      <c r="CS120" s="4">
        <f t="shared" si="236"/>
        <v>0</v>
      </c>
      <c r="CT120" s="49">
        <f t="shared" si="237"/>
        <v>0</v>
      </c>
      <c r="CU120" s="4">
        <f t="shared" si="238"/>
        <v>0</v>
      </c>
      <c r="CV120" s="49">
        <f t="shared" si="239"/>
        <v>0</v>
      </c>
      <c r="CW120" s="56"/>
      <c r="CX120" s="74">
        <f t="shared" si="319"/>
        <v>117</v>
      </c>
      <c r="CY120" s="4">
        <f>Input_Accepted!Q119*(1-$DC$3)</f>
        <v>0.45130040021586193</v>
      </c>
      <c r="CZ120" s="4">
        <f>Input_Accepted!L119</f>
        <v>0</v>
      </c>
      <c r="DA120" s="4">
        <f>Input_Accepted!M119</f>
        <v>0</v>
      </c>
      <c r="DB120" s="49">
        <f>$DC$3*Input_Accepted!Q119</f>
        <v>0.54869959978413807</v>
      </c>
      <c r="DD120" s="102">
        <f>Input_Accepted!Q119*Input_Accepted!C119</f>
        <v>0</v>
      </c>
      <c r="DG120" s="82">
        <f t="shared" si="320"/>
        <v>117</v>
      </c>
      <c r="DH120" s="56">
        <f t="shared" si="242"/>
        <v>9.1582610275659199E-2</v>
      </c>
      <c r="DI120" s="4">
        <f t="shared" si="243"/>
        <v>0.81877745738413898</v>
      </c>
      <c r="DJ120" s="4">
        <f t="shared" si="244"/>
        <v>0</v>
      </c>
      <c r="DK120" s="49">
        <f t="shared" si="245"/>
        <v>0.54869959978413807</v>
      </c>
      <c r="DM120" s="74">
        <f t="shared" si="321"/>
        <v>117</v>
      </c>
      <c r="DN120" s="4">
        <f t="shared" si="254"/>
        <v>3.041636998715562E-6</v>
      </c>
      <c r="DO120" s="4">
        <f t="shared" si="255"/>
        <v>8.677505516765466E-4</v>
      </c>
      <c r="DP120" s="49">
        <f t="shared" si="256"/>
        <v>0</v>
      </c>
      <c r="DQ120" s="49">
        <f t="shared" si="257"/>
        <v>0</v>
      </c>
      <c r="DS120" s="74">
        <f t="shared" si="322"/>
        <v>117</v>
      </c>
      <c r="DT120" s="410">
        <f t="shared" si="267"/>
        <v>1</v>
      </c>
      <c r="DU120" s="467">
        <f t="shared" si="326"/>
        <v>1</v>
      </c>
      <c r="DV120" s="49"/>
      <c r="DW120" s="102">
        <f t="shared" si="258"/>
        <v>0</v>
      </c>
      <c r="DY120" s="74">
        <f t="shared" si="323"/>
        <v>117</v>
      </c>
      <c r="DZ120" s="409">
        <f t="shared" si="249"/>
        <v>1</v>
      </c>
      <c r="EB120" s="102">
        <f t="shared" si="260"/>
        <v>0</v>
      </c>
      <c r="EE120" s="74">
        <f t="shared" si="324"/>
        <v>117</v>
      </c>
      <c r="EF120" s="409">
        <f>Input_Accepted!Q119</f>
        <v>1</v>
      </c>
      <c r="EH120" s="443">
        <f t="shared" si="300"/>
        <v>0.65</v>
      </c>
    </row>
    <row r="121" spans="1:138">
      <c r="A121" s="82">
        <f t="shared" si="306"/>
        <v>118</v>
      </c>
      <c r="B121" s="84">
        <f>Input_Accepted!B120</f>
        <v>0</v>
      </c>
      <c r="C121" s="17">
        <f>Input_Accepted!C120</f>
        <v>0</v>
      </c>
      <c r="D121" s="16">
        <f t="shared" si="181"/>
        <v>0</v>
      </c>
      <c r="E121" s="12"/>
      <c r="F121" s="11">
        <f t="shared" si="182"/>
        <v>0</v>
      </c>
      <c r="G121" s="11">
        <f t="shared" si="183"/>
        <v>0</v>
      </c>
      <c r="H121" s="49">
        <f t="shared" si="184"/>
        <v>0</v>
      </c>
      <c r="J121" s="61">
        <f t="shared" si="185"/>
        <v>118</v>
      </c>
      <c r="K121" s="5">
        <f>Input_Accepted!B120</f>
        <v>0</v>
      </c>
      <c r="L121" s="4">
        <f t="shared" si="251"/>
        <v>1806</v>
      </c>
      <c r="M121" s="4">
        <f t="shared" si="252"/>
        <v>1</v>
      </c>
      <c r="N121" s="4"/>
      <c r="O121" s="49"/>
      <c r="Q121" s="43">
        <f t="shared" si="307"/>
        <v>118</v>
      </c>
      <c r="R121" s="14">
        <f>Input_Accepted!M120</f>
        <v>0</v>
      </c>
      <c r="S121" s="14">
        <f t="shared" si="187"/>
        <v>0</v>
      </c>
      <c r="T121" s="14">
        <f t="shared" si="188"/>
        <v>0</v>
      </c>
      <c r="U121" s="14">
        <f t="shared" si="189"/>
        <v>0</v>
      </c>
      <c r="V121" s="14">
        <f t="shared" si="190"/>
        <v>0</v>
      </c>
      <c r="W121" s="49"/>
      <c r="X121" s="43">
        <f t="shared" si="308"/>
        <v>118</v>
      </c>
      <c r="Y121" s="14">
        <f>+Input_Accepted!I120</f>
        <v>0</v>
      </c>
      <c r="Z121" s="14">
        <f t="shared" si="192"/>
        <v>0</v>
      </c>
      <c r="AA121" s="14">
        <f t="shared" si="193"/>
        <v>0</v>
      </c>
      <c r="AB121" s="14">
        <f t="shared" si="194"/>
        <v>0</v>
      </c>
      <c r="AC121" s="14">
        <f t="shared" si="195"/>
        <v>0</v>
      </c>
      <c r="AD121" s="50"/>
      <c r="AE121" s="43">
        <f t="shared" si="309"/>
        <v>118</v>
      </c>
      <c r="AF121" s="14">
        <f>Input_Accepted!E120</f>
        <v>0</v>
      </c>
      <c r="AG121" s="14">
        <f>Input_Accepted!J120</f>
        <v>9.3337013137523406E-2</v>
      </c>
      <c r="AH121" s="14">
        <f>Input_Accepted!K120</f>
        <v>0.846370371707866</v>
      </c>
      <c r="AI121" s="44">
        <f>Input_Accepted!L120</f>
        <v>0</v>
      </c>
      <c r="AK121" s="56">
        <f t="shared" si="290"/>
        <v>0</v>
      </c>
      <c r="AL121" s="4">
        <f t="shared" si="291"/>
        <v>0</v>
      </c>
      <c r="AM121" s="4">
        <f t="shared" si="292"/>
        <v>0</v>
      </c>
      <c r="AN121" s="4">
        <f t="shared" si="293"/>
        <v>0</v>
      </c>
      <c r="AO121" s="57">
        <f t="shared" si="310"/>
        <v>118</v>
      </c>
      <c r="AQ121" s="74">
        <f t="shared" si="310"/>
        <v>118</v>
      </c>
      <c r="AR121" s="73">
        <f t="shared" si="294"/>
        <v>-9.3337013137523406E-2</v>
      </c>
      <c r="AS121" s="73">
        <f t="shared" si="295"/>
        <v>-0.846370371707866</v>
      </c>
      <c r="AT121" s="50">
        <f t="shared" si="301"/>
        <v>0</v>
      </c>
      <c r="AU121" s="50">
        <f t="shared" si="199"/>
        <v>-0.54869959978413807</v>
      </c>
      <c r="AW121" s="74">
        <f t="shared" ref="AW121" si="341">1+AW120</f>
        <v>118</v>
      </c>
      <c r="AX121" s="4">
        <f t="shared" si="201"/>
        <v>0</v>
      </c>
      <c r="AY121" s="4">
        <f t="shared" si="201"/>
        <v>0</v>
      </c>
      <c r="AZ121" s="49">
        <f t="shared" si="201"/>
        <v>0</v>
      </c>
      <c r="BA121" s="4">
        <f t="shared" si="202"/>
        <v>0</v>
      </c>
      <c r="BC121" s="74">
        <f t="shared" si="312"/>
        <v>118</v>
      </c>
      <c r="BD121" s="56">
        <f t="shared" si="204"/>
        <v>0</v>
      </c>
      <c r="BE121" s="4">
        <f t="shared" si="205"/>
        <v>0</v>
      </c>
      <c r="BF121" s="4">
        <f t="shared" si="206"/>
        <v>0</v>
      </c>
      <c r="BG121" s="49">
        <f t="shared" si="207"/>
        <v>0</v>
      </c>
      <c r="BI121" s="74">
        <f t="shared" si="313"/>
        <v>118</v>
      </c>
      <c r="BJ121" s="56" t="e">
        <f t="shared" si="209"/>
        <v>#DIV/0!</v>
      </c>
      <c r="BK121" s="4" t="e">
        <f t="shared" si="210"/>
        <v>#DIV/0!</v>
      </c>
      <c r="BL121" s="4" t="e">
        <f t="shared" si="211"/>
        <v>#DIV/0!</v>
      </c>
      <c r="BM121" s="49" t="e">
        <f t="shared" si="212"/>
        <v>#DIV/0!</v>
      </c>
      <c r="BO121" s="74">
        <f t="shared" si="314"/>
        <v>118</v>
      </c>
      <c r="BP121" s="56">
        <f t="shared" si="214"/>
        <v>0</v>
      </c>
      <c r="BQ121" s="4">
        <f t="shared" si="215"/>
        <v>0</v>
      </c>
      <c r="BR121" s="4">
        <f t="shared" si="216"/>
        <v>0</v>
      </c>
      <c r="BS121" s="49">
        <f t="shared" si="217"/>
        <v>0</v>
      </c>
      <c r="BU121" s="74">
        <f t="shared" si="315"/>
        <v>118</v>
      </c>
      <c r="BV121" s="73">
        <f t="shared" si="219"/>
        <v>8.711798021434217E-3</v>
      </c>
      <c r="BW121" s="73">
        <f t="shared" si="220"/>
        <v>0.7163428061049113</v>
      </c>
      <c r="BX121" s="73">
        <f t="shared" si="221"/>
        <v>0</v>
      </c>
      <c r="BY121" s="1">
        <f t="shared" si="222"/>
        <v>0.30107125080327329</v>
      </c>
      <c r="BZ121" s="91">
        <f t="shared" si="223"/>
        <v>0</v>
      </c>
      <c r="CB121" s="74">
        <f t="shared" si="316"/>
        <v>118</v>
      </c>
      <c r="CC121" s="56">
        <f t="shared" si="225"/>
        <v>0</v>
      </c>
      <c r="CD121" s="4">
        <f t="shared" si="226"/>
        <v>0</v>
      </c>
      <c r="CE121" s="4">
        <f t="shared" si="227"/>
        <v>0</v>
      </c>
      <c r="CF121" s="49">
        <f t="shared" si="228"/>
        <v>0</v>
      </c>
      <c r="CH121" s="74">
        <f t="shared" si="317"/>
        <v>118</v>
      </c>
      <c r="CI121" s="56">
        <f t="shared" si="297"/>
        <v>0</v>
      </c>
      <c r="CJ121" s="4">
        <f t="shared" si="298"/>
        <v>0</v>
      </c>
      <c r="CK121" s="4">
        <f t="shared" si="299"/>
        <v>0</v>
      </c>
      <c r="CL121" s="49">
        <f t="shared" si="230"/>
        <v>0</v>
      </c>
      <c r="CM121" s="4">
        <f t="shared" si="231"/>
        <v>0</v>
      </c>
      <c r="CN121" s="49">
        <f t="shared" si="232"/>
        <v>0</v>
      </c>
      <c r="CP121" s="74">
        <f t="shared" si="318"/>
        <v>118</v>
      </c>
      <c r="CQ121" s="56">
        <f t="shared" si="234"/>
        <v>0</v>
      </c>
      <c r="CR121" s="4">
        <f t="shared" si="235"/>
        <v>0</v>
      </c>
      <c r="CS121" s="4">
        <f t="shared" si="236"/>
        <v>0</v>
      </c>
      <c r="CT121" s="49">
        <f t="shared" si="237"/>
        <v>0</v>
      </c>
      <c r="CU121" s="4">
        <f t="shared" si="238"/>
        <v>0</v>
      </c>
      <c r="CV121" s="49">
        <f t="shared" si="239"/>
        <v>0</v>
      </c>
      <c r="CW121" s="56"/>
      <c r="CX121" s="74">
        <f t="shared" si="319"/>
        <v>118</v>
      </c>
      <c r="CY121" s="4">
        <f>Input_Accepted!Q120*(1-$DC$3)</f>
        <v>0.45130040021586193</v>
      </c>
      <c r="CZ121" s="4">
        <f>Input_Accepted!L120</f>
        <v>0</v>
      </c>
      <c r="DA121" s="4">
        <f>Input_Accepted!M120</f>
        <v>0</v>
      </c>
      <c r="DB121" s="49">
        <f>$DC$3*Input_Accepted!Q120</f>
        <v>0.54869959978413807</v>
      </c>
      <c r="DD121" s="102">
        <f>Input_Accepted!Q120*Input_Accepted!C120</f>
        <v>0</v>
      </c>
      <c r="DG121" s="82">
        <f t="shared" si="320"/>
        <v>118</v>
      </c>
      <c r="DH121" s="56">
        <f t="shared" si="242"/>
        <v>9.3337013137523406E-2</v>
      </c>
      <c r="DI121" s="4">
        <f t="shared" si="243"/>
        <v>0.846370371707866</v>
      </c>
      <c r="DJ121" s="4">
        <f t="shared" si="244"/>
        <v>0</v>
      </c>
      <c r="DK121" s="49">
        <f t="shared" si="245"/>
        <v>0.54869959978413807</v>
      </c>
      <c r="DM121" s="74">
        <f t="shared" si="321"/>
        <v>118</v>
      </c>
      <c r="DN121" s="4">
        <f t="shared" si="254"/>
        <v>3.07792940171732E-6</v>
      </c>
      <c r="DO121" s="4">
        <f t="shared" si="255"/>
        <v>7.6136892087653942E-4</v>
      </c>
      <c r="DP121" s="49">
        <f t="shared" si="256"/>
        <v>0</v>
      </c>
      <c r="DQ121" s="49">
        <f t="shared" si="257"/>
        <v>0</v>
      </c>
      <c r="DS121" s="74">
        <f t="shared" si="322"/>
        <v>118</v>
      </c>
      <c r="DT121" s="410">
        <f t="shared" si="267"/>
        <v>1</v>
      </c>
      <c r="DU121" s="467">
        <f t="shared" si="326"/>
        <v>1</v>
      </c>
      <c r="DV121" s="49"/>
      <c r="DW121" s="102">
        <f t="shared" si="258"/>
        <v>0</v>
      </c>
      <c r="DY121" s="74">
        <f t="shared" si="323"/>
        <v>118</v>
      </c>
      <c r="DZ121" s="409">
        <f t="shared" si="249"/>
        <v>1</v>
      </c>
      <c r="EB121" s="102">
        <f t="shared" si="260"/>
        <v>0</v>
      </c>
      <c r="EE121" s="74">
        <f t="shared" si="324"/>
        <v>118</v>
      </c>
      <c r="EF121" s="409">
        <f>Input_Accepted!Q120</f>
        <v>1</v>
      </c>
      <c r="EH121" s="443">
        <f t="shared" si="300"/>
        <v>0.65</v>
      </c>
    </row>
    <row r="122" spans="1:138">
      <c r="A122" s="82">
        <f t="shared" si="306"/>
        <v>119</v>
      </c>
      <c r="B122" s="84">
        <f>Input_Accepted!B121</f>
        <v>0</v>
      </c>
      <c r="C122" s="17">
        <f>Input_Accepted!C121</f>
        <v>0</v>
      </c>
      <c r="D122" s="16">
        <f t="shared" si="181"/>
        <v>0</v>
      </c>
      <c r="E122" s="12"/>
      <c r="F122" s="11">
        <f t="shared" si="182"/>
        <v>0</v>
      </c>
      <c r="G122" s="11">
        <f t="shared" si="183"/>
        <v>0</v>
      </c>
      <c r="H122" s="49">
        <f t="shared" si="184"/>
        <v>0</v>
      </c>
      <c r="J122" s="61">
        <f t="shared" si="185"/>
        <v>119</v>
      </c>
      <c r="K122" s="5">
        <f>Input_Accepted!B121</f>
        <v>0</v>
      </c>
      <c r="L122" s="4">
        <f t="shared" si="251"/>
        <v>1806</v>
      </c>
      <c r="M122" s="4">
        <f t="shared" si="252"/>
        <v>1</v>
      </c>
      <c r="N122" s="4"/>
      <c r="O122" s="49"/>
      <c r="Q122" s="43">
        <f t="shared" si="307"/>
        <v>119</v>
      </c>
      <c r="R122" s="14">
        <f>Input_Accepted!M121</f>
        <v>0</v>
      </c>
      <c r="S122" s="14">
        <f t="shared" si="187"/>
        <v>0</v>
      </c>
      <c r="T122" s="14">
        <f t="shared" si="188"/>
        <v>0</v>
      </c>
      <c r="U122" s="14">
        <f t="shared" si="189"/>
        <v>0</v>
      </c>
      <c r="V122" s="14">
        <f t="shared" si="190"/>
        <v>0</v>
      </c>
      <c r="W122" s="49"/>
      <c r="X122" s="43">
        <f t="shared" si="308"/>
        <v>119</v>
      </c>
      <c r="Y122" s="14">
        <f>+Input_Accepted!I121</f>
        <v>0</v>
      </c>
      <c r="Z122" s="14">
        <f t="shared" si="192"/>
        <v>0</v>
      </c>
      <c r="AA122" s="14">
        <f t="shared" si="193"/>
        <v>0</v>
      </c>
      <c r="AB122" s="14">
        <f t="shared" si="194"/>
        <v>0</v>
      </c>
      <c r="AC122" s="14">
        <f t="shared" si="195"/>
        <v>0</v>
      </c>
      <c r="AD122" s="50"/>
      <c r="AE122" s="43">
        <f t="shared" si="309"/>
        <v>119</v>
      </c>
      <c r="AF122" s="14">
        <f>Input_Accepted!E121</f>
        <v>0</v>
      </c>
      <c r="AG122" s="14">
        <f>Input_Accepted!J121</f>
        <v>9.5101789905438106E-2</v>
      </c>
      <c r="AH122" s="14">
        <f>Input_Accepted!K121</f>
        <v>0.87182594213392595</v>
      </c>
      <c r="AI122" s="44">
        <f>Input_Accepted!L121</f>
        <v>0</v>
      </c>
      <c r="AK122" s="56">
        <f t="shared" si="290"/>
        <v>0</v>
      </c>
      <c r="AL122" s="4">
        <f t="shared" si="291"/>
        <v>0</v>
      </c>
      <c r="AM122" s="4">
        <f t="shared" si="292"/>
        <v>0</v>
      </c>
      <c r="AN122" s="4">
        <f t="shared" si="293"/>
        <v>0</v>
      </c>
      <c r="AO122" s="57">
        <f t="shared" si="310"/>
        <v>119</v>
      </c>
      <c r="AQ122" s="74">
        <f t="shared" si="310"/>
        <v>119</v>
      </c>
      <c r="AR122" s="73">
        <f t="shared" si="294"/>
        <v>-9.5101789905438106E-2</v>
      </c>
      <c r="AS122" s="73">
        <f t="shared" si="295"/>
        <v>-0.87182594213392595</v>
      </c>
      <c r="AT122" s="50">
        <f t="shared" si="301"/>
        <v>0</v>
      </c>
      <c r="AU122" s="50">
        <f t="shared" si="199"/>
        <v>-0.54869959978413807</v>
      </c>
      <c r="AW122" s="74">
        <f t="shared" ref="AW122" si="342">1+AW121</f>
        <v>119</v>
      </c>
      <c r="AX122" s="4">
        <f t="shared" si="201"/>
        <v>0</v>
      </c>
      <c r="AY122" s="4">
        <f t="shared" si="201"/>
        <v>0</v>
      </c>
      <c r="AZ122" s="49">
        <f t="shared" si="201"/>
        <v>0</v>
      </c>
      <c r="BA122" s="4">
        <f t="shared" si="202"/>
        <v>0</v>
      </c>
      <c r="BC122" s="74">
        <f t="shared" si="312"/>
        <v>119</v>
      </c>
      <c r="BD122" s="56">
        <f t="shared" si="204"/>
        <v>0</v>
      </c>
      <c r="BE122" s="4">
        <f t="shared" si="205"/>
        <v>0</v>
      </c>
      <c r="BF122" s="4">
        <f t="shared" si="206"/>
        <v>0</v>
      </c>
      <c r="BG122" s="49">
        <f t="shared" si="207"/>
        <v>0</v>
      </c>
      <c r="BI122" s="74">
        <f t="shared" si="313"/>
        <v>119</v>
      </c>
      <c r="BJ122" s="56" t="e">
        <f t="shared" si="209"/>
        <v>#DIV/0!</v>
      </c>
      <c r="BK122" s="4" t="e">
        <f t="shared" si="210"/>
        <v>#DIV/0!</v>
      </c>
      <c r="BL122" s="4" t="e">
        <f t="shared" si="211"/>
        <v>#DIV/0!</v>
      </c>
      <c r="BM122" s="49" t="e">
        <f t="shared" si="212"/>
        <v>#DIV/0!</v>
      </c>
      <c r="BO122" s="74">
        <f t="shared" si="314"/>
        <v>119</v>
      </c>
      <c r="BP122" s="56">
        <f t="shared" si="214"/>
        <v>0</v>
      </c>
      <c r="BQ122" s="4">
        <f t="shared" si="215"/>
        <v>0</v>
      </c>
      <c r="BR122" s="4">
        <f t="shared" si="216"/>
        <v>0</v>
      </c>
      <c r="BS122" s="49">
        <f t="shared" si="217"/>
        <v>0</v>
      </c>
      <c r="BU122" s="74">
        <f t="shared" si="315"/>
        <v>119</v>
      </c>
      <c r="BV122" s="73">
        <f t="shared" si="219"/>
        <v>9.0443504432180886E-3</v>
      </c>
      <c r="BW122" s="73">
        <f t="shared" si="220"/>
        <v>0.76008047337770757</v>
      </c>
      <c r="BX122" s="73">
        <f t="shared" si="221"/>
        <v>0</v>
      </c>
      <c r="BY122" s="1">
        <f t="shared" si="222"/>
        <v>0.30107125080327329</v>
      </c>
      <c r="BZ122" s="91">
        <f t="shared" si="223"/>
        <v>0</v>
      </c>
      <c r="CB122" s="74">
        <f t="shared" si="316"/>
        <v>119</v>
      </c>
      <c r="CC122" s="56">
        <f t="shared" si="225"/>
        <v>0</v>
      </c>
      <c r="CD122" s="4">
        <f t="shared" si="226"/>
        <v>0</v>
      </c>
      <c r="CE122" s="4">
        <f t="shared" si="227"/>
        <v>0</v>
      </c>
      <c r="CF122" s="49">
        <f t="shared" si="228"/>
        <v>0</v>
      </c>
      <c r="CH122" s="74">
        <f t="shared" si="317"/>
        <v>119</v>
      </c>
      <c r="CI122" s="56">
        <f t="shared" si="297"/>
        <v>0</v>
      </c>
      <c r="CJ122" s="4">
        <f t="shared" si="298"/>
        <v>0</v>
      </c>
      <c r="CK122" s="4">
        <f t="shared" si="299"/>
        <v>0</v>
      </c>
      <c r="CL122" s="49">
        <f t="shared" si="230"/>
        <v>0</v>
      </c>
      <c r="CM122" s="4">
        <f t="shared" si="231"/>
        <v>0</v>
      </c>
      <c r="CN122" s="49">
        <f t="shared" si="232"/>
        <v>0</v>
      </c>
      <c r="CP122" s="74">
        <f t="shared" si="318"/>
        <v>119</v>
      </c>
      <c r="CQ122" s="56">
        <f t="shared" si="234"/>
        <v>0</v>
      </c>
      <c r="CR122" s="4">
        <f t="shared" si="235"/>
        <v>0</v>
      </c>
      <c r="CS122" s="4">
        <f t="shared" si="236"/>
        <v>0</v>
      </c>
      <c r="CT122" s="49">
        <f t="shared" si="237"/>
        <v>0</v>
      </c>
      <c r="CU122" s="4">
        <f t="shared" si="238"/>
        <v>0</v>
      </c>
      <c r="CV122" s="49">
        <f t="shared" si="239"/>
        <v>0</v>
      </c>
      <c r="CW122" s="56"/>
      <c r="CX122" s="74">
        <f t="shared" si="319"/>
        <v>119</v>
      </c>
      <c r="CY122" s="4">
        <f>Input_Accepted!Q121*(1-$DC$3)</f>
        <v>0.45130040021586193</v>
      </c>
      <c r="CZ122" s="4">
        <f>Input_Accepted!L121</f>
        <v>0</v>
      </c>
      <c r="DA122" s="4">
        <f>Input_Accepted!M121</f>
        <v>0</v>
      </c>
      <c r="DB122" s="49">
        <f>$DC$3*Input_Accepted!Q121</f>
        <v>0.54869959978413807</v>
      </c>
      <c r="DD122" s="102">
        <f>Input_Accepted!Q121*Input_Accepted!C121</f>
        <v>0</v>
      </c>
      <c r="DG122" s="82">
        <f t="shared" si="320"/>
        <v>119</v>
      </c>
      <c r="DH122" s="56">
        <f t="shared" si="242"/>
        <v>9.5101789905438106E-2</v>
      </c>
      <c r="DI122" s="4">
        <f t="shared" si="243"/>
        <v>0.87182594213392595</v>
      </c>
      <c r="DJ122" s="4">
        <f t="shared" si="244"/>
        <v>0</v>
      </c>
      <c r="DK122" s="49">
        <f t="shared" si="245"/>
        <v>0.54869959978413807</v>
      </c>
      <c r="DM122" s="74">
        <f t="shared" si="321"/>
        <v>119</v>
      </c>
      <c r="DN122" s="4">
        <f t="shared" si="254"/>
        <v>3.1144370405714541E-6</v>
      </c>
      <c r="DO122" s="4">
        <f t="shared" si="255"/>
        <v>6.4798606571609785E-4</v>
      </c>
      <c r="DP122" s="49">
        <f t="shared" si="256"/>
        <v>0</v>
      </c>
      <c r="DQ122" s="49">
        <f t="shared" si="257"/>
        <v>0</v>
      </c>
      <c r="DS122" s="74">
        <f t="shared" si="322"/>
        <v>119</v>
      </c>
      <c r="DT122" s="410">
        <f t="shared" si="267"/>
        <v>1</v>
      </c>
      <c r="DU122" s="467">
        <f t="shared" si="326"/>
        <v>1</v>
      </c>
      <c r="DV122" s="49"/>
      <c r="DW122" s="102">
        <f t="shared" si="258"/>
        <v>0</v>
      </c>
      <c r="DY122" s="74">
        <f t="shared" si="323"/>
        <v>119</v>
      </c>
      <c r="DZ122" s="409">
        <f t="shared" si="249"/>
        <v>1</v>
      </c>
      <c r="EB122" s="102">
        <f t="shared" si="260"/>
        <v>0</v>
      </c>
      <c r="EE122" s="74">
        <f t="shared" si="324"/>
        <v>119</v>
      </c>
      <c r="EF122" s="409">
        <f>Input_Accepted!Q121</f>
        <v>1</v>
      </c>
      <c r="EH122" s="443">
        <f t="shared" si="300"/>
        <v>0.65</v>
      </c>
    </row>
    <row r="123" spans="1:138" ht="15.75" thickBot="1">
      <c r="A123" s="83">
        <f t="shared" si="306"/>
        <v>120</v>
      </c>
      <c r="B123" s="85">
        <f>Input_Accepted!B122</f>
        <v>0</v>
      </c>
      <c r="C123" s="65">
        <f>Input_Accepted!C122</f>
        <v>0</v>
      </c>
      <c r="D123" s="66">
        <f t="shared" si="181"/>
        <v>0</v>
      </c>
      <c r="E123" s="67"/>
      <c r="F123" s="68">
        <f t="shared" si="182"/>
        <v>0</v>
      </c>
      <c r="G123" s="68">
        <f t="shared" si="183"/>
        <v>0</v>
      </c>
      <c r="H123" s="53">
        <f t="shared" si="184"/>
        <v>0</v>
      </c>
      <c r="J123" s="62">
        <f t="shared" si="185"/>
        <v>120</v>
      </c>
      <c r="K123" s="63">
        <f>Input_Accepted!B122</f>
        <v>0</v>
      </c>
      <c r="L123" s="4">
        <f t="shared" si="251"/>
        <v>1806</v>
      </c>
      <c r="M123" s="4">
        <f t="shared" si="252"/>
        <v>1</v>
      </c>
      <c r="N123" s="59"/>
      <c r="O123" s="53"/>
      <c r="Q123" s="45">
        <f t="shared" si="307"/>
        <v>120</v>
      </c>
      <c r="R123" s="46">
        <f>Input_Accepted!M122</f>
        <v>0</v>
      </c>
      <c r="S123" s="46">
        <f t="shared" si="187"/>
        <v>0</v>
      </c>
      <c r="T123" s="46">
        <f t="shared" si="188"/>
        <v>0</v>
      </c>
      <c r="U123" s="14">
        <f t="shared" si="189"/>
        <v>0</v>
      </c>
      <c r="V123" s="14">
        <f t="shared" si="190"/>
        <v>0</v>
      </c>
      <c r="W123" s="53"/>
      <c r="X123" s="45">
        <f t="shared" si="308"/>
        <v>120</v>
      </c>
      <c r="Y123" s="46">
        <f>+Input_Accepted!I122</f>
        <v>0</v>
      </c>
      <c r="Z123" s="46">
        <f t="shared" si="192"/>
        <v>0</v>
      </c>
      <c r="AA123" s="46">
        <f t="shared" si="193"/>
        <v>0</v>
      </c>
      <c r="AB123" s="14">
        <f t="shared" si="194"/>
        <v>0</v>
      </c>
      <c r="AC123" s="14">
        <f t="shared" si="195"/>
        <v>0</v>
      </c>
      <c r="AD123" s="51"/>
      <c r="AE123" s="45">
        <f t="shared" si="309"/>
        <v>120</v>
      </c>
      <c r="AF123" s="46">
        <f>Input_Accepted!E122</f>
        <v>0</v>
      </c>
      <c r="AG123" s="46">
        <f>Input_Accepted!J122</f>
        <v>0</v>
      </c>
      <c r="AH123" s="46">
        <f>Input_Accepted!K122</f>
        <v>0.89492080048915101</v>
      </c>
      <c r="AI123" s="47">
        <f>Input_Accepted!L122</f>
        <v>0</v>
      </c>
      <c r="AK123" s="58">
        <f t="shared" si="290"/>
        <v>0</v>
      </c>
      <c r="AL123" s="59">
        <f t="shared" si="291"/>
        <v>0</v>
      </c>
      <c r="AM123" s="59">
        <f t="shared" si="292"/>
        <v>0</v>
      </c>
      <c r="AN123" s="59">
        <f t="shared" si="293"/>
        <v>0</v>
      </c>
      <c r="AO123" s="60">
        <f t="shared" si="310"/>
        <v>120</v>
      </c>
      <c r="AQ123" s="75">
        <f t="shared" si="310"/>
        <v>120</v>
      </c>
      <c r="AR123" s="76">
        <f t="shared" si="294"/>
        <v>0</v>
      </c>
      <c r="AS123" s="76">
        <f t="shared" si="295"/>
        <v>-0.89492080048915101</v>
      </c>
      <c r="AT123" s="51">
        <f t="shared" si="301"/>
        <v>0</v>
      </c>
      <c r="AU123" s="50">
        <f t="shared" si="199"/>
        <v>-0.54869959978413807</v>
      </c>
      <c r="AW123" s="75">
        <f t="shared" ref="AW123" si="343">1+AW122</f>
        <v>120</v>
      </c>
      <c r="AX123" s="59">
        <f t="shared" si="201"/>
        <v>0</v>
      </c>
      <c r="AY123" s="59">
        <f t="shared" si="201"/>
        <v>0</v>
      </c>
      <c r="AZ123" s="53">
        <f t="shared" si="201"/>
        <v>0</v>
      </c>
      <c r="BA123" s="4">
        <f t="shared" si="202"/>
        <v>0</v>
      </c>
      <c r="BC123" s="75">
        <f t="shared" si="312"/>
        <v>120</v>
      </c>
      <c r="BD123" s="58">
        <f t="shared" si="204"/>
        <v>0</v>
      </c>
      <c r="BE123" s="4">
        <f t="shared" si="205"/>
        <v>0</v>
      </c>
      <c r="BF123" s="59">
        <f t="shared" si="206"/>
        <v>0</v>
      </c>
      <c r="BG123" s="53">
        <f t="shared" si="207"/>
        <v>0</v>
      </c>
      <c r="BI123" s="75">
        <f t="shared" si="313"/>
        <v>120</v>
      </c>
      <c r="BJ123" s="58" t="e">
        <f t="shared" si="209"/>
        <v>#DIV/0!</v>
      </c>
      <c r="BK123" s="59" t="e">
        <f t="shared" si="210"/>
        <v>#DIV/0!</v>
      </c>
      <c r="BL123" s="59" t="e">
        <f t="shared" si="211"/>
        <v>#DIV/0!</v>
      </c>
      <c r="BM123" s="53" t="e">
        <f t="shared" si="212"/>
        <v>#DIV/0!</v>
      </c>
      <c r="BO123" s="75">
        <f t="shared" si="314"/>
        <v>120</v>
      </c>
      <c r="BP123" s="58">
        <f t="shared" si="214"/>
        <v>0</v>
      </c>
      <c r="BQ123" s="59">
        <f t="shared" si="215"/>
        <v>0</v>
      </c>
      <c r="BR123" s="59">
        <f t="shared" si="216"/>
        <v>0</v>
      </c>
      <c r="BS123" s="53">
        <f t="shared" si="217"/>
        <v>0</v>
      </c>
      <c r="BU123" s="75">
        <f t="shared" si="315"/>
        <v>120</v>
      </c>
      <c r="BV123" s="76">
        <f t="shared" si="219"/>
        <v>0</v>
      </c>
      <c r="BW123" s="76">
        <f t="shared" si="220"/>
        <v>0.80088323914814286</v>
      </c>
      <c r="BX123" s="76">
        <f t="shared" si="221"/>
        <v>0</v>
      </c>
      <c r="BY123" s="1">
        <f t="shared" si="222"/>
        <v>0.30107125080327329</v>
      </c>
      <c r="BZ123" s="92">
        <f t="shared" si="223"/>
        <v>0</v>
      </c>
      <c r="CB123" s="75">
        <f t="shared" si="316"/>
        <v>120</v>
      </c>
      <c r="CC123" s="58">
        <f t="shared" si="225"/>
        <v>0</v>
      </c>
      <c r="CD123" s="59">
        <f t="shared" si="226"/>
        <v>0</v>
      </c>
      <c r="CE123" s="59">
        <f t="shared" si="227"/>
        <v>0</v>
      </c>
      <c r="CF123" s="53">
        <f t="shared" si="228"/>
        <v>0</v>
      </c>
      <c r="CH123" s="75">
        <f t="shared" si="317"/>
        <v>120</v>
      </c>
      <c r="CI123" s="58">
        <f t="shared" si="297"/>
        <v>0</v>
      </c>
      <c r="CJ123" s="59">
        <f t="shared" si="298"/>
        <v>0</v>
      </c>
      <c r="CK123" s="59">
        <f t="shared" si="299"/>
        <v>0</v>
      </c>
      <c r="CL123" s="53">
        <f t="shared" si="230"/>
        <v>0</v>
      </c>
      <c r="CM123" s="59">
        <f t="shared" si="231"/>
        <v>0</v>
      </c>
      <c r="CN123" s="53">
        <f t="shared" si="232"/>
        <v>0</v>
      </c>
      <c r="CP123" s="75">
        <f t="shared" si="318"/>
        <v>120</v>
      </c>
      <c r="CQ123" s="58">
        <f t="shared" si="234"/>
        <v>0</v>
      </c>
      <c r="CR123" s="59">
        <f t="shared" si="235"/>
        <v>0</v>
      </c>
      <c r="CS123" s="59">
        <f t="shared" si="236"/>
        <v>0</v>
      </c>
      <c r="CT123" s="53">
        <f t="shared" si="237"/>
        <v>0</v>
      </c>
      <c r="CU123" s="59">
        <f t="shared" si="238"/>
        <v>0</v>
      </c>
      <c r="CV123" s="53">
        <f t="shared" si="239"/>
        <v>0</v>
      </c>
      <c r="CW123" s="56"/>
      <c r="CX123" s="75">
        <f t="shared" si="319"/>
        <v>120</v>
      </c>
      <c r="CY123" s="59">
        <f>Input_Accepted!Q122*(1-$DC$3)</f>
        <v>0.45130040021586193</v>
      </c>
      <c r="CZ123" s="59">
        <f>Input_Accepted!L122</f>
        <v>0</v>
      </c>
      <c r="DA123" s="59">
        <f>Input_Accepted!M122</f>
        <v>0</v>
      </c>
      <c r="DB123" s="53">
        <f>$DC$3*Input_Accepted!Q122</f>
        <v>0.54869959978413807</v>
      </c>
      <c r="DD123" s="103">
        <f>Input_Accepted!Q122*Input_Accepted!C122</f>
        <v>0</v>
      </c>
      <c r="DG123" s="83">
        <f t="shared" si="320"/>
        <v>120</v>
      </c>
      <c r="DH123" s="58">
        <f t="shared" si="242"/>
        <v>0</v>
      </c>
      <c r="DI123" s="59">
        <f t="shared" si="243"/>
        <v>0.89492080048915101</v>
      </c>
      <c r="DJ123" s="59">
        <f t="shared" si="244"/>
        <v>0</v>
      </c>
      <c r="DK123" s="53">
        <f t="shared" si="245"/>
        <v>0.54869959978413807</v>
      </c>
      <c r="DM123" s="75">
        <f t="shared" si="321"/>
        <v>120</v>
      </c>
      <c r="DN123" s="59">
        <f t="shared" si="254"/>
        <v>9.0443504432180886E-3</v>
      </c>
      <c r="DO123" s="59">
        <f t="shared" si="255"/>
        <v>5.3337248244790915E-4</v>
      </c>
      <c r="DP123" s="53">
        <f t="shared" si="256"/>
        <v>0</v>
      </c>
      <c r="DQ123" s="53">
        <f t="shared" si="257"/>
        <v>0</v>
      </c>
      <c r="DS123" s="75">
        <f t="shared" si="322"/>
        <v>120</v>
      </c>
      <c r="DT123" s="410">
        <f t="shared" si="267"/>
        <v>1</v>
      </c>
      <c r="DU123" s="469">
        <f t="shared" si="326"/>
        <v>1</v>
      </c>
      <c r="DV123" s="53"/>
      <c r="DW123" s="103">
        <v>0</v>
      </c>
      <c r="DY123" s="75">
        <f t="shared" si="323"/>
        <v>120</v>
      </c>
      <c r="DZ123" s="409">
        <f t="shared" si="249"/>
        <v>1</v>
      </c>
      <c r="EB123" s="103">
        <f t="shared" si="260"/>
        <v>0</v>
      </c>
      <c r="EE123" s="75">
        <f t="shared" si="324"/>
        <v>120</v>
      </c>
      <c r="EF123" s="409">
        <f>Input_Accepted!Q122</f>
        <v>1</v>
      </c>
      <c r="EH123" s="444">
        <f t="shared" si="300"/>
        <v>0.65</v>
      </c>
    </row>
    <row r="124" spans="1:138">
      <c r="AS124" s="32"/>
      <c r="AW124"/>
      <c r="BC124"/>
      <c r="BI124"/>
      <c r="BO124"/>
      <c r="BU124"/>
      <c r="CB124"/>
      <c r="CH124"/>
      <c r="CP124"/>
      <c r="CX124"/>
      <c r="DG124"/>
      <c r="DM124"/>
      <c r="DS124"/>
    </row>
  </sheetData>
  <mergeCells count="21">
    <mergeCell ref="B1:H1"/>
    <mergeCell ref="K1:O1"/>
    <mergeCell ref="R1:T1"/>
    <mergeCell ref="AR1:AT1"/>
    <mergeCell ref="AX1:AZ1"/>
    <mergeCell ref="Y1:AA1"/>
    <mergeCell ref="AF1:AI1"/>
    <mergeCell ref="AK1:AM1"/>
    <mergeCell ref="EF1:EH1"/>
    <mergeCell ref="DZ1:EB1"/>
    <mergeCell ref="DT1:DW1"/>
    <mergeCell ref="BP1:BR1"/>
    <mergeCell ref="BD1:BF1"/>
    <mergeCell ref="BJ1:BL1"/>
    <mergeCell ref="DH1:DJ1"/>
    <mergeCell ref="DN1:DP1"/>
    <mergeCell ref="CY1:DD1"/>
    <mergeCell ref="BV1:BZ1"/>
    <mergeCell ref="CC1:CE1"/>
    <mergeCell ref="CI1:CK1"/>
    <mergeCell ref="CQ1:CS1"/>
  </mergeCells>
  <conditionalFormatting sqref="H2 F2:G1048576 CQ3:CQ123">
    <cfRule type="cellIs" dxfId="8" priority="10" operator="equal">
      <formula>1</formula>
    </cfRule>
  </conditionalFormatting>
  <conditionalFormatting sqref="H3:H123">
    <cfRule type="cellIs" dxfId="7" priority="8" operator="greaterThan">
      <formula>0</formula>
    </cfRule>
    <cfRule type="cellIs" dxfId="6" priority="9" operator="equal">
      <formula>1</formula>
    </cfRule>
  </conditionalFormatting>
  <conditionalFormatting sqref="F3:G123">
    <cfRule type="cellIs" dxfId="5" priority="7" operator="greater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T122"/>
  <sheetViews>
    <sheetView topLeftCell="E1" zoomScale="80" zoomScaleNormal="80" workbookViewId="0">
      <selection activeCell="H49" sqref="H49"/>
    </sheetView>
  </sheetViews>
  <sheetFormatPr baseColWidth="10" defaultColWidth="11.42578125" defaultRowHeight="15"/>
  <cols>
    <col min="1" max="1" width="4.42578125" bestFit="1" customWidth="1"/>
    <col min="2" max="2" width="13.7109375" bestFit="1" customWidth="1"/>
    <col min="3" max="3" width="22" style="118" bestFit="1" customWidth="1"/>
    <col min="4" max="4" width="18.85546875" bestFit="1" customWidth="1"/>
    <col min="5" max="5" width="15.7109375" bestFit="1" customWidth="1"/>
    <col min="6" max="6" width="18.42578125" bestFit="1" customWidth="1"/>
    <col min="7" max="7" width="15.28515625" bestFit="1" customWidth="1"/>
    <col min="8" max="8" width="13.28515625" bestFit="1" customWidth="1"/>
    <col min="9" max="9" width="27" bestFit="1" customWidth="1"/>
    <col min="10" max="10" width="36.5703125" bestFit="1" customWidth="1"/>
    <col min="11" max="11" width="43.5703125" bestFit="1" customWidth="1"/>
    <col min="12" max="12" width="27.85546875" bestFit="1" customWidth="1"/>
    <col min="13" max="13" width="30" bestFit="1" customWidth="1"/>
    <col min="14" max="14" width="21.5703125" bestFit="1" customWidth="1"/>
    <col min="17" max="17" width="14.140625" bestFit="1" customWidth="1"/>
  </cols>
  <sheetData>
    <row r="1" spans="1:20">
      <c r="A1" t="s">
        <v>0</v>
      </c>
      <c r="B1" t="s">
        <v>1</v>
      </c>
      <c r="C1" s="118" t="s">
        <v>5</v>
      </c>
      <c r="D1" t="s">
        <v>19</v>
      </c>
      <c r="E1" t="s">
        <v>20</v>
      </c>
      <c r="F1" t="s">
        <v>54</v>
      </c>
      <c r="G1" t="s">
        <v>55</v>
      </c>
      <c r="H1" t="s">
        <v>18</v>
      </c>
      <c r="I1" t="s">
        <v>23</v>
      </c>
      <c r="J1" t="s">
        <v>24</v>
      </c>
      <c r="K1" t="s">
        <v>25</v>
      </c>
      <c r="L1" t="s">
        <v>26</v>
      </c>
      <c r="M1" t="s">
        <v>27</v>
      </c>
      <c r="N1" t="s">
        <v>28</v>
      </c>
      <c r="O1" t="s">
        <v>29</v>
      </c>
      <c r="P1" t="s">
        <v>30</v>
      </c>
      <c r="Q1" t="s">
        <v>51</v>
      </c>
      <c r="R1" t="s">
        <v>60</v>
      </c>
      <c r="S1" t="s">
        <v>69</v>
      </c>
      <c r="T1" t="s">
        <v>70</v>
      </c>
    </row>
    <row r="2" spans="1:20">
      <c r="A2">
        <v>0</v>
      </c>
      <c r="B2">
        <v>0</v>
      </c>
      <c r="C2">
        <v>7.3921971252566804E-2</v>
      </c>
      <c r="D2">
        <v>0</v>
      </c>
      <c r="E2">
        <v>0</v>
      </c>
      <c r="F2">
        <v>37</v>
      </c>
      <c r="G2">
        <v>26</v>
      </c>
      <c r="H2">
        <v>37</v>
      </c>
      <c r="I2">
        <v>0</v>
      </c>
      <c r="J2">
        <v>9.4468867997867401E-3</v>
      </c>
      <c r="K2" s="3">
        <v>3.4996618852756199E-5</v>
      </c>
      <c r="L2">
        <v>4.6240067929191001E-3</v>
      </c>
      <c r="M2">
        <v>0</v>
      </c>
      <c r="N2">
        <v>9.3395822629266795E-3</v>
      </c>
      <c r="O2" s="3">
        <v>3.5909123588862002E-5</v>
      </c>
      <c r="P2">
        <v>4.6434563042179397E-3</v>
      </c>
      <c r="Q2">
        <v>8.7100000000000007E-3</v>
      </c>
      <c r="R2">
        <v>100000</v>
      </c>
      <c r="S2" s="3"/>
      <c r="T2" s="3"/>
    </row>
    <row r="3" spans="1:20">
      <c r="A3">
        <v>1</v>
      </c>
      <c r="B3">
        <v>0</v>
      </c>
      <c r="C3">
        <v>0</v>
      </c>
      <c r="D3">
        <v>0</v>
      </c>
      <c r="E3">
        <v>0</v>
      </c>
      <c r="F3">
        <v>72</v>
      </c>
      <c r="G3">
        <v>71</v>
      </c>
      <c r="H3">
        <v>71</v>
      </c>
      <c r="I3">
        <v>0</v>
      </c>
      <c r="J3">
        <v>8.92887001056945E-3</v>
      </c>
      <c r="K3" s="3">
        <v>3.8384529426060999E-5</v>
      </c>
      <c r="L3">
        <v>2.3975070615316001E-4</v>
      </c>
      <c r="M3">
        <v>0</v>
      </c>
      <c r="N3">
        <v>8.8258923605478903E-3</v>
      </c>
      <c r="O3" s="3">
        <v>3.9369397308974798E-5</v>
      </c>
      <c r="P3">
        <v>2.43913088057971E-4</v>
      </c>
      <c r="Q3">
        <v>7.2632630209121403E-4</v>
      </c>
      <c r="R3">
        <v>99129</v>
      </c>
      <c r="S3" s="3"/>
      <c r="T3" s="3"/>
    </row>
    <row r="4" spans="1:20">
      <c r="A4">
        <v>2</v>
      </c>
      <c r="B4">
        <v>0</v>
      </c>
      <c r="C4">
        <v>0.191649555099247</v>
      </c>
      <c r="D4">
        <v>0</v>
      </c>
      <c r="E4">
        <v>0</v>
      </c>
      <c r="F4">
        <v>0</v>
      </c>
      <c r="G4">
        <v>0</v>
      </c>
      <c r="H4">
        <v>0</v>
      </c>
      <c r="I4">
        <v>0</v>
      </c>
      <c r="J4">
        <v>8.4267059921521795E-3</v>
      </c>
      <c r="K4" s="3">
        <v>4.2100411820178402E-5</v>
      </c>
      <c r="L4">
        <v>1.44465179315252E-4</v>
      </c>
      <c r="M4">
        <v>0</v>
      </c>
      <c r="N4">
        <v>8.3279757647154295E-3</v>
      </c>
      <c r="O4" s="3">
        <v>4.3163107987576102E-5</v>
      </c>
      <c r="P4">
        <v>1.4730045020334E-4</v>
      </c>
      <c r="Q4">
        <v>4.7447429257902E-4</v>
      </c>
      <c r="R4">
        <v>99057</v>
      </c>
      <c r="S4" s="3"/>
    </row>
    <row r="5" spans="1:20">
      <c r="A5">
        <v>3</v>
      </c>
      <c r="B5">
        <v>0</v>
      </c>
      <c r="C5">
        <v>0</v>
      </c>
      <c r="D5">
        <v>0</v>
      </c>
      <c r="E5">
        <v>0</v>
      </c>
      <c r="F5">
        <v>0</v>
      </c>
      <c r="G5">
        <v>0</v>
      </c>
      <c r="H5">
        <v>0</v>
      </c>
      <c r="I5">
        <v>0</v>
      </c>
      <c r="J5">
        <v>7.9403947445347896E-3</v>
      </c>
      <c r="K5" s="3">
        <v>4.6176014442789202E-5</v>
      </c>
      <c r="L5" s="3">
        <v>9.4910239380981398E-5</v>
      </c>
      <c r="M5">
        <v>0</v>
      </c>
      <c r="N5">
        <v>7.8458324754292208E-3</v>
      </c>
      <c r="O5" s="3">
        <v>4.7322384636228099E-5</v>
      </c>
      <c r="P5" s="3">
        <v>9.6951524840256298E-5</v>
      </c>
      <c r="Q5">
        <v>3.3329966670033302E-4</v>
      </c>
      <c r="R5">
        <v>99010</v>
      </c>
      <c r="S5" s="3"/>
    </row>
    <row r="6" spans="1:20">
      <c r="A6">
        <v>4</v>
      </c>
      <c r="B6">
        <v>0</v>
      </c>
      <c r="C6">
        <v>5.7494866529774299E-2</v>
      </c>
      <c r="D6">
        <v>0</v>
      </c>
      <c r="E6">
        <v>0</v>
      </c>
      <c r="F6">
        <v>0</v>
      </c>
      <c r="G6">
        <v>0</v>
      </c>
      <c r="H6">
        <v>0</v>
      </c>
      <c r="I6">
        <v>0</v>
      </c>
      <c r="J6">
        <v>7.4699362677170204E-3</v>
      </c>
      <c r="K6" s="3">
        <v>5.0646158734624101E-5</v>
      </c>
      <c r="L6" s="3">
        <v>8.1421019245550498E-5</v>
      </c>
      <c r="M6">
        <v>0</v>
      </c>
      <c r="N6">
        <v>7.37946249268903E-3</v>
      </c>
      <c r="O6" s="3">
        <v>5.1882451830853597E-5</v>
      </c>
      <c r="P6" s="3">
        <v>8.32281512983357E-5</v>
      </c>
      <c r="Q6">
        <v>2.9299736302373301E-4</v>
      </c>
      <c r="R6">
        <v>98977</v>
      </c>
      <c r="S6" s="3"/>
    </row>
    <row r="7" spans="1:20">
      <c r="A7">
        <v>5</v>
      </c>
      <c r="B7">
        <v>0</v>
      </c>
      <c r="C7">
        <v>4.3805612594114002E-2</v>
      </c>
      <c r="D7">
        <v>0</v>
      </c>
      <c r="E7">
        <v>0</v>
      </c>
      <c r="F7">
        <v>0</v>
      </c>
      <c r="G7">
        <v>0</v>
      </c>
      <c r="H7">
        <v>0</v>
      </c>
      <c r="I7">
        <v>0</v>
      </c>
      <c r="J7">
        <v>7.0153305616982601E-3</v>
      </c>
      <c r="K7" s="3">
        <v>5.5549036559909803E-5</v>
      </c>
      <c r="L7" s="3">
        <v>7.4812484365881606E-5</v>
      </c>
      <c r="M7">
        <v>0</v>
      </c>
      <c r="N7">
        <v>6.9288658164943801E-3</v>
      </c>
      <c r="O7" s="3">
        <v>5.6881927902985303E-5</v>
      </c>
      <c r="P7" s="3">
        <v>7.6501349759147105E-5</v>
      </c>
      <c r="Q7">
        <v>2.7287059869830597E-4</v>
      </c>
      <c r="R7">
        <v>98948</v>
      </c>
      <c r="S7" s="3"/>
    </row>
    <row r="8" spans="1:20">
      <c r="A8">
        <v>6</v>
      </c>
      <c r="B8">
        <v>0</v>
      </c>
      <c r="C8">
        <v>9.3086926762491196E-2</v>
      </c>
      <c r="D8">
        <v>0</v>
      </c>
      <c r="E8">
        <v>0</v>
      </c>
      <c r="F8">
        <v>0</v>
      </c>
      <c r="G8">
        <v>0</v>
      </c>
      <c r="H8">
        <v>0</v>
      </c>
      <c r="I8">
        <v>0</v>
      </c>
      <c r="J8">
        <v>6.5765776264775297E-3</v>
      </c>
      <c r="K8" s="3">
        <v>6.0926536366245898E-5</v>
      </c>
      <c r="L8" s="3">
        <v>6.5053767484640906E-5</v>
      </c>
      <c r="M8">
        <v>0</v>
      </c>
      <c r="N8">
        <v>6.4940424468446197E-3</v>
      </c>
      <c r="O8" s="3">
        <v>6.2363151844713194E-5</v>
      </c>
      <c r="P8" s="3">
        <v>6.6563141892878204E-5</v>
      </c>
      <c r="Q8">
        <v>2.4261784656443001E-4</v>
      </c>
      <c r="R8">
        <v>98921</v>
      </c>
      <c r="S8" s="3"/>
    </row>
    <row r="9" spans="1:20">
      <c r="A9">
        <v>7</v>
      </c>
      <c r="B9">
        <v>0</v>
      </c>
      <c r="C9">
        <v>8.2135523613962001E-3</v>
      </c>
      <c r="D9">
        <v>0</v>
      </c>
      <c r="E9">
        <v>0</v>
      </c>
      <c r="F9">
        <v>0</v>
      </c>
      <c r="G9">
        <v>0</v>
      </c>
      <c r="H9">
        <v>0</v>
      </c>
      <c r="I9">
        <v>0</v>
      </c>
      <c r="J9">
        <v>6.1536774620532296E-3</v>
      </c>
      <c r="K9" s="3">
        <v>6.6824600892245706E-5</v>
      </c>
      <c r="L9" s="3">
        <v>5.5516434847051903E-5</v>
      </c>
      <c r="M9">
        <v>0</v>
      </c>
      <c r="N9">
        <v>6.0749923837389299E-3</v>
      </c>
      <c r="O9" s="3">
        <v>6.8372541687233794E-5</v>
      </c>
      <c r="P9" s="3">
        <v>5.6844049930530901E-5</v>
      </c>
      <c r="Q9">
        <v>2.12342133735098E-4</v>
      </c>
      <c r="R9">
        <v>98897</v>
      </c>
      <c r="S9" s="3"/>
    </row>
    <row r="10" spans="1:20">
      <c r="A10">
        <v>8</v>
      </c>
      <c r="B10">
        <v>0</v>
      </c>
      <c r="C10">
        <v>2.7378507871320699E-2</v>
      </c>
      <c r="D10">
        <v>0</v>
      </c>
      <c r="E10">
        <v>0</v>
      </c>
      <c r="F10">
        <v>0</v>
      </c>
      <c r="G10">
        <v>0</v>
      </c>
      <c r="H10">
        <v>0</v>
      </c>
      <c r="I10">
        <v>0</v>
      </c>
      <c r="J10">
        <v>5.7466300684230996E-3</v>
      </c>
      <c r="K10" s="3">
        <v>7.3293619472614106E-5</v>
      </c>
      <c r="L10" s="3">
        <v>5.55304593033547E-5</v>
      </c>
      <c r="M10">
        <v>0</v>
      </c>
      <c r="N10">
        <v>5.6717156271762102E-3</v>
      </c>
      <c r="O10" s="3">
        <v>7.4960987382910501E-5</v>
      </c>
      <c r="P10" s="3">
        <v>5.6858346755990698E-5</v>
      </c>
      <c r="Q10">
        <v>2.12387232493224E-4</v>
      </c>
      <c r="R10">
        <v>98876</v>
      </c>
      <c r="S10" s="3"/>
    </row>
    <row r="11" spans="1:20">
      <c r="A11">
        <v>9</v>
      </c>
      <c r="B11">
        <v>0</v>
      </c>
      <c r="C11">
        <v>0</v>
      </c>
      <c r="D11">
        <v>0</v>
      </c>
      <c r="E11">
        <v>0</v>
      </c>
      <c r="F11">
        <v>0</v>
      </c>
      <c r="G11">
        <v>0</v>
      </c>
      <c r="H11">
        <v>0</v>
      </c>
      <c r="I11">
        <v>0</v>
      </c>
      <c r="J11">
        <v>5.3554354455839998E-3</v>
      </c>
      <c r="K11" s="3">
        <v>8.0388858284763401E-5</v>
      </c>
      <c r="L11" s="3">
        <v>5.2412944226486101E-5</v>
      </c>
      <c r="M11">
        <v>0</v>
      </c>
      <c r="N11">
        <v>5.2842121771551004E-3</v>
      </c>
      <c r="O11" s="3">
        <v>8.2184281506081396E-5</v>
      </c>
      <c r="P11" s="3">
        <v>5.3679889074916999E-5</v>
      </c>
      <c r="Q11">
        <v>2.02316524202114E-4</v>
      </c>
      <c r="R11">
        <v>98855</v>
      </c>
    </row>
    <row r="12" spans="1:20">
      <c r="A12">
        <v>10</v>
      </c>
      <c r="B12">
        <v>0</v>
      </c>
      <c r="C12">
        <v>0</v>
      </c>
      <c r="D12">
        <v>0</v>
      </c>
      <c r="E12">
        <v>0</v>
      </c>
      <c r="F12">
        <v>0</v>
      </c>
      <c r="G12">
        <v>0</v>
      </c>
      <c r="H12">
        <v>0</v>
      </c>
      <c r="I12">
        <v>0</v>
      </c>
      <c r="J12">
        <v>4.9800935935319004E-3</v>
      </c>
      <c r="K12" s="3">
        <v>8.8170932198927701E-5</v>
      </c>
      <c r="L12" s="3">
        <v>5.5557859189547901E-5</v>
      </c>
      <c r="M12">
        <v>0</v>
      </c>
      <c r="N12">
        <v>4.91248203367395E-3</v>
      </c>
      <c r="O12" s="3">
        <v>9.01035914124826E-5</v>
      </c>
      <c r="P12" s="3">
        <v>5.6886278730030197E-5</v>
      </c>
      <c r="Q12">
        <v>2.1247533768401901E-4</v>
      </c>
      <c r="R12">
        <v>98835</v>
      </c>
    </row>
    <row r="13" spans="1:20">
      <c r="A13">
        <v>11</v>
      </c>
      <c r="B13">
        <v>0</v>
      </c>
      <c r="C13">
        <v>0</v>
      </c>
      <c r="D13">
        <v>0</v>
      </c>
      <c r="E13">
        <v>0</v>
      </c>
      <c r="F13">
        <v>0</v>
      </c>
      <c r="G13">
        <v>0</v>
      </c>
      <c r="H13">
        <v>0</v>
      </c>
      <c r="I13">
        <v>0</v>
      </c>
      <c r="J13">
        <v>4.6206045122616198E-3</v>
      </c>
      <c r="K13" s="3">
        <v>9.6706322253448094E-5</v>
      </c>
      <c r="L13" s="3">
        <v>5.5571902917947597E-5</v>
      </c>
      <c r="M13">
        <v>0</v>
      </c>
      <c r="N13">
        <v>4.5565251967307104E-3</v>
      </c>
      <c r="O13" s="3">
        <v>9.8785976839654803E-5</v>
      </c>
      <c r="P13" s="3">
        <v>5.6900595155003297E-5</v>
      </c>
      <c r="Q13">
        <v>2.1252049304754399E-4</v>
      </c>
      <c r="R13">
        <v>98814</v>
      </c>
    </row>
    <row r="14" spans="1:20">
      <c r="A14">
        <v>12</v>
      </c>
      <c r="B14">
        <v>0</v>
      </c>
      <c r="C14">
        <v>0</v>
      </c>
      <c r="D14">
        <v>0</v>
      </c>
      <c r="E14">
        <v>0</v>
      </c>
      <c r="F14">
        <v>0</v>
      </c>
      <c r="G14">
        <v>0</v>
      </c>
      <c r="H14">
        <v>0</v>
      </c>
      <c r="I14">
        <v>0</v>
      </c>
      <c r="J14">
        <v>4.2769682017668696E-3</v>
      </c>
      <c r="K14">
        <v>1.0606794315759501E-4</v>
      </c>
      <c r="L14" s="3">
        <v>5.8748261234246997E-5</v>
      </c>
      <c r="M14">
        <v>0</v>
      </c>
      <c r="N14">
        <v>4.2163416663228599E-3</v>
      </c>
      <c r="O14">
        <v>1.0830495731784E-4</v>
      </c>
      <c r="P14" s="3">
        <v>6.0138230618906397E-5</v>
      </c>
      <c r="Q14">
        <v>2.2268784225603001E-4</v>
      </c>
      <c r="R14">
        <v>98793</v>
      </c>
    </row>
    <row r="15" spans="1:20">
      <c r="A15">
        <v>13</v>
      </c>
      <c r="B15">
        <v>0</v>
      </c>
      <c r="C15">
        <v>7.66598220396979E-2</v>
      </c>
      <c r="D15">
        <v>0</v>
      </c>
      <c r="E15">
        <v>0</v>
      </c>
      <c r="F15">
        <v>0</v>
      </c>
      <c r="G15">
        <v>0</v>
      </c>
      <c r="H15">
        <v>0</v>
      </c>
      <c r="I15">
        <v>0</v>
      </c>
      <c r="J15">
        <v>3.9491846620400397E-3</v>
      </c>
      <c r="K15">
        <v>1.16335765654618E-4</v>
      </c>
      <c r="L15" s="3">
        <v>7.1680904769503897E-5</v>
      </c>
      <c r="M15">
        <v>0</v>
      </c>
      <c r="N15">
        <v>3.8919314424473899E-3</v>
      </c>
      <c r="O15">
        <v>1.18741134176426E-4</v>
      </c>
      <c r="P15" s="3">
        <v>7.3312829639586894E-5</v>
      </c>
      <c r="Q15">
        <v>2.6323516011784803E-4</v>
      </c>
      <c r="R15">
        <v>98771</v>
      </c>
    </row>
    <row r="16" spans="1:20">
      <c r="A16">
        <v>14</v>
      </c>
      <c r="B16">
        <v>0</v>
      </c>
      <c r="C16">
        <v>0</v>
      </c>
      <c r="D16">
        <v>0</v>
      </c>
      <c r="E16">
        <v>0</v>
      </c>
      <c r="F16">
        <v>0</v>
      </c>
      <c r="G16">
        <v>0</v>
      </c>
      <c r="H16">
        <v>0</v>
      </c>
      <c r="I16">
        <v>0</v>
      </c>
      <c r="J16">
        <v>3.6372538930720998E-3</v>
      </c>
      <c r="K16">
        <v>1.2759749903668E-4</v>
      </c>
      <c r="L16" s="3">
        <v>9.5213291305192694E-5</v>
      </c>
      <c r="M16">
        <v>0</v>
      </c>
      <c r="N16">
        <v>3.5832945251006898E-3</v>
      </c>
      <c r="O16">
        <v>1.30182872390194E-4</v>
      </c>
      <c r="P16" s="3">
        <v>9.7259734076702702E-5</v>
      </c>
      <c r="Q16">
        <v>3.3419413641197E-4</v>
      </c>
      <c r="R16">
        <v>98745</v>
      </c>
    </row>
    <row r="17" spans="1:18">
      <c r="A17">
        <v>15</v>
      </c>
      <c r="B17">
        <v>0</v>
      </c>
      <c r="C17">
        <v>0</v>
      </c>
      <c r="D17">
        <v>0</v>
      </c>
      <c r="E17">
        <v>0</v>
      </c>
      <c r="F17">
        <v>0</v>
      </c>
      <c r="G17">
        <v>0</v>
      </c>
      <c r="H17">
        <v>0</v>
      </c>
      <c r="I17">
        <v>0</v>
      </c>
      <c r="J17">
        <v>3.3411758948525701E-3</v>
      </c>
      <c r="K17">
        <v>1.3994933961614101E-4</v>
      </c>
      <c r="L17">
        <v>1.3775257569717501E-4</v>
      </c>
      <c r="M17">
        <v>0</v>
      </c>
      <c r="N17">
        <v>3.29043091427856E-3</v>
      </c>
      <c r="O17">
        <v>1.4272704801177001E-4</v>
      </c>
      <c r="P17">
        <v>1.40485438154596E-4</v>
      </c>
      <c r="Q17">
        <v>4.5587162654996398E-4</v>
      </c>
      <c r="R17">
        <v>98712</v>
      </c>
    </row>
    <row r="18" spans="1:18">
      <c r="A18">
        <v>16</v>
      </c>
      <c r="B18">
        <v>0</v>
      </c>
      <c r="C18">
        <v>0</v>
      </c>
      <c r="D18">
        <v>0</v>
      </c>
      <c r="E18">
        <v>0</v>
      </c>
      <c r="F18">
        <v>0</v>
      </c>
      <c r="G18">
        <v>0</v>
      </c>
      <c r="H18">
        <v>0</v>
      </c>
      <c r="I18">
        <v>0</v>
      </c>
      <c r="J18">
        <v>3.0609506673692599E-3</v>
      </c>
      <c r="K18">
        <v>1.5349679151499499E-4</v>
      </c>
      <c r="L18">
        <v>1.9792855954290899E-4</v>
      </c>
      <c r="M18">
        <v>0</v>
      </c>
      <c r="N18">
        <v>3.0133406099761202E-3</v>
      </c>
      <c r="O18">
        <v>1.5647986748801299E-4</v>
      </c>
      <c r="P18">
        <v>2.01534379917076E-4</v>
      </c>
      <c r="Q18">
        <v>6.1824115459069404E-4</v>
      </c>
      <c r="R18">
        <v>98667</v>
      </c>
    </row>
    <row r="19" spans="1:18">
      <c r="A19">
        <v>17</v>
      </c>
      <c r="B19">
        <v>0</v>
      </c>
      <c r="C19">
        <v>7.2553045858999396E-2</v>
      </c>
      <c r="D19">
        <v>0</v>
      </c>
      <c r="E19">
        <v>0</v>
      </c>
      <c r="F19">
        <v>0</v>
      </c>
      <c r="G19">
        <v>0</v>
      </c>
      <c r="H19">
        <v>0</v>
      </c>
      <c r="I19">
        <v>0</v>
      </c>
      <c r="J19">
        <v>2.7965782106082302E-3</v>
      </c>
      <c r="K19">
        <v>1.6835556674343899E-4</v>
      </c>
      <c r="L19">
        <v>2.9806341854339698E-4</v>
      </c>
      <c r="M19">
        <v>0</v>
      </c>
      <c r="N19">
        <v>2.7520236121877802E-3</v>
      </c>
      <c r="O19">
        <v>1.7155776575417101E-4</v>
      </c>
      <c r="P19">
        <v>3.0294846972550398E-4</v>
      </c>
      <c r="Q19">
        <v>8.7215788085917697E-4</v>
      </c>
      <c r="R19">
        <v>98606</v>
      </c>
    </row>
    <row r="20" spans="1:18">
      <c r="A20">
        <v>18</v>
      </c>
      <c r="B20">
        <v>0</v>
      </c>
      <c r="C20">
        <v>2.8720054757015698</v>
      </c>
      <c r="D20">
        <v>0</v>
      </c>
      <c r="E20">
        <v>0</v>
      </c>
      <c r="F20">
        <v>0</v>
      </c>
      <c r="G20">
        <v>0</v>
      </c>
      <c r="H20">
        <v>0</v>
      </c>
      <c r="I20">
        <v>0</v>
      </c>
      <c r="J20">
        <v>2.5480585245536299E-3</v>
      </c>
      <c r="K20">
        <v>1.8465257221078599E-4</v>
      </c>
      <c r="L20">
        <v>4.17274632585776E-4</v>
      </c>
      <c r="M20">
        <v>0</v>
      </c>
      <c r="N20">
        <v>2.5064799209071399E-3</v>
      </c>
      <c r="O20">
        <v>1.8808839066775099E-4</v>
      </c>
      <c r="P20">
        <v>4.2348730702678898E-4</v>
      </c>
      <c r="Q20">
        <v>1.1571254567600501E-3</v>
      </c>
      <c r="R20">
        <v>98520</v>
      </c>
    </row>
    <row r="21" spans="1:18">
      <c r="A21">
        <v>19</v>
      </c>
      <c r="B21">
        <v>0</v>
      </c>
      <c r="C21">
        <v>11.5660506502396</v>
      </c>
      <c r="D21">
        <v>0</v>
      </c>
      <c r="E21">
        <v>0</v>
      </c>
      <c r="F21">
        <v>0</v>
      </c>
      <c r="G21">
        <v>0</v>
      </c>
      <c r="H21">
        <v>0</v>
      </c>
      <c r="I21">
        <v>0</v>
      </c>
      <c r="J21">
        <v>2.3153916091875602E-3</v>
      </c>
      <c r="K21">
        <v>2.0252699204137401E-4</v>
      </c>
      <c r="L21">
        <v>4.8407550297339399E-4</v>
      </c>
      <c r="M21">
        <v>0</v>
      </c>
      <c r="N21">
        <v>2.27670953612699E-3</v>
      </c>
      <c r="O21">
        <v>2.0621168205525701E-4</v>
      </c>
      <c r="P21">
        <v>4.9096240265042803E-4</v>
      </c>
      <c r="Q21">
        <v>1.3108956770928599E-3</v>
      </c>
      <c r="R21">
        <v>98406</v>
      </c>
    </row>
    <row r="22" spans="1:18">
      <c r="A22">
        <v>20</v>
      </c>
      <c r="B22">
        <v>0</v>
      </c>
      <c r="C22">
        <v>48.233401779603</v>
      </c>
      <c r="D22">
        <v>0</v>
      </c>
      <c r="E22">
        <v>0</v>
      </c>
      <c r="F22">
        <v>0</v>
      </c>
      <c r="G22">
        <v>0</v>
      </c>
      <c r="H22">
        <v>0</v>
      </c>
      <c r="I22">
        <v>0</v>
      </c>
      <c r="J22">
        <v>2.0985774644899698E-3</v>
      </c>
      <c r="K22">
        <v>2.2213147437077899E-4</v>
      </c>
      <c r="L22">
        <v>5.3442907507648995E-4</v>
      </c>
      <c r="M22">
        <v>0</v>
      </c>
      <c r="N22">
        <v>2.06271245783925E-3</v>
      </c>
      <c r="O22">
        <v>2.26081054441662E-4</v>
      </c>
      <c r="P22">
        <v>5.4179675776356998E-4</v>
      </c>
      <c r="Q22">
        <v>1.4245449087782499E-3</v>
      </c>
      <c r="R22">
        <v>98277</v>
      </c>
    </row>
    <row r="23" spans="1:18">
      <c r="A23">
        <v>21</v>
      </c>
      <c r="B23">
        <v>0</v>
      </c>
      <c r="C23">
        <v>123.72553045859</v>
      </c>
      <c r="D23">
        <v>0</v>
      </c>
      <c r="E23">
        <v>0</v>
      </c>
      <c r="F23">
        <v>0</v>
      </c>
      <c r="G23">
        <v>0</v>
      </c>
      <c r="H23">
        <v>0</v>
      </c>
      <c r="I23">
        <v>0</v>
      </c>
      <c r="J23">
        <v>1.89761609043856E-3</v>
      </c>
      <c r="K23">
        <v>2.4363343268074501E-4</v>
      </c>
      <c r="L23">
        <v>5.8115556901654599E-4</v>
      </c>
      <c r="M23">
        <v>0</v>
      </c>
      <c r="N23">
        <v>1.86448868603491E-3</v>
      </c>
      <c r="O23">
        <v>2.4786469339232997E-4</v>
      </c>
      <c r="P23">
        <v>5.8895049267944301E-4</v>
      </c>
      <c r="Q23">
        <v>1.52847549853776E-3</v>
      </c>
      <c r="R23">
        <v>98137</v>
      </c>
    </row>
    <row r="24" spans="1:18">
      <c r="A24">
        <v>22</v>
      </c>
      <c r="B24">
        <v>1</v>
      </c>
      <c r="C24">
        <v>248.18343600273801</v>
      </c>
      <c r="D24">
        <v>4.0292777636818898E-3</v>
      </c>
      <c r="E24">
        <v>3.6363636363636602E-3</v>
      </c>
      <c r="F24">
        <v>0</v>
      </c>
      <c r="G24">
        <v>0</v>
      </c>
      <c r="H24">
        <v>0</v>
      </c>
      <c r="I24">
        <v>3.6363636363636602E-3</v>
      </c>
      <c r="J24">
        <v>1.7125074870086099E-3</v>
      </c>
      <c r="K24">
        <v>2.6721647268446202E-4</v>
      </c>
      <c r="L24">
        <v>6.1469881867843397E-4</v>
      </c>
      <c r="M24">
        <v>4.0292777636818898E-3</v>
      </c>
      <c r="N24">
        <v>1.68203822070402E-3</v>
      </c>
      <c r="O24">
        <v>2.7174697634158002E-4</v>
      </c>
      <c r="P24">
        <v>6.2279007421147704E-4</v>
      </c>
      <c r="Q24">
        <v>1.6022533601396101E-3</v>
      </c>
      <c r="R24">
        <v>97987</v>
      </c>
    </row>
    <row r="25" spans="1:18">
      <c r="A25">
        <v>23</v>
      </c>
      <c r="B25">
        <v>1</v>
      </c>
      <c r="C25">
        <v>491.69541409993201</v>
      </c>
      <c r="D25">
        <v>2.03377939131391E-3</v>
      </c>
      <c r="E25">
        <v>1.9417475728154799E-3</v>
      </c>
      <c r="F25">
        <v>0</v>
      </c>
      <c r="G25">
        <v>0</v>
      </c>
      <c r="H25">
        <v>0</v>
      </c>
      <c r="I25">
        <v>1.9417475728154799E-3</v>
      </c>
      <c r="J25">
        <v>1.54325165417295E-3</v>
      </c>
      <c r="K25">
        <v>2.9308195683086502E-4</v>
      </c>
      <c r="L25">
        <v>5.9724066738054598E-4</v>
      </c>
      <c r="M25">
        <v>2.03377939131391E-3</v>
      </c>
      <c r="N25">
        <v>1.5153610618356299E-3</v>
      </c>
      <c r="O25">
        <v>2.9793002981948202E-4</v>
      </c>
      <c r="P25">
        <v>6.0517873470863296E-4</v>
      </c>
      <c r="Q25">
        <v>1.5639374425023E-3</v>
      </c>
      <c r="R25">
        <v>97830</v>
      </c>
    </row>
    <row r="26" spans="1:18">
      <c r="A26">
        <v>24</v>
      </c>
      <c r="B26">
        <v>0</v>
      </c>
      <c r="C26">
        <v>863.25804243668699</v>
      </c>
      <c r="D26">
        <v>0</v>
      </c>
      <c r="E26">
        <v>0</v>
      </c>
      <c r="F26">
        <v>0</v>
      </c>
      <c r="G26">
        <v>0</v>
      </c>
      <c r="H26">
        <v>0</v>
      </c>
      <c r="I26">
        <v>0</v>
      </c>
      <c r="J26">
        <v>1.3898485919018001E-3</v>
      </c>
      <c r="K26">
        <v>3.2145071964706501E-4</v>
      </c>
      <c r="L26">
        <v>5.9835443088826295E-4</v>
      </c>
      <c r="M26">
        <v>0</v>
      </c>
      <c r="N26">
        <v>1.36445720941776E-3</v>
      </c>
      <c r="O26">
        <v>3.2663543611099999E-4</v>
      </c>
      <c r="P26">
        <v>6.0630233798444596E-4</v>
      </c>
      <c r="Q26">
        <v>1.5663871740532599E-3</v>
      </c>
      <c r="R26">
        <v>97677</v>
      </c>
    </row>
    <row r="27" spans="1:18">
      <c r="A27">
        <v>25</v>
      </c>
      <c r="B27">
        <v>0</v>
      </c>
      <c r="C27">
        <v>1397.1485284052001</v>
      </c>
      <c r="D27">
        <v>0</v>
      </c>
      <c r="E27">
        <v>0</v>
      </c>
      <c r="F27">
        <v>0</v>
      </c>
      <c r="G27">
        <v>0</v>
      </c>
      <c r="H27">
        <v>0</v>
      </c>
      <c r="I27">
        <v>0</v>
      </c>
      <c r="J27">
        <v>1.2522983001626801E-3</v>
      </c>
      <c r="K27">
        <v>3.5256494839319702E-4</v>
      </c>
      <c r="L27">
        <v>5.9015573162290904E-4</v>
      </c>
      <c r="M27">
        <v>0</v>
      </c>
      <c r="N27">
        <v>1.2293266634373801E-3</v>
      </c>
      <c r="O27">
        <v>3.58106103624856E-4</v>
      </c>
      <c r="P27">
        <v>5.9803098910625203E-4</v>
      </c>
      <c r="Q27">
        <v>1.5483368196546499E-3</v>
      </c>
      <c r="R27">
        <v>97524</v>
      </c>
    </row>
    <row r="28" spans="1:18">
      <c r="A28">
        <v>26</v>
      </c>
      <c r="B28">
        <v>1</v>
      </c>
      <c r="C28">
        <v>2162.2299794661199</v>
      </c>
      <c r="D28">
        <v>4.6248549390981599E-4</v>
      </c>
      <c r="E28">
        <v>4.33463372345066E-4</v>
      </c>
      <c r="F28">
        <v>0</v>
      </c>
      <c r="G28">
        <v>0</v>
      </c>
      <c r="H28">
        <v>0</v>
      </c>
      <c r="I28">
        <v>4.33463372345066E-4</v>
      </c>
      <c r="J28">
        <v>1.13060077892034E-3</v>
      </c>
      <c r="K28">
        <v>3.8669024488313702E-4</v>
      </c>
      <c r="L28">
        <v>5.9124527658721299E-4</v>
      </c>
      <c r="M28">
        <v>4.6248549390981599E-4</v>
      </c>
      <c r="N28">
        <v>1.10996942388035E-3</v>
      </c>
      <c r="O28">
        <v>3.9260831659315698E-4</v>
      </c>
      <c r="P28">
        <v>5.9913021762730205E-4</v>
      </c>
      <c r="Q28">
        <v>1.55073788421842E-3</v>
      </c>
      <c r="R28">
        <v>97373</v>
      </c>
    </row>
    <row r="29" spans="1:18">
      <c r="A29">
        <v>27</v>
      </c>
      <c r="B29">
        <v>2</v>
      </c>
      <c r="C29">
        <v>2801.8254620123198</v>
      </c>
      <c r="D29">
        <v>7.1382033860294895E-4</v>
      </c>
      <c r="E29">
        <v>7.5542962365962401E-4</v>
      </c>
      <c r="F29">
        <v>0</v>
      </c>
      <c r="G29">
        <v>0</v>
      </c>
      <c r="H29">
        <v>0</v>
      </c>
      <c r="I29">
        <v>7.5542962365962401E-4</v>
      </c>
      <c r="J29">
        <v>1.0247560281366099E-3</v>
      </c>
      <c r="K29">
        <v>4.2411788582508202E-4</v>
      </c>
      <c r="L29">
        <v>5.97010976778944E-4</v>
      </c>
      <c r="M29">
        <v>7.1382033860294895E-4</v>
      </c>
      <c r="N29">
        <v>1.00638549073139E-3</v>
      </c>
      <c r="O29">
        <v>4.3043398120101701E-4</v>
      </c>
      <c r="P29">
        <v>6.0494701371316005E-4</v>
      </c>
      <c r="Q29">
        <v>1.5634321449877601E-3</v>
      </c>
      <c r="R29">
        <v>97222</v>
      </c>
    </row>
    <row r="30" spans="1:18">
      <c r="A30">
        <v>28</v>
      </c>
      <c r="B30">
        <v>1</v>
      </c>
      <c r="C30">
        <v>3405.3819301847998</v>
      </c>
      <c r="D30">
        <v>2.9365281795153299E-4</v>
      </c>
      <c r="E30">
        <v>3.0021014710310398E-4</v>
      </c>
      <c r="F30">
        <v>0</v>
      </c>
      <c r="G30">
        <v>0</v>
      </c>
      <c r="H30">
        <v>0</v>
      </c>
      <c r="I30">
        <v>3.0021014710310398E-4</v>
      </c>
      <c r="J30">
        <v>9.3476404777036203E-4</v>
      </c>
      <c r="K30">
        <v>4.6516730068380002E-4</v>
      </c>
      <c r="L30">
        <v>6.0750392579878303E-4</v>
      </c>
      <c r="M30">
        <v>2.9365281795153299E-4</v>
      </c>
      <c r="N30">
        <v>9.1857486397407101E-4</v>
      </c>
      <c r="O30">
        <v>4.7190308685451899E-4</v>
      </c>
      <c r="P30">
        <v>6.15532319248408E-4</v>
      </c>
      <c r="Q30">
        <v>1.5864839806325299E-3</v>
      </c>
      <c r="R30">
        <v>97070</v>
      </c>
    </row>
    <row r="31" spans="1:18">
      <c r="A31">
        <v>29</v>
      </c>
      <c r="B31">
        <v>3</v>
      </c>
      <c r="C31">
        <v>4000.4216290212198</v>
      </c>
      <c r="D31">
        <v>7.4992095289065999E-4</v>
      </c>
      <c r="E31">
        <v>7.7353332711858197E-4</v>
      </c>
      <c r="F31">
        <v>0</v>
      </c>
      <c r="G31">
        <v>0</v>
      </c>
      <c r="H31">
        <v>0</v>
      </c>
      <c r="I31">
        <v>7.7353332711858197E-4</v>
      </c>
      <c r="J31">
        <v>8.6062483777731404E-4</v>
      </c>
      <c r="K31">
        <v>5.1018878785502597E-4</v>
      </c>
      <c r="L31">
        <v>6.2279354755385801E-4</v>
      </c>
      <c r="M31">
        <v>7.4992095289065999E-4</v>
      </c>
      <c r="N31">
        <v>8.4653754359073402E-4</v>
      </c>
      <c r="O31">
        <v>5.1736640305566405E-4</v>
      </c>
      <c r="P31">
        <v>6.3095508051842395E-4</v>
      </c>
      <c r="Q31">
        <v>1.61995955260225E-3</v>
      </c>
      <c r="R31">
        <v>96916</v>
      </c>
    </row>
    <row r="32" spans="1:18">
      <c r="A32">
        <v>30</v>
      </c>
      <c r="B32">
        <v>1</v>
      </c>
      <c r="C32">
        <v>4475.8596851471602</v>
      </c>
      <c r="D32">
        <v>2.2342076614207399E-4</v>
      </c>
      <c r="E32">
        <v>2.2461814914646899E-4</v>
      </c>
      <c r="F32">
        <v>0</v>
      </c>
      <c r="G32">
        <v>0</v>
      </c>
      <c r="H32">
        <v>0</v>
      </c>
      <c r="I32">
        <v>2.2461814914646899E-4</v>
      </c>
      <c r="J32">
        <v>8.0233839810999504E-4</v>
      </c>
      <c r="K32">
        <v>5.5956649190735995E-4</v>
      </c>
      <c r="L32">
        <v>6.4772438483002702E-4</v>
      </c>
      <c r="M32">
        <v>2.2342076614207399E-4</v>
      </c>
      <c r="N32">
        <v>7.9027352956248E-4</v>
      </c>
      <c r="O32">
        <v>5.6720843426882905E-4</v>
      </c>
      <c r="P32">
        <v>6.5609945674052696E-4</v>
      </c>
      <c r="Q32">
        <v>1.6742628592689101E-3</v>
      </c>
      <c r="R32">
        <v>96759</v>
      </c>
    </row>
    <row r="33" spans="1:18">
      <c r="A33">
        <v>31</v>
      </c>
      <c r="B33">
        <v>3</v>
      </c>
      <c r="C33">
        <v>4865.4346338124597</v>
      </c>
      <c r="D33">
        <v>6.1659445163468596E-4</v>
      </c>
      <c r="E33">
        <v>6.1585158915035095E-4</v>
      </c>
      <c r="F33">
        <v>0</v>
      </c>
      <c r="G33">
        <v>0</v>
      </c>
      <c r="H33">
        <v>0</v>
      </c>
      <c r="I33">
        <v>6.1585158915035095E-4</v>
      </c>
      <c r="J33">
        <v>7.5990472871759998E-4</v>
      </c>
      <c r="K33">
        <v>6.1372166678141905E-4</v>
      </c>
      <c r="L33">
        <v>6.7773349448152801E-4</v>
      </c>
      <c r="M33">
        <v>6.1659445163468596E-4</v>
      </c>
      <c r="N33">
        <v>7.49782821869125E-4</v>
      </c>
      <c r="O33">
        <v>6.2185065726050304E-4</v>
      </c>
      <c r="P33">
        <v>6.8635996788450604E-4</v>
      </c>
      <c r="Q33">
        <v>1.73918444672195E-3</v>
      </c>
      <c r="R33">
        <v>96597</v>
      </c>
    </row>
    <row r="34" spans="1:18">
      <c r="A34">
        <v>32</v>
      </c>
      <c r="B34">
        <v>2</v>
      </c>
      <c r="C34">
        <v>5131.7029431895999</v>
      </c>
      <c r="D34">
        <v>3.8973417248444701E-4</v>
      </c>
      <c r="E34">
        <v>3.86550378244724E-4</v>
      </c>
      <c r="F34">
        <v>0</v>
      </c>
      <c r="G34">
        <v>0</v>
      </c>
      <c r="H34">
        <v>0</v>
      </c>
      <c r="I34">
        <v>3.86550378244724E-4</v>
      </c>
      <c r="J34">
        <v>7.3332382954589403E-4</v>
      </c>
      <c r="K34">
        <v>6.7311625217136904E-4</v>
      </c>
      <c r="L34">
        <v>7.0811218957302904E-4</v>
      </c>
      <c r="M34">
        <v>3.8973417248444701E-4</v>
      </c>
      <c r="N34">
        <v>7.2506542048916204E-4</v>
      </c>
      <c r="O34">
        <v>6.8175506767320605E-4</v>
      </c>
      <c r="P34">
        <v>7.1698715505760097E-4</v>
      </c>
      <c r="Q34">
        <v>1.8044364247270001E-3</v>
      </c>
      <c r="R34">
        <v>96429</v>
      </c>
    </row>
    <row r="35" spans="1:18">
      <c r="A35">
        <v>33</v>
      </c>
      <c r="B35">
        <v>2</v>
      </c>
      <c r="C35">
        <v>5372.39425051335</v>
      </c>
      <c r="D35">
        <v>3.7227349794905602E-4</v>
      </c>
      <c r="E35">
        <v>3.7067958496525501E-4</v>
      </c>
      <c r="F35">
        <v>0</v>
      </c>
      <c r="G35">
        <v>0</v>
      </c>
      <c r="H35">
        <v>0</v>
      </c>
      <c r="I35">
        <v>3.7067958496525501E-4</v>
      </c>
      <c r="J35">
        <v>7.22595700537097E-4</v>
      </c>
      <c r="K35">
        <v>7.3825679285321999E-4</v>
      </c>
      <c r="L35">
        <v>7.5845337099662597E-4</v>
      </c>
      <c r="M35">
        <v>3.7227349794905602E-4</v>
      </c>
      <c r="N35">
        <v>7.1612132539971695E-4</v>
      </c>
      <c r="O35">
        <v>7.4742806508010197E-4</v>
      </c>
      <c r="P35">
        <v>7.6772750117283604E-4</v>
      </c>
      <c r="Q35">
        <v>1.9115890083632001E-3</v>
      </c>
      <c r="R35">
        <v>96255</v>
      </c>
    </row>
    <row r="36" spans="1:18">
      <c r="A36">
        <v>34</v>
      </c>
      <c r="B36">
        <v>7</v>
      </c>
      <c r="C36">
        <v>5495.0260095824797</v>
      </c>
      <c r="D36">
        <v>1.27387932064254E-3</v>
      </c>
      <c r="E36">
        <v>1.2730942687052299E-3</v>
      </c>
      <c r="F36">
        <v>0</v>
      </c>
      <c r="G36">
        <v>0</v>
      </c>
      <c r="H36">
        <v>0</v>
      </c>
      <c r="I36">
        <v>1.2730942687052299E-3</v>
      </c>
      <c r="J36">
        <v>7.2772034162977596E-4</v>
      </c>
      <c r="K36">
        <v>8.0969873349634501E-4</v>
      </c>
      <c r="L36">
        <v>8.0465745130627801E-4</v>
      </c>
      <c r="M36">
        <v>1.27387932064254E-3</v>
      </c>
      <c r="N36">
        <v>7.2295053657651205E-4</v>
      </c>
      <c r="O36">
        <v>8.1942470847873295E-4</v>
      </c>
      <c r="P36">
        <v>8.1428486612476097E-4</v>
      </c>
      <c r="Q36">
        <v>2.0089308948590102E-3</v>
      </c>
      <c r="R36">
        <v>96071</v>
      </c>
    </row>
    <row r="37" spans="1:18">
      <c r="A37">
        <v>35</v>
      </c>
      <c r="B37">
        <v>3</v>
      </c>
      <c r="C37">
        <v>5715.8193018480497</v>
      </c>
      <c r="D37">
        <v>5.2485913944655903E-4</v>
      </c>
      <c r="E37">
        <v>5.2665782982271004E-4</v>
      </c>
      <c r="F37">
        <v>0</v>
      </c>
      <c r="G37">
        <v>0</v>
      </c>
      <c r="H37">
        <v>0</v>
      </c>
      <c r="I37">
        <v>5.2665782982271004E-4</v>
      </c>
      <c r="J37">
        <v>7.48697752758735E-4</v>
      </c>
      <c r="K37">
        <v>8.8805112450740498E-4</v>
      </c>
      <c r="L37">
        <v>8.5156782276325598E-4</v>
      </c>
      <c r="M37">
        <v>5.2485913944655903E-4</v>
      </c>
      <c r="N37">
        <v>7.4555305399382496E-4</v>
      </c>
      <c r="O37">
        <v>8.9835337712251796E-4</v>
      </c>
      <c r="P37">
        <v>8.6154188233921499E-4</v>
      </c>
      <c r="Q37">
        <v>2.10684411439538E-3</v>
      </c>
      <c r="R37">
        <v>95878</v>
      </c>
    </row>
    <row r="38" spans="1:18">
      <c r="A38">
        <v>36</v>
      </c>
      <c r="B38">
        <v>3</v>
      </c>
      <c r="C38">
        <v>5908.1225188227199</v>
      </c>
      <c r="D38">
        <v>5.07775522671082E-4</v>
      </c>
      <c r="E38">
        <v>5.0848336694737201E-4</v>
      </c>
      <c r="F38">
        <v>0</v>
      </c>
      <c r="G38">
        <v>0</v>
      </c>
      <c r="H38">
        <v>0</v>
      </c>
      <c r="I38">
        <v>5.0848336694737201E-4</v>
      </c>
      <c r="J38">
        <v>7.8552793385490503E-4</v>
      </c>
      <c r="K38">
        <v>9.7398177773955197E-4</v>
      </c>
      <c r="L38">
        <v>9.0934911737630404E-4</v>
      </c>
      <c r="M38">
        <v>5.07775522671082E-4</v>
      </c>
      <c r="N38">
        <v>7.8392887762444797E-4</v>
      </c>
      <c r="O38">
        <v>9.8488087479697796E-4</v>
      </c>
      <c r="P38">
        <v>9.1973446007605902E-4</v>
      </c>
      <c r="Q38">
        <v>2.2262636397842699E-3</v>
      </c>
      <c r="R38">
        <v>95676</v>
      </c>
    </row>
    <row r="39" spans="1:18">
      <c r="A39">
        <v>37</v>
      </c>
      <c r="B39">
        <v>7</v>
      </c>
      <c r="C39">
        <v>6139.6276522929502</v>
      </c>
      <c r="D39">
        <v>1.1401342876853E-3</v>
      </c>
      <c r="E39">
        <v>1.13825977358264E-3</v>
      </c>
      <c r="F39">
        <v>0</v>
      </c>
      <c r="G39">
        <v>0</v>
      </c>
      <c r="H39">
        <v>0</v>
      </c>
      <c r="I39">
        <v>1.13825977358264E-3</v>
      </c>
      <c r="J39">
        <v>8.3821088484523196E-4</v>
      </c>
      <c r="K39">
        <v>1.0682229144579601E-3</v>
      </c>
      <c r="L39">
        <v>9.7841207299288898E-4</v>
      </c>
      <c r="M39">
        <v>1.1401342876853E-3</v>
      </c>
      <c r="N39">
        <v>8.3807800743965005E-4</v>
      </c>
      <c r="O39">
        <v>1.07973801912098E-3</v>
      </c>
      <c r="P39">
        <v>9.8926771670835309E-4</v>
      </c>
      <c r="Q39">
        <v>2.36740936278977E-3</v>
      </c>
      <c r="R39">
        <v>95463</v>
      </c>
    </row>
    <row r="40" spans="1:18">
      <c r="A40">
        <v>38</v>
      </c>
      <c r="B40">
        <v>5</v>
      </c>
      <c r="C40">
        <v>6384.6344969199199</v>
      </c>
      <c r="D40">
        <v>7.8313018582537499E-4</v>
      </c>
      <c r="E40">
        <v>7.8552810277400704E-4</v>
      </c>
      <c r="F40">
        <v>0</v>
      </c>
      <c r="G40">
        <v>0</v>
      </c>
      <c r="H40">
        <v>0</v>
      </c>
      <c r="I40">
        <v>7.8552810277400704E-4</v>
      </c>
      <c r="J40">
        <v>9.0674660565256905E-4</v>
      </c>
      <c r="K40">
        <v>1.17157735182882E-3</v>
      </c>
      <c r="L40">
        <v>1.0539836325432501E-3</v>
      </c>
      <c r="M40">
        <v>7.8313018582537499E-4</v>
      </c>
      <c r="N40">
        <v>9.0800044340913597E-4</v>
      </c>
      <c r="O40">
        <v>1.1837257612361499E-3</v>
      </c>
      <c r="P40">
        <v>1.06532917174662E-3</v>
      </c>
      <c r="Q40">
        <v>2.52002898033327E-3</v>
      </c>
      <c r="R40">
        <v>95237</v>
      </c>
    </row>
    <row r="41" spans="1:18">
      <c r="A41">
        <v>39</v>
      </c>
      <c r="B41">
        <v>9</v>
      </c>
      <c r="C41">
        <v>6838.7693360711801</v>
      </c>
      <c r="D41">
        <v>1.31602625526926E-3</v>
      </c>
      <c r="E41">
        <v>1.30946891170985E-3</v>
      </c>
      <c r="F41">
        <v>0</v>
      </c>
      <c r="G41">
        <v>0</v>
      </c>
      <c r="H41">
        <v>0</v>
      </c>
      <c r="I41">
        <v>1.30946891170985E-3</v>
      </c>
      <c r="J41">
        <v>9.9131789752167007E-4</v>
      </c>
      <c r="K41">
        <v>1.2849252783940801E-3</v>
      </c>
      <c r="L41">
        <v>1.11511257201266E-3</v>
      </c>
      <c r="M41">
        <v>1.31602625526926E-3</v>
      </c>
      <c r="N41">
        <v>9.9387839878191495E-4</v>
      </c>
      <c r="O41">
        <v>1.2977218853343899E-3</v>
      </c>
      <c r="P41">
        <v>1.12683671954885E-3</v>
      </c>
      <c r="Q41">
        <v>2.6421887006958101E-3</v>
      </c>
      <c r="R41">
        <v>94997</v>
      </c>
    </row>
    <row r="42" spans="1:18">
      <c r="A42">
        <v>40</v>
      </c>
      <c r="B42">
        <v>7</v>
      </c>
      <c r="C42">
        <v>7261.9431895961698</v>
      </c>
      <c r="D42">
        <v>9.6392932542195596E-4</v>
      </c>
      <c r="E42">
        <v>9.5940624450890802E-4</v>
      </c>
      <c r="F42">
        <v>0</v>
      </c>
      <c r="G42">
        <v>0</v>
      </c>
      <c r="H42">
        <v>0</v>
      </c>
      <c r="I42">
        <v>9.5940624450890802E-4</v>
      </c>
      <c r="J42">
        <v>1.0922674264618199E-3</v>
      </c>
      <c r="K42">
        <v>1.40923167354146E-3</v>
      </c>
      <c r="L42">
        <v>1.2202057921512799E-3</v>
      </c>
      <c r="M42">
        <v>9.6392932542195596E-4</v>
      </c>
      <c r="N42">
        <v>1.0960513990531701E-3</v>
      </c>
      <c r="O42">
        <v>1.4226883419110601E-3</v>
      </c>
      <c r="P42">
        <v>1.2325465557309399E-3</v>
      </c>
      <c r="Q42">
        <v>2.8497245266290898E-3</v>
      </c>
      <c r="R42">
        <v>94746</v>
      </c>
    </row>
    <row r="43" spans="1:18">
      <c r="A43">
        <v>41</v>
      </c>
      <c r="B43">
        <v>6</v>
      </c>
      <c r="C43">
        <v>7530.1772758384705</v>
      </c>
      <c r="D43">
        <v>7.9679399039538697E-4</v>
      </c>
      <c r="E43">
        <v>7.9966753309681398E-4</v>
      </c>
      <c r="F43">
        <v>0</v>
      </c>
      <c r="G43">
        <v>0</v>
      </c>
      <c r="H43">
        <v>0</v>
      </c>
      <c r="I43">
        <v>7.9966753309681398E-4</v>
      </c>
      <c r="J43">
        <v>1.2101612208000299E-3</v>
      </c>
      <c r="K43">
        <v>1.5455544308982101E-3</v>
      </c>
      <c r="L43">
        <v>1.3550815339419299E-3</v>
      </c>
      <c r="M43">
        <v>7.9679399039538697E-4</v>
      </c>
      <c r="N43">
        <v>1.21508041890303E-3</v>
      </c>
      <c r="O43">
        <v>1.5596792734189301E-3</v>
      </c>
      <c r="P43">
        <v>1.3681552823977901E-3</v>
      </c>
      <c r="Q43">
        <v>3.1119014352851502E-3</v>
      </c>
      <c r="R43">
        <v>94476</v>
      </c>
    </row>
    <row r="44" spans="1:18">
      <c r="A44">
        <v>42</v>
      </c>
      <c r="B44">
        <v>15</v>
      </c>
      <c r="C44">
        <v>7833.4524298425804</v>
      </c>
      <c r="D44">
        <v>1.9148645037857801E-3</v>
      </c>
      <c r="E44">
        <v>1.90502144828254E-3</v>
      </c>
      <c r="F44">
        <v>0</v>
      </c>
      <c r="G44">
        <v>0</v>
      </c>
      <c r="H44">
        <v>0</v>
      </c>
      <c r="I44">
        <v>1.90502144828254E-3</v>
      </c>
      <c r="J44">
        <v>1.3456091770120799E-3</v>
      </c>
      <c r="K44">
        <v>1.6950532508918099E-3</v>
      </c>
      <c r="L44">
        <v>1.4710593073073801E-3</v>
      </c>
      <c r="M44">
        <v>1.9148645037857801E-3</v>
      </c>
      <c r="N44">
        <v>1.35156597477602E-3</v>
      </c>
      <c r="O44">
        <v>1.70984979617428E-3</v>
      </c>
      <c r="P44">
        <v>1.48471550035724E-3</v>
      </c>
      <c r="Q44">
        <v>3.3339703977405401E-3</v>
      </c>
      <c r="R44">
        <v>94182</v>
      </c>
    </row>
    <row r="45" spans="1:18">
      <c r="A45">
        <v>43</v>
      </c>
      <c r="B45">
        <v>10</v>
      </c>
      <c r="C45">
        <v>8347.3928815879499</v>
      </c>
      <c r="D45">
        <v>1.19797883505127E-3</v>
      </c>
      <c r="E45">
        <v>1.1910697902560801E-3</v>
      </c>
      <c r="F45">
        <v>0</v>
      </c>
      <c r="G45">
        <v>0</v>
      </c>
      <c r="H45">
        <v>0</v>
      </c>
      <c r="I45">
        <v>1.1910697902560801E-3</v>
      </c>
      <c r="J45">
        <v>1.499193319E-3</v>
      </c>
      <c r="K45">
        <v>1.8589993734508001E-3</v>
      </c>
      <c r="L45">
        <v>1.69802034574007E-3</v>
      </c>
      <c r="M45">
        <v>1.19797883505127E-3</v>
      </c>
      <c r="N45">
        <v>1.5060733714733401E-3</v>
      </c>
      <c r="O45">
        <v>1.87446560794124E-3</v>
      </c>
      <c r="P45">
        <v>1.7127018252102201E-3</v>
      </c>
      <c r="Q45">
        <v>3.7605999914773901E-3</v>
      </c>
      <c r="R45">
        <v>93868</v>
      </c>
    </row>
    <row r="46" spans="1:18">
      <c r="A46">
        <v>44</v>
      </c>
      <c r="B46">
        <v>19</v>
      </c>
      <c r="C46">
        <v>8848.8925393566005</v>
      </c>
      <c r="D46">
        <v>2.1471613442580599E-3</v>
      </c>
      <c r="E46">
        <v>2.1338265336405099E-3</v>
      </c>
      <c r="F46">
        <v>0</v>
      </c>
      <c r="G46">
        <v>0</v>
      </c>
      <c r="H46">
        <v>0</v>
      </c>
      <c r="I46">
        <v>2.1338265336405099E-3</v>
      </c>
      <c r="J46">
        <v>1.67174127414788E-3</v>
      </c>
      <c r="K46">
        <v>2.0387862279833699E-3</v>
      </c>
      <c r="L46">
        <v>1.87394512653195E-3</v>
      </c>
      <c r="M46">
        <v>2.1471613442580599E-3</v>
      </c>
      <c r="N46">
        <v>1.6794097190586999E-3</v>
      </c>
      <c r="O46">
        <v>2.0549134966203501E-3</v>
      </c>
      <c r="P46">
        <v>1.8893277896614501E-3</v>
      </c>
      <c r="Q46">
        <v>4.0849061647863999E-3</v>
      </c>
      <c r="R46">
        <v>93515</v>
      </c>
    </row>
    <row r="47" spans="1:18">
      <c r="A47">
        <v>45</v>
      </c>
      <c r="B47">
        <v>10</v>
      </c>
      <c r="C47">
        <v>9397.8952772074008</v>
      </c>
      <c r="D47">
        <v>1.06406803917606E-3</v>
      </c>
      <c r="E47">
        <v>1.0591363009319901E-3</v>
      </c>
      <c r="F47">
        <v>0</v>
      </c>
      <c r="G47">
        <v>0</v>
      </c>
      <c r="H47">
        <v>0</v>
      </c>
      <c r="I47">
        <v>1.0591363009319901E-3</v>
      </c>
      <c r="J47">
        <v>1.86411034774853E-3</v>
      </c>
      <c r="K47">
        <v>2.2359410843955101E-3</v>
      </c>
      <c r="L47">
        <v>2.0249638060687298E-3</v>
      </c>
      <c r="M47">
        <v>1.06406803917606E-3</v>
      </c>
      <c r="N47">
        <v>1.8724081482437999E-3</v>
      </c>
      <c r="O47">
        <v>2.2527128318992101E-3</v>
      </c>
      <c r="P47">
        <v>2.0408897515797101E-3</v>
      </c>
      <c r="Q47">
        <v>4.3593570485220097E-3</v>
      </c>
      <c r="R47">
        <v>93133</v>
      </c>
    </row>
    <row r="48" spans="1:18">
      <c r="A48">
        <v>46</v>
      </c>
      <c r="B48">
        <v>17</v>
      </c>
      <c r="C48">
        <v>9791.86652977413</v>
      </c>
      <c r="D48">
        <v>1.7361347755617501E-3</v>
      </c>
      <c r="E48">
        <v>1.73331521241934E-3</v>
      </c>
      <c r="F48">
        <v>0</v>
      </c>
      <c r="G48">
        <v>0</v>
      </c>
      <c r="H48">
        <v>0</v>
      </c>
      <c r="I48">
        <v>1.73331521241934E-3</v>
      </c>
      <c r="J48">
        <v>2.0772588447127999E-3</v>
      </c>
      <c r="K48">
        <v>2.45213779600184E-3</v>
      </c>
      <c r="L48">
        <v>2.1918701318544001E-3</v>
      </c>
      <c r="M48">
        <v>1.7361347755617501E-3</v>
      </c>
      <c r="N48">
        <v>2.0859992460285199E-3</v>
      </c>
      <c r="O48">
        <v>2.4695281286195598E-3</v>
      </c>
      <c r="P48">
        <v>2.2083386410973798E-3</v>
      </c>
      <c r="Q48">
        <v>4.6588372318742098E-3</v>
      </c>
      <c r="R48">
        <v>92727</v>
      </c>
    </row>
    <row r="49" spans="1:18">
      <c r="A49">
        <v>47</v>
      </c>
      <c r="B49">
        <v>26</v>
      </c>
      <c r="C49">
        <v>10235.6112251882</v>
      </c>
      <c r="D49">
        <v>2.5401511866744299E-3</v>
      </c>
      <c r="E49">
        <v>2.5374037299755099E-3</v>
      </c>
      <c r="F49">
        <v>0</v>
      </c>
      <c r="G49">
        <v>0</v>
      </c>
      <c r="H49">
        <v>0</v>
      </c>
      <c r="I49">
        <v>2.5374037299755099E-3</v>
      </c>
      <c r="J49">
        <v>2.3118607330928501E-3</v>
      </c>
      <c r="K49">
        <v>2.6892107327600701E-3</v>
      </c>
      <c r="L49">
        <v>2.3877926706988499E-3</v>
      </c>
      <c r="M49">
        <v>2.5401511866744299E-3</v>
      </c>
      <c r="N49">
        <v>2.32082023333933E-3</v>
      </c>
      <c r="O49">
        <v>2.7071827779671098E-3</v>
      </c>
      <c r="P49">
        <v>2.40482658061712E-3</v>
      </c>
      <c r="Q49">
        <v>5.0056882821387901E-3</v>
      </c>
      <c r="R49">
        <v>92295</v>
      </c>
    </row>
    <row r="50" spans="1:18">
      <c r="A50">
        <v>48</v>
      </c>
      <c r="B50">
        <v>25</v>
      </c>
      <c r="C50">
        <v>10913.9014373717</v>
      </c>
      <c r="D50">
        <v>2.2906565670819E-3</v>
      </c>
      <c r="E50">
        <v>2.2854695432642899E-3</v>
      </c>
      <c r="F50">
        <v>0</v>
      </c>
      <c r="G50">
        <v>0</v>
      </c>
      <c r="H50">
        <v>0</v>
      </c>
      <c r="I50">
        <v>2.2854695432642899E-3</v>
      </c>
      <c r="J50">
        <v>2.5687651830562301E-3</v>
      </c>
      <c r="K50">
        <v>2.9491700113200001E-3</v>
      </c>
      <c r="L50">
        <v>2.6458474158231799E-3</v>
      </c>
      <c r="M50">
        <v>2.2906565670819E-3</v>
      </c>
      <c r="N50">
        <v>2.5776725510315598E-3</v>
      </c>
      <c r="O50">
        <v>2.9676740504190899E-3</v>
      </c>
      <c r="P50">
        <v>2.6635183409616202E-3</v>
      </c>
      <c r="Q50">
        <v>5.4555551925778304E-3</v>
      </c>
      <c r="R50">
        <v>91833</v>
      </c>
    </row>
    <row r="51" spans="1:18">
      <c r="A51">
        <v>49</v>
      </c>
      <c r="B51">
        <v>40</v>
      </c>
      <c r="C51">
        <v>11766.537303216999</v>
      </c>
      <c r="D51">
        <v>3.3994708017509902E-3</v>
      </c>
      <c r="E51">
        <v>3.3867258002315999E-3</v>
      </c>
      <c r="F51">
        <v>0</v>
      </c>
      <c r="G51">
        <v>0</v>
      </c>
      <c r="H51">
        <v>0</v>
      </c>
      <c r="I51">
        <v>3.3867258002315999E-3</v>
      </c>
      <c r="J51">
        <v>2.8498322315260701E-3</v>
      </c>
      <c r="K51">
        <v>3.2342181369369202E-3</v>
      </c>
      <c r="L51">
        <v>3.0025280801015499E-3</v>
      </c>
      <c r="M51">
        <v>3.3994708017509902E-3</v>
      </c>
      <c r="N51">
        <v>2.8583620463955798E-3</v>
      </c>
      <c r="O51">
        <v>3.2531894826750602E-3</v>
      </c>
      <c r="P51">
        <v>3.0208982074018099E-3</v>
      </c>
      <c r="Q51">
        <v>6.0657819822187197E-3</v>
      </c>
      <c r="R51">
        <v>91332</v>
      </c>
    </row>
    <row r="52" spans="1:18">
      <c r="A52">
        <v>50</v>
      </c>
      <c r="B52">
        <v>63</v>
      </c>
      <c r="C52">
        <v>12747.4113620808</v>
      </c>
      <c r="D52">
        <v>4.9421798834705898E-3</v>
      </c>
      <c r="E52">
        <v>4.9333513131403399E-3</v>
      </c>
      <c r="F52">
        <v>0</v>
      </c>
      <c r="G52">
        <v>0</v>
      </c>
      <c r="H52">
        <v>0</v>
      </c>
      <c r="I52">
        <v>4.9333513131403399E-3</v>
      </c>
      <c r="J52">
        <v>3.1585106228223699E-3</v>
      </c>
      <c r="K52">
        <v>3.5467681813204899E-3</v>
      </c>
      <c r="L52">
        <v>3.3726982107402598E-3</v>
      </c>
      <c r="M52">
        <v>4.9421798834705898E-3</v>
      </c>
      <c r="N52">
        <v>3.16628843681079E-3</v>
      </c>
      <c r="O52">
        <v>3.5661247695513202E-3</v>
      </c>
      <c r="P52">
        <v>3.3915958899869E-3</v>
      </c>
      <c r="Q52">
        <v>6.6866421379629401E-3</v>
      </c>
      <c r="R52">
        <v>90778</v>
      </c>
    </row>
    <row r="53" spans="1:18">
      <c r="A53">
        <v>51</v>
      </c>
      <c r="B53">
        <v>42</v>
      </c>
      <c r="C53">
        <v>13924.7015742642</v>
      </c>
      <c r="D53">
        <v>3.01622262969175E-3</v>
      </c>
      <c r="E53">
        <v>3.0083809242494601E-3</v>
      </c>
      <c r="F53">
        <v>0</v>
      </c>
      <c r="G53">
        <v>0</v>
      </c>
      <c r="H53">
        <v>0</v>
      </c>
      <c r="I53">
        <v>3.0083809242494601E-3</v>
      </c>
      <c r="J53">
        <v>3.5007609521265602E-3</v>
      </c>
      <c r="K53">
        <v>3.88946362997733E-3</v>
      </c>
      <c r="L53">
        <v>3.7569743822545901E-3</v>
      </c>
      <c r="M53">
        <v>3.01622262969175E-3</v>
      </c>
      <c r="N53">
        <v>3.5073846108684401E-3</v>
      </c>
      <c r="O53">
        <v>3.9091032909994699E-3</v>
      </c>
      <c r="P53">
        <v>3.7762298645700101E-3</v>
      </c>
      <c r="Q53">
        <v>7.3194264231293896E-3</v>
      </c>
      <c r="R53">
        <v>90171</v>
      </c>
    </row>
    <row r="54" spans="1:18">
      <c r="A54">
        <v>52</v>
      </c>
      <c r="B54">
        <v>52</v>
      </c>
      <c r="C54">
        <v>15060.453798768</v>
      </c>
      <c r="D54">
        <v>3.4527512048975499E-3</v>
      </c>
      <c r="E54">
        <v>3.4453401750952398E-3</v>
      </c>
      <c r="F54">
        <v>0</v>
      </c>
      <c r="G54">
        <v>0</v>
      </c>
      <c r="H54">
        <v>0</v>
      </c>
      <c r="I54">
        <v>3.4453401750952398E-3</v>
      </c>
      <c r="J54">
        <v>3.8852732763403398E-3</v>
      </c>
      <c r="K54">
        <v>4.2652000424988597E-3</v>
      </c>
      <c r="L54">
        <v>4.2048707770662103E-3</v>
      </c>
      <c r="M54">
        <v>3.4527512048975499E-3</v>
      </c>
      <c r="N54">
        <v>3.8903448577060199E-3</v>
      </c>
      <c r="O54">
        <v>4.2849974139919098E-3</v>
      </c>
      <c r="P54">
        <v>4.2243252810700502E-3</v>
      </c>
      <c r="Q54">
        <v>8.0437041257499092E-3</v>
      </c>
      <c r="R54">
        <v>89511</v>
      </c>
    </row>
    <row r="55" spans="1:18">
      <c r="A55">
        <v>53</v>
      </c>
      <c r="B55">
        <v>65</v>
      </c>
      <c r="C55">
        <v>16249.3819301848</v>
      </c>
      <c r="D55">
        <v>4.0001521460490798E-3</v>
      </c>
      <c r="E55">
        <v>3.9946469611337803E-3</v>
      </c>
      <c r="F55">
        <v>0</v>
      </c>
      <c r="G55">
        <v>0</v>
      </c>
      <c r="H55">
        <v>0</v>
      </c>
      <c r="I55">
        <v>3.9946469611337803E-3</v>
      </c>
      <c r="J55">
        <v>4.3211579789315903E-3</v>
      </c>
      <c r="K55">
        <v>4.6771486794936496E-3</v>
      </c>
      <c r="L55">
        <v>4.6713854252220296E-3</v>
      </c>
      <c r="M55">
        <v>4.0001521460490798E-3</v>
      </c>
      <c r="N55">
        <v>4.3243248544229196E-3</v>
      </c>
      <c r="O55">
        <v>4.6969517189253702E-3</v>
      </c>
      <c r="P55">
        <v>4.6908235488215301E-3</v>
      </c>
      <c r="Q55">
        <v>8.7846741223772708E-3</v>
      </c>
      <c r="R55">
        <v>88791</v>
      </c>
    </row>
    <row r="56" spans="1:18">
      <c r="A56">
        <v>54</v>
      </c>
      <c r="B56">
        <v>71</v>
      </c>
      <c r="C56">
        <v>17062.669404517499</v>
      </c>
      <c r="D56">
        <v>4.1611308475098399E-3</v>
      </c>
      <c r="E56">
        <v>4.1633321008292604E-3</v>
      </c>
      <c r="F56">
        <v>0</v>
      </c>
      <c r="G56">
        <v>0</v>
      </c>
      <c r="H56">
        <v>0</v>
      </c>
      <c r="I56">
        <v>4.1633321008292604E-3</v>
      </c>
      <c r="J56">
        <v>4.8164023486898903E-3</v>
      </c>
      <c r="K56">
        <v>5.1287822603842698E-3</v>
      </c>
      <c r="L56">
        <v>5.2017932352297598E-3</v>
      </c>
      <c r="M56">
        <v>4.1611308475098399E-3</v>
      </c>
      <c r="N56">
        <v>4.8174054731873099E-3</v>
      </c>
      <c r="O56">
        <v>5.1484083103686702E-3</v>
      </c>
      <c r="P56">
        <v>5.2209641944265701E-3</v>
      </c>
      <c r="Q56">
        <v>9.6124348092851992E-3</v>
      </c>
      <c r="R56">
        <v>88011</v>
      </c>
    </row>
    <row r="57" spans="1:18">
      <c r="A57">
        <v>55</v>
      </c>
      <c r="B57">
        <v>97</v>
      </c>
      <c r="C57">
        <v>17316.0479123888</v>
      </c>
      <c r="D57">
        <v>5.6017401020588197E-3</v>
      </c>
      <c r="E57">
        <v>5.5988324433219501E-3</v>
      </c>
      <c r="F57">
        <v>0</v>
      </c>
      <c r="G57">
        <v>0</v>
      </c>
      <c r="H57">
        <v>0</v>
      </c>
      <c r="I57">
        <v>5.5988324433219501E-3</v>
      </c>
      <c r="J57">
        <v>5.3770671128015399E-3</v>
      </c>
      <c r="K57">
        <v>5.6239030269639202E-3</v>
      </c>
      <c r="L57">
        <v>5.8468800496297903E-3</v>
      </c>
      <c r="M57">
        <v>5.6017401020588197E-3</v>
      </c>
      <c r="N57">
        <v>5.3757926077802999E-3</v>
      </c>
      <c r="O57">
        <v>5.64313438228492E-3</v>
      </c>
      <c r="P57">
        <v>5.8654071885362001E-3</v>
      </c>
      <c r="Q57">
        <v>1.0600585097229401E-2</v>
      </c>
      <c r="R57">
        <v>87165</v>
      </c>
    </row>
    <row r="58" spans="1:18">
      <c r="A58">
        <v>56</v>
      </c>
      <c r="B58">
        <v>110</v>
      </c>
      <c r="C58">
        <v>16660.59137577</v>
      </c>
      <c r="D58">
        <v>6.6024066924764901E-3</v>
      </c>
      <c r="E58">
        <v>6.5744256779162197E-3</v>
      </c>
      <c r="F58">
        <v>0</v>
      </c>
      <c r="G58">
        <v>0</v>
      </c>
      <c r="H58">
        <v>0</v>
      </c>
      <c r="I58">
        <v>6.5744256779162197E-3</v>
      </c>
      <c r="J58">
        <v>6.0070755061392899E-3</v>
      </c>
      <c r="K58">
        <v>6.1666732982800197E-3</v>
      </c>
      <c r="L58">
        <v>6.3919938314765199E-3</v>
      </c>
      <c r="M58">
        <v>6.6024066924764901E-3</v>
      </c>
      <c r="N58">
        <v>6.0036052929051597E-3</v>
      </c>
      <c r="O58">
        <v>6.1852522181596904E-3</v>
      </c>
      <c r="P58">
        <v>6.4097314021764997E-3</v>
      </c>
      <c r="Q58">
        <v>1.14214816618546E-2</v>
      </c>
      <c r="R58">
        <v>86241</v>
      </c>
    </row>
    <row r="59" spans="1:18">
      <c r="A59">
        <v>57</v>
      </c>
      <c r="B59">
        <v>115</v>
      </c>
      <c r="C59">
        <v>15114.3299110199</v>
      </c>
      <c r="D59">
        <v>7.6086734031227798E-3</v>
      </c>
      <c r="E59">
        <v>7.6037302451848901E-3</v>
      </c>
      <c r="F59">
        <v>0</v>
      </c>
      <c r="G59">
        <v>0</v>
      </c>
      <c r="H59">
        <v>0</v>
      </c>
      <c r="I59">
        <v>7.6037302451848901E-3</v>
      </c>
      <c r="J59">
        <v>6.7092468181594901E-3</v>
      </c>
      <c r="K59">
        <v>6.7616487128863102E-3</v>
      </c>
      <c r="L59">
        <v>6.95502639913167E-3</v>
      </c>
      <c r="M59">
        <v>7.6086734031227798E-3</v>
      </c>
      <c r="N59">
        <v>6.7039144073024297E-3</v>
      </c>
      <c r="O59">
        <v>6.7792718165693398E-3</v>
      </c>
      <c r="P59">
        <v>6.97173431011704E-3</v>
      </c>
      <c r="Q59">
        <v>1.22572018391667E-2</v>
      </c>
      <c r="R59">
        <v>85256</v>
      </c>
    </row>
    <row r="60" spans="1:18">
      <c r="A60">
        <v>58</v>
      </c>
      <c r="B60">
        <v>77</v>
      </c>
      <c r="C60">
        <v>12972.4442162902</v>
      </c>
      <c r="D60">
        <v>5.9356585941843397E-3</v>
      </c>
      <c r="E60">
        <v>5.95591304418057E-3</v>
      </c>
      <c r="F60">
        <v>0</v>
      </c>
      <c r="G60">
        <v>0</v>
      </c>
      <c r="H60">
        <v>0</v>
      </c>
      <c r="I60">
        <v>5.95591304418057E-3</v>
      </c>
      <c r="J60">
        <v>7.4859010727871197E-3</v>
      </c>
      <c r="K60">
        <v>7.4138143645242601E-3</v>
      </c>
      <c r="L60">
        <v>7.7338566991382801E-3</v>
      </c>
      <c r="M60">
        <v>5.9356585941843397E-3</v>
      </c>
      <c r="N60">
        <v>7.47934442205982E-3</v>
      </c>
      <c r="O60">
        <v>7.4301263423641696E-3</v>
      </c>
      <c r="P60">
        <v>7.74881414966301E-3</v>
      </c>
      <c r="Q60">
        <v>1.3394924653548799E-2</v>
      </c>
      <c r="R60">
        <v>84211</v>
      </c>
    </row>
    <row r="61" spans="1:18">
      <c r="A61">
        <v>59</v>
      </c>
      <c r="B61">
        <v>83</v>
      </c>
      <c r="C61">
        <v>9905.7590691307305</v>
      </c>
      <c r="D61">
        <v>8.3789641380086193E-3</v>
      </c>
      <c r="E61">
        <v>8.5027052984631094E-3</v>
      </c>
      <c r="F61">
        <v>0</v>
      </c>
      <c r="G61">
        <v>0</v>
      </c>
      <c r="H61">
        <v>0</v>
      </c>
      <c r="I61">
        <v>8.5027052984631094E-3</v>
      </c>
      <c r="J61">
        <v>8.3384080537725596E-3</v>
      </c>
      <c r="K61">
        <v>8.1286240465241501E-3</v>
      </c>
      <c r="L61">
        <v>8.4550097436224703E-3</v>
      </c>
      <c r="M61">
        <v>8.3789641380086193E-3</v>
      </c>
      <c r="N61">
        <v>8.3315609738669697E-3</v>
      </c>
      <c r="O61">
        <v>8.1432106125242099E-3</v>
      </c>
      <c r="P61">
        <v>8.4680394093290794E-3</v>
      </c>
      <c r="Q61">
        <v>1.4431351780749399E-2</v>
      </c>
      <c r="R61">
        <v>83083</v>
      </c>
    </row>
    <row r="62" spans="1:18">
      <c r="A62">
        <v>60</v>
      </c>
      <c r="B62">
        <v>47</v>
      </c>
      <c r="C62">
        <v>5355.2279260780197</v>
      </c>
      <c r="D62">
        <v>8.7764705160590806E-3</v>
      </c>
      <c r="E62">
        <v>8.7473137199653196E-3</v>
      </c>
      <c r="F62">
        <v>0</v>
      </c>
      <c r="G62">
        <v>0</v>
      </c>
      <c r="H62">
        <v>0</v>
      </c>
      <c r="I62">
        <v>8.7473137199653196E-3</v>
      </c>
      <c r="J62">
        <v>9.2652264536120799E-3</v>
      </c>
      <c r="K62">
        <v>8.9120428282480901E-3</v>
      </c>
      <c r="L62">
        <v>9.3208105468354108E-3</v>
      </c>
      <c r="M62">
        <v>8.7764705160590806E-3</v>
      </c>
      <c r="N62">
        <v>9.2592312168068205E-3</v>
      </c>
      <c r="O62">
        <v>8.9244228334520708E-3</v>
      </c>
      <c r="P62">
        <v>9.3311728410689701E-3</v>
      </c>
      <c r="Q62">
        <v>1.5656294269942798E-2</v>
      </c>
      <c r="R62">
        <v>81884</v>
      </c>
    </row>
    <row r="63" spans="1:18">
      <c r="A63">
        <v>61</v>
      </c>
      <c r="B63">
        <v>47</v>
      </c>
      <c r="C63">
        <v>5313.7761806981598</v>
      </c>
      <c r="D63">
        <v>8.8449340735734308E-3</v>
      </c>
      <c r="E63">
        <v>8.8034316205642307E-3</v>
      </c>
      <c r="F63">
        <v>0</v>
      </c>
      <c r="G63">
        <v>0</v>
      </c>
      <c r="H63">
        <v>0</v>
      </c>
      <c r="I63">
        <v>8.8034316205642307E-3</v>
      </c>
      <c r="J63">
        <v>1.02621596363869E-2</v>
      </c>
      <c r="K63">
        <v>9.7705931932172696E-3</v>
      </c>
      <c r="L63">
        <v>1.01854711415493E-2</v>
      </c>
      <c r="M63">
        <v>8.8449340735734308E-3</v>
      </c>
      <c r="N63">
        <v>1.02582206331441E-2</v>
      </c>
      <c r="O63">
        <v>9.7802098125181498E-3</v>
      </c>
      <c r="P63">
        <v>1.01928197941421E-2</v>
      </c>
      <c r="Q63">
        <v>1.6860623805860901E-2</v>
      </c>
      <c r="R63">
        <v>80602</v>
      </c>
    </row>
    <row r="64" spans="1:18">
      <c r="A64">
        <v>62</v>
      </c>
      <c r="B64">
        <v>62</v>
      </c>
      <c r="C64">
        <v>5148.40862422999</v>
      </c>
      <c r="D64">
        <v>1.20425561615698E-2</v>
      </c>
      <c r="E64">
        <v>1.2021615269119299E-2</v>
      </c>
      <c r="F64">
        <v>0</v>
      </c>
      <c r="G64">
        <v>0</v>
      </c>
      <c r="H64">
        <v>0</v>
      </c>
      <c r="I64">
        <v>1.2021615269119299E-2</v>
      </c>
      <c r="J64">
        <v>1.1322429640628E-2</v>
      </c>
      <c r="K64">
        <v>1.07114049725424E-2</v>
      </c>
      <c r="L64">
        <v>1.11041828672614E-2</v>
      </c>
      <c r="M64">
        <v>1.20425561615698E-2</v>
      </c>
      <c r="N64">
        <v>1.132173740259E-2</v>
      </c>
      <c r="O64">
        <v>1.07176158704472E-2</v>
      </c>
      <c r="P64">
        <v>1.11079806339876E-2</v>
      </c>
      <c r="Q64">
        <v>1.8121474452002101E-2</v>
      </c>
      <c r="R64">
        <v>79243</v>
      </c>
    </row>
    <row r="65" spans="1:18">
      <c r="A65">
        <v>63</v>
      </c>
      <c r="B65">
        <v>57</v>
      </c>
      <c r="C65">
        <v>5032.1608487337398</v>
      </c>
      <c r="D65">
        <v>1.1327141900550199E-2</v>
      </c>
      <c r="E65">
        <v>1.1330042965970399E-2</v>
      </c>
      <c r="F65">
        <v>0</v>
      </c>
      <c r="G65">
        <v>0</v>
      </c>
      <c r="H65">
        <v>0</v>
      </c>
      <c r="I65">
        <v>1.1330042965970399E-2</v>
      </c>
      <c r="J65">
        <v>1.2437060934638099E-2</v>
      </c>
      <c r="K65">
        <v>1.17422693081102E-2</v>
      </c>
      <c r="L65">
        <v>1.20734416643218E-2</v>
      </c>
      <c r="M65">
        <v>1.1327141900550199E-2</v>
      </c>
      <c r="N65">
        <v>1.24407655003494E-2</v>
      </c>
      <c r="O65">
        <v>1.1744335681879501E-2</v>
      </c>
      <c r="P65">
        <v>1.20731367680937E-2</v>
      </c>
      <c r="Q65">
        <v>1.9432698857429299E-2</v>
      </c>
      <c r="R65">
        <v>77807</v>
      </c>
    </row>
    <row r="66" spans="1:18">
      <c r="A66">
        <v>64</v>
      </c>
      <c r="B66">
        <v>73</v>
      </c>
      <c r="C66">
        <v>4841.6728268309498</v>
      </c>
      <c r="D66">
        <v>1.50774334844474E-2</v>
      </c>
      <c r="E66">
        <v>1.50451238486337E-2</v>
      </c>
      <c r="F66">
        <v>0</v>
      </c>
      <c r="G66">
        <v>0</v>
      </c>
      <c r="H66">
        <v>0</v>
      </c>
      <c r="I66">
        <v>1.50451238486337E-2</v>
      </c>
      <c r="J66">
        <v>1.3596129852629099E-2</v>
      </c>
      <c r="K66">
        <v>1.2871696876734499E-2</v>
      </c>
      <c r="L66">
        <v>1.29804209746722E-2</v>
      </c>
      <c r="M66">
        <v>1.50774334844474E-2</v>
      </c>
      <c r="N66">
        <v>1.36053365087928E-2</v>
      </c>
      <c r="O66">
        <v>1.28687712682461E-2</v>
      </c>
      <c r="P66">
        <v>1.2975972232907E-2</v>
      </c>
      <c r="Q66">
        <v>2.0643554623500902E-2</v>
      </c>
      <c r="R66">
        <v>76295</v>
      </c>
    </row>
    <row r="67" spans="1:18">
      <c r="A67">
        <v>65</v>
      </c>
      <c r="B67">
        <v>74</v>
      </c>
      <c r="C67">
        <v>4690.3839835729104</v>
      </c>
      <c r="D67">
        <v>1.5776959894790998E-2</v>
      </c>
      <c r="E67">
        <v>1.5743759577246101E-2</v>
      </c>
      <c r="F67">
        <v>0</v>
      </c>
      <c r="G67">
        <v>0</v>
      </c>
      <c r="H67">
        <v>0</v>
      </c>
      <c r="I67">
        <v>1.5743759577246101E-2</v>
      </c>
      <c r="J67">
        <v>1.4789612012660399E-2</v>
      </c>
      <c r="K67">
        <v>1.4108980597982299E-2</v>
      </c>
      <c r="L67">
        <v>1.4021245279088801E-2</v>
      </c>
      <c r="M67">
        <v>1.5776959894790998E-2</v>
      </c>
      <c r="N67">
        <v>1.48053869722986E-2</v>
      </c>
      <c r="O67">
        <v>1.4100093358825999E-2</v>
      </c>
      <c r="P67">
        <v>1.4011706337213299E-2</v>
      </c>
      <c r="Q67">
        <v>2.20155246252677E-2</v>
      </c>
      <c r="R67">
        <v>74720</v>
      </c>
    </row>
    <row r="68" spans="1:18">
      <c r="A68">
        <v>66</v>
      </c>
      <c r="B68">
        <v>71</v>
      </c>
      <c r="C68">
        <v>4262.4113620807702</v>
      </c>
      <c r="D68">
        <v>1.6657237879860599E-2</v>
      </c>
      <c r="E68">
        <v>1.6589413077441901E-2</v>
      </c>
      <c r="F68">
        <v>0</v>
      </c>
      <c r="G68">
        <v>0</v>
      </c>
      <c r="H68">
        <v>0</v>
      </c>
      <c r="I68">
        <v>1.6589413077441901E-2</v>
      </c>
      <c r="J68">
        <v>1.6008851876398101E-2</v>
      </c>
      <c r="K68">
        <v>1.5464263033217599E-2</v>
      </c>
      <c r="L68">
        <v>1.5074983638413701E-2</v>
      </c>
      <c r="M68">
        <v>1.6657237879860599E-2</v>
      </c>
      <c r="N68">
        <v>1.6032241606266599E-2</v>
      </c>
      <c r="O68">
        <v>1.5448307321182599E-2</v>
      </c>
      <c r="P68">
        <v>1.50599540467112E-2</v>
      </c>
      <c r="Q68">
        <v>2.33869312350325E-2</v>
      </c>
      <c r="R68">
        <v>73075</v>
      </c>
    </row>
    <row r="69" spans="1:18">
      <c r="A69">
        <v>67</v>
      </c>
      <c r="B69">
        <v>71</v>
      </c>
      <c r="C69">
        <v>4016.5256673511499</v>
      </c>
      <c r="D69">
        <v>1.7676969072333501E-2</v>
      </c>
      <c r="E69">
        <v>1.7818995573685801E-2</v>
      </c>
      <c r="F69">
        <v>0</v>
      </c>
      <c r="G69">
        <v>0</v>
      </c>
      <c r="H69">
        <v>0</v>
      </c>
      <c r="I69">
        <v>1.7818995573685801E-2</v>
      </c>
      <c r="J69">
        <v>1.7247248803038101E-2</v>
      </c>
      <c r="K69">
        <v>1.6948608659899101E-2</v>
      </c>
      <c r="L69">
        <v>1.6581941949800401E-2</v>
      </c>
      <c r="M69">
        <v>1.7676969072333501E-2</v>
      </c>
      <c r="N69">
        <v>1.7279300507959401E-2</v>
      </c>
      <c r="O69">
        <v>1.6924323839460902E-2</v>
      </c>
      <c r="P69">
        <v>1.6558519260270799E-2</v>
      </c>
      <c r="Q69">
        <v>2.5320180478098801E-2</v>
      </c>
      <c r="R69">
        <v>71366</v>
      </c>
    </row>
    <row r="70" spans="1:18">
      <c r="A70">
        <v>68</v>
      </c>
      <c r="B70">
        <v>81</v>
      </c>
      <c r="C70">
        <v>3806.2600958247899</v>
      </c>
      <c r="D70">
        <v>2.1280731731615401E-2</v>
      </c>
      <c r="E70">
        <v>2.0979458353937198E-2</v>
      </c>
      <c r="F70">
        <v>0</v>
      </c>
      <c r="G70">
        <v>0</v>
      </c>
      <c r="H70">
        <v>0</v>
      </c>
      <c r="I70">
        <v>2.0979458353937198E-2</v>
      </c>
      <c r="J70">
        <v>1.8500443294132401E-2</v>
      </c>
      <c r="K70">
        <v>1.8574081171257101E-2</v>
      </c>
      <c r="L70">
        <v>1.8207757174976798E-2</v>
      </c>
      <c r="M70">
        <v>2.1280731731615401E-2</v>
      </c>
      <c r="N70">
        <v>1.85422174303599E-2</v>
      </c>
      <c r="O70">
        <v>1.85400344863316E-2</v>
      </c>
      <c r="P70">
        <v>1.81746288535371E-2</v>
      </c>
      <c r="Q70">
        <v>2.73724464123981E-2</v>
      </c>
      <c r="R70">
        <v>69559</v>
      </c>
    </row>
    <row r="71" spans="1:18">
      <c r="A71">
        <v>69</v>
      </c>
      <c r="B71">
        <v>61</v>
      </c>
      <c r="C71">
        <v>3568.8494182067202</v>
      </c>
      <c r="D71">
        <v>1.7092343456354402E-2</v>
      </c>
      <c r="E71">
        <v>1.7266451491911701E-2</v>
      </c>
      <c r="F71">
        <v>0</v>
      </c>
      <c r="G71">
        <v>0</v>
      </c>
      <c r="H71">
        <v>0</v>
      </c>
      <c r="I71">
        <v>1.7266451491911701E-2</v>
      </c>
      <c r="J71">
        <v>1.9766226873071498E-2</v>
      </c>
      <c r="K71">
        <v>2.0353825904771201E-2</v>
      </c>
      <c r="L71">
        <v>2.00420297251605E-2</v>
      </c>
      <c r="M71">
        <v>1.7092343456354402E-2</v>
      </c>
      <c r="N71">
        <v>1.9818780538195802E-2</v>
      </c>
      <c r="O71">
        <v>2.0308392289377E-2</v>
      </c>
      <c r="P71">
        <v>1.9997219192206199E-2</v>
      </c>
      <c r="Q71">
        <v>2.96504323405513E-2</v>
      </c>
      <c r="R71">
        <v>67655</v>
      </c>
    </row>
    <row r="72" spans="1:18">
      <c r="A72">
        <v>70</v>
      </c>
      <c r="B72">
        <v>63</v>
      </c>
      <c r="C72">
        <v>3143.6557152635201</v>
      </c>
      <c r="D72">
        <v>2.0040362465302199E-2</v>
      </c>
      <c r="E72">
        <v>1.9893358943967699E-2</v>
      </c>
      <c r="F72">
        <v>0</v>
      </c>
      <c r="G72">
        <v>0</v>
      </c>
      <c r="H72">
        <v>0</v>
      </c>
      <c r="I72">
        <v>1.9893358943967699E-2</v>
      </c>
      <c r="J72">
        <v>2.10441954958045E-2</v>
      </c>
      <c r="K72">
        <v>2.23021574404756E-2</v>
      </c>
      <c r="L72">
        <v>2.2030496124608601E-2</v>
      </c>
      <c r="M72">
        <v>2.0040362465302199E-2</v>
      </c>
      <c r="N72">
        <v>2.1108614781558201E-2</v>
      </c>
      <c r="O72">
        <v>2.22434973326774E-2</v>
      </c>
      <c r="P72">
        <v>2.19722300253694E-2</v>
      </c>
      <c r="Q72">
        <v>3.2079696568112201E-2</v>
      </c>
      <c r="R72">
        <v>65649</v>
      </c>
    </row>
    <row r="73" spans="1:18">
      <c r="A73">
        <v>71</v>
      </c>
      <c r="B73">
        <v>68</v>
      </c>
      <c r="C73">
        <v>2781.33538672144</v>
      </c>
      <c r="D73">
        <v>2.4448687606911199E-2</v>
      </c>
      <c r="E73">
        <v>2.4809181691014901E-2</v>
      </c>
      <c r="F73">
        <v>0</v>
      </c>
      <c r="G73">
        <v>0</v>
      </c>
      <c r="H73">
        <v>0</v>
      </c>
      <c r="I73">
        <v>2.4809181691014901E-2</v>
      </c>
      <c r="J73">
        <v>2.2334349162421299E-2</v>
      </c>
      <c r="K73">
        <v>2.4434652328662501E-2</v>
      </c>
      <c r="L73">
        <v>2.4912730671364999E-2</v>
      </c>
      <c r="M73">
        <v>2.4448687606911199E-2</v>
      </c>
      <c r="N73">
        <v>2.2411720160413599E-2</v>
      </c>
      <c r="O73">
        <v>2.4360687356043999E-2</v>
      </c>
      <c r="P73">
        <v>2.4833658716440301E-2</v>
      </c>
      <c r="Q73">
        <v>3.5534992052625801E-2</v>
      </c>
      <c r="R73">
        <v>63543</v>
      </c>
    </row>
    <row r="74" spans="1:18">
      <c r="A74">
        <v>72</v>
      </c>
      <c r="B74">
        <v>50</v>
      </c>
      <c r="C74">
        <v>1710.74332648871</v>
      </c>
      <c r="D74">
        <v>2.9227061257999901E-2</v>
      </c>
      <c r="E74">
        <v>2.9887419090011899E-2</v>
      </c>
      <c r="F74">
        <v>0</v>
      </c>
      <c r="G74">
        <v>0</v>
      </c>
      <c r="H74">
        <v>0</v>
      </c>
      <c r="I74">
        <v>2.9887419090011899E-2</v>
      </c>
      <c r="J74">
        <v>2.3636687872992699E-2</v>
      </c>
      <c r="K74">
        <v>2.6768246802037501E-2</v>
      </c>
      <c r="L74">
        <v>2.7636569385150599E-2</v>
      </c>
      <c r="M74">
        <v>2.9227061257999901E-2</v>
      </c>
      <c r="N74">
        <v>2.37280966747235E-2</v>
      </c>
      <c r="O74">
        <v>2.6676633213947001E-2</v>
      </c>
      <c r="P74">
        <v>2.7536578080580399E-2</v>
      </c>
      <c r="Q74">
        <v>3.87370482173452E-2</v>
      </c>
      <c r="R74">
        <v>61285</v>
      </c>
    </row>
    <row r="75" spans="1:18">
      <c r="A75">
        <v>73</v>
      </c>
      <c r="B75">
        <v>1</v>
      </c>
      <c r="C75">
        <v>49.109514031485404</v>
      </c>
      <c r="D75">
        <v>2.0362653138022799E-2</v>
      </c>
      <c r="E75">
        <v>1.1904761904761901E-2</v>
      </c>
      <c r="F75">
        <v>0</v>
      </c>
      <c r="G75">
        <v>0</v>
      </c>
      <c r="H75">
        <v>0</v>
      </c>
      <c r="I75">
        <v>1.1904761904761901E-2</v>
      </c>
      <c r="J75">
        <v>2.49512116275728E-2</v>
      </c>
      <c r="K75">
        <v>2.93213391951818E-2</v>
      </c>
      <c r="L75">
        <v>3.0768621317108402E-2</v>
      </c>
      <c r="M75">
        <v>2.0362653138022799E-2</v>
      </c>
      <c r="N75">
        <v>2.5057744324444801E-2</v>
      </c>
      <c r="O75">
        <v>2.92094389292855E-2</v>
      </c>
      <c r="P75">
        <v>3.06432448082672E-2</v>
      </c>
      <c r="Q75">
        <v>4.2352022542479301E-2</v>
      </c>
      <c r="R75">
        <v>58911</v>
      </c>
    </row>
    <row r="76" spans="1:18">
      <c r="A76">
        <v>74</v>
      </c>
      <c r="B76">
        <v>0</v>
      </c>
      <c r="C76">
        <v>15.532511978097199</v>
      </c>
      <c r="D76">
        <v>0</v>
      </c>
      <c r="E76">
        <v>0</v>
      </c>
      <c r="F76">
        <v>0</v>
      </c>
      <c r="G76">
        <v>0</v>
      </c>
      <c r="H76">
        <v>0</v>
      </c>
      <c r="I76">
        <v>0</v>
      </c>
      <c r="J76">
        <v>2.6277920426199999E-2</v>
      </c>
      <c r="K76">
        <v>3.2113896628890998E-2</v>
      </c>
      <c r="L76">
        <v>3.4031804518525402E-2</v>
      </c>
      <c r="M76">
        <v>0</v>
      </c>
      <c r="N76">
        <v>2.64006631095309E-2</v>
      </c>
      <c r="O76">
        <v>3.1978745918601899E-2</v>
      </c>
      <c r="P76">
        <v>3.38786378581966E-2</v>
      </c>
      <c r="Q76">
        <v>4.60507657402155E-2</v>
      </c>
      <c r="R76">
        <v>56416</v>
      </c>
    </row>
    <row r="77" spans="1:18">
      <c r="A77">
        <v>75</v>
      </c>
      <c r="B77">
        <v>2</v>
      </c>
      <c r="C77">
        <v>9.2245037645448509</v>
      </c>
      <c r="D77">
        <v>0.21681383097128401</v>
      </c>
      <c r="E77">
        <v>0.22857142857142901</v>
      </c>
      <c r="F77">
        <v>0</v>
      </c>
      <c r="G77">
        <v>0</v>
      </c>
      <c r="H77">
        <v>0</v>
      </c>
      <c r="I77">
        <v>0.22857142857142901</v>
      </c>
      <c r="J77">
        <v>2.7616814268899299E-2</v>
      </c>
      <c r="K77">
        <v>3.51675653124153E-2</v>
      </c>
      <c r="L77">
        <v>3.8269811335113403E-2</v>
      </c>
      <c r="M77">
        <v>0.21681383097128401</v>
      </c>
      <c r="N77">
        <v>2.7756853029931701E-2</v>
      </c>
      <c r="O77">
        <v>3.5005840769252401E-2</v>
      </c>
      <c r="P77">
        <v>3.8078756115482497E-2</v>
      </c>
      <c r="Q77">
        <v>5.0763685012449399E-2</v>
      </c>
      <c r="R77">
        <v>53818</v>
      </c>
    </row>
    <row r="78" spans="1:18">
      <c r="A78">
        <v>76</v>
      </c>
      <c r="B78">
        <v>0</v>
      </c>
      <c r="C78">
        <v>3.4921286789870001</v>
      </c>
      <c r="D78">
        <v>0</v>
      </c>
      <c r="E78">
        <v>0</v>
      </c>
      <c r="F78">
        <v>0</v>
      </c>
      <c r="G78">
        <v>0</v>
      </c>
      <c r="H78">
        <v>0</v>
      </c>
      <c r="I78">
        <v>0</v>
      </c>
      <c r="J78">
        <v>2.8967893155683901E-2</v>
      </c>
      <c r="K78">
        <v>3.8505783565736897E-2</v>
      </c>
      <c r="L78">
        <v>4.2608221988518699E-2</v>
      </c>
      <c r="M78">
        <v>0</v>
      </c>
      <c r="N78">
        <v>2.91263140855944E-2</v>
      </c>
      <c r="O78">
        <v>3.8313765708680801E-2</v>
      </c>
      <c r="P78">
        <v>4.2376539893935097E-2</v>
      </c>
      <c r="Q78">
        <v>5.5494656070156197E-2</v>
      </c>
      <c r="R78">
        <v>51086</v>
      </c>
    </row>
    <row r="79" spans="1:18">
      <c r="A79">
        <v>77</v>
      </c>
      <c r="B79">
        <v>0</v>
      </c>
      <c r="C79">
        <v>2.4969199178644899</v>
      </c>
      <c r="D79">
        <v>0</v>
      </c>
      <c r="E79">
        <v>0</v>
      </c>
      <c r="F79">
        <v>0</v>
      </c>
      <c r="G79">
        <v>0</v>
      </c>
      <c r="H79">
        <v>0</v>
      </c>
      <c r="I79">
        <v>0</v>
      </c>
      <c r="J79">
        <v>3.0331157086556999E-2</v>
      </c>
      <c r="K79">
        <v>4.2153896358816702E-2</v>
      </c>
      <c r="L79">
        <v>4.8219339195650197E-2</v>
      </c>
      <c r="M79">
        <v>0</v>
      </c>
      <c r="N79">
        <v>3.0509046276463999E-2</v>
      </c>
      <c r="O79">
        <v>4.19274306136889E-2</v>
      </c>
      <c r="P79">
        <v>4.7932729419969997E-2</v>
      </c>
      <c r="Q79">
        <v>6.1490953555366698E-2</v>
      </c>
      <c r="R79">
        <v>48251</v>
      </c>
    </row>
    <row r="80" spans="1:18">
      <c r="A80">
        <v>78</v>
      </c>
      <c r="B80">
        <v>0</v>
      </c>
      <c r="C80">
        <v>1.10677618069815</v>
      </c>
      <c r="D80">
        <v>0</v>
      </c>
      <c r="E80">
        <v>0</v>
      </c>
      <c r="F80">
        <v>0</v>
      </c>
      <c r="G80">
        <v>0</v>
      </c>
      <c r="H80">
        <v>0</v>
      </c>
      <c r="I80">
        <v>0</v>
      </c>
      <c r="J80">
        <v>3.1706606061513203E-2</v>
      </c>
      <c r="K80">
        <v>4.61392697962889E-2</v>
      </c>
      <c r="L80">
        <v>5.4477858802659797E-2</v>
      </c>
      <c r="M80">
        <v>0</v>
      </c>
      <c r="N80">
        <v>3.1905049602483602E-2</v>
      </c>
      <c r="O80">
        <v>4.5873725054954802E-2</v>
      </c>
      <c r="P80">
        <v>5.4127273470077002E-2</v>
      </c>
      <c r="Q80">
        <v>6.8037275859023097E-2</v>
      </c>
      <c r="R80">
        <v>45284</v>
      </c>
    </row>
    <row r="81" spans="1:18">
      <c r="A81">
        <v>79</v>
      </c>
      <c r="B81">
        <v>0</v>
      </c>
      <c r="C81">
        <v>0.24709103353866599</v>
      </c>
      <c r="D81">
        <v>0</v>
      </c>
      <c r="E81">
        <v>0</v>
      </c>
      <c r="F81">
        <v>0</v>
      </c>
      <c r="G81">
        <v>0</v>
      </c>
      <c r="H81">
        <v>0</v>
      </c>
      <c r="I81">
        <v>0</v>
      </c>
      <c r="J81">
        <v>3.3094240080540398E-2</v>
      </c>
      <c r="K81">
        <v>5.0491403534562398E-2</v>
      </c>
      <c r="L81">
        <v>6.1199283791180302E-2</v>
      </c>
      <c r="M81">
        <v>0</v>
      </c>
      <c r="N81">
        <v>3.3314324063594601E-2</v>
      </c>
      <c r="O81">
        <v>5.0181628449660703E-2</v>
      </c>
      <c r="P81">
        <v>6.0777303163001402E-2</v>
      </c>
      <c r="Q81">
        <v>7.49235836314954E-2</v>
      </c>
      <c r="R81">
        <v>42203</v>
      </c>
    </row>
    <row r="82" spans="1:18">
      <c r="A82">
        <v>80</v>
      </c>
      <c r="B82">
        <v>0</v>
      </c>
      <c r="C82">
        <v>0.99726214921287204</v>
      </c>
      <c r="D82">
        <v>0</v>
      </c>
      <c r="E82">
        <v>0</v>
      </c>
      <c r="F82">
        <v>0</v>
      </c>
      <c r="G82">
        <v>0</v>
      </c>
      <c r="H82">
        <v>0</v>
      </c>
      <c r="I82">
        <v>0</v>
      </c>
      <c r="J82">
        <v>3.4494059143621698E-2</v>
      </c>
      <c r="K82">
        <v>5.5242038593053197E-2</v>
      </c>
      <c r="L82">
        <v>6.8644827723068E-2</v>
      </c>
      <c r="M82">
        <v>0</v>
      </c>
      <c r="N82">
        <v>3.47368696597374E-2</v>
      </c>
      <c r="O82">
        <v>5.4882315892795602E-2</v>
      </c>
      <c r="P82">
        <v>6.8141035759643906E-2</v>
      </c>
      <c r="Q82">
        <v>8.2400553264516799E-2</v>
      </c>
      <c r="R82">
        <v>39041</v>
      </c>
    </row>
    <row r="83" spans="1:18">
      <c r="A83">
        <v>81</v>
      </c>
      <c r="B83">
        <v>0</v>
      </c>
      <c r="C83">
        <v>1.7597535934291699</v>
      </c>
      <c r="D83">
        <v>0</v>
      </c>
      <c r="E83">
        <v>0</v>
      </c>
      <c r="F83">
        <v>0</v>
      </c>
      <c r="G83">
        <v>0</v>
      </c>
      <c r="H83">
        <v>0</v>
      </c>
      <c r="I83">
        <v>0</v>
      </c>
      <c r="J83">
        <v>3.5906063250736399E-2</v>
      </c>
      <c r="K83">
        <v>6.0425257401067897E-2</v>
      </c>
      <c r="L83">
        <v>7.8703299948410202E-2</v>
      </c>
      <c r="M83">
        <v>0</v>
      </c>
      <c r="N83">
        <v>3.6172686390851597E-2</v>
      </c>
      <c r="O83">
        <v>6.0009256644760103E-2</v>
      </c>
      <c r="P83">
        <v>7.80852644480374E-2</v>
      </c>
      <c r="Q83">
        <v>9.2284502009825797E-2</v>
      </c>
      <c r="R83">
        <v>35824</v>
      </c>
    </row>
    <row r="84" spans="1:18">
      <c r="A84">
        <v>82</v>
      </c>
      <c r="B84">
        <v>0</v>
      </c>
      <c r="C84">
        <v>1.99041752224502</v>
      </c>
      <c r="D84">
        <v>0</v>
      </c>
      <c r="E84">
        <v>0</v>
      </c>
      <c r="F84">
        <v>0</v>
      </c>
      <c r="G84">
        <v>0</v>
      </c>
      <c r="H84">
        <v>0</v>
      </c>
      <c r="I84">
        <v>0</v>
      </c>
      <c r="J84">
        <v>3.7330252401861601E-2</v>
      </c>
      <c r="K84">
        <v>6.6077572195105294E-2</v>
      </c>
      <c r="L84">
        <v>8.8200821656198303E-2</v>
      </c>
      <c r="M84">
        <v>0</v>
      </c>
      <c r="N84">
        <v>3.7621774256876003E-2</v>
      </c>
      <c r="O84">
        <v>6.5598301558233305E-2</v>
      </c>
      <c r="P84">
        <v>8.7471764382742498E-2</v>
      </c>
      <c r="Q84">
        <v>0.10142075158373801</v>
      </c>
      <c r="R84">
        <v>32518</v>
      </c>
    </row>
    <row r="85" spans="1:18">
      <c r="A85">
        <v>83</v>
      </c>
      <c r="B85">
        <v>0</v>
      </c>
      <c r="C85">
        <v>0</v>
      </c>
      <c r="D85">
        <v>0</v>
      </c>
      <c r="E85">
        <v>0</v>
      </c>
      <c r="F85">
        <v>0</v>
      </c>
      <c r="G85">
        <v>0</v>
      </c>
      <c r="H85">
        <v>0</v>
      </c>
      <c r="I85">
        <v>0</v>
      </c>
      <c r="J85">
        <v>3.8766626596973899E-2</v>
      </c>
      <c r="K85">
        <v>7.22379970366753E-2</v>
      </c>
      <c r="L85">
        <v>9.8880386168694101E-2</v>
      </c>
      <c r="M85">
        <v>0</v>
      </c>
      <c r="N85">
        <v>3.9084133257748899E-2</v>
      </c>
      <c r="O85">
        <v>7.1687754919963195E-2</v>
      </c>
      <c r="P85">
        <v>9.8023645008778706E-2</v>
      </c>
      <c r="Q85">
        <v>0.111498973305955</v>
      </c>
      <c r="R85">
        <v>29220</v>
      </c>
    </row>
    <row r="86" spans="1:18">
      <c r="A86">
        <v>84</v>
      </c>
      <c r="B86">
        <v>0</v>
      </c>
      <c r="C86">
        <v>0</v>
      </c>
      <c r="D86">
        <v>0</v>
      </c>
      <c r="E86">
        <v>0</v>
      </c>
      <c r="F86">
        <v>0</v>
      </c>
      <c r="G86">
        <v>0</v>
      </c>
      <c r="H86">
        <v>0</v>
      </c>
      <c r="I86">
        <v>0</v>
      </c>
      <c r="J86">
        <v>4.02151858360505E-2</v>
      </c>
      <c r="K86">
        <v>7.8948097747655502E-2</v>
      </c>
      <c r="L86">
        <v>0.110828500266617</v>
      </c>
      <c r="M86">
        <v>0</v>
      </c>
      <c r="N86">
        <v>4.0559763393408201E-2</v>
      </c>
      <c r="O86">
        <v>7.8318425253079901E-2</v>
      </c>
      <c r="P86">
        <v>0.109826208626825</v>
      </c>
      <c r="Q86">
        <v>0.122563747014868</v>
      </c>
      <c r="R86">
        <v>25962</v>
      </c>
    </row>
    <row r="87" spans="1:18">
      <c r="A87">
        <v>85</v>
      </c>
      <c r="B87">
        <v>0</v>
      </c>
      <c r="C87">
        <v>0</v>
      </c>
      <c r="D87">
        <v>0</v>
      </c>
      <c r="E87">
        <v>0</v>
      </c>
      <c r="F87">
        <v>0</v>
      </c>
      <c r="G87">
        <v>0</v>
      </c>
      <c r="H87">
        <v>0</v>
      </c>
      <c r="I87">
        <v>0</v>
      </c>
      <c r="J87">
        <v>4.1675930119070399E-2</v>
      </c>
      <c r="K87">
        <v>8.6252012950213494E-2</v>
      </c>
      <c r="L87">
        <v>0.123521026779799</v>
      </c>
      <c r="M87">
        <v>0</v>
      </c>
      <c r="N87">
        <v>4.2048664663791702E-2</v>
      </c>
      <c r="O87">
        <v>8.5533648564381101E-2</v>
      </c>
      <c r="P87">
        <v>0.122361896992706</v>
      </c>
      <c r="Q87">
        <v>0.134108867427568</v>
      </c>
      <c r="R87">
        <v>22780</v>
      </c>
    </row>
    <row r="88" spans="1:18">
      <c r="A88">
        <v>86</v>
      </c>
      <c r="B88">
        <v>0</v>
      </c>
      <c r="C88">
        <v>0</v>
      </c>
      <c r="D88">
        <v>0</v>
      </c>
      <c r="E88">
        <v>0</v>
      </c>
      <c r="F88">
        <v>0</v>
      </c>
      <c r="G88">
        <v>0</v>
      </c>
      <c r="H88">
        <v>0</v>
      </c>
      <c r="I88">
        <v>0</v>
      </c>
      <c r="J88">
        <v>4.3148859446016097E-2</v>
      </c>
      <c r="K88">
        <v>9.4196438146204195E-2</v>
      </c>
      <c r="L88">
        <v>0.136934429169878</v>
      </c>
      <c r="M88">
        <v>0</v>
      </c>
      <c r="N88">
        <v>4.3550837068836903E-2</v>
      </c>
      <c r="O88">
        <v>9.3379276323502305E-2</v>
      </c>
      <c r="P88">
        <v>0.13560796805321601</v>
      </c>
      <c r="Q88">
        <v>0.14610899873257299</v>
      </c>
      <c r="R88">
        <v>19725</v>
      </c>
    </row>
    <row r="89" spans="1:18">
      <c r="A89">
        <v>87</v>
      </c>
      <c r="B89">
        <v>0</v>
      </c>
      <c r="C89">
        <v>0</v>
      </c>
      <c r="D89">
        <v>0</v>
      </c>
      <c r="E89">
        <v>0</v>
      </c>
      <c r="F89">
        <v>0</v>
      </c>
      <c r="G89">
        <v>0</v>
      </c>
      <c r="H89">
        <v>0</v>
      </c>
      <c r="I89">
        <v>0</v>
      </c>
      <c r="J89">
        <v>4.4633973816873299E-2</v>
      </c>
      <c r="K89">
        <v>0.102830563376794</v>
      </c>
      <c r="L89">
        <v>0.15374140660114499</v>
      </c>
      <c r="M89">
        <v>0</v>
      </c>
      <c r="N89">
        <v>4.5066280608482202E-2</v>
      </c>
      <c r="O89">
        <v>0.101903619126559</v>
      </c>
      <c r="P89">
        <v>0.15220419630423301</v>
      </c>
      <c r="Q89">
        <v>0.16089770230956499</v>
      </c>
      <c r="R89">
        <v>16843</v>
      </c>
    </row>
    <row r="90" spans="1:18">
      <c r="A90">
        <v>88</v>
      </c>
      <c r="B90">
        <v>0</v>
      </c>
      <c r="C90">
        <v>0</v>
      </c>
      <c r="D90">
        <v>0</v>
      </c>
      <c r="E90">
        <v>0</v>
      </c>
      <c r="F90">
        <v>0</v>
      </c>
      <c r="G90">
        <v>0</v>
      </c>
      <c r="H90">
        <v>0</v>
      </c>
      <c r="I90">
        <v>0</v>
      </c>
      <c r="J90">
        <v>4.6131273231630597E-2</v>
      </c>
      <c r="K90">
        <v>0.112205953474652</v>
      </c>
      <c r="L90">
        <v>0.17296201781784101</v>
      </c>
      <c r="M90">
        <v>0</v>
      </c>
      <c r="N90">
        <v>4.65949952826663E-2</v>
      </c>
      <c r="O90">
        <v>0.11115733553240401</v>
      </c>
      <c r="P90">
        <v>0.171183900252386</v>
      </c>
      <c r="Q90">
        <v>0.177527771881412</v>
      </c>
      <c r="R90">
        <v>14133</v>
      </c>
    </row>
    <row r="91" spans="1:18">
      <c r="A91">
        <v>89</v>
      </c>
      <c r="B91">
        <v>0</v>
      </c>
      <c r="C91">
        <v>0</v>
      </c>
      <c r="D91">
        <v>0</v>
      </c>
      <c r="E91">
        <v>0</v>
      </c>
      <c r="F91">
        <v>0</v>
      </c>
      <c r="G91">
        <v>0</v>
      </c>
      <c r="H91">
        <v>0</v>
      </c>
      <c r="I91">
        <v>0</v>
      </c>
      <c r="J91">
        <v>4.7640757690279097E-2</v>
      </c>
      <c r="K91">
        <v>0.122376358277168</v>
      </c>
      <c r="L91">
        <v>0.19025308329866</v>
      </c>
      <c r="M91">
        <v>0</v>
      </c>
      <c r="N91">
        <v>4.8136981091329599E-2</v>
      </c>
      <c r="O91">
        <v>0.121193253981959</v>
      </c>
      <c r="P91">
        <v>0.18825964672013101</v>
      </c>
      <c r="Q91">
        <v>0.19227460426703399</v>
      </c>
      <c r="R91">
        <v>11624</v>
      </c>
    </row>
    <row r="92" spans="1:18">
      <c r="A92">
        <v>90</v>
      </c>
      <c r="B92">
        <v>0</v>
      </c>
      <c r="C92">
        <v>0</v>
      </c>
      <c r="D92">
        <v>0</v>
      </c>
      <c r="E92">
        <v>0</v>
      </c>
      <c r="F92">
        <v>0</v>
      </c>
      <c r="G92">
        <v>0</v>
      </c>
      <c r="H92">
        <v>0</v>
      </c>
      <c r="I92">
        <v>0</v>
      </c>
      <c r="J92">
        <v>4.91624271928124E-2</v>
      </c>
      <c r="K92">
        <v>0.13339743844354099</v>
      </c>
      <c r="L92">
        <v>0.20866880474549099</v>
      </c>
      <c r="M92">
        <v>0</v>
      </c>
      <c r="N92">
        <v>4.9692238034413798E-2</v>
      </c>
      <c r="O92">
        <v>0.13206611405089899</v>
      </c>
      <c r="P92">
        <v>0.20644869332229801</v>
      </c>
      <c r="Q92">
        <v>0.20779635743955699</v>
      </c>
      <c r="R92">
        <v>9389</v>
      </c>
    </row>
    <row r="93" spans="1:18">
      <c r="A93">
        <v>91</v>
      </c>
      <c r="B93">
        <v>0</v>
      </c>
      <c r="C93">
        <v>0</v>
      </c>
      <c r="D93">
        <v>0</v>
      </c>
      <c r="E93">
        <v>0</v>
      </c>
      <c r="F93">
        <v>0</v>
      </c>
      <c r="G93">
        <v>0</v>
      </c>
      <c r="H93">
        <v>0</v>
      </c>
      <c r="I93">
        <v>0</v>
      </c>
      <c r="J93">
        <v>5.0696281739226197E-2</v>
      </c>
      <c r="K93">
        <v>0.14532639076505799</v>
      </c>
      <c r="L93">
        <v>0.22953523493265901</v>
      </c>
      <c r="M93">
        <v>0</v>
      </c>
      <c r="N93">
        <v>5.1260766111862699E-2</v>
      </c>
      <c r="O93">
        <v>0.14383221159256601</v>
      </c>
      <c r="P93">
        <v>0.22706289461896201</v>
      </c>
      <c r="Q93">
        <v>0.22519494487765501</v>
      </c>
      <c r="R93">
        <v>7438</v>
      </c>
    </row>
    <row r="94" spans="1:18">
      <c r="A94">
        <v>92</v>
      </c>
      <c r="B94">
        <v>0</v>
      </c>
      <c r="C94">
        <v>0</v>
      </c>
      <c r="D94">
        <v>0</v>
      </c>
      <c r="E94">
        <v>0</v>
      </c>
      <c r="F94">
        <v>0</v>
      </c>
      <c r="G94">
        <v>0</v>
      </c>
      <c r="H94">
        <v>0</v>
      </c>
      <c r="I94">
        <v>0</v>
      </c>
      <c r="J94">
        <v>5.2242321329517998E-2</v>
      </c>
      <c r="K94">
        <v>0.158221455156242</v>
      </c>
      <c r="L94">
        <v>0.25374912805344302</v>
      </c>
      <c r="M94">
        <v>0</v>
      </c>
      <c r="N94">
        <v>5.2842565323622102E-2</v>
      </c>
      <c r="O94">
        <v>0.1565489306749</v>
      </c>
      <c r="P94">
        <v>0.25099193740639097</v>
      </c>
      <c r="Q94">
        <v>0.24518479958354999</v>
      </c>
      <c r="R94">
        <v>5763</v>
      </c>
    </row>
    <row r="95" spans="1:18">
      <c r="A95">
        <v>93</v>
      </c>
      <c r="B95">
        <v>0</v>
      </c>
      <c r="C95">
        <v>0</v>
      </c>
      <c r="D95">
        <v>0</v>
      </c>
      <c r="E95">
        <v>0</v>
      </c>
      <c r="F95">
        <v>0</v>
      </c>
      <c r="G95">
        <v>0</v>
      </c>
      <c r="H95">
        <v>0</v>
      </c>
      <c r="I95">
        <v>0</v>
      </c>
      <c r="J95">
        <v>5.3800545963686497E-2</v>
      </c>
      <c r="K95">
        <v>0.17214128397776499</v>
      </c>
      <c r="L95">
        <v>0.27407784691787901</v>
      </c>
      <c r="M95">
        <v>0</v>
      </c>
      <c r="N95">
        <v>5.4437635669640397E-2</v>
      </c>
      <c r="O95">
        <v>0.170274143706689</v>
      </c>
      <c r="P95">
        <v>0.271089297503258</v>
      </c>
      <c r="Q95">
        <v>0.26183908045977</v>
      </c>
      <c r="R95">
        <v>4350</v>
      </c>
    </row>
    <row r="96" spans="1:18">
      <c r="A96">
        <v>94</v>
      </c>
      <c r="B96">
        <v>0</v>
      </c>
      <c r="C96">
        <v>0</v>
      </c>
      <c r="D96">
        <v>0</v>
      </c>
      <c r="E96">
        <v>0</v>
      </c>
      <c r="F96">
        <v>0</v>
      </c>
      <c r="G96">
        <v>0</v>
      </c>
      <c r="H96">
        <v>0</v>
      </c>
      <c r="I96">
        <v>0</v>
      </c>
      <c r="J96">
        <v>5.5370955641731903E-2</v>
      </c>
      <c r="K96">
        <v>0.18714415312431201</v>
      </c>
      <c r="L96">
        <v>0.29518713820354697</v>
      </c>
      <c r="M96">
        <v>0</v>
      </c>
      <c r="N96">
        <v>5.6045977149868503E-2</v>
      </c>
      <c r="O96">
        <v>0.18506545992717399</v>
      </c>
      <c r="P96">
        <v>0.29196697867968202</v>
      </c>
      <c r="Q96">
        <v>0.27904079725942099</v>
      </c>
      <c r="R96">
        <v>3211</v>
      </c>
    </row>
    <row r="97" spans="1:18">
      <c r="A97">
        <v>95</v>
      </c>
      <c r="B97">
        <v>0</v>
      </c>
      <c r="C97">
        <v>0</v>
      </c>
      <c r="D97">
        <v>0</v>
      </c>
      <c r="E97">
        <v>0</v>
      </c>
      <c r="F97">
        <v>0</v>
      </c>
      <c r="G97">
        <v>0</v>
      </c>
      <c r="H97">
        <v>0</v>
      </c>
      <c r="I97">
        <v>0</v>
      </c>
      <c r="J97">
        <v>5.6953550363655597E-2</v>
      </c>
      <c r="K97">
        <v>0.20328699361573899</v>
      </c>
      <c r="L97">
        <v>0.31328725443031202</v>
      </c>
      <c r="M97">
        <v>0</v>
      </c>
      <c r="N97">
        <v>5.76675897642605E-2</v>
      </c>
      <c r="O97">
        <v>0.200979301688195</v>
      </c>
      <c r="P97">
        <v>0.30987624826184601</v>
      </c>
      <c r="Q97">
        <v>0.293736501079914</v>
      </c>
      <c r="R97">
        <v>2315</v>
      </c>
    </row>
    <row r="98" spans="1:18">
      <c r="A98">
        <v>96</v>
      </c>
      <c r="B98">
        <v>0</v>
      </c>
      <c r="C98">
        <v>0</v>
      </c>
      <c r="D98">
        <v>0</v>
      </c>
      <c r="E98">
        <v>0</v>
      </c>
      <c r="F98">
        <v>0</v>
      </c>
      <c r="G98">
        <v>0</v>
      </c>
      <c r="H98">
        <v>0</v>
      </c>
      <c r="I98">
        <v>0</v>
      </c>
      <c r="J98">
        <v>5.8548330129458898E-2</v>
      </c>
      <c r="K98">
        <v>0.22062422252071701</v>
      </c>
      <c r="L98">
        <v>0.34330469202889002</v>
      </c>
      <c r="M98">
        <v>0</v>
      </c>
      <c r="N98">
        <v>5.9302473512773998E-2</v>
      </c>
      <c r="O98">
        <v>0.21806978793364201</v>
      </c>
      <c r="P98">
        <v>0.33959456507417002</v>
      </c>
      <c r="Q98">
        <v>0.31804281345565699</v>
      </c>
      <c r="R98">
        <v>1635</v>
      </c>
    </row>
    <row r="99" spans="1:18">
      <c r="A99">
        <v>97</v>
      </c>
      <c r="B99">
        <v>0</v>
      </c>
      <c r="C99">
        <v>0</v>
      </c>
      <c r="D99">
        <v>0</v>
      </c>
      <c r="E99">
        <v>0</v>
      </c>
      <c r="F99">
        <v>0</v>
      </c>
      <c r="G99">
        <v>0</v>
      </c>
      <c r="H99">
        <v>0</v>
      </c>
      <c r="I99">
        <v>0</v>
      </c>
      <c r="J99">
        <v>6.0155294939143698E-2</v>
      </c>
      <c r="K99">
        <v>0.23920635324768999</v>
      </c>
      <c r="L99">
        <v>0.36590390672602602</v>
      </c>
      <c r="M99">
        <v>0</v>
      </c>
      <c r="N99">
        <v>6.0950628395370597E-2</v>
      </c>
      <c r="O99">
        <v>0.236387405283699</v>
      </c>
      <c r="P99">
        <v>0.361984151266736</v>
      </c>
      <c r="Q99">
        <v>0.33632286995515698</v>
      </c>
      <c r="R99">
        <v>1115</v>
      </c>
    </row>
    <row r="100" spans="1:18">
      <c r="A100">
        <v>98</v>
      </c>
      <c r="B100">
        <v>0</v>
      </c>
      <c r="C100">
        <v>0</v>
      </c>
      <c r="D100">
        <v>0</v>
      </c>
      <c r="E100">
        <v>0</v>
      </c>
      <c r="F100">
        <v>0</v>
      </c>
      <c r="G100">
        <v>0</v>
      </c>
      <c r="H100">
        <v>0</v>
      </c>
      <c r="I100">
        <v>0</v>
      </c>
      <c r="J100">
        <v>6.1774444792711103E-2</v>
      </c>
      <c r="K100">
        <v>0.25907836795998601</v>
      </c>
      <c r="L100">
        <v>0.42940924411697401</v>
      </c>
      <c r="M100">
        <v>0</v>
      </c>
      <c r="N100">
        <v>6.26120544120157E-2</v>
      </c>
      <c r="O100">
        <v>0.25597744953630103</v>
      </c>
      <c r="P100">
        <v>0.424980769834231</v>
      </c>
      <c r="Q100">
        <v>0.38783783783783798</v>
      </c>
      <c r="R100">
        <v>740</v>
      </c>
    </row>
    <row r="101" spans="1:18">
      <c r="A101">
        <v>99</v>
      </c>
      <c r="B101">
        <v>0</v>
      </c>
      <c r="C101">
        <v>0</v>
      </c>
      <c r="D101">
        <v>0</v>
      </c>
      <c r="E101">
        <v>0</v>
      </c>
      <c r="F101">
        <v>0</v>
      </c>
      <c r="G101">
        <v>0</v>
      </c>
      <c r="H101">
        <v>0</v>
      </c>
      <c r="I101">
        <v>0</v>
      </c>
      <c r="J101">
        <v>6.3405779690161701E-2</v>
      </c>
      <c r="K101">
        <v>0.28027783958538399</v>
      </c>
      <c r="L101">
        <v>0.46800822380468099</v>
      </c>
      <c r="M101">
        <v>0</v>
      </c>
      <c r="N101">
        <v>6.4286751562678796E-2</v>
      </c>
      <c r="O101">
        <v>0.27687822465071898</v>
      </c>
      <c r="P101">
        <v>0.46333476936161899</v>
      </c>
      <c r="Q101">
        <v>0.419426048565121</v>
      </c>
      <c r="R101">
        <v>453</v>
      </c>
    </row>
    <row r="102" spans="1:18">
      <c r="A102">
        <v>100</v>
      </c>
      <c r="B102">
        <v>0</v>
      </c>
      <c r="C102">
        <v>0</v>
      </c>
      <c r="D102">
        <v>0</v>
      </c>
      <c r="E102">
        <v>0</v>
      </c>
      <c r="F102">
        <v>0</v>
      </c>
      <c r="G102">
        <v>0</v>
      </c>
      <c r="H102">
        <v>0</v>
      </c>
      <c r="I102">
        <v>0</v>
      </c>
      <c r="J102">
        <v>6.5049299631495305E-2</v>
      </c>
      <c r="K102">
        <v>0.30283279813795899</v>
      </c>
      <c r="L102">
        <v>0.50336749318811802</v>
      </c>
      <c r="M102">
        <v>0</v>
      </c>
      <c r="N102">
        <v>6.5974719847333399E-2</v>
      </c>
      <c r="O102">
        <v>0.29911899288923499</v>
      </c>
      <c r="P102">
        <v>0.49851664389575301</v>
      </c>
      <c r="Q102">
        <v>0.448669201520913</v>
      </c>
      <c r="R102">
        <v>263</v>
      </c>
    </row>
    <row r="103" spans="1:18">
      <c r="A103">
        <v>101</v>
      </c>
      <c r="B103">
        <v>0</v>
      </c>
      <c r="C103">
        <v>0</v>
      </c>
      <c r="D103">
        <v>0</v>
      </c>
      <c r="E103">
        <v>0</v>
      </c>
      <c r="F103">
        <v>0</v>
      </c>
      <c r="G103">
        <v>0</v>
      </c>
      <c r="H103">
        <v>0</v>
      </c>
      <c r="I103">
        <v>0</v>
      </c>
      <c r="J103">
        <v>6.6705004616710903E-2</v>
      </c>
      <c r="K103">
        <v>0.32675934644385701</v>
      </c>
      <c r="L103">
        <v>0.53583755117082699</v>
      </c>
      <c r="M103">
        <v>0</v>
      </c>
      <c r="N103">
        <v>6.7675959265956098E-2</v>
      </c>
      <c r="O103">
        <v>0.32271767932425</v>
      </c>
      <c r="P103">
        <v>0.53086622054173105</v>
      </c>
      <c r="Q103">
        <v>0.47586206896551703</v>
      </c>
      <c r="R103">
        <v>145</v>
      </c>
    </row>
    <row r="104" spans="1:18">
      <c r="A104">
        <v>102</v>
      </c>
      <c r="B104">
        <v>0</v>
      </c>
      <c r="C104">
        <v>0</v>
      </c>
      <c r="D104">
        <v>0</v>
      </c>
      <c r="E104">
        <v>0</v>
      </c>
      <c r="F104">
        <v>0</v>
      </c>
      <c r="G104">
        <v>0</v>
      </c>
      <c r="H104">
        <v>0</v>
      </c>
      <c r="I104">
        <v>0</v>
      </c>
      <c r="J104">
        <v>6.83728946458068E-2</v>
      </c>
      <c r="K104">
        <v>0.35205904447111502</v>
      </c>
      <c r="L104">
        <v>0.57959492925385503</v>
      </c>
      <c r="M104">
        <v>0</v>
      </c>
      <c r="N104">
        <v>6.9390469818527506E-2</v>
      </c>
      <c r="O104">
        <v>0.34767834695252198</v>
      </c>
      <c r="P104">
        <v>0.574529982501088</v>
      </c>
      <c r="Q104">
        <v>0.51315789473684204</v>
      </c>
      <c r="R104">
        <v>76</v>
      </c>
    </row>
    <row r="105" spans="1:18">
      <c r="A105">
        <v>103</v>
      </c>
      <c r="B105">
        <v>0</v>
      </c>
      <c r="C105">
        <v>0</v>
      </c>
      <c r="D105">
        <v>0</v>
      </c>
      <c r="E105">
        <v>0</v>
      </c>
      <c r="F105">
        <v>0</v>
      </c>
      <c r="G105">
        <v>0</v>
      </c>
      <c r="H105">
        <v>0</v>
      </c>
      <c r="I105">
        <v>0</v>
      </c>
      <c r="J105">
        <v>7.005296971878E-2</v>
      </c>
      <c r="K105">
        <v>0.378716099874228</v>
      </c>
      <c r="L105">
        <v>0.611061324705227</v>
      </c>
      <c r="M105">
        <v>0</v>
      </c>
      <c r="N105">
        <v>7.1118251505031496E-2</v>
      </c>
      <c r="O105">
        <v>0.37398847574958499</v>
      </c>
      <c r="P105">
        <v>0.60598101700469797</v>
      </c>
      <c r="Q105">
        <v>0.54054054054054101</v>
      </c>
      <c r="R105">
        <v>37</v>
      </c>
    </row>
    <row r="106" spans="1:18">
      <c r="A106">
        <v>104</v>
      </c>
      <c r="B106">
        <v>0</v>
      </c>
      <c r="C106">
        <v>0</v>
      </c>
      <c r="D106">
        <v>0</v>
      </c>
      <c r="E106">
        <v>0</v>
      </c>
      <c r="F106">
        <v>0</v>
      </c>
      <c r="G106">
        <v>0</v>
      </c>
      <c r="H106">
        <v>0</v>
      </c>
      <c r="I106">
        <v>0</v>
      </c>
      <c r="J106">
        <v>7.1745229835626603E-2</v>
      </c>
      <c r="K106">
        <v>0.406694425518142</v>
      </c>
      <c r="L106">
        <v>0.66433396407990297</v>
      </c>
      <c r="M106">
        <v>0</v>
      </c>
      <c r="N106">
        <v>7.2859304325454996E-2</v>
      </c>
      <c r="O106">
        <v>0.40161610059376701</v>
      </c>
      <c r="P106">
        <v>0.65933439645548197</v>
      </c>
      <c r="Q106">
        <v>0.58823529411764697</v>
      </c>
      <c r="R106">
        <v>17</v>
      </c>
    </row>
    <row r="107" spans="1:18">
      <c r="A107">
        <v>105</v>
      </c>
      <c r="B107">
        <v>0</v>
      </c>
      <c r="C107">
        <v>0</v>
      </c>
      <c r="D107">
        <v>0</v>
      </c>
      <c r="E107">
        <v>0</v>
      </c>
      <c r="F107">
        <v>0</v>
      </c>
      <c r="G107">
        <v>0</v>
      </c>
      <c r="H107">
        <v>0</v>
      </c>
      <c r="I107">
        <v>0</v>
      </c>
      <c r="J107">
        <v>7.3449674996341696E-2</v>
      </c>
      <c r="K107">
        <v>0.43593465283745497</v>
      </c>
      <c r="L107">
        <v>0.79383027467564105</v>
      </c>
      <c r="M107">
        <v>0</v>
      </c>
      <c r="N107">
        <v>7.4613628279788E-2</v>
      </c>
      <c r="O107">
        <v>0.43050688932413</v>
      </c>
      <c r="P107">
        <v>0.78966581395174795</v>
      </c>
      <c r="Q107">
        <v>0.71428571428571397</v>
      </c>
      <c r="R107">
        <v>7</v>
      </c>
    </row>
    <row r="108" spans="1:18">
      <c r="A108">
        <v>106</v>
      </c>
      <c r="B108">
        <v>0</v>
      </c>
      <c r="C108">
        <v>0</v>
      </c>
      <c r="D108">
        <v>0</v>
      </c>
      <c r="E108">
        <v>0</v>
      </c>
      <c r="F108">
        <v>0</v>
      </c>
      <c r="G108">
        <v>0</v>
      </c>
      <c r="H108">
        <v>0</v>
      </c>
      <c r="I108">
        <v>0</v>
      </c>
      <c r="J108">
        <v>7.5166305200919506E-2</v>
      </c>
      <c r="K108">
        <v>0.46635122269932699</v>
      </c>
      <c r="L108">
        <v>0</v>
      </c>
      <c r="M108">
        <v>0</v>
      </c>
      <c r="N108">
        <v>7.6381223368023193E-2</v>
      </c>
      <c r="O108">
        <v>0.460581273141414</v>
      </c>
      <c r="P108">
        <v>0</v>
      </c>
      <c r="Q108">
        <v>1</v>
      </c>
      <c r="R108">
        <v>2</v>
      </c>
    </row>
    <row r="109" spans="1:18">
      <c r="A109">
        <v>107</v>
      </c>
      <c r="B109">
        <v>0</v>
      </c>
      <c r="C109">
        <v>0</v>
      </c>
      <c r="D109">
        <v>0</v>
      </c>
      <c r="E109">
        <v>0</v>
      </c>
      <c r="F109">
        <v>0</v>
      </c>
      <c r="G109">
        <v>0</v>
      </c>
      <c r="H109">
        <v>0</v>
      </c>
      <c r="I109">
        <v>0</v>
      </c>
      <c r="J109">
        <v>7.6895120449353996E-2</v>
      </c>
      <c r="K109">
        <v>0.49782971214489202</v>
      </c>
      <c r="L109">
        <v>0</v>
      </c>
      <c r="M109">
        <v>0</v>
      </c>
      <c r="N109">
        <v>7.8162089590155401E-2</v>
      </c>
      <c r="O109">
        <v>0.49173177643871702</v>
      </c>
      <c r="P109">
        <v>0</v>
      </c>
      <c r="Q109">
        <v>1</v>
      </c>
      <c r="R109">
        <v>0</v>
      </c>
    </row>
    <row r="110" spans="1:18">
      <c r="A110">
        <v>108</v>
      </c>
      <c r="B110">
        <v>0</v>
      </c>
      <c r="C110">
        <v>0</v>
      </c>
      <c r="D110">
        <v>0</v>
      </c>
      <c r="E110">
        <v>0</v>
      </c>
      <c r="F110">
        <v>0</v>
      </c>
      <c r="G110">
        <v>0</v>
      </c>
      <c r="H110">
        <v>0</v>
      </c>
      <c r="I110">
        <v>0</v>
      </c>
      <c r="J110">
        <v>7.8636120741639295E-2</v>
      </c>
      <c r="K110">
        <v>0.53022459430489899</v>
      </c>
      <c r="L110">
        <v>0</v>
      </c>
      <c r="M110">
        <v>0</v>
      </c>
      <c r="N110">
        <v>7.9956226946181097E-2</v>
      </c>
      <c r="O110">
        <v>0.52382073051225797</v>
      </c>
      <c r="P110">
        <v>0</v>
      </c>
      <c r="Q110">
        <v>1</v>
      </c>
      <c r="R110">
        <v>0</v>
      </c>
    </row>
    <row r="111" spans="1:18">
      <c r="A111">
        <v>109</v>
      </c>
      <c r="B111">
        <v>0</v>
      </c>
      <c r="C111">
        <v>0</v>
      </c>
      <c r="D111">
        <v>0</v>
      </c>
      <c r="E111">
        <v>0</v>
      </c>
      <c r="F111">
        <v>0</v>
      </c>
      <c r="G111">
        <v>0</v>
      </c>
      <c r="H111">
        <v>0</v>
      </c>
      <c r="I111">
        <v>0</v>
      </c>
      <c r="J111">
        <v>8.0389306077768702E-2</v>
      </c>
      <c r="K111">
        <v>0.56335766713471902</v>
      </c>
      <c r="L111">
        <v>0</v>
      </c>
      <c r="M111">
        <v>0</v>
      </c>
      <c r="N111">
        <v>8.1763635436098103E-2</v>
      </c>
      <c r="O111">
        <v>0.55667859299351696</v>
      </c>
      <c r="P111">
        <v>0</v>
      </c>
      <c r="Q111">
        <v>1</v>
      </c>
      <c r="R111">
        <v>0</v>
      </c>
    </row>
    <row r="112" spans="1:18">
      <c r="A112">
        <v>110</v>
      </c>
      <c r="B112">
        <v>0</v>
      </c>
      <c r="C112">
        <v>0</v>
      </c>
      <c r="D112">
        <v>0</v>
      </c>
      <c r="E112">
        <v>0</v>
      </c>
      <c r="F112">
        <v>0</v>
      </c>
      <c r="G112">
        <v>0</v>
      </c>
      <c r="H112">
        <v>0</v>
      </c>
      <c r="I112">
        <v>0</v>
      </c>
      <c r="J112">
        <v>8.2154676457735498E-2</v>
      </c>
      <c r="K112">
        <v>0.59701742025978399</v>
      </c>
      <c r="L112">
        <v>0</v>
      </c>
      <c r="M112">
        <v>0</v>
      </c>
      <c r="N112">
        <v>8.3584315059904393E-2</v>
      </c>
      <c r="O112">
        <v>0.59010312855853597</v>
      </c>
      <c r="P112">
        <v>0</v>
      </c>
      <c r="Q112">
        <v>1</v>
      </c>
      <c r="R112">
        <v>0</v>
      </c>
    </row>
    <row r="113" spans="1:18">
      <c r="A113">
        <v>111</v>
      </c>
      <c r="B113">
        <v>0</v>
      </c>
      <c r="C113">
        <v>0</v>
      </c>
      <c r="D113">
        <v>0</v>
      </c>
      <c r="E113">
        <v>0</v>
      </c>
      <c r="F113">
        <v>0</v>
      </c>
      <c r="G113">
        <v>0</v>
      </c>
      <c r="H113">
        <v>0</v>
      </c>
      <c r="I113">
        <v>0</v>
      </c>
      <c r="J113">
        <v>8.3932231881533204E-2</v>
      </c>
      <c r="K113">
        <v>0.63095963252264697</v>
      </c>
      <c r="L113">
        <v>0</v>
      </c>
      <c r="M113">
        <v>0</v>
      </c>
      <c r="N113">
        <v>8.5418265817598302E-2</v>
      </c>
      <c r="O113">
        <v>0.62385973138570905</v>
      </c>
      <c r="P113">
        <v>0</v>
      </c>
      <c r="Q113">
        <v>1</v>
      </c>
      <c r="R113">
        <v>0</v>
      </c>
    </row>
    <row r="114" spans="1:18">
      <c r="A114">
        <v>112</v>
      </c>
      <c r="B114">
        <v>0</v>
      </c>
      <c r="C114">
        <v>0</v>
      </c>
      <c r="D114">
        <v>0</v>
      </c>
      <c r="E114">
        <v>0</v>
      </c>
      <c r="F114">
        <v>0</v>
      </c>
      <c r="G114">
        <v>0</v>
      </c>
      <c r="H114">
        <v>0</v>
      </c>
      <c r="I114">
        <v>0</v>
      </c>
      <c r="J114">
        <v>8.5721972349154907E-2</v>
      </c>
      <c r="K114">
        <v>0.66490949861861304</v>
      </c>
      <c r="L114">
        <v>0</v>
      </c>
      <c r="M114">
        <v>0</v>
      </c>
      <c r="N114">
        <v>8.7265487709178996E-2</v>
      </c>
      <c r="O114">
        <v>0.65768317936641996</v>
      </c>
      <c r="P114">
        <v>0</v>
      </c>
      <c r="Q114">
        <v>1</v>
      </c>
      <c r="R114">
        <v>0</v>
      </c>
    </row>
    <row r="115" spans="1:18">
      <c r="A115">
        <v>113</v>
      </c>
      <c r="B115">
        <v>0</v>
      </c>
      <c r="C115">
        <v>0</v>
      </c>
      <c r="D115">
        <v>0</v>
      </c>
      <c r="E115">
        <v>0</v>
      </c>
      <c r="F115">
        <v>0</v>
      </c>
      <c r="G115">
        <v>0</v>
      </c>
      <c r="H115">
        <v>0</v>
      </c>
      <c r="I115">
        <v>0</v>
      </c>
      <c r="J115">
        <v>8.7523897860594502E-2</v>
      </c>
      <c r="K115">
        <v>0.69856556308690099</v>
      </c>
      <c r="L115">
        <v>0</v>
      </c>
      <c r="M115">
        <v>0</v>
      </c>
      <c r="N115">
        <v>8.9125980734645893E-2</v>
      </c>
      <c r="O115">
        <v>0.69128109637088297</v>
      </c>
      <c r="P115">
        <v>0</v>
      </c>
      <c r="Q115">
        <v>1</v>
      </c>
      <c r="R115">
        <v>0</v>
      </c>
    </row>
    <row r="116" spans="1:18">
      <c r="A116">
        <v>114</v>
      </c>
      <c r="B116">
        <v>0</v>
      </c>
      <c r="C116">
        <v>0</v>
      </c>
      <c r="D116">
        <v>0</v>
      </c>
      <c r="E116">
        <v>0</v>
      </c>
      <c r="F116">
        <v>0</v>
      </c>
      <c r="G116">
        <v>0</v>
      </c>
      <c r="H116">
        <v>0</v>
      </c>
      <c r="I116">
        <v>0</v>
      </c>
      <c r="J116">
        <v>8.9338008415847603E-2</v>
      </c>
      <c r="K116">
        <v>0.73160568488758804</v>
      </c>
      <c r="L116">
        <v>0</v>
      </c>
      <c r="M116">
        <v>0</v>
      </c>
      <c r="N116">
        <v>9.0999744893999604E-2</v>
      </c>
      <c r="O116">
        <v>0.72433935335674704</v>
      </c>
      <c r="P116">
        <v>0</v>
      </c>
      <c r="Q116">
        <v>1</v>
      </c>
      <c r="R116">
        <v>0</v>
      </c>
    </row>
    <row r="117" spans="1:18">
      <c r="A117">
        <v>115</v>
      </c>
      <c r="B117">
        <v>0</v>
      </c>
      <c r="C117">
        <v>0</v>
      </c>
      <c r="D117">
        <v>0</v>
      </c>
      <c r="E117">
        <v>0</v>
      </c>
      <c r="F117">
        <v>0</v>
      </c>
      <c r="G117">
        <v>0</v>
      </c>
      <c r="H117">
        <v>0</v>
      </c>
      <c r="I117">
        <v>0</v>
      </c>
      <c r="J117">
        <v>9.1164304014911005E-2</v>
      </c>
      <c r="K117">
        <v>0.76369515744417904</v>
      </c>
      <c r="L117">
        <v>0</v>
      </c>
      <c r="M117">
        <v>0</v>
      </c>
      <c r="N117">
        <v>9.2886780187240003E-2</v>
      </c>
      <c r="O117">
        <v>0.756529553499665</v>
      </c>
      <c r="P117">
        <v>0</v>
      </c>
      <c r="Q117">
        <v>1</v>
      </c>
      <c r="R117">
        <v>0</v>
      </c>
    </row>
    <row r="118" spans="1:18">
      <c r="A118">
        <v>116</v>
      </c>
      <c r="B118">
        <v>0</v>
      </c>
      <c r="C118">
        <v>0</v>
      </c>
      <c r="D118">
        <v>0</v>
      </c>
      <c r="E118">
        <v>0</v>
      </c>
      <c r="F118">
        <v>0</v>
      </c>
      <c r="G118">
        <v>0</v>
      </c>
      <c r="H118">
        <v>0</v>
      </c>
      <c r="I118">
        <v>0</v>
      </c>
      <c r="J118">
        <v>9.3002784657781806E-2</v>
      </c>
      <c r="K118">
        <v>0.794496961389205</v>
      </c>
      <c r="L118">
        <v>0</v>
      </c>
      <c r="M118">
        <v>0</v>
      </c>
      <c r="N118">
        <v>9.4787086614366203E-2</v>
      </c>
      <c r="O118">
        <v>0.78751861443708904</v>
      </c>
      <c r="P118">
        <v>0</v>
      </c>
      <c r="Q118">
        <v>1</v>
      </c>
      <c r="R118">
        <v>0</v>
      </c>
    </row>
    <row r="119" spans="1:18">
      <c r="A119">
        <v>117</v>
      </c>
      <c r="B119">
        <v>0</v>
      </c>
      <c r="C119">
        <v>0</v>
      </c>
      <c r="D119">
        <v>0</v>
      </c>
      <c r="E119">
        <v>0</v>
      </c>
      <c r="F119">
        <v>0</v>
      </c>
      <c r="G119">
        <v>0</v>
      </c>
      <c r="H119">
        <v>0</v>
      </c>
      <c r="I119">
        <v>0</v>
      </c>
      <c r="J119">
        <v>9.4853450344457704E-2</v>
      </c>
      <c r="K119">
        <v>0.82368392918686395</v>
      </c>
      <c r="L119">
        <v>0</v>
      </c>
      <c r="M119">
        <v>0</v>
      </c>
      <c r="N119">
        <v>9.6700664175377996E-2</v>
      </c>
      <c r="O119">
        <v>0.81698027984850896</v>
      </c>
      <c r="P119">
        <v>0</v>
      </c>
      <c r="Q119">
        <v>1</v>
      </c>
      <c r="R119">
        <v>0</v>
      </c>
    </row>
    <row r="120" spans="1:18">
      <c r="A120">
        <v>118</v>
      </c>
      <c r="B120">
        <v>0</v>
      </c>
      <c r="C120">
        <v>0</v>
      </c>
      <c r="D120">
        <v>0</v>
      </c>
      <c r="E120">
        <v>0</v>
      </c>
      <c r="F120">
        <v>0</v>
      </c>
      <c r="G120">
        <v>0</v>
      </c>
      <c r="H120">
        <v>0</v>
      </c>
      <c r="I120">
        <v>0</v>
      </c>
      <c r="J120">
        <v>9.6716301074937699E-2</v>
      </c>
      <c r="K120">
        <v>0.85095235890548304</v>
      </c>
      <c r="L120">
        <v>0</v>
      </c>
      <c r="M120">
        <v>0</v>
      </c>
      <c r="N120">
        <v>9.8627512870274797E-2</v>
      </c>
      <c r="O120">
        <v>0.84460816738864297</v>
      </c>
      <c r="P120">
        <v>0</v>
      </c>
      <c r="Q120">
        <v>1</v>
      </c>
      <c r="R120">
        <v>0</v>
      </c>
    </row>
    <row r="121" spans="1:18">
      <c r="A121">
        <v>119</v>
      </c>
      <c r="B121">
        <v>0</v>
      </c>
      <c r="C121">
        <v>0</v>
      </c>
      <c r="D121">
        <v>0</v>
      </c>
      <c r="E121">
        <v>0</v>
      </c>
      <c r="F121">
        <v>0</v>
      </c>
      <c r="G121">
        <v>0</v>
      </c>
      <c r="H121">
        <v>0</v>
      </c>
      <c r="I121">
        <v>0</v>
      </c>
      <c r="J121">
        <v>9.8591336849222194E-2</v>
      </c>
      <c r="K121">
        <v>0.87603634582064704</v>
      </c>
      <c r="L121">
        <v>0</v>
      </c>
      <c r="M121">
        <v>0</v>
      </c>
      <c r="N121">
        <v>0.100567632699056</v>
      </c>
      <c r="O121">
        <v>0.87012970438825998</v>
      </c>
      <c r="P121">
        <v>0</v>
      </c>
      <c r="Q121">
        <v>1</v>
      </c>
      <c r="R121">
        <v>0</v>
      </c>
    </row>
    <row r="122" spans="1:18">
      <c r="A122">
        <v>120</v>
      </c>
      <c r="B122">
        <v>0</v>
      </c>
      <c r="C122">
        <v>0</v>
      </c>
      <c r="D122">
        <v>0</v>
      </c>
      <c r="E122">
        <v>0</v>
      </c>
      <c r="F122">
        <v>0</v>
      </c>
      <c r="G122">
        <v>0</v>
      </c>
      <c r="H122">
        <v>0</v>
      </c>
      <c r="I122">
        <v>0</v>
      </c>
      <c r="J122">
        <v>0</v>
      </c>
      <c r="K122">
        <v>0.89872183502636405</v>
      </c>
      <c r="L122">
        <v>0</v>
      </c>
      <c r="M122">
        <v>0</v>
      </c>
      <c r="N122">
        <v>0.102521023661721</v>
      </c>
      <c r="O122">
        <v>0.893320042398009</v>
      </c>
      <c r="P122">
        <v>0</v>
      </c>
      <c r="Q122">
        <v>1</v>
      </c>
      <c r="R1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2">
    <tabColor rgb="FFFF0000"/>
  </sheetPr>
  <dimension ref="A1:EL124"/>
  <sheetViews>
    <sheetView topLeftCell="AD1" zoomScale="80" zoomScaleNormal="80" workbookViewId="0">
      <pane ySplit="1" topLeftCell="A2" activePane="bottomLeft" state="frozen"/>
      <selection activeCell="DT3" sqref="DT3"/>
      <selection pane="bottomLeft" activeCell="AH6" sqref="AH6"/>
    </sheetView>
  </sheetViews>
  <sheetFormatPr baseColWidth="10" defaultColWidth="11.42578125" defaultRowHeight="15"/>
  <cols>
    <col min="1" max="1" width="4.42578125" style="6" bestFit="1" customWidth="1"/>
    <col min="2" max="2" width="13.7109375" bestFit="1" customWidth="1"/>
    <col min="3" max="3" width="12" bestFit="1" customWidth="1"/>
    <col min="4" max="4" width="16.85546875" style="1" bestFit="1" customWidth="1"/>
    <col min="5" max="5" width="19.85546875" style="2" bestFit="1" customWidth="1"/>
    <col min="6" max="6" width="14.85546875" bestFit="1" customWidth="1"/>
    <col min="7" max="7" width="16.28515625" bestFit="1" customWidth="1"/>
    <col min="8" max="8" width="13.140625" bestFit="1" customWidth="1"/>
    <col min="10" max="10" width="4.42578125" style="6" bestFit="1" customWidth="1"/>
    <col min="11" max="11" width="14.140625" bestFit="1" customWidth="1"/>
    <col min="14" max="14" width="6.28515625" bestFit="1" customWidth="1"/>
    <col min="15" max="15" width="14.140625" bestFit="1" customWidth="1"/>
    <col min="17" max="17" width="4.42578125" style="6" bestFit="1" customWidth="1"/>
    <col min="18" max="18" width="11.42578125" style="1" customWidth="1"/>
    <col min="19" max="19" width="7.42578125" style="1" customWidth="1"/>
    <col min="20" max="22" width="7" style="1" customWidth="1"/>
    <col min="24" max="24" width="4.5703125" style="32" bestFit="1" customWidth="1"/>
    <col min="25" max="26" width="11.85546875" bestFit="1" customWidth="1"/>
    <col min="27" max="29" width="11.7109375" customWidth="1"/>
    <col min="31" max="31" width="4.5703125" style="32" bestFit="1" customWidth="1"/>
    <col min="32" max="32" width="25" style="1" bestFit="1" customWidth="1"/>
    <col min="33" max="33" width="33.85546875" style="1" bestFit="1" customWidth="1"/>
    <col min="34" max="34" width="39.5703125" style="1" bestFit="1" customWidth="1"/>
    <col min="35" max="35" width="25.28515625" style="1" bestFit="1" customWidth="1"/>
    <col min="37" max="40" width="11.42578125" customWidth="1"/>
    <col min="41" max="41" width="4.5703125" style="32" customWidth="1"/>
    <col min="42" max="42" width="11.42578125" customWidth="1"/>
    <col min="43" max="43" width="4.5703125" style="32" customWidth="1"/>
    <col min="44" max="48" width="11.42578125" customWidth="1"/>
    <col min="49" max="49" width="4.5703125" style="32" customWidth="1"/>
    <col min="50" max="54" width="11.42578125" customWidth="1"/>
    <col min="55" max="55" width="4.5703125" style="32" customWidth="1"/>
    <col min="56" max="56" width="11.42578125" customWidth="1"/>
    <col min="57" max="57" width="13" customWidth="1"/>
    <col min="58" max="60" width="11.42578125" customWidth="1"/>
    <col min="61" max="61" width="4.5703125" style="32" customWidth="1"/>
    <col min="62" max="66" width="11.42578125" customWidth="1"/>
    <col min="67" max="67" width="4.5703125" style="32" customWidth="1"/>
    <col min="68" max="72" width="11.42578125" customWidth="1"/>
    <col min="73" max="73" width="4.5703125" style="32" customWidth="1"/>
    <col min="74" max="76" width="11.42578125" customWidth="1"/>
    <col min="77" max="77" width="13" customWidth="1"/>
    <col min="78" max="79" width="11.42578125" customWidth="1"/>
    <col min="80" max="80" width="4.5703125" style="32" customWidth="1"/>
    <col min="81" max="85" width="11.42578125" customWidth="1"/>
    <col min="86" max="86" width="4.5703125" style="32" customWidth="1"/>
    <col min="87" max="93" width="11.42578125" customWidth="1"/>
    <col min="94" max="94" width="4.5703125" style="32" customWidth="1"/>
    <col min="102" max="102" width="4.5703125" style="32" customWidth="1"/>
    <col min="103" max="103" width="20" bestFit="1" customWidth="1"/>
    <col min="111" max="111" width="4.5703125" style="32" customWidth="1"/>
    <col min="113" max="113" width="13" bestFit="1" customWidth="1"/>
    <col min="115" max="115" width="13" bestFit="1" customWidth="1"/>
    <col min="117" max="117" width="4.5703125" style="32" customWidth="1"/>
    <col min="118" max="119" width="13" bestFit="1" customWidth="1"/>
    <col min="122" max="122" width="13" bestFit="1" customWidth="1"/>
    <col min="123" max="123" width="4.5703125" style="32" customWidth="1"/>
    <col min="126" max="126" width="13" bestFit="1" customWidth="1"/>
    <col min="128" max="128" width="53.5703125" customWidth="1"/>
    <col min="129" max="129" width="4.5703125" bestFit="1" customWidth="1"/>
    <col min="130" max="130" width="13" bestFit="1" customWidth="1"/>
    <col min="131" max="131" width="18.42578125" bestFit="1" customWidth="1"/>
    <col min="132" max="132" width="13.7109375" bestFit="1" customWidth="1"/>
    <col min="135" max="135" width="4.5703125" bestFit="1" customWidth="1"/>
    <col min="136" max="136" width="13" bestFit="1" customWidth="1"/>
    <col min="137" max="137" width="18.42578125" bestFit="1" customWidth="1"/>
    <col min="138" max="138" width="13.7109375" bestFit="1" customWidth="1"/>
  </cols>
  <sheetData>
    <row r="1" spans="1:142" ht="15.75" thickBot="1">
      <c r="A1" s="52"/>
      <c r="B1" s="486" t="s">
        <v>53</v>
      </c>
      <c r="C1" s="487"/>
      <c r="D1" s="487"/>
      <c r="E1" s="487"/>
      <c r="F1" s="487"/>
      <c r="G1" s="487"/>
      <c r="H1" s="488"/>
      <c r="J1" s="52"/>
      <c r="K1" s="487" t="s">
        <v>52</v>
      </c>
      <c r="L1" s="487"/>
      <c r="M1" s="487"/>
      <c r="N1" s="487"/>
      <c r="O1" s="488"/>
      <c r="Q1" s="52"/>
      <c r="R1" s="489" t="s">
        <v>46</v>
      </c>
      <c r="S1" s="489"/>
      <c r="T1" s="489"/>
      <c r="U1" s="422"/>
      <c r="V1" s="422"/>
      <c r="W1" s="48"/>
      <c r="X1" s="40"/>
      <c r="Y1" s="487" t="s">
        <v>47</v>
      </c>
      <c r="Z1" s="487"/>
      <c r="AA1" s="487"/>
      <c r="AB1" s="405"/>
      <c r="AC1" s="405"/>
      <c r="AD1" s="48"/>
      <c r="AE1" s="40"/>
      <c r="AF1" s="489" t="s">
        <v>56</v>
      </c>
      <c r="AG1" s="489"/>
      <c r="AH1" s="489"/>
      <c r="AI1" s="490"/>
      <c r="AK1" s="486" t="s">
        <v>65</v>
      </c>
      <c r="AL1" s="487"/>
      <c r="AM1" s="487"/>
      <c r="AN1" s="120"/>
      <c r="AO1" s="89"/>
      <c r="AQ1" s="72"/>
      <c r="AR1" s="480" t="s">
        <v>49</v>
      </c>
      <c r="AS1" s="480"/>
      <c r="AT1" s="484"/>
      <c r="AU1" s="401"/>
      <c r="AW1" s="72"/>
      <c r="AX1" s="480" t="s">
        <v>48</v>
      </c>
      <c r="AY1" s="480"/>
      <c r="AZ1" s="484"/>
      <c r="BA1" s="401"/>
      <c r="BC1" s="72"/>
      <c r="BD1" s="479" t="s">
        <v>40</v>
      </c>
      <c r="BE1" s="480"/>
      <c r="BF1" s="480"/>
      <c r="BG1" s="48"/>
      <c r="BI1" s="72"/>
      <c r="BJ1" s="479" t="s">
        <v>61</v>
      </c>
      <c r="BK1" s="480"/>
      <c r="BL1" s="480"/>
      <c r="BM1" s="406"/>
      <c r="BO1" s="72"/>
      <c r="BP1" s="479" t="s">
        <v>64</v>
      </c>
      <c r="BQ1" s="480"/>
      <c r="BR1" s="480"/>
      <c r="BS1" s="48"/>
      <c r="BU1" s="72"/>
      <c r="BV1" s="479" t="s">
        <v>63</v>
      </c>
      <c r="BW1" s="480"/>
      <c r="BX1" s="480"/>
      <c r="BY1" s="480"/>
      <c r="BZ1" s="484"/>
      <c r="CB1" s="72"/>
      <c r="CC1" s="485" t="s">
        <v>62</v>
      </c>
      <c r="CD1" s="481"/>
      <c r="CE1" s="481"/>
      <c r="CF1" s="97"/>
      <c r="CH1" s="72"/>
      <c r="CI1" s="485" t="s">
        <v>38</v>
      </c>
      <c r="CJ1" s="481"/>
      <c r="CK1" s="482"/>
      <c r="CL1" s="48"/>
      <c r="CM1" s="120"/>
      <c r="CN1" s="48"/>
      <c r="CP1" s="72"/>
      <c r="CQ1" s="485" t="s">
        <v>38</v>
      </c>
      <c r="CR1" s="481"/>
      <c r="CS1" s="482"/>
      <c r="CT1" s="48"/>
      <c r="CU1" s="120"/>
      <c r="CV1" s="48"/>
      <c r="CX1" s="72"/>
      <c r="CY1" s="483"/>
      <c r="CZ1" s="483"/>
      <c r="DA1" s="483"/>
      <c r="DB1" s="483"/>
      <c r="DC1" s="483"/>
      <c r="DD1" s="483"/>
      <c r="DG1" s="72"/>
      <c r="DH1" s="479" t="s">
        <v>76</v>
      </c>
      <c r="DI1" s="480"/>
      <c r="DJ1" s="480"/>
      <c r="DK1" s="48"/>
      <c r="DM1" s="72"/>
      <c r="DN1" s="481" t="s">
        <v>78</v>
      </c>
      <c r="DO1" s="481"/>
      <c r="DP1" s="482"/>
      <c r="DQ1" s="401"/>
      <c r="DS1" s="72"/>
      <c r="DT1" s="478" t="s">
        <v>432</v>
      </c>
      <c r="DU1" s="478"/>
      <c r="DV1" s="478"/>
      <c r="DW1" s="478"/>
      <c r="DZ1" s="478" t="s">
        <v>433</v>
      </c>
      <c r="EA1" s="478"/>
      <c r="EB1" s="478"/>
      <c r="EF1" s="478" t="s">
        <v>544</v>
      </c>
      <c r="EG1" s="478"/>
      <c r="EH1" s="478"/>
    </row>
    <row r="2" spans="1:142" ht="15.75" thickBot="1">
      <c r="A2" s="81" t="s">
        <v>0</v>
      </c>
      <c r="B2" s="41" t="s">
        <v>1</v>
      </c>
      <c r="C2" s="10" t="s">
        <v>2</v>
      </c>
      <c r="D2" s="27" t="s">
        <v>3</v>
      </c>
      <c r="E2" s="9" t="s">
        <v>4</v>
      </c>
      <c r="F2" s="8" t="s">
        <v>14</v>
      </c>
      <c r="G2" s="8" t="s">
        <v>15</v>
      </c>
      <c r="H2" s="64" t="s">
        <v>21</v>
      </c>
      <c r="J2" s="70" t="s">
        <v>0</v>
      </c>
      <c r="K2" s="23" t="s">
        <v>1</v>
      </c>
      <c r="L2" s="4"/>
      <c r="M2" s="4"/>
      <c r="N2" s="23" t="s">
        <v>6</v>
      </c>
      <c r="O2" s="71" t="s">
        <v>1</v>
      </c>
      <c r="Q2" s="41" t="s">
        <v>0</v>
      </c>
      <c r="R2" s="28" t="s">
        <v>82</v>
      </c>
      <c r="S2" s="29" t="s">
        <v>16</v>
      </c>
      <c r="T2" s="30" t="s">
        <v>17</v>
      </c>
      <c r="U2" s="29" t="s">
        <v>493</v>
      </c>
      <c r="V2" s="30" t="s">
        <v>494</v>
      </c>
      <c r="W2" s="49"/>
      <c r="X2" s="41" t="s">
        <v>0</v>
      </c>
      <c r="Y2" s="28" t="s">
        <v>83</v>
      </c>
      <c r="Z2" s="29" t="s">
        <v>16</v>
      </c>
      <c r="AA2" s="30" t="s">
        <v>17</v>
      </c>
      <c r="AB2" s="29" t="s">
        <v>493</v>
      </c>
      <c r="AC2" s="30" t="s">
        <v>494</v>
      </c>
      <c r="AD2" s="49"/>
      <c r="AE2" s="41" t="s">
        <v>0</v>
      </c>
      <c r="AF2" s="15" t="s">
        <v>33</v>
      </c>
      <c r="AG2" s="13" t="s">
        <v>31</v>
      </c>
      <c r="AH2" s="15" t="s">
        <v>32</v>
      </c>
      <c r="AI2" s="42" t="s">
        <v>34</v>
      </c>
      <c r="AK2" s="54" t="s">
        <v>58</v>
      </c>
      <c r="AL2" s="31" t="s">
        <v>35</v>
      </c>
      <c r="AM2" s="31" t="s">
        <v>36</v>
      </c>
      <c r="AN2" s="94" t="s">
        <v>42</v>
      </c>
      <c r="AO2" s="55" t="s">
        <v>0</v>
      </c>
      <c r="AQ2" s="77" t="s">
        <v>0</v>
      </c>
      <c r="AR2" s="78" t="s">
        <v>58</v>
      </c>
      <c r="AS2" s="79" t="s">
        <v>35</v>
      </c>
      <c r="AT2" s="80" t="s">
        <v>36</v>
      </c>
      <c r="AU2" s="94" t="s">
        <v>42</v>
      </c>
      <c r="AW2" s="77" t="s">
        <v>0</v>
      </c>
      <c r="AX2" s="78" t="s">
        <v>58</v>
      </c>
      <c r="AY2" s="79" t="s">
        <v>35</v>
      </c>
      <c r="AZ2" s="80" t="s">
        <v>36</v>
      </c>
      <c r="BA2" s="80" t="s">
        <v>42</v>
      </c>
      <c r="BC2" s="77" t="s">
        <v>0</v>
      </c>
      <c r="BD2" s="274" t="s">
        <v>58</v>
      </c>
      <c r="BE2" s="275" t="s">
        <v>35</v>
      </c>
      <c r="BF2" s="276" t="s">
        <v>36</v>
      </c>
      <c r="BG2" s="278" t="s">
        <v>42</v>
      </c>
      <c r="BI2" s="86" t="s">
        <v>0</v>
      </c>
      <c r="BJ2" s="274" t="s">
        <v>58</v>
      </c>
      <c r="BK2" s="275" t="s">
        <v>35</v>
      </c>
      <c r="BL2" s="276" t="s">
        <v>36</v>
      </c>
      <c r="BM2" s="278" t="s">
        <v>42</v>
      </c>
      <c r="BO2" s="86" t="s">
        <v>0</v>
      </c>
      <c r="BP2" s="274" t="s">
        <v>58</v>
      </c>
      <c r="BQ2" s="275" t="s">
        <v>35</v>
      </c>
      <c r="BR2" s="276" t="s">
        <v>36</v>
      </c>
      <c r="BS2" s="278" t="s">
        <v>42</v>
      </c>
      <c r="BU2" s="86" t="s">
        <v>0</v>
      </c>
      <c r="BV2" s="78" t="s">
        <v>58</v>
      </c>
      <c r="BW2" s="79" t="s">
        <v>35</v>
      </c>
      <c r="BX2" s="90" t="s">
        <v>36</v>
      </c>
      <c r="BY2" s="278" t="s">
        <v>42</v>
      </c>
      <c r="BZ2" s="88"/>
      <c r="CB2" s="279" t="s">
        <v>0</v>
      </c>
      <c r="CC2" s="274" t="s">
        <v>58</v>
      </c>
      <c r="CD2" s="275" t="s">
        <v>35</v>
      </c>
      <c r="CE2" s="276" t="s">
        <v>36</v>
      </c>
      <c r="CF2" s="277" t="s">
        <v>42</v>
      </c>
      <c r="CH2" s="86" t="s">
        <v>0</v>
      </c>
      <c r="CI2" s="274" t="s">
        <v>58</v>
      </c>
      <c r="CJ2" s="275" t="s">
        <v>35</v>
      </c>
      <c r="CK2" s="281" t="s">
        <v>36</v>
      </c>
      <c r="CL2" s="277" t="s">
        <v>42</v>
      </c>
      <c r="CM2" s="280" t="s">
        <v>68</v>
      </c>
      <c r="CN2" s="93" t="s">
        <v>67</v>
      </c>
      <c r="CP2" s="86" t="s">
        <v>0</v>
      </c>
      <c r="CQ2" s="274" t="s">
        <v>58</v>
      </c>
      <c r="CR2" s="275" t="s">
        <v>35</v>
      </c>
      <c r="CS2" s="281" t="s">
        <v>36</v>
      </c>
      <c r="CT2" s="277" t="s">
        <v>42</v>
      </c>
      <c r="CU2" s="280" t="s">
        <v>523</v>
      </c>
      <c r="CV2" s="93" t="s">
        <v>524</v>
      </c>
      <c r="CX2" s="86" t="s">
        <v>0</v>
      </c>
      <c r="CY2" s="95" t="s">
        <v>72</v>
      </c>
      <c r="CZ2" s="96" t="s">
        <v>73</v>
      </c>
      <c r="DA2" s="97" t="s">
        <v>71</v>
      </c>
      <c r="DB2" s="88" t="s">
        <v>75</v>
      </c>
      <c r="DD2" s="88" t="s">
        <v>74</v>
      </c>
      <c r="DG2" s="86" t="s">
        <v>0</v>
      </c>
      <c r="DH2" s="274" t="s">
        <v>58</v>
      </c>
      <c r="DI2" s="275" t="s">
        <v>35</v>
      </c>
      <c r="DJ2" s="276" t="s">
        <v>36</v>
      </c>
      <c r="DK2" s="277" t="s">
        <v>42</v>
      </c>
      <c r="DM2" s="86" t="s">
        <v>0</v>
      </c>
      <c r="DN2" s="78" t="s">
        <v>58</v>
      </c>
      <c r="DO2" s="79" t="s">
        <v>35</v>
      </c>
      <c r="DP2" s="80" t="s">
        <v>36</v>
      </c>
      <c r="DQ2" s="80" t="s">
        <v>42</v>
      </c>
      <c r="DS2" s="86" t="s">
        <v>0</v>
      </c>
      <c r="DT2" s="95" t="s">
        <v>84</v>
      </c>
      <c r="DU2" s="96" t="s">
        <v>568</v>
      </c>
      <c r="DV2" s="97"/>
      <c r="DW2" s="119" t="s">
        <v>85</v>
      </c>
      <c r="DX2" t="s">
        <v>435</v>
      </c>
      <c r="DY2" s="86" t="s">
        <v>0</v>
      </c>
      <c r="DZ2" s="95" t="s">
        <v>84</v>
      </c>
      <c r="EA2" s="97" t="s">
        <v>434</v>
      </c>
      <c r="EB2" s="119" t="s">
        <v>85</v>
      </c>
      <c r="EC2" t="s">
        <v>504</v>
      </c>
      <c r="EE2" s="86" t="s">
        <v>0</v>
      </c>
      <c r="EF2" s="95" t="s">
        <v>545</v>
      </c>
      <c r="EG2" s="97" t="s">
        <v>543</v>
      </c>
      <c r="EH2" s="119" t="s">
        <v>546</v>
      </c>
      <c r="EI2" s="435"/>
      <c r="EK2" s="435"/>
      <c r="EL2" s="435"/>
    </row>
    <row r="3" spans="1:142" ht="15.75" thickBot="1">
      <c r="A3" s="82">
        <v>0</v>
      </c>
      <c r="B3" s="84">
        <f>Input_All!B2</f>
        <v>0</v>
      </c>
      <c r="C3" s="17">
        <f>Input_All!C2</f>
        <v>7.3921971252566804E-2</v>
      </c>
      <c r="D3" s="16">
        <f>IF(C3=0,0,B3/C3)</f>
        <v>0</v>
      </c>
      <c r="E3" s="12"/>
      <c r="F3" s="11">
        <f>IF(B3&gt;=5,1,0)*A3</f>
        <v>0</v>
      </c>
      <c r="G3" s="11">
        <f>IF(C3&gt;=1900,1,0)*A3</f>
        <v>0</v>
      </c>
      <c r="H3" s="49">
        <f>IF(B3&gt;=5,1,0)*IF(C3&gt;=1900,1,0)*A3</f>
        <v>0</v>
      </c>
      <c r="J3" s="61">
        <v>0</v>
      </c>
      <c r="K3" s="5">
        <f>Input_All!B2</f>
        <v>0</v>
      </c>
      <c r="L3" s="4">
        <f>K3</f>
        <v>0</v>
      </c>
      <c r="M3" s="4"/>
      <c r="N3" s="7" t="s">
        <v>7</v>
      </c>
      <c r="O3" s="69">
        <f>SUM(K21:K27)/SUM(K3:K123)</f>
        <v>1.0934937124111536E-3</v>
      </c>
      <c r="Q3" s="43">
        <v>0</v>
      </c>
      <c r="R3" s="14">
        <f>Input_All!M2</f>
        <v>0</v>
      </c>
      <c r="S3" s="14">
        <f>IF(C3&lt;&gt;0,(R3+1.96*SQRT(R3/C3)),0)</f>
        <v>0</v>
      </c>
      <c r="T3" s="14">
        <f>IF(C3&lt;&gt;0,(R3-1.96*SQRT(R3/C3)),0)</f>
        <v>0</v>
      </c>
      <c r="U3" s="14">
        <f>IF(C3&lt;&gt;0,(R3+1.15*SQRT(R3/C3)),0)</f>
        <v>0</v>
      </c>
      <c r="V3" s="14">
        <f>IF(C3&lt;&gt;0,(R3-1.15*SQRT(R3/C3)),0)</f>
        <v>0</v>
      </c>
      <c r="W3" s="49"/>
      <c r="X3" s="43">
        <v>0</v>
      </c>
      <c r="Y3" s="14">
        <f>+Input_All!I2</f>
        <v>0</v>
      </c>
      <c r="Z3" s="14">
        <f>IF(C3&lt;&gt;0,(Y3+1.96*SQRT(Y3/C3)),0)</f>
        <v>0</v>
      </c>
      <c r="AA3" s="14">
        <f>IF(C3&lt;&gt;0,(Y3-1.96*SQRT(Y3/C3)),0)</f>
        <v>0</v>
      </c>
      <c r="AB3" s="14">
        <f>IF(C3&lt;&gt;0,(Y3+1.15*SQRT(Y3/C3)),0)</f>
        <v>0</v>
      </c>
      <c r="AC3" s="14">
        <f>IF(C3&lt;&gt;0,(Y3-1.15*SQRT(Y3/C3)),0)</f>
        <v>0</v>
      </c>
      <c r="AD3" s="50"/>
      <c r="AE3" s="43">
        <v>0</v>
      </c>
      <c r="AF3" s="14">
        <f>Input_All!E2</f>
        <v>0</v>
      </c>
      <c r="AG3" s="14">
        <f>Input_All!J2</f>
        <v>9.4468867997867401E-3</v>
      </c>
      <c r="AH3" s="14">
        <f>Input_All!K2</f>
        <v>3.4996618852756199E-5</v>
      </c>
      <c r="AI3" s="44">
        <f>Input_All!L2</f>
        <v>4.6240067929191001E-3</v>
      </c>
      <c r="AK3" s="56">
        <f t="shared" ref="AK3:AK66" si="0">AG3*C3</f>
        <v>6.9833249444008823E-4</v>
      </c>
      <c r="AL3" s="4">
        <f t="shared" ref="AL3:AL66" si="1">AH3*C3</f>
        <v>2.5870190527704811E-6</v>
      </c>
      <c r="AM3" s="4">
        <f t="shared" ref="AM3:AM66" si="2">AI3*C3</f>
        <v>3.4181569721783932E-4</v>
      </c>
      <c r="AN3" s="4">
        <f>DB3*C3</f>
        <v>3.5776328130845048E-4</v>
      </c>
      <c r="AO3" s="57">
        <v>0</v>
      </c>
      <c r="AQ3" s="74">
        <v>0</v>
      </c>
      <c r="AR3" s="73">
        <f t="shared" ref="AR3:AR66" si="3">D3-AG3</f>
        <v>-9.4468867997867401E-3</v>
      </c>
      <c r="AS3" s="73">
        <f t="shared" ref="AS3:AS66" si="4">D3-AH3</f>
        <v>-3.4996618852756199E-5</v>
      </c>
      <c r="AT3" s="50">
        <f>D3-DB3</f>
        <v>-4.839742166589312E-3</v>
      </c>
      <c r="AU3" s="50">
        <f>E3-DB3</f>
        <v>-4.839742166589312E-3</v>
      </c>
      <c r="AW3" s="74">
        <v>0</v>
      </c>
      <c r="AX3" s="4">
        <f>IF(SIGN(AR3)=1,1,0)</f>
        <v>0</v>
      </c>
      <c r="AY3" s="4">
        <f>IF(SIGN(AS3)=1,1,0)</f>
        <v>0</v>
      </c>
      <c r="AZ3" s="49">
        <f>IF(SIGN(AT3)=1,1,0)</f>
        <v>0</v>
      </c>
      <c r="BA3" s="4">
        <f>IF(SIGN(AU3)=1,1,0)</f>
        <v>0</v>
      </c>
      <c r="BC3" s="74">
        <v>0</v>
      </c>
      <c r="BD3" s="56">
        <f>IF(B3=0,2*AK3,2*(B3*LN(B3/AK3)-(B3-AK3)))</f>
        <v>1.3966649888801765E-3</v>
      </c>
      <c r="BE3" s="4">
        <f>IF(B3=0,2*AL3,2*(B3*LN(B3/AL3)-(B3-AL3)))</f>
        <v>5.1740381055409622E-6</v>
      </c>
      <c r="BF3" s="4">
        <f>IF(B3=0,2*AM3,2*(B3*LN(B3/AM3)-(B3-AM3)))</f>
        <v>6.8363139443567865E-4</v>
      </c>
      <c r="BG3" s="49">
        <f>IF(B3=0,2*AN3,2*(B3*LN(B3/AN3)-(B3-AN3)))</f>
        <v>7.1552656261690095E-4</v>
      </c>
      <c r="BI3" s="74">
        <v>0</v>
      </c>
      <c r="BJ3" s="56" t="e">
        <f>(B3*LN(B3/AK3)-(B3-AK3))</f>
        <v>#NUM!</v>
      </c>
      <c r="BK3" s="4" t="e">
        <f>B3*LN(B3/AL3)-(B3-AL3)</f>
        <v>#NUM!</v>
      </c>
      <c r="BL3" s="4" t="e">
        <f>B3*LN(B3/AM3)-(B3-AM3)</f>
        <v>#NUM!</v>
      </c>
      <c r="BM3" s="49" t="e">
        <f>B3*LN(B3/AN3)-(B3-AN3)</f>
        <v>#NUM!</v>
      </c>
      <c r="BO3" s="74">
        <v>0</v>
      </c>
      <c r="BP3" s="56">
        <f>IF(AK3*(1-AG3)=0,0,(B3-AK3)^2/AK3*(1-AG3))</f>
        <v>6.9173542641649995E-4</v>
      </c>
      <c r="BQ3" s="4">
        <f>IF(AL3*(1-AH3)=0,0,(B3-AL3)^2/AL3*(1-AH3))</f>
        <v>2.5869285158507264E-6</v>
      </c>
      <c r="BR3" s="4">
        <f>IF(AM3*(1-AI3)=0,0,(B3-AM3)^2/AM3*(1-AI3))</f>
        <v>3.4023513911197767E-4</v>
      </c>
      <c r="BS3" s="49">
        <f>IF(AN3*(1-DB3)=0,0,(B3-AN3)^2/AN3*(1-DB3))</f>
        <v>3.5603179927024459E-4</v>
      </c>
      <c r="BU3" s="74">
        <v>0</v>
      </c>
      <c r="BV3" s="73">
        <f>(AF3-AG3)^2</f>
        <v>8.9243670207984961E-5</v>
      </c>
      <c r="BW3" s="73">
        <f>(AF3-AH3)^2</f>
        <v>1.2247633311250905E-9</v>
      </c>
      <c r="BX3" s="73">
        <f>(AF3-AI3)^2</f>
        <v>2.138143882096198E-5</v>
      </c>
      <c r="BY3" s="1">
        <f>(AF3-DB3)^2</f>
        <v>2.3423104239062609E-5</v>
      </c>
      <c r="BZ3" s="91">
        <f>(AF3-AVERAGE(AF3:AF123))^2</f>
        <v>2.0373912625679072E-5</v>
      </c>
      <c r="CB3" s="74">
        <v>0</v>
      </c>
      <c r="CC3" s="56">
        <f>IF(AF3=0,0,ABS((AF3-AG3)/AF3))</f>
        <v>0</v>
      </c>
      <c r="CD3" s="4">
        <f>IF(AF3=0,0,ABS((AF3-AH3)/AF3))</f>
        <v>0</v>
      </c>
      <c r="CE3" s="4">
        <f>IF(AF3=0,0,ABS((AF3-AI3)/AF3))</f>
        <v>0</v>
      </c>
      <c r="CF3" s="49">
        <f>IF(AF3=0,0,ABS((AF3-DB3)/AF3))</f>
        <v>0</v>
      </c>
      <c r="CH3" s="74">
        <v>0</v>
      </c>
      <c r="CI3" s="56">
        <f t="shared" ref="CI3:CI66" si="5">IF(CM3&gt;=AK3,0,1)+IF(CN3&lt;=AK3,0,1)</f>
        <v>1</v>
      </c>
      <c r="CJ3" s="4">
        <f t="shared" ref="CJ3:CJ66" si="6">IF(CM3&gt;=AL3,0,1)+IF(CN3&lt;=AL3,0,1)</f>
        <v>1</v>
      </c>
      <c r="CK3" s="4">
        <f t="shared" ref="CK3:CK66" si="7">IF(CM3&gt;=AM3,0,1)+IF(CN3&lt;=AM3,0,1)</f>
        <v>1</v>
      </c>
      <c r="CL3" s="49">
        <f>IF(CM3&gt;=AN3,0,1)+IF(CN3&lt;=AN3,0,1)</f>
        <v>1</v>
      </c>
      <c r="CM3" s="4">
        <f>Z3*C3</f>
        <v>0</v>
      </c>
      <c r="CN3" s="49">
        <f>AA3*C3</f>
        <v>0</v>
      </c>
      <c r="CP3" s="74">
        <v>0</v>
      </c>
      <c r="CQ3" s="56">
        <f>IF(CU3&gt;=AK3,0,1)+IF(CV3&lt;=AK3,0,1)</f>
        <v>1</v>
      </c>
      <c r="CR3" s="4">
        <f>IF(CU3&gt;=AL3,0,1)+IF(CV3&lt;=AL3,0,1)</f>
        <v>1</v>
      </c>
      <c r="CS3" s="4">
        <f>IF(CU3&gt;=AM3,0,1)+IF(CV3&lt;=AM3,0,1)</f>
        <v>1</v>
      </c>
      <c r="CT3" s="49">
        <f>IF(CU3&gt;=AN3,0,1)+IF(CV3&lt;=AN3,0,1)</f>
        <v>1</v>
      </c>
      <c r="CU3" s="4">
        <f>C3*AB3</f>
        <v>0</v>
      </c>
      <c r="CV3" s="49">
        <f>C3*AC3</f>
        <v>0</v>
      </c>
      <c r="CW3" s="56"/>
      <c r="CX3" s="74">
        <v>0</v>
      </c>
      <c r="CY3" s="4">
        <f>Input_All!Q2*(1-$DC$3)</f>
        <v>3.8702578334106883E-3</v>
      </c>
      <c r="CZ3" s="4">
        <f>Input_All!L2</f>
        <v>4.6240067929191001E-3</v>
      </c>
      <c r="DA3" s="4">
        <f>Input_All!M2</f>
        <v>0</v>
      </c>
      <c r="DB3" s="49">
        <f>$DC$3*Input_All!Q2</f>
        <v>4.839742166589312E-3</v>
      </c>
      <c r="DC3" s="88">
        <f>(SUM($B$3:$B$123)/SUM($DD$3:$DD$123))</f>
        <v>0.55565352084837105</v>
      </c>
      <c r="DD3" s="101">
        <f>Input_All!Q2*Input_All!C2</f>
        <v>6.4386036960985694E-4</v>
      </c>
      <c r="DG3" s="82">
        <v>0</v>
      </c>
      <c r="DH3" s="56">
        <f>ABS(D3-AG3)</f>
        <v>9.4468867997867401E-3</v>
      </c>
      <c r="DI3" s="4">
        <f>ABS(D3-AH3)</f>
        <v>3.4996618852756199E-5</v>
      </c>
      <c r="DJ3" s="4">
        <f>ABS(D3-AI3)</f>
        <v>4.6240067929191001E-3</v>
      </c>
      <c r="DK3" s="49">
        <f>ABS(D3-DB3)</f>
        <v>4.839742166589312E-3</v>
      </c>
      <c r="DM3" s="74">
        <v>0</v>
      </c>
      <c r="DN3" s="4"/>
      <c r="DO3" s="4"/>
      <c r="DP3" s="49"/>
      <c r="DQ3" s="49"/>
      <c r="DS3" s="74">
        <v>0</v>
      </c>
      <c r="DT3" s="410">
        <f>AI3</f>
        <v>4.6240067929191001E-3</v>
      </c>
      <c r="DU3" s="467">
        <f>DT3</f>
        <v>4.6240067929191001E-3</v>
      </c>
      <c r="DV3" s="101">
        <f>EXP(-106*DV4)</f>
        <v>1.3913854753882455E-5</v>
      </c>
      <c r="DW3" s="102">
        <v>100000</v>
      </c>
      <c r="DX3" s="1">
        <f>SUMPRODUCT(DT3:DT123,C3:C123)/SUM(DD3:DD123)</f>
        <v>0.5545298667205113</v>
      </c>
      <c r="DY3" s="74">
        <v>0</v>
      </c>
      <c r="DZ3" s="409">
        <f>MIN(DU3*$EA$3,1)</f>
        <v>4.7119286374105859E-3</v>
      </c>
      <c r="EA3" s="412">
        <f>MTE_2!E320</f>
        <v>1.0190142117927083</v>
      </c>
      <c r="EB3" s="102">
        <v>100000</v>
      </c>
      <c r="EC3" s="1">
        <f>SUMPRODUCT(DZ3:DZ123,C3:C123)/SUM(DD3:DD123)</f>
        <v>0.56584827114396763</v>
      </c>
      <c r="EE3" s="74">
        <v>0</v>
      </c>
      <c r="EF3" s="409">
        <f>Input_Accepted!Q2</f>
        <v>8.7100000000000007E-3</v>
      </c>
      <c r="EG3" s="412">
        <v>0.35</v>
      </c>
      <c r="EH3" s="102">
        <f t="shared" ref="EH3:EH34" si="8">EF3*(1-$EG$3)</f>
        <v>5.6615000000000007E-3</v>
      </c>
    </row>
    <row r="4" spans="1:142" ht="15.75" thickBot="1">
      <c r="A4" s="82">
        <f t="shared" ref="A4:A67" si="9">1+A3</f>
        <v>1</v>
      </c>
      <c r="B4" s="84">
        <f>Input_All!B3</f>
        <v>0</v>
      </c>
      <c r="C4" s="17">
        <f>Input_All!C3</f>
        <v>0</v>
      </c>
      <c r="D4" s="16">
        <f t="shared" ref="D4:D67" si="10">IF(C4=0,0,B4/C4)</f>
        <v>0</v>
      </c>
      <c r="E4" s="12"/>
      <c r="F4" s="11">
        <f t="shared" ref="F4:F67" si="11">IF(B4&gt;=5,1,0)*A4</f>
        <v>0</v>
      </c>
      <c r="G4" s="11">
        <f t="shared" ref="G4:G67" si="12">IF(C4&gt;=1900,1,0)*A4</f>
        <v>0</v>
      </c>
      <c r="H4" s="49">
        <f t="shared" ref="H4:H67" si="13">IF(B4&gt;=5,1,0)*IF(C4&gt;=1900,1,0)*A4</f>
        <v>0</v>
      </c>
      <c r="J4" s="61">
        <f t="shared" ref="J4:J67" si="14">1+J3</f>
        <v>1</v>
      </c>
      <c r="K4" s="5">
        <f>Input_All!B3</f>
        <v>0</v>
      </c>
      <c r="L4" s="4">
        <f>(L3+K4)</f>
        <v>0</v>
      </c>
      <c r="M4" s="4">
        <f>L4/$L$123</f>
        <v>0</v>
      </c>
      <c r="N4" s="7" t="s">
        <v>8</v>
      </c>
      <c r="O4" s="69">
        <f>SUM(K28:K37)/SUM(K3:K123)</f>
        <v>1.2028430836522689E-2</v>
      </c>
      <c r="Q4" s="43">
        <f t="shared" ref="Q4:Q67" si="15">1+Q3</f>
        <v>1</v>
      </c>
      <c r="R4" s="14">
        <f>Input_All!M3</f>
        <v>0</v>
      </c>
      <c r="S4" s="14">
        <f t="shared" ref="S4:S67" si="16">IF(C4&lt;&gt;0,(R4+1.96*SQRT(R4/C4)),0)</f>
        <v>0</v>
      </c>
      <c r="T4" s="14">
        <f t="shared" ref="T4:T67" si="17">IF(C4&lt;&gt;0,(R4-1.96*SQRT(R4/C4)),0)</f>
        <v>0</v>
      </c>
      <c r="U4" s="14">
        <f t="shared" ref="U4:U67" si="18">IF(C4&lt;&gt;0,(R4+1.15*SQRT(R4/C4)),0)</f>
        <v>0</v>
      </c>
      <c r="V4" s="14">
        <f t="shared" ref="V4:V67" si="19">IF(C4&lt;&gt;0,(R4-1.15*SQRT(R4/C4)),0)</f>
        <v>0</v>
      </c>
      <c r="W4" s="49"/>
      <c r="X4" s="43">
        <f t="shared" ref="X4:X67" si="20">1+X3</f>
        <v>1</v>
      </c>
      <c r="Y4" s="14">
        <f>+Input_All!I3</f>
        <v>0</v>
      </c>
      <c r="Z4" s="14">
        <f t="shared" ref="Z4:Z67" si="21">IF(C4&lt;&gt;0,(Y4+1.96*SQRT(Y4/C4)),0)</f>
        <v>0</v>
      </c>
      <c r="AA4" s="14">
        <f t="shared" ref="AA4:AA67" si="22">IF(C4&lt;&gt;0,(Y4-1.96*SQRT(Y4/C4)),0)</f>
        <v>0</v>
      </c>
      <c r="AB4" s="14">
        <f t="shared" ref="AB4:AB67" si="23">IF(C4&lt;&gt;0,(Y4+1.15*SQRT(Y4/C4)),0)</f>
        <v>0</v>
      </c>
      <c r="AC4" s="14">
        <f t="shared" ref="AC4:AC67" si="24">IF(C4&lt;&gt;0,(Y4-1.15*SQRT(Y4/C4)),0)</f>
        <v>0</v>
      </c>
      <c r="AD4" s="50"/>
      <c r="AE4" s="43">
        <f t="shared" ref="AE4:AE67" si="25">1+AE3</f>
        <v>1</v>
      </c>
      <c r="AF4" s="14">
        <f>Input_All!E3</f>
        <v>0</v>
      </c>
      <c r="AG4" s="14">
        <f>Input_All!J3</f>
        <v>8.92887001056945E-3</v>
      </c>
      <c r="AH4" s="14">
        <f>Input_All!K3</f>
        <v>3.8384529426060999E-5</v>
      </c>
      <c r="AI4" s="44">
        <f>Input_All!L3</f>
        <v>2.3975070615316001E-4</v>
      </c>
      <c r="AK4" s="56">
        <f t="shared" si="0"/>
        <v>0</v>
      </c>
      <c r="AL4" s="4">
        <f t="shared" si="1"/>
        <v>0</v>
      </c>
      <c r="AM4" s="4">
        <f t="shared" si="2"/>
        <v>0</v>
      </c>
      <c r="AN4" s="4">
        <f t="shared" ref="AN4:AN67" si="26">DB4*C4</f>
        <v>0</v>
      </c>
      <c r="AO4" s="57">
        <f t="shared" ref="AO4:AQ19" si="27">1+AO3</f>
        <v>1</v>
      </c>
      <c r="AQ4" s="74">
        <f t="shared" si="27"/>
        <v>1</v>
      </c>
      <c r="AR4" s="73">
        <f t="shared" si="3"/>
        <v>-8.92887001056945E-3</v>
      </c>
      <c r="AS4" s="73">
        <f t="shared" si="4"/>
        <v>-3.8384529426060999E-5</v>
      </c>
      <c r="AT4" s="50">
        <f t="shared" ref="AT4:AT67" si="28">D4-AI4</f>
        <v>-2.3975070615316001E-4</v>
      </c>
      <c r="AU4" s="50">
        <f t="shared" ref="AU4:AU67" si="29">E4-DB4</f>
        <v>-4.0358576704176065E-4</v>
      </c>
      <c r="AW4" s="74">
        <f t="shared" ref="AW4:AW67" si="30">1+AW3</f>
        <v>1</v>
      </c>
      <c r="AX4" s="4">
        <f t="shared" ref="AX4:BA67" si="31">IF(SIGN(AR4)=1,1,0)</f>
        <v>0</v>
      </c>
      <c r="AY4" s="4">
        <f t="shared" si="31"/>
        <v>0</v>
      </c>
      <c r="AZ4" s="49">
        <f t="shared" si="31"/>
        <v>0</v>
      </c>
      <c r="BA4" s="4">
        <f t="shared" si="31"/>
        <v>0</v>
      </c>
      <c r="BC4" s="74">
        <f t="shared" ref="BC4:BC67" si="32">1+BC3</f>
        <v>1</v>
      </c>
      <c r="BD4" s="56">
        <f t="shared" ref="BD4:BD67" si="33">IF(B4=0,2*AK4,2*(B4*LN(B4/AK4)-(B4-AK4)))</f>
        <v>0</v>
      </c>
      <c r="BE4" s="4">
        <f t="shared" ref="BE4:BE67" si="34">IF(B4=0,2*AL4,2*(B4*LN(B4/AL4)-(B4-AL4)))</f>
        <v>0</v>
      </c>
      <c r="BF4" s="4">
        <f t="shared" ref="BF4:BF67" si="35">IF(B4=0,2*AM4,2*(B4*LN(B4/AM4)-(B4-AM4)))</f>
        <v>0</v>
      </c>
      <c r="BG4" s="49">
        <f t="shared" ref="BG4:BG67" si="36">IF(B4=0,2*AN4,2*(B4*LN(B4/AN4)-(B4-AN4)))</f>
        <v>0</v>
      </c>
      <c r="BI4" s="74">
        <f t="shared" ref="BI4:BI67" si="37">1+BI3</f>
        <v>1</v>
      </c>
      <c r="BJ4" s="56" t="e">
        <f t="shared" ref="BJ4:BJ67" si="38">(B4*LN(B4/AK4)-(B4-AK4))</f>
        <v>#DIV/0!</v>
      </c>
      <c r="BK4" s="4" t="e">
        <f t="shared" ref="BK4:BK67" si="39">B4*LN(B4/AL4)-(B4-AL4)</f>
        <v>#DIV/0!</v>
      </c>
      <c r="BL4" s="4" t="e">
        <f t="shared" ref="BL4:BL67" si="40">B4*LN(B4/AM4)-(B4-AM4)</f>
        <v>#DIV/0!</v>
      </c>
      <c r="BM4" s="49" t="e">
        <f t="shared" ref="BM4:BM67" si="41">B4*LN(B4/AN4)-(B4-AN4)</f>
        <v>#DIV/0!</v>
      </c>
      <c r="BO4" s="74">
        <f t="shared" ref="BO4:BO67" si="42">1+BO3</f>
        <v>1</v>
      </c>
      <c r="BP4" s="56">
        <f t="shared" ref="BP4:BP67" si="43">IF(AK4*(1-AG4)=0,0,(B4-AK4)^2/AK4*(1-AG4))</f>
        <v>0</v>
      </c>
      <c r="BQ4" s="4">
        <f t="shared" ref="BQ4:BQ67" si="44">IF(AL4*(1-AH4)=0,0,(B4-AL4)^2/AL4*(1-AH4))</f>
        <v>0</v>
      </c>
      <c r="BR4" s="4">
        <f>IF(AM4*(1-AI4)=0,0,(B4-AM4)^2/AM4*(1-AI4))</f>
        <v>0</v>
      </c>
      <c r="BS4" s="49">
        <f t="shared" ref="BS4:BS67" si="45">IF(AN4*(1-DB4)=0,0,(B4-AN4)^2/AN4*(1-DB4))</f>
        <v>0</v>
      </c>
      <c r="BU4" s="74">
        <f t="shared" ref="BU4:BU67" si="46">1+BU3</f>
        <v>1</v>
      </c>
      <c r="BV4" s="73">
        <f t="shared" ref="BV4:BV67" si="47">(AF4-AG4)^2</f>
        <v>7.9724719665646491E-5</v>
      </c>
      <c r="BW4" s="73">
        <f t="shared" ref="BW4:BW67" si="48">(AF4-AH4)^2</f>
        <v>1.4733720992601427E-9</v>
      </c>
      <c r="BX4" s="73">
        <f t="shared" ref="BX4:BX67" si="49">(AF4-AI4)^2</f>
        <v>5.7480401100938873E-8</v>
      </c>
      <c r="BY4" s="1">
        <f t="shared" ref="BY4:BY67" si="50">(AF4-DB4)^2</f>
        <v>1.6288147135868629E-7</v>
      </c>
      <c r="BZ4" s="91">
        <f t="shared" ref="BZ4:BZ67" si="51">(AF4-AVERAGE(AF4:AF124))^2</f>
        <v>2.0714892691150515E-5</v>
      </c>
      <c r="CB4" s="74">
        <f t="shared" ref="CB4:CB67" si="52">1+CB3</f>
        <v>1</v>
      </c>
      <c r="CC4" s="56">
        <f t="shared" ref="CC4:CC67" si="53">IF(AF4=0,0,ABS((AF4-AG4)/AF4))</f>
        <v>0</v>
      </c>
      <c r="CD4" s="4">
        <f t="shared" ref="CD4:CD67" si="54">IF(AF4=0,0,ABS((AF4-AH4)/AF4))</f>
        <v>0</v>
      </c>
      <c r="CE4" s="4">
        <f t="shared" ref="CE4:CE67" si="55">IF(AF4=0,0,ABS((AF4-AI4)/AF4))</f>
        <v>0</v>
      </c>
      <c r="CF4" s="49">
        <f t="shared" ref="CF4:CF67" si="56">IF(AF4=0,0,ABS((AF4-DB4)/AF4))</f>
        <v>0</v>
      </c>
      <c r="CH4" s="74">
        <f t="shared" ref="CH4:CH67" si="57">1+CH3</f>
        <v>1</v>
      </c>
      <c r="CI4" s="56">
        <f t="shared" si="5"/>
        <v>0</v>
      </c>
      <c r="CJ4" s="4">
        <f t="shared" si="6"/>
        <v>0</v>
      </c>
      <c r="CK4" s="4">
        <f t="shared" si="7"/>
        <v>0</v>
      </c>
      <c r="CL4" s="49">
        <f t="shared" ref="CL4:CL67" si="58">IF(CM4&gt;=AN4,0,1)+IF(CN4&lt;=AN4,0,1)</f>
        <v>0</v>
      </c>
      <c r="CM4" s="4">
        <f t="shared" ref="CM4:CM67" si="59">Z4*C4</f>
        <v>0</v>
      </c>
      <c r="CN4" s="49">
        <f t="shared" ref="CN4:CN67" si="60">AA4*C4</f>
        <v>0</v>
      </c>
      <c r="CP4" s="74">
        <f t="shared" ref="CP4:CP67" si="61">1+CP3</f>
        <v>1</v>
      </c>
      <c r="CQ4" s="56">
        <f t="shared" ref="CQ4:CQ67" si="62">IF(CU4&gt;=AK4,0,1)+IF(CV4&lt;=AK4,0,1)</f>
        <v>0</v>
      </c>
      <c r="CR4" s="4">
        <f t="shared" ref="CR4:CR67" si="63">IF(CU4&gt;=AL4,0,1)+IF(CV4&lt;=AL4,0,1)</f>
        <v>0</v>
      </c>
      <c r="CS4" s="4">
        <f t="shared" ref="CS4:CS67" si="64">IF(CU4&gt;=AM4,0,1)+IF(CV4&lt;=AM4,0,1)</f>
        <v>0</v>
      </c>
      <c r="CT4" s="49">
        <f t="shared" ref="CT4:CT67" si="65">IF(CU4&gt;=AN4,0,1)+IF(CV4&lt;=AN4,0,1)</f>
        <v>0</v>
      </c>
      <c r="CU4" s="4">
        <f t="shared" ref="CU4:CU67" si="66">C4*AB4</f>
        <v>0</v>
      </c>
      <c r="CV4" s="49">
        <f t="shared" ref="CV4:CV67" si="67">C4*AC4</f>
        <v>0</v>
      </c>
      <c r="CW4" s="56"/>
      <c r="CX4" s="74">
        <f t="shared" ref="CX4:CX67" si="68">1+CX3</f>
        <v>1</v>
      </c>
      <c r="CY4" s="4">
        <f>Input_All!Q3*(1-$DC$3)</f>
        <v>3.2274053504945338E-4</v>
      </c>
      <c r="CZ4" s="4">
        <f>Input_All!L3</f>
        <v>2.3975070615316001E-4</v>
      </c>
      <c r="DA4" s="4">
        <f>Input_All!M3</f>
        <v>0</v>
      </c>
      <c r="DB4" s="49">
        <f>$DC$3*Input_All!Q3</f>
        <v>4.0358576704176065E-4</v>
      </c>
      <c r="DD4" s="102">
        <f>Input_All!Q3*Input_All!C3</f>
        <v>0</v>
      </c>
      <c r="DG4" s="82">
        <f t="shared" ref="DG4:DG67" si="69">1+DG3</f>
        <v>1</v>
      </c>
      <c r="DH4" s="56">
        <f t="shared" ref="DH4:DH67" si="70">ABS(D4-AG4)</f>
        <v>8.92887001056945E-3</v>
      </c>
      <c r="DI4" s="4">
        <f t="shared" ref="DI4:DI67" si="71">ABS(D4-AH4)</f>
        <v>3.8384529426060999E-5</v>
      </c>
      <c r="DJ4" s="4">
        <f t="shared" ref="DJ4:DJ67" si="72">ABS(D4-AI4)</f>
        <v>2.3975070615316001E-4</v>
      </c>
      <c r="DK4" s="49">
        <f t="shared" ref="DK4:DK67" si="73">ABS(D4-DB4)</f>
        <v>4.0358576704176065E-4</v>
      </c>
      <c r="DM4" s="74">
        <f t="shared" ref="DM4:DM67" si="74">1+DM3</f>
        <v>1</v>
      </c>
      <c r="DN4" s="4">
        <f>(AG4-AG3)^2</f>
        <v>2.6834139391099034E-7</v>
      </c>
      <c r="DO4" s="4">
        <f>(AH4-AH3)^2</f>
        <v>1.1477938052710458E-11</v>
      </c>
      <c r="DP4" s="49">
        <f t="shared" ref="DP4:DP67" si="75">(AI4-AI3)^2</f>
        <v>1.9221701434344196E-5</v>
      </c>
      <c r="DQ4" s="49">
        <f>(DB4-DB3)^2</f>
        <v>1.9679483601246694E-5</v>
      </c>
      <c r="DS4" s="74">
        <f t="shared" ref="DS4:DS67" si="76">1+DS3</f>
        <v>1</v>
      </c>
      <c r="DT4" s="410">
        <f t="shared" ref="DT4:DT39" si="77">AI4</f>
        <v>2.3975070615316001E-4</v>
      </c>
      <c r="DU4" s="467">
        <f t="shared" ref="DU4:DU38" si="78">DT4</f>
        <v>2.3975070615316001E-4</v>
      </c>
      <c r="DV4" s="103">
        <f>-LN(AI74)/(106-71)</f>
        <v>0.10549646669211639</v>
      </c>
      <c r="DW4" s="102">
        <f>DW3*(1-DT3)</f>
        <v>99537.59932070809</v>
      </c>
      <c r="DY4" s="74">
        <f t="shared" ref="DY4:DY67" si="79">1+DY3</f>
        <v>1</v>
      </c>
      <c r="DZ4" s="409">
        <f t="shared" ref="DZ4:DZ67" si="80">MIN(DU4*$EA$3,1)</f>
        <v>2.4430937685740759E-4</v>
      </c>
      <c r="EB4" s="102">
        <f>EB3*(1-DZ3)</f>
        <v>99528.80713625894</v>
      </c>
      <c r="EE4" s="74">
        <f t="shared" ref="EE4:EE67" si="81">1+EE3</f>
        <v>1</v>
      </c>
      <c r="EF4" s="409">
        <f>Input_Accepted!Q3</f>
        <v>7.2632630209121403E-4</v>
      </c>
      <c r="EH4" s="102">
        <f t="shared" si="8"/>
        <v>4.7211209635928916E-4</v>
      </c>
    </row>
    <row r="5" spans="1:142">
      <c r="A5" s="82">
        <f t="shared" si="9"/>
        <v>2</v>
      </c>
      <c r="B5" s="84">
        <f>Input_All!B4</f>
        <v>0</v>
      </c>
      <c r="C5" s="17">
        <f>Input_All!C4</f>
        <v>0.191649555099247</v>
      </c>
      <c r="D5" s="16">
        <f t="shared" si="10"/>
        <v>0</v>
      </c>
      <c r="E5" s="12"/>
      <c r="F5" s="11">
        <f t="shared" si="11"/>
        <v>0</v>
      </c>
      <c r="G5" s="11">
        <f t="shared" si="12"/>
        <v>0</v>
      </c>
      <c r="H5" s="49">
        <f t="shared" si="13"/>
        <v>0</v>
      </c>
      <c r="J5" s="61">
        <f t="shared" si="14"/>
        <v>2</v>
      </c>
      <c r="K5" s="5">
        <f>Input_All!B4</f>
        <v>0</v>
      </c>
      <c r="L5" s="4">
        <f t="shared" ref="L5:L68" si="82">(L4+K5)</f>
        <v>0</v>
      </c>
      <c r="M5" s="4">
        <f t="shared" ref="M5:M68" si="83">L5/$L$123</f>
        <v>0</v>
      </c>
      <c r="N5" s="7" t="s">
        <v>9</v>
      </c>
      <c r="O5" s="69">
        <f>SUM(K38:K47)/SUM(K3:K123)</f>
        <v>4.5926735921268454E-2</v>
      </c>
      <c r="Q5" s="43">
        <f t="shared" si="15"/>
        <v>2</v>
      </c>
      <c r="R5" s="14">
        <f>Input_All!M4</f>
        <v>0</v>
      </c>
      <c r="S5" s="14">
        <f t="shared" si="16"/>
        <v>0</v>
      </c>
      <c r="T5" s="14">
        <f t="shared" si="17"/>
        <v>0</v>
      </c>
      <c r="U5" s="14">
        <f t="shared" si="18"/>
        <v>0</v>
      </c>
      <c r="V5" s="14">
        <f t="shared" si="19"/>
        <v>0</v>
      </c>
      <c r="W5" s="49"/>
      <c r="X5" s="43">
        <f t="shared" si="20"/>
        <v>2</v>
      </c>
      <c r="Y5" s="14">
        <f>+Input_All!I4</f>
        <v>0</v>
      </c>
      <c r="Z5" s="14">
        <f t="shared" si="21"/>
        <v>0</v>
      </c>
      <c r="AA5" s="14">
        <f t="shared" si="22"/>
        <v>0</v>
      </c>
      <c r="AB5" s="14">
        <f t="shared" si="23"/>
        <v>0</v>
      </c>
      <c r="AC5" s="14">
        <f t="shared" si="24"/>
        <v>0</v>
      </c>
      <c r="AD5" s="50"/>
      <c r="AE5" s="43">
        <f t="shared" si="25"/>
        <v>2</v>
      </c>
      <c r="AF5" s="14">
        <f>Input_All!E4</f>
        <v>0</v>
      </c>
      <c r="AG5" s="14">
        <f>Input_All!J4</f>
        <v>8.4267059921521795E-3</v>
      </c>
      <c r="AH5" s="14">
        <f>Input_All!K4</f>
        <v>4.2100411820178402E-5</v>
      </c>
      <c r="AI5" s="44">
        <f>Input_All!L4</f>
        <v>1.44465179315252E-4</v>
      </c>
      <c r="AK5" s="56">
        <f t="shared" si="0"/>
        <v>1.6149744543481239E-3</v>
      </c>
      <c r="AL5" s="4">
        <f t="shared" si="1"/>
        <v>8.0685251948322696E-6</v>
      </c>
      <c r="AM5" s="4">
        <f t="shared" si="2"/>
        <v>2.7686687343100987E-5</v>
      </c>
      <c r="AN5" s="4">
        <f t="shared" si="26"/>
        <v>5.0527123300890005E-5</v>
      </c>
      <c r="AO5" s="57">
        <f t="shared" si="27"/>
        <v>2</v>
      </c>
      <c r="AQ5" s="74">
        <f t="shared" si="27"/>
        <v>2</v>
      </c>
      <c r="AR5" s="73">
        <f t="shared" si="3"/>
        <v>-8.4267059921521795E-3</v>
      </c>
      <c r="AS5" s="73">
        <f t="shared" si="4"/>
        <v>-4.2100411820178402E-5</v>
      </c>
      <c r="AT5" s="50">
        <f t="shared" si="28"/>
        <v>-1.44465179315252E-4</v>
      </c>
      <c r="AU5" s="50">
        <f t="shared" si="29"/>
        <v>-2.6364331122357261E-4</v>
      </c>
      <c r="AW5" s="74">
        <f t="shared" si="30"/>
        <v>2</v>
      </c>
      <c r="AX5" s="4">
        <f t="shared" si="31"/>
        <v>0</v>
      </c>
      <c r="AY5" s="4">
        <f t="shared" si="31"/>
        <v>0</v>
      </c>
      <c r="AZ5" s="49">
        <f t="shared" si="31"/>
        <v>0</v>
      </c>
      <c r="BA5" s="4">
        <f t="shared" si="31"/>
        <v>0</v>
      </c>
      <c r="BC5" s="74">
        <f t="shared" si="32"/>
        <v>2</v>
      </c>
      <c r="BD5" s="56">
        <f t="shared" si="33"/>
        <v>3.2299489086962479E-3</v>
      </c>
      <c r="BE5" s="4">
        <f t="shared" si="34"/>
        <v>1.6137050389664539E-5</v>
      </c>
      <c r="BF5" s="4">
        <f t="shared" si="35"/>
        <v>5.5373374686201973E-5</v>
      </c>
      <c r="BG5" s="49">
        <f t="shared" si="36"/>
        <v>1.0105424660178001E-4</v>
      </c>
      <c r="BI5" s="74">
        <f t="shared" si="37"/>
        <v>2</v>
      </c>
      <c r="BJ5" s="56" t="e">
        <f t="shared" si="38"/>
        <v>#NUM!</v>
      </c>
      <c r="BK5" s="4" t="e">
        <f t="shared" si="39"/>
        <v>#NUM!</v>
      </c>
      <c r="BL5" s="4" t="e">
        <f t="shared" si="40"/>
        <v>#NUM!</v>
      </c>
      <c r="BM5" s="49" t="e">
        <f t="shared" si="41"/>
        <v>#NUM!</v>
      </c>
      <c r="BO5" s="74">
        <f t="shared" si="42"/>
        <v>2</v>
      </c>
      <c r="BP5" s="56">
        <f t="shared" si="43"/>
        <v>1.6013655394364959E-3</v>
      </c>
      <c r="BQ5" s="4">
        <f t="shared" si="44"/>
        <v>8.0681855065987852E-6</v>
      </c>
      <c r="BR5" s="4">
        <f t="shared" ref="BR5:BR68" si="84">IF(AM5*(1-AI5)=0,0,(B5-AM5)^2/AM5*(1-AI5))</f>
        <v>2.7682687580849323E-5</v>
      </c>
      <c r="BS5" s="49">
        <f t="shared" si="45"/>
        <v>5.0513802162796361E-5</v>
      </c>
      <c r="BU5" s="74">
        <f t="shared" si="46"/>
        <v>2</v>
      </c>
      <c r="BV5" s="73">
        <f t="shared" si="47"/>
        <v>7.1009373878173454E-5</v>
      </c>
      <c r="BW5" s="73">
        <f t="shared" si="48"/>
        <v>1.7724446754286173E-9</v>
      </c>
      <c r="BX5" s="73">
        <f t="shared" si="49"/>
        <v>2.0870188034587913E-8</v>
      </c>
      <c r="BY5" s="1">
        <f t="shared" si="50"/>
        <v>6.9507795552929569E-8</v>
      </c>
      <c r="BZ5" s="91">
        <f t="shared" si="51"/>
        <v>2.1064504960989154E-5</v>
      </c>
      <c r="CB5" s="74">
        <f t="shared" si="52"/>
        <v>2</v>
      </c>
      <c r="CC5" s="56">
        <f t="shared" si="53"/>
        <v>0</v>
      </c>
      <c r="CD5" s="4">
        <f t="shared" si="54"/>
        <v>0</v>
      </c>
      <c r="CE5" s="4">
        <f t="shared" si="55"/>
        <v>0</v>
      </c>
      <c r="CF5" s="49">
        <f t="shared" si="56"/>
        <v>0</v>
      </c>
      <c r="CH5" s="74">
        <f t="shared" si="57"/>
        <v>2</v>
      </c>
      <c r="CI5" s="56">
        <f t="shared" si="5"/>
        <v>1</v>
      </c>
      <c r="CJ5" s="4">
        <f t="shared" si="6"/>
        <v>1</v>
      </c>
      <c r="CK5" s="4">
        <f t="shared" si="7"/>
        <v>1</v>
      </c>
      <c r="CL5" s="49">
        <f t="shared" si="58"/>
        <v>1</v>
      </c>
      <c r="CM5" s="4">
        <f t="shared" si="59"/>
        <v>0</v>
      </c>
      <c r="CN5" s="49">
        <f t="shared" si="60"/>
        <v>0</v>
      </c>
      <c r="CP5" s="74">
        <f t="shared" si="61"/>
        <v>2</v>
      </c>
      <c r="CQ5" s="56">
        <f t="shared" si="62"/>
        <v>1</v>
      </c>
      <c r="CR5" s="4">
        <f t="shared" si="63"/>
        <v>1</v>
      </c>
      <c r="CS5" s="4">
        <f t="shared" si="64"/>
        <v>1</v>
      </c>
      <c r="CT5" s="49">
        <f t="shared" si="65"/>
        <v>1</v>
      </c>
      <c r="CU5" s="4">
        <f t="shared" si="66"/>
        <v>0</v>
      </c>
      <c r="CV5" s="49">
        <f t="shared" si="67"/>
        <v>0</v>
      </c>
      <c r="CW5" s="56"/>
      <c r="CX5" s="74">
        <f t="shared" si="68"/>
        <v>2</v>
      </c>
      <c r="CY5" s="4">
        <f>Input_All!Q4*(1-$DC$3)</f>
        <v>2.1083098135544741E-4</v>
      </c>
      <c r="CZ5" s="4">
        <f>Input_All!L4</f>
        <v>1.44465179315252E-4</v>
      </c>
      <c r="DA5" s="4">
        <f>Input_All!M4</f>
        <v>0</v>
      </c>
      <c r="DB5" s="49">
        <f>$DC$3*Input_All!Q4</f>
        <v>2.6364331122357261E-4</v>
      </c>
      <c r="DD5" s="102">
        <f>Input_All!Q4*Input_All!C4</f>
        <v>9.0932787078799139E-5</v>
      </c>
      <c r="DG5" s="82">
        <f t="shared" si="69"/>
        <v>2</v>
      </c>
      <c r="DH5" s="56">
        <f t="shared" si="70"/>
        <v>8.4267059921521795E-3</v>
      </c>
      <c r="DI5" s="4">
        <f t="shared" si="71"/>
        <v>4.2100411820178402E-5</v>
      </c>
      <c r="DJ5" s="4">
        <f t="shared" si="72"/>
        <v>1.44465179315252E-4</v>
      </c>
      <c r="DK5" s="49">
        <f t="shared" si="73"/>
        <v>2.6364331122357261E-4</v>
      </c>
      <c r="DM5" s="74">
        <f t="shared" si="74"/>
        <v>2</v>
      </c>
      <c r="DN5" s="4">
        <f t="shared" ref="DN5:DP68" si="85">(AG5-AG4)^2</f>
        <v>2.5216870139298084E-7</v>
      </c>
      <c r="DO5" s="4">
        <f t="shared" si="85"/>
        <v>1.3807781966911688E-11</v>
      </c>
      <c r="DP5" s="49">
        <f t="shared" si="75"/>
        <v>9.079331624777687E-9</v>
      </c>
      <c r="DQ5" s="49">
        <f t="shared" ref="DQ5:DQ68" si="86">(DB5-DB4)^2</f>
        <v>1.9583890940425513E-8</v>
      </c>
      <c r="DS5" s="74">
        <f t="shared" si="76"/>
        <v>2</v>
      </c>
      <c r="DT5" s="410">
        <f t="shared" si="77"/>
        <v>1.44465179315252E-4</v>
      </c>
      <c r="DU5" s="467">
        <f t="shared" si="78"/>
        <v>1.44465179315252E-4</v>
      </c>
      <c r="DV5" s="49"/>
      <c r="DW5" s="102">
        <f t="shared" ref="DW5:DW68" si="87">DW4*(1-DT4)</f>
        <v>99513.735110982161</v>
      </c>
      <c r="DY5" s="74">
        <f t="shared" si="79"/>
        <v>2</v>
      </c>
      <c r="DZ5" s="409">
        <f t="shared" si="80"/>
        <v>1.4721207083142379E-4</v>
      </c>
      <c r="EB5" s="102">
        <f>EB4*(1-DZ4)</f>
        <v>99504.49131540813</v>
      </c>
      <c r="EE5" s="74">
        <f t="shared" si="81"/>
        <v>2</v>
      </c>
      <c r="EF5" s="409">
        <f>Input_Accepted!Q4</f>
        <v>4.7447429257902E-4</v>
      </c>
      <c r="EH5" s="102">
        <f t="shared" si="8"/>
        <v>3.0840829017636301E-4</v>
      </c>
    </row>
    <row r="6" spans="1:142">
      <c r="A6" s="82">
        <f t="shared" si="9"/>
        <v>3</v>
      </c>
      <c r="B6" s="84">
        <f>Input_All!B5</f>
        <v>0</v>
      </c>
      <c r="C6" s="17">
        <f>Input_All!C5</f>
        <v>0</v>
      </c>
      <c r="D6" s="16">
        <f t="shared" si="10"/>
        <v>0</v>
      </c>
      <c r="E6" s="12"/>
      <c r="F6" s="11">
        <f t="shared" si="11"/>
        <v>0</v>
      </c>
      <c r="G6" s="11">
        <f t="shared" si="12"/>
        <v>0</v>
      </c>
      <c r="H6" s="49">
        <f t="shared" si="13"/>
        <v>0</v>
      </c>
      <c r="J6" s="61">
        <f t="shared" si="14"/>
        <v>3</v>
      </c>
      <c r="K6" s="5">
        <f>Input_All!B5</f>
        <v>0</v>
      </c>
      <c r="L6" s="4">
        <f t="shared" si="82"/>
        <v>0</v>
      </c>
      <c r="M6" s="4">
        <f t="shared" si="83"/>
        <v>0</v>
      </c>
      <c r="N6" s="7" t="s">
        <v>10</v>
      </c>
      <c r="O6" s="69">
        <f>SUM(K48:K57)/SUM(K3:K123)</f>
        <v>0.22471295790049206</v>
      </c>
      <c r="Q6" s="43">
        <f t="shared" si="15"/>
        <v>3</v>
      </c>
      <c r="R6" s="14">
        <f>Input_All!M5</f>
        <v>0</v>
      </c>
      <c r="S6" s="14">
        <f t="shared" si="16"/>
        <v>0</v>
      </c>
      <c r="T6" s="14">
        <f t="shared" si="17"/>
        <v>0</v>
      </c>
      <c r="U6" s="14">
        <f t="shared" si="18"/>
        <v>0</v>
      </c>
      <c r="V6" s="14">
        <f t="shared" si="19"/>
        <v>0</v>
      </c>
      <c r="W6" s="49"/>
      <c r="X6" s="43">
        <f t="shared" si="20"/>
        <v>3</v>
      </c>
      <c r="Y6" s="14">
        <f>+Input_All!I5</f>
        <v>0</v>
      </c>
      <c r="Z6" s="14">
        <f t="shared" si="21"/>
        <v>0</v>
      </c>
      <c r="AA6" s="14">
        <f t="shared" si="22"/>
        <v>0</v>
      </c>
      <c r="AB6" s="14">
        <f t="shared" si="23"/>
        <v>0</v>
      </c>
      <c r="AC6" s="14">
        <f t="shared" si="24"/>
        <v>0</v>
      </c>
      <c r="AD6" s="50"/>
      <c r="AE6" s="43">
        <f t="shared" si="25"/>
        <v>3</v>
      </c>
      <c r="AF6" s="14">
        <f>Input_All!E5</f>
        <v>0</v>
      </c>
      <c r="AG6" s="14">
        <f>Input_All!J5</f>
        <v>7.9403947445347896E-3</v>
      </c>
      <c r="AH6" s="14">
        <f>Input_All!K5</f>
        <v>4.6176014442789202E-5</v>
      </c>
      <c r="AI6" s="44">
        <f>Input_All!L5</f>
        <v>9.4910239380981398E-5</v>
      </c>
      <c r="AK6" s="56">
        <f t="shared" si="0"/>
        <v>0</v>
      </c>
      <c r="AL6" s="4">
        <f t="shared" si="1"/>
        <v>0</v>
      </c>
      <c r="AM6" s="4">
        <f t="shared" si="2"/>
        <v>0</v>
      </c>
      <c r="AN6" s="4">
        <f t="shared" si="26"/>
        <v>0</v>
      </c>
      <c r="AO6" s="57">
        <f t="shared" si="27"/>
        <v>3</v>
      </c>
      <c r="AQ6" s="74">
        <f t="shared" si="27"/>
        <v>3</v>
      </c>
      <c r="AR6" s="73">
        <f t="shared" si="3"/>
        <v>-7.9403947445347896E-3</v>
      </c>
      <c r="AS6" s="73">
        <f t="shared" si="4"/>
        <v>-4.6176014442789202E-5</v>
      </c>
      <c r="AT6" s="50">
        <f t="shared" si="28"/>
        <v>-9.4910239380981398E-5</v>
      </c>
      <c r="AU6" s="50">
        <f t="shared" si="29"/>
        <v>-1.8519913329962862E-4</v>
      </c>
      <c r="AW6" s="74">
        <f t="shared" si="30"/>
        <v>3</v>
      </c>
      <c r="AX6" s="4">
        <f t="shared" si="31"/>
        <v>0</v>
      </c>
      <c r="AY6" s="4">
        <f t="shared" si="31"/>
        <v>0</v>
      </c>
      <c r="AZ6" s="49">
        <f t="shared" si="31"/>
        <v>0</v>
      </c>
      <c r="BA6" s="4">
        <f t="shared" si="31"/>
        <v>0</v>
      </c>
      <c r="BC6" s="74">
        <f t="shared" si="32"/>
        <v>3</v>
      </c>
      <c r="BD6" s="56">
        <f t="shared" si="33"/>
        <v>0</v>
      </c>
      <c r="BE6" s="4">
        <f t="shared" si="34"/>
        <v>0</v>
      </c>
      <c r="BF6" s="4">
        <f t="shared" si="35"/>
        <v>0</v>
      </c>
      <c r="BG6" s="49">
        <f t="shared" si="36"/>
        <v>0</v>
      </c>
      <c r="BI6" s="74">
        <f t="shared" si="37"/>
        <v>3</v>
      </c>
      <c r="BJ6" s="56" t="e">
        <f t="shared" si="38"/>
        <v>#DIV/0!</v>
      </c>
      <c r="BK6" s="4" t="e">
        <f t="shared" si="39"/>
        <v>#DIV/0!</v>
      </c>
      <c r="BL6" s="4" t="e">
        <f t="shared" si="40"/>
        <v>#DIV/0!</v>
      </c>
      <c r="BM6" s="49" t="e">
        <f t="shared" si="41"/>
        <v>#DIV/0!</v>
      </c>
      <c r="BO6" s="74">
        <f t="shared" si="42"/>
        <v>3</v>
      </c>
      <c r="BP6" s="56">
        <f t="shared" si="43"/>
        <v>0</v>
      </c>
      <c r="BQ6" s="4">
        <f t="shared" si="44"/>
        <v>0</v>
      </c>
      <c r="BR6" s="4">
        <f t="shared" si="84"/>
        <v>0</v>
      </c>
      <c r="BS6" s="49">
        <f t="shared" si="45"/>
        <v>0</v>
      </c>
      <c r="BU6" s="74">
        <f t="shared" si="46"/>
        <v>3</v>
      </c>
      <c r="BV6" s="73">
        <f t="shared" si="47"/>
        <v>6.3049868699035705E-5</v>
      </c>
      <c r="BW6" s="73">
        <f t="shared" si="48"/>
        <v>2.132224309820677E-9</v>
      </c>
      <c r="BX6" s="73">
        <f t="shared" si="49"/>
        <v>9.0079535393551926E-9</v>
      </c>
      <c r="BY6" s="1">
        <f t="shared" si="50"/>
        <v>3.429871897493361E-8</v>
      </c>
      <c r="BZ6" s="91">
        <f t="shared" si="51"/>
        <v>2.1423043288750885E-5</v>
      </c>
      <c r="CB6" s="74">
        <f t="shared" si="52"/>
        <v>3</v>
      </c>
      <c r="CC6" s="56">
        <f t="shared" si="53"/>
        <v>0</v>
      </c>
      <c r="CD6" s="4">
        <f t="shared" si="54"/>
        <v>0</v>
      </c>
      <c r="CE6" s="4">
        <f t="shared" si="55"/>
        <v>0</v>
      </c>
      <c r="CF6" s="49">
        <f t="shared" si="56"/>
        <v>0</v>
      </c>
      <c r="CH6" s="74">
        <f t="shared" si="57"/>
        <v>3</v>
      </c>
      <c r="CI6" s="56">
        <f t="shared" si="5"/>
        <v>0</v>
      </c>
      <c r="CJ6" s="4">
        <f t="shared" si="6"/>
        <v>0</v>
      </c>
      <c r="CK6" s="4">
        <f t="shared" si="7"/>
        <v>0</v>
      </c>
      <c r="CL6" s="49">
        <f t="shared" si="58"/>
        <v>0</v>
      </c>
      <c r="CM6" s="4">
        <f t="shared" si="59"/>
        <v>0</v>
      </c>
      <c r="CN6" s="49">
        <f t="shared" si="60"/>
        <v>0</v>
      </c>
      <c r="CP6" s="74">
        <f t="shared" si="61"/>
        <v>3</v>
      </c>
      <c r="CQ6" s="56">
        <f t="shared" si="62"/>
        <v>0</v>
      </c>
      <c r="CR6" s="4">
        <f t="shared" si="63"/>
        <v>0</v>
      </c>
      <c r="CS6" s="4">
        <f t="shared" si="64"/>
        <v>0</v>
      </c>
      <c r="CT6" s="49">
        <f t="shared" si="65"/>
        <v>0</v>
      </c>
      <c r="CU6" s="4">
        <f t="shared" si="66"/>
        <v>0</v>
      </c>
      <c r="CV6" s="49">
        <f t="shared" si="67"/>
        <v>0</v>
      </c>
      <c r="CW6" s="56"/>
      <c r="CX6" s="74">
        <f t="shared" si="68"/>
        <v>3</v>
      </c>
      <c r="CY6" s="4">
        <f>Input_All!Q5*(1-$DC$3)</f>
        <v>1.4810053340070441E-4</v>
      </c>
      <c r="CZ6" s="4">
        <f>Input_All!L5</f>
        <v>9.4910239380981398E-5</v>
      </c>
      <c r="DA6" s="4">
        <f>Input_All!M5</f>
        <v>0</v>
      </c>
      <c r="DB6" s="49">
        <f>$DC$3*Input_All!Q5</f>
        <v>1.8519913329962862E-4</v>
      </c>
      <c r="DD6" s="102">
        <f>Input_All!Q5*Input_All!C5</f>
        <v>0</v>
      </c>
      <c r="DG6" s="82">
        <f t="shared" si="69"/>
        <v>3</v>
      </c>
      <c r="DH6" s="56">
        <f t="shared" si="70"/>
        <v>7.9403947445347896E-3</v>
      </c>
      <c r="DI6" s="4">
        <f t="shared" si="71"/>
        <v>4.6176014442789202E-5</v>
      </c>
      <c r="DJ6" s="4">
        <f t="shared" si="72"/>
        <v>9.4910239380981398E-5</v>
      </c>
      <c r="DK6" s="49">
        <f t="shared" si="73"/>
        <v>1.8519913329962862E-4</v>
      </c>
      <c r="DM6" s="74">
        <f t="shared" si="74"/>
        <v>3</v>
      </c>
      <c r="DN6" s="4">
        <f t="shared" si="85"/>
        <v>2.3649862955918223E-7</v>
      </c>
      <c r="DO6" s="4">
        <f t="shared" si="85"/>
        <v>1.6610536737432027E-11</v>
      </c>
      <c r="DP6" s="49">
        <f t="shared" si="75"/>
        <v>2.4556920718891669E-9</v>
      </c>
      <c r="DQ6" s="49">
        <f t="shared" si="86"/>
        <v>6.1534890501633824E-9</v>
      </c>
      <c r="DS6" s="74">
        <f t="shared" si="76"/>
        <v>3</v>
      </c>
      <c r="DT6" s="410">
        <f t="shared" si="77"/>
        <v>9.4910239380981398E-5</v>
      </c>
      <c r="DU6" s="467">
        <f t="shared" si="78"/>
        <v>9.4910239380981398E-5</v>
      </c>
      <c r="DV6" s="49"/>
      <c r="DW6" s="102">
        <f t="shared" si="87"/>
        <v>99499.35884139502</v>
      </c>
      <c r="DY6" s="74">
        <f t="shared" si="79"/>
        <v>3</v>
      </c>
      <c r="DZ6" s="409">
        <f t="shared" si="80"/>
        <v>9.6714882773868025E-5</v>
      </c>
      <c r="EB6" s="102">
        <f t="shared" ref="EB6:EB69" si="88">EB5*(1-DZ5)</f>
        <v>99489.843053184552</v>
      </c>
      <c r="EE6" s="74">
        <f t="shared" si="81"/>
        <v>3</v>
      </c>
      <c r="EF6" s="409">
        <f>Input_Accepted!Q5</f>
        <v>3.3329966670033302E-4</v>
      </c>
      <c r="EH6" s="102">
        <f t="shared" si="8"/>
        <v>2.1664478335521646E-4</v>
      </c>
    </row>
    <row r="7" spans="1:142">
      <c r="A7" s="82">
        <f t="shared" si="9"/>
        <v>4</v>
      </c>
      <c r="B7" s="84">
        <f>Input_All!B6</f>
        <v>0</v>
      </c>
      <c r="C7" s="17">
        <f>Input_All!C6</f>
        <v>5.7494866529774299E-2</v>
      </c>
      <c r="D7" s="16">
        <f t="shared" si="10"/>
        <v>0</v>
      </c>
      <c r="E7" s="12"/>
      <c r="F7" s="11">
        <f t="shared" si="11"/>
        <v>0</v>
      </c>
      <c r="G7" s="11">
        <f t="shared" si="12"/>
        <v>0</v>
      </c>
      <c r="H7" s="49">
        <f t="shared" si="13"/>
        <v>0</v>
      </c>
      <c r="J7" s="61">
        <f t="shared" si="14"/>
        <v>4</v>
      </c>
      <c r="K7" s="5">
        <f>Input_All!B6</f>
        <v>0</v>
      </c>
      <c r="L7" s="4">
        <f t="shared" si="82"/>
        <v>0</v>
      </c>
      <c r="M7" s="4">
        <f t="shared" si="83"/>
        <v>0</v>
      </c>
      <c r="N7" s="7" t="s">
        <v>11</v>
      </c>
      <c r="O7" s="69">
        <f>SUM(K58:K67)/SUM(K3:K123)</f>
        <v>0.41990158556588297</v>
      </c>
      <c r="Q7" s="43">
        <f t="shared" si="15"/>
        <v>4</v>
      </c>
      <c r="R7" s="14">
        <f>Input_All!M6</f>
        <v>0</v>
      </c>
      <c r="S7" s="14">
        <f t="shared" si="16"/>
        <v>0</v>
      </c>
      <c r="T7" s="14">
        <f t="shared" si="17"/>
        <v>0</v>
      </c>
      <c r="U7" s="14">
        <f t="shared" si="18"/>
        <v>0</v>
      </c>
      <c r="V7" s="14">
        <f t="shared" si="19"/>
        <v>0</v>
      </c>
      <c r="W7" s="49"/>
      <c r="X7" s="43">
        <f t="shared" si="20"/>
        <v>4</v>
      </c>
      <c r="Y7" s="14">
        <f>+Input_All!I6</f>
        <v>0</v>
      </c>
      <c r="Z7" s="14">
        <f t="shared" si="21"/>
        <v>0</v>
      </c>
      <c r="AA7" s="14">
        <f t="shared" si="22"/>
        <v>0</v>
      </c>
      <c r="AB7" s="14">
        <f t="shared" si="23"/>
        <v>0</v>
      </c>
      <c r="AC7" s="14">
        <f t="shared" si="24"/>
        <v>0</v>
      </c>
      <c r="AD7" s="50"/>
      <c r="AE7" s="43">
        <f t="shared" si="25"/>
        <v>4</v>
      </c>
      <c r="AF7" s="14">
        <f>Input_All!E6</f>
        <v>0</v>
      </c>
      <c r="AG7" s="14">
        <f>Input_All!J6</f>
        <v>7.4699362677170204E-3</v>
      </c>
      <c r="AH7" s="14">
        <f>Input_All!K6</f>
        <v>5.0646158734624101E-5</v>
      </c>
      <c r="AI7" s="44">
        <f>Input_All!L6</f>
        <v>8.1421019245550498E-5</v>
      </c>
      <c r="AK7" s="56">
        <f t="shared" si="0"/>
        <v>4.2948298869831047E-4</v>
      </c>
      <c r="AL7" s="4">
        <f t="shared" si="1"/>
        <v>2.9118941366929754E-6</v>
      </c>
      <c r="AM7" s="4">
        <f t="shared" si="2"/>
        <v>4.6812906342411106E-6</v>
      </c>
      <c r="AN7" s="4">
        <f t="shared" si="26"/>
        <v>9.3604526861928729E-6</v>
      </c>
      <c r="AO7" s="57">
        <f t="shared" si="27"/>
        <v>4</v>
      </c>
      <c r="AQ7" s="74">
        <f t="shared" si="27"/>
        <v>4</v>
      </c>
      <c r="AR7" s="73">
        <f t="shared" si="3"/>
        <v>-7.4699362677170204E-3</v>
      </c>
      <c r="AS7" s="73">
        <f t="shared" si="4"/>
        <v>-5.0646158734624101E-5</v>
      </c>
      <c r="AT7" s="50">
        <f t="shared" si="28"/>
        <v>-8.1421019245550498E-5</v>
      </c>
      <c r="AU7" s="50">
        <f t="shared" si="29"/>
        <v>-1.6280501636342556E-4</v>
      </c>
      <c r="AW7" s="74">
        <f t="shared" si="30"/>
        <v>4</v>
      </c>
      <c r="AX7" s="4">
        <f t="shared" si="31"/>
        <v>0</v>
      </c>
      <c r="AY7" s="4">
        <f t="shared" si="31"/>
        <v>0</v>
      </c>
      <c r="AZ7" s="49">
        <f t="shared" si="31"/>
        <v>0</v>
      </c>
      <c r="BA7" s="4">
        <f t="shared" si="31"/>
        <v>0</v>
      </c>
      <c r="BC7" s="74">
        <f t="shared" si="32"/>
        <v>4</v>
      </c>
      <c r="BD7" s="56">
        <f t="shared" si="33"/>
        <v>8.5896597739662094E-4</v>
      </c>
      <c r="BE7" s="4">
        <f t="shared" si="34"/>
        <v>5.8237882733859507E-6</v>
      </c>
      <c r="BF7" s="4">
        <f t="shared" si="35"/>
        <v>9.3625812684822211E-6</v>
      </c>
      <c r="BG7" s="49">
        <f t="shared" si="36"/>
        <v>1.8720905372385746E-5</v>
      </c>
      <c r="BI7" s="74">
        <f t="shared" si="37"/>
        <v>4</v>
      </c>
      <c r="BJ7" s="56" t="e">
        <f t="shared" si="38"/>
        <v>#NUM!</v>
      </c>
      <c r="BK7" s="4" t="e">
        <f t="shared" si="39"/>
        <v>#NUM!</v>
      </c>
      <c r="BL7" s="4" t="e">
        <f t="shared" si="40"/>
        <v>#NUM!</v>
      </c>
      <c r="BM7" s="49" t="e">
        <f t="shared" si="41"/>
        <v>#NUM!</v>
      </c>
      <c r="BO7" s="74">
        <f t="shared" si="42"/>
        <v>4</v>
      </c>
      <c r="BP7" s="56">
        <f t="shared" si="43"/>
        <v>4.2627477814466549E-4</v>
      </c>
      <c r="BQ7" s="4">
        <f t="shared" si="44"/>
        <v>2.91174666044031E-6</v>
      </c>
      <c r="BR7" s="4">
        <f t="shared" si="84"/>
        <v>4.6809094787862857E-6</v>
      </c>
      <c r="BS7" s="49">
        <f t="shared" si="45"/>
        <v>9.3589287575401278E-6</v>
      </c>
      <c r="BU7" s="74">
        <f t="shared" si="46"/>
        <v>4</v>
      </c>
      <c r="BV7" s="73">
        <f t="shared" si="47"/>
        <v>5.5799947843754086E-5</v>
      </c>
      <c r="BW7" s="73">
        <f t="shared" si="48"/>
        <v>2.5650333945727411E-9</v>
      </c>
      <c r="BX7" s="73">
        <f t="shared" si="49"/>
        <v>6.6293823749843043E-9</v>
      </c>
      <c r="BY7" s="1">
        <f t="shared" si="50"/>
        <v>2.6505473353095263E-8</v>
      </c>
      <c r="BZ7" s="91">
        <f t="shared" si="51"/>
        <v>2.1790814139277326E-5</v>
      </c>
      <c r="CB7" s="74">
        <f t="shared" si="52"/>
        <v>4</v>
      </c>
      <c r="CC7" s="56">
        <f t="shared" si="53"/>
        <v>0</v>
      </c>
      <c r="CD7" s="4">
        <f t="shared" si="54"/>
        <v>0</v>
      </c>
      <c r="CE7" s="4">
        <f t="shared" si="55"/>
        <v>0</v>
      </c>
      <c r="CF7" s="49">
        <f t="shared" si="56"/>
        <v>0</v>
      </c>
      <c r="CH7" s="74">
        <f t="shared" si="57"/>
        <v>4</v>
      </c>
      <c r="CI7" s="56">
        <f t="shared" si="5"/>
        <v>1</v>
      </c>
      <c r="CJ7" s="4">
        <f t="shared" si="6"/>
        <v>1</v>
      </c>
      <c r="CK7" s="4">
        <f t="shared" si="7"/>
        <v>1</v>
      </c>
      <c r="CL7" s="49">
        <f t="shared" si="58"/>
        <v>1</v>
      </c>
      <c r="CM7" s="4">
        <f t="shared" si="59"/>
        <v>0</v>
      </c>
      <c r="CN7" s="49">
        <f t="shared" si="60"/>
        <v>0</v>
      </c>
      <c r="CP7" s="74">
        <f t="shared" si="61"/>
        <v>4</v>
      </c>
      <c r="CQ7" s="56">
        <f t="shared" si="62"/>
        <v>1</v>
      </c>
      <c r="CR7" s="4">
        <f t="shared" si="63"/>
        <v>1</v>
      </c>
      <c r="CS7" s="4">
        <f t="shared" si="64"/>
        <v>1</v>
      </c>
      <c r="CT7" s="49">
        <f t="shared" si="65"/>
        <v>1</v>
      </c>
      <c r="CU7" s="4">
        <f t="shared" si="66"/>
        <v>0</v>
      </c>
      <c r="CV7" s="49">
        <f t="shared" si="67"/>
        <v>0</v>
      </c>
      <c r="CW7" s="56"/>
      <c r="CX7" s="74">
        <f t="shared" si="68"/>
        <v>4</v>
      </c>
      <c r="CY7" s="4">
        <f>Input_All!Q6*(1-$DC$3)</f>
        <v>1.3019234666030745E-4</v>
      </c>
      <c r="CZ7" s="4">
        <f>Input_All!L6</f>
        <v>8.1421019245550498E-5</v>
      </c>
      <c r="DA7" s="4">
        <f>Input_All!M6</f>
        <v>0</v>
      </c>
      <c r="DB7" s="49">
        <f>$DC$3*Input_All!Q6</f>
        <v>1.6280501636342556E-4</v>
      </c>
      <c r="DD7" s="102">
        <f>Input_All!Q6*Input_All!C6</f>
        <v>1.6845844280625357E-5</v>
      </c>
      <c r="DG7" s="82">
        <f t="shared" si="69"/>
        <v>4</v>
      </c>
      <c r="DH7" s="56">
        <f t="shared" si="70"/>
        <v>7.4699362677170204E-3</v>
      </c>
      <c r="DI7" s="4">
        <f t="shared" si="71"/>
        <v>5.0646158734624101E-5</v>
      </c>
      <c r="DJ7" s="4">
        <f t="shared" si="72"/>
        <v>8.1421019245550498E-5</v>
      </c>
      <c r="DK7" s="49">
        <f t="shared" si="73"/>
        <v>1.6280501636342556E-4</v>
      </c>
      <c r="DM7" s="74">
        <f t="shared" si="74"/>
        <v>4</v>
      </c>
      <c r="DN7" s="4">
        <f t="shared" si="85"/>
        <v>2.2133117840969557E-7</v>
      </c>
      <c r="DO7" s="4">
        <f t="shared" si="85"/>
        <v>1.998218998982413E-11</v>
      </c>
      <c r="DP7" s="49">
        <f t="shared" si="75"/>
        <v>1.8195905986211441E-10</v>
      </c>
      <c r="DQ7" s="49">
        <f t="shared" si="86"/>
        <v>5.0149647335233675E-10</v>
      </c>
      <c r="DS7" s="74">
        <f t="shared" si="76"/>
        <v>4</v>
      </c>
      <c r="DT7" s="410">
        <f t="shared" si="77"/>
        <v>8.1421019245550498E-5</v>
      </c>
      <c r="DU7" s="467">
        <f t="shared" si="78"/>
        <v>8.1421019245550498E-5</v>
      </c>
      <c r="DV7" s="49"/>
      <c r="DW7" s="102">
        <f t="shared" si="87"/>
        <v>99489.915333429119</v>
      </c>
      <c r="DY7" s="74">
        <f t="shared" si="79"/>
        <v>4</v>
      </c>
      <c r="DZ7" s="409">
        <f>MIN(DU7*$EA$3,1)</f>
        <v>8.2969175749863581E-5</v>
      </c>
      <c r="EB7" s="102">
        <f t="shared" si="88"/>
        <v>99480.220904676476</v>
      </c>
      <c r="EE7" s="74">
        <f t="shared" si="81"/>
        <v>4</v>
      </c>
      <c r="EF7" s="409">
        <f>Input_Accepted!Q6</f>
        <v>2.9299736302373301E-4</v>
      </c>
      <c r="EH7" s="102">
        <f t="shared" si="8"/>
        <v>1.9044828596542646E-4</v>
      </c>
    </row>
    <row r="8" spans="1:142">
      <c r="A8" s="82">
        <f t="shared" si="9"/>
        <v>5</v>
      </c>
      <c r="B8" s="84">
        <f>Input_All!B7</f>
        <v>0</v>
      </c>
      <c r="C8" s="17">
        <f>Input_All!C7</f>
        <v>4.3805612594114002E-2</v>
      </c>
      <c r="D8" s="16">
        <f t="shared" si="10"/>
        <v>0</v>
      </c>
      <c r="E8" s="12"/>
      <c r="F8" s="11">
        <f t="shared" si="11"/>
        <v>0</v>
      </c>
      <c r="G8" s="11">
        <f t="shared" si="12"/>
        <v>0</v>
      </c>
      <c r="H8" s="49">
        <f t="shared" si="13"/>
        <v>0</v>
      </c>
      <c r="J8" s="61">
        <f t="shared" si="14"/>
        <v>5</v>
      </c>
      <c r="K8" s="5">
        <f>Input_All!B7</f>
        <v>0</v>
      </c>
      <c r="L8" s="4">
        <f t="shared" si="82"/>
        <v>0</v>
      </c>
      <c r="M8" s="4">
        <f t="shared" si="83"/>
        <v>0</v>
      </c>
      <c r="N8" s="7" t="s">
        <v>12</v>
      </c>
      <c r="O8" s="69">
        <f>SUM(K68:K77)/SUM(K3:K123)</f>
        <v>0.29524330235101148</v>
      </c>
      <c r="Q8" s="43">
        <f t="shared" si="15"/>
        <v>5</v>
      </c>
      <c r="R8" s="14">
        <f>Input_All!M7</f>
        <v>0</v>
      </c>
      <c r="S8" s="14">
        <f t="shared" si="16"/>
        <v>0</v>
      </c>
      <c r="T8" s="14">
        <f t="shared" si="17"/>
        <v>0</v>
      </c>
      <c r="U8" s="14">
        <f t="shared" si="18"/>
        <v>0</v>
      </c>
      <c r="V8" s="14">
        <f t="shared" si="19"/>
        <v>0</v>
      </c>
      <c r="W8" s="49"/>
      <c r="X8" s="43">
        <f t="shared" si="20"/>
        <v>5</v>
      </c>
      <c r="Y8" s="14">
        <f>+Input_All!I7</f>
        <v>0</v>
      </c>
      <c r="Z8" s="14">
        <f t="shared" si="21"/>
        <v>0</v>
      </c>
      <c r="AA8" s="14">
        <f t="shared" si="22"/>
        <v>0</v>
      </c>
      <c r="AB8" s="14">
        <f t="shared" si="23"/>
        <v>0</v>
      </c>
      <c r="AC8" s="14">
        <f t="shared" si="24"/>
        <v>0</v>
      </c>
      <c r="AD8" s="50"/>
      <c r="AE8" s="43">
        <f t="shared" si="25"/>
        <v>5</v>
      </c>
      <c r="AF8" s="14">
        <f>Input_All!E7</f>
        <v>0</v>
      </c>
      <c r="AG8" s="14">
        <f>Input_All!J7</f>
        <v>7.0153305616982601E-3</v>
      </c>
      <c r="AH8" s="14">
        <f>Input_All!K7</f>
        <v>5.5549036559909803E-5</v>
      </c>
      <c r="AI8" s="44">
        <f>Input_All!L7</f>
        <v>7.4812484365881606E-5</v>
      </c>
      <c r="AK8" s="56">
        <f t="shared" si="0"/>
        <v>3.0731085280540218E-4</v>
      </c>
      <c r="AL8" s="4">
        <f t="shared" si="1"/>
        <v>2.4333595755196838E-6</v>
      </c>
      <c r="AM8" s="4">
        <f t="shared" si="2"/>
        <v>3.2772067073350202E-6</v>
      </c>
      <c r="AN8" s="4">
        <f t="shared" si="26"/>
        <v>6.6418730799274132E-6</v>
      </c>
      <c r="AO8" s="57">
        <f t="shared" si="27"/>
        <v>5</v>
      </c>
      <c r="AQ8" s="74">
        <f t="shared" si="27"/>
        <v>5</v>
      </c>
      <c r="AR8" s="73">
        <f t="shared" si="3"/>
        <v>-7.0153305616982601E-3</v>
      </c>
      <c r="AS8" s="73">
        <f t="shared" si="4"/>
        <v>-5.5549036559909803E-5</v>
      </c>
      <c r="AT8" s="50">
        <f t="shared" si="28"/>
        <v>-7.4812484365881606E-5</v>
      </c>
      <c r="AU8" s="50">
        <f t="shared" si="29"/>
        <v>-1.5162150890271666E-4</v>
      </c>
      <c r="AW8" s="74">
        <f t="shared" si="30"/>
        <v>5</v>
      </c>
      <c r="AX8" s="4">
        <f t="shared" si="31"/>
        <v>0</v>
      </c>
      <c r="AY8" s="4">
        <f t="shared" si="31"/>
        <v>0</v>
      </c>
      <c r="AZ8" s="49">
        <f t="shared" si="31"/>
        <v>0</v>
      </c>
      <c r="BA8" s="4">
        <f t="shared" si="31"/>
        <v>0</v>
      </c>
      <c r="BC8" s="74">
        <f t="shared" si="32"/>
        <v>5</v>
      </c>
      <c r="BD8" s="56">
        <f t="shared" si="33"/>
        <v>6.1462170561080436E-4</v>
      </c>
      <c r="BE8" s="4">
        <f t="shared" si="34"/>
        <v>4.8667191510393676E-6</v>
      </c>
      <c r="BF8" s="4">
        <f t="shared" si="35"/>
        <v>6.5544134146700404E-6</v>
      </c>
      <c r="BG8" s="49">
        <f t="shared" si="36"/>
        <v>1.3283746159854826E-5</v>
      </c>
      <c r="BI8" s="74">
        <f t="shared" si="37"/>
        <v>5</v>
      </c>
      <c r="BJ8" s="56" t="e">
        <f t="shared" si="38"/>
        <v>#NUM!</v>
      </c>
      <c r="BK8" s="4" t="e">
        <f t="shared" si="39"/>
        <v>#NUM!</v>
      </c>
      <c r="BL8" s="4" t="e">
        <f t="shared" si="40"/>
        <v>#NUM!</v>
      </c>
      <c r="BM8" s="49" t="e">
        <f t="shared" si="41"/>
        <v>#NUM!</v>
      </c>
      <c r="BO8" s="74">
        <f t="shared" si="42"/>
        <v>5</v>
      </c>
      <c r="BP8" s="56">
        <f t="shared" si="43"/>
        <v>3.0515496558777491E-4</v>
      </c>
      <c r="BQ8" s="4">
        <f t="shared" si="44"/>
        <v>2.4332244047396599E-6</v>
      </c>
      <c r="BR8" s="4">
        <f t="shared" si="84"/>
        <v>3.2769615313594639E-6</v>
      </c>
      <c r="BS8" s="49">
        <f t="shared" si="45"/>
        <v>6.6408660291090942E-6</v>
      </c>
      <c r="BU8" s="74">
        <f t="shared" si="46"/>
        <v>5</v>
      </c>
      <c r="BV8" s="73">
        <f t="shared" si="47"/>
        <v>4.9214862889897624E-5</v>
      </c>
      <c r="BW8" s="73">
        <f t="shared" si="48"/>
        <v>3.0856954627341957E-9</v>
      </c>
      <c r="BX8" s="73">
        <f t="shared" si="49"/>
        <v>5.5969078169952801E-9</v>
      </c>
      <c r="BY8" s="1">
        <f t="shared" si="50"/>
        <v>2.2989081961936587E-8</v>
      </c>
      <c r="BZ8" s="91">
        <f t="shared" si="51"/>
        <v>2.2168137243799596E-5</v>
      </c>
      <c r="CB8" s="74">
        <f t="shared" si="52"/>
        <v>5</v>
      </c>
      <c r="CC8" s="56">
        <f t="shared" si="53"/>
        <v>0</v>
      </c>
      <c r="CD8" s="4">
        <f t="shared" si="54"/>
        <v>0</v>
      </c>
      <c r="CE8" s="4">
        <f t="shared" si="55"/>
        <v>0</v>
      </c>
      <c r="CF8" s="49">
        <f t="shared" si="56"/>
        <v>0</v>
      </c>
      <c r="CH8" s="74">
        <f t="shared" si="57"/>
        <v>5</v>
      </c>
      <c r="CI8" s="56">
        <f t="shared" si="5"/>
        <v>1</v>
      </c>
      <c r="CJ8" s="4">
        <f t="shared" si="6"/>
        <v>1</v>
      </c>
      <c r="CK8" s="4">
        <f t="shared" si="7"/>
        <v>1</v>
      </c>
      <c r="CL8" s="49">
        <f t="shared" si="58"/>
        <v>1</v>
      </c>
      <c r="CM8" s="4">
        <f t="shared" si="59"/>
        <v>0</v>
      </c>
      <c r="CN8" s="49">
        <f t="shared" si="60"/>
        <v>0</v>
      </c>
      <c r="CP8" s="74">
        <f t="shared" si="61"/>
        <v>5</v>
      </c>
      <c r="CQ8" s="56">
        <f t="shared" si="62"/>
        <v>1</v>
      </c>
      <c r="CR8" s="4">
        <f t="shared" si="63"/>
        <v>1</v>
      </c>
      <c r="CS8" s="4">
        <f t="shared" si="64"/>
        <v>1</v>
      </c>
      <c r="CT8" s="49">
        <f t="shared" si="65"/>
        <v>1</v>
      </c>
      <c r="CU8" s="4">
        <f t="shared" si="66"/>
        <v>0</v>
      </c>
      <c r="CV8" s="49">
        <f t="shared" si="67"/>
        <v>0</v>
      </c>
      <c r="CW8" s="56"/>
      <c r="CX8" s="74">
        <f t="shared" si="68"/>
        <v>5</v>
      </c>
      <c r="CY8" s="4">
        <f>Input_All!Q7*(1-$DC$3)</f>
        <v>1.2124908979558933E-4</v>
      </c>
      <c r="CZ8" s="4">
        <f>Input_All!L7</f>
        <v>7.4812484365881606E-5</v>
      </c>
      <c r="DA8" s="4">
        <f>Input_All!M7</f>
        <v>0</v>
      </c>
      <c r="DB8" s="49">
        <f>$DC$3*Input_All!Q7</f>
        <v>1.5162150890271666E-4</v>
      </c>
      <c r="DD8" s="102">
        <f>Input_All!Q7*Input_All!C7</f>
        <v>1.195326373490194E-5</v>
      </c>
      <c r="DG8" s="82">
        <f t="shared" si="69"/>
        <v>5</v>
      </c>
      <c r="DH8" s="56">
        <f t="shared" si="70"/>
        <v>7.0153305616982601E-3</v>
      </c>
      <c r="DI8" s="4">
        <f t="shared" si="71"/>
        <v>5.5549036559909803E-5</v>
      </c>
      <c r="DJ8" s="4">
        <f t="shared" si="72"/>
        <v>7.4812484365881606E-5</v>
      </c>
      <c r="DK8" s="49">
        <f t="shared" si="73"/>
        <v>1.5162150890271666E-4</v>
      </c>
      <c r="DM8" s="74">
        <f t="shared" si="74"/>
        <v>5</v>
      </c>
      <c r="DN8" s="4">
        <f t="shared" si="85"/>
        <v>2.0666634794481546E-7</v>
      </c>
      <c r="DO8" s="4">
        <f t="shared" si="85"/>
        <v>2.4038210969678257E-11</v>
      </c>
      <c r="DP8" s="49">
        <f t="shared" si="75"/>
        <v>4.3672733255800341E-11</v>
      </c>
      <c r="DQ8" s="49">
        <f t="shared" si="86"/>
        <v>1.2507083912373168E-10</v>
      </c>
      <c r="DS8" s="74">
        <f t="shared" si="76"/>
        <v>5</v>
      </c>
      <c r="DT8" s="410">
        <f t="shared" si="77"/>
        <v>7.4812484365881606E-5</v>
      </c>
      <c r="DU8" s="467">
        <f t="shared" si="78"/>
        <v>7.4812484365881606E-5</v>
      </c>
      <c r="DV8" s="49"/>
      <c r="DW8" s="102">
        <f t="shared" si="87"/>
        <v>99481.814763118018</v>
      </c>
      <c r="DY8" s="74">
        <f t="shared" si="79"/>
        <v>5</v>
      </c>
      <c r="DZ8" s="409">
        <f t="shared" si="80"/>
        <v>7.6234984788353162E-5</v>
      </c>
      <c r="EB8" s="102">
        <f t="shared" si="88"/>
        <v>99471.967112744591</v>
      </c>
      <c r="EE8" s="74">
        <f t="shared" si="81"/>
        <v>5</v>
      </c>
      <c r="EF8" s="409">
        <f>Input_Accepted!Q7</f>
        <v>2.7287059869830597E-4</v>
      </c>
      <c r="EH8" s="102">
        <f t="shared" si="8"/>
        <v>1.7736588915389889E-4</v>
      </c>
    </row>
    <row r="9" spans="1:142">
      <c r="A9" s="82">
        <f t="shared" si="9"/>
        <v>6</v>
      </c>
      <c r="B9" s="84">
        <f>Input_All!B8</f>
        <v>0</v>
      </c>
      <c r="C9" s="17">
        <f>Input_All!C8</f>
        <v>9.3086926762491196E-2</v>
      </c>
      <c r="D9" s="16">
        <f t="shared" si="10"/>
        <v>0</v>
      </c>
      <c r="E9" s="12"/>
      <c r="F9" s="11">
        <f t="shared" si="11"/>
        <v>0</v>
      </c>
      <c r="G9" s="11">
        <f t="shared" si="12"/>
        <v>0</v>
      </c>
      <c r="H9" s="49">
        <f t="shared" si="13"/>
        <v>0</v>
      </c>
      <c r="J9" s="61">
        <f t="shared" si="14"/>
        <v>6</v>
      </c>
      <c r="K9" s="5">
        <f>Input_All!B8</f>
        <v>0</v>
      </c>
      <c r="L9" s="4">
        <f t="shared" si="82"/>
        <v>0</v>
      </c>
      <c r="M9" s="4">
        <f t="shared" si="83"/>
        <v>0</v>
      </c>
      <c r="N9" s="7" t="s">
        <v>13</v>
      </c>
      <c r="O9" s="69">
        <f>SUM(K78:K123)/SUM(K3:K123)</f>
        <v>1.0934937124111536E-3</v>
      </c>
      <c r="Q9" s="43">
        <f t="shared" si="15"/>
        <v>6</v>
      </c>
      <c r="R9" s="14">
        <f>Input_All!M8</f>
        <v>0</v>
      </c>
      <c r="S9" s="14">
        <f t="shared" si="16"/>
        <v>0</v>
      </c>
      <c r="T9" s="14">
        <f t="shared" si="17"/>
        <v>0</v>
      </c>
      <c r="U9" s="14">
        <f t="shared" si="18"/>
        <v>0</v>
      </c>
      <c r="V9" s="14">
        <f t="shared" si="19"/>
        <v>0</v>
      </c>
      <c r="W9" s="49"/>
      <c r="X9" s="43">
        <f t="shared" si="20"/>
        <v>6</v>
      </c>
      <c r="Y9" s="14">
        <f>+Input_All!I8</f>
        <v>0</v>
      </c>
      <c r="Z9" s="14">
        <f t="shared" si="21"/>
        <v>0</v>
      </c>
      <c r="AA9" s="14">
        <f t="shared" si="22"/>
        <v>0</v>
      </c>
      <c r="AB9" s="14">
        <f t="shared" si="23"/>
        <v>0</v>
      </c>
      <c r="AC9" s="14">
        <f t="shared" si="24"/>
        <v>0</v>
      </c>
      <c r="AD9" s="50"/>
      <c r="AE9" s="43">
        <f t="shared" si="25"/>
        <v>6</v>
      </c>
      <c r="AF9" s="14">
        <f>Input_All!E8</f>
        <v>0</v>
      </c>
      <c r="AG9" s="14">
        <f>Input_All!J8</f>
        <v>6.5765776264775297E-3</v>
      </c>
      <c r="AH9" s="14">
        <f>Input_All!K8</f>
        <v>6.0926536366245898E-5</v>
      </c>
      <c r="AI9" s="44">
        <f>Input_All!L8</f>
        <v>6.5053767484640906E-5</v>
      </c>
      <c r="AK9" s="56">
        <f t="shared" si="0"/>
        <v>6.1219339986375194E-4</v>
      </c>
      <c r="AL9" s="4">
        <f t="shared" si="1"/>
        <v>5.6714640286169883E-6</v>
      </c>
      <c r="AM9" s="4">
        <f t="shared" si="2"/>
        <v>6.0556552894668992E-6</v>
      </c>
      <c r="AN9" s="4">
        <f t="shared" si="26"/>
        <v>1.2549184565590558E-5</v>
      </c>
      <c r="AO9" s="57">
        <f t="shared" si="27"/>
        <v>6</v>
      </c>
      <c r="AQ9" s="74">
        <f t="shared" si="27"/>
        <v>6</v>
      </c>
      <c r="AR9" s="73">
        <f t="shared" si="3"/>
        <v>-6.5765776264775297E-3</v>
      </c>
      <c r="AS9" s="73">
        <f t="shared" si="4"/>
        <v>-6.0926536366245898E-5</v>
      </c>
      <c r="AT9" s="50">
        <f t="shared" si="28"/>
        <v>-6.5053767484640906E-5</v>
      </c>
      <c r="AU9" s="50">
        <f t="shared" si="29"/>
        <v>-1.3481146066417541E-4</v>
      </c>
      <c r="AW9" s="74">
        <f t="shared" si="30"/>
        <v>6</v>
      </c>
      <c r="AX9" s="4">
        <f t="shared" si="31"/>
        <v>0</v>
      </c>
      <c r="AY9" s="4">
        <f t="shared" si="31"/>
        <v>0</v>
      </c>
      <c r="AZ9" s="49">
        <f t="shared" si="31"/>
        <v>0</v>
      </c>
      <c r="BA9" s="4">
        <f t="shared" si="31"/>
        <v>0</v>
      </c>
      <c r="BC9" s="74">
        <f t="shared" si="32"/>
        <v>6</v>
      </c>
      <c r="BD9" s="56">
        <f t="shared" si="33"/>
        <v>1.2243867997275039E-3</v>
      </c>
      <c r="BE9" s="4">
        <f t="shared" si="34"/>
        <v>1.1342928057233977E-5</v>
      </c>
      <c r="BF9" s="4">
        <f t="shared" si="35"/>
        <v>1.2111310578933798E-5</v>
      </c>
      <c r="BG9" s="49">
        <f t="shared" si="36"/>
        <v>2.5098369131181116E-5</v>
      </c>
      <c r="BI9" s="74">
        <f t="shared" si="37"/>
        <v>6</v>
      </c>
      <c r="BJ9" s="56" t="e">
        <f t="shared" si="38"/>
        <v>#NUM!</v>
      </c>
      <c r="BK9" s="4" t="e">
        <f t="shared" si="39"/>
        <v>#NUM!</v>
      </c>
      <c r="BL9" s="4" t="e">
        <f t="shared" si="40"/>
        <v>#NUM!</v>
      </c>
      <c r="BM9" s="49" t="e">
        <f t="shared" si="41"/>
        <v>#NUM!</v>
      </c>
      <c r="BO9" s="74">
        <f t="shared" si="42"/>
        <v>6</v>
      </c>
      <c r="BP9" s="56">
        <f t="shared" si="43"/>
        <v>6.0816726244713071E-4</v>
      </c>
      <c r="BQ9" s="4">
        <f t="shared" si="44"/>
        <v>5.6711184859575985E-6</v>
      </c>
      <c r="BR9" s="4">
        <f t="shared" si="84"/>
        <v>6.0552613462757309E-6</v>
      </c>
      <c r="BS9" s="49">
        <f t="shared" si="45"/>
        <v>1.2547492791689125E-5</v>
      </c>
      <c r="BU9" s="74">
        <f t="shared" si="46"/>
        <v>6</v>
      </c>
      <c r="BV9" s="73">
        <f t="shared" si="47"/>
        <v>4.3251373277084816E-5</v>
      </c>
      <c r="BW9" s="73">
        <f t="shared" si="48"/>
        <v>3.7120428335874839E-9</v>
      </c>
      <c r="BX9" s="73">
        <f t="shared" si="49"/>
        <v>4.2319926639457221E-9</v>
      </c>
      <c r="BY9" s="1">
        <f t="shared" si="50"/>
        <v>1.8174129926408513E-8</v>
      </c>
      <c r="BZ9" s="91">
        <f t="shared" si="51"/>
        <v>2.2555346295090155E-5</v>
      </c>
      <c r="CB9" s="74">
        <f t="shared" si="52"/>
        <v>6</v>
      </c>
      <c r="CC9" s="56">
        <f t="shared" si="53"/>
        <v>0</v>
      </c>
      <c r="CD9" s="4">
        <f t="shared" si="54"/>
        <v>0</v>
      </c>
      <c r="CE9" s="4">
        <f t="shared" si="55"/>
        <v>0</v>
      </c>
      <c r="CF9" s="49">
        <f t="shared" si="56"/>
        <v>0</v>
      </c>
      <c r="CH9" s="74">
        <f t="shared" si="57"/>
        <v>6</v>
      </c>
      <c r="CI9" s="56">
        <f t="shared" si="5"/>
        <v>1</v>
      </c>
      <c r="CJ9" s="4">
        <f t="shared" si="6"/>
        <v>1</v>
      </c>
      <c r="CK9" s="4">
        <f t="shared" si="7"/>
        <v>1</v>
      </c>
      <c r="CL9" s="49">
        <f t="shared" si="58"/>
        <v>1</v>
      </c>
      <c r="CM9" s="4">
        <f t="shared" si="59"/>
        <v>0</v>
      </c>
      <c r="CN9" s="49">
        <f t="shared" si="60"/>
        <v>0</v>
      </c>
      <c r="CP9" s="74">
        <f t="shared" si="61"/>
        <v>6</v>
      </c>
      <c r="CQ9" s="56">
        <f t="shared" si="62"/>
        <v>1</v>
      </c>
      <c r="CR9" s="4">
        <f t="shared" si="63"/>
        <v>1</v>
      </c>
      <c r="CS9" s="4">
        <f t="shared" si="64"/>
        <v>1</v>
      </c>
      <c r="CT9" s="49">
        <f t="shared" si="65"/>
        <v>1</v>
      </c>
      <c r="CU9" s="4">
        <f t="shared" si="66"/>
        <v>0</v>
      </c>
      <c r="CV9" s="49">
        <f t="shared" si="67"/>
        <v>0</v>
      </c>
      <c r="CW9" s="56"/>
      <c r="CX9" s="74">
        <f t="shared" si="68"/>
        <v>6</v>
      </c>
      <c r="CY9" s="4">
        <f>Input_All!Q8*(1-$DC$3)</f>
        <v>1.0780638590025461E-4</v>
      </c>
      <c r="CZ9" s="4">
        <f>Input_All!L8</f>
        <v>6.5053767484640906E-5</v>
      </c>
      <c r="DA9" s="4">
        <f>Input_All!M8</f>
        <v>0</v>
      </c>
      <c r="DB9" s="49">
        <f>$DC$3*Input_All!Q8</f>
        <v>1.3481146066417541E-4</v>
      </c>
      <c r="DD9" s="102">
        <f>Input_All!Q8*Input_All!C8</f>
        <v>2.2584549714416422E-5</v>
      </c>
      <c r="DG9" s="82">
        <f t="shared" si="69"/>
        <v>6</v>
      </c>
      <c r="DH9" s="56">
        <f t="shared" si="70"/>
        <v>6.5765776264775297E-3</v>
      </c>
      <c r="DI9" s="4">
        <f t="shared" si="71"/>
        <v>6.0926536366245898E-5</v>
      </c>
      <c r="DJ9" s="4">
        <f t="shared" si="72"/>
        <v>6.5053767484640906E-5</v>
      </c>
      <c r="DK9" s="49">
        <f t="shared" si="73"/>
        <v>1.3481146066417541E-4</v>
      </c>
      <c r="DM9" s="74">
        <f t="shared" si="74"/>
        <v>6</v>
      </c>
      <c r="DN9" s="4">
        <f t="shared" si="85"/>
        <v>1.9250413816480647E-7</v>
      </c>
      <c r="DO9" s="4">
        <f t="shared" si="85"/>
        <v>2.8917504167144741E-11</v>
      </c>
      <c r="DP9" s="49">
        <f t="shared" si="75"/>
        <v>9.523255516821223E-11</v>
      </c>
      <c r="DQ9" s="49">
        <f t="shared" si="86"/>
        <v>2.825777217820838E-10</v>
      </c>
      <c r="DS9" s="74">
        <f t="shared" si="76"/>
        <v>6</v>
      </c>
      <c r="DT9" s="410">
        <f t="shared" si="77"/>
        <v>6.5053767484640906E-5</v>
      </c>
      <c r="DU9" s="467">
        <f t="shared" si="78"/>
        <v>6.5053767484640906E-5</v>
      </c>
      <c r="DV9" s="49"/>
      <c r="DW9" s="102">
        <f t="shared" si="87"/>
        <v>99474.372281406366</v>
      </c>
      <c r="DY9" s="74">
        <f t="shared" si="79"/>
        <v>6</v>
      </c>
      <c r="DZ9" s="409">
        <f t="shared" si="80"/>
        <v>6.6290713597507477E-5</v>
      </c>
      <c r="EB9" s="102">
        <f t="shared" si="88"/>
        <v>99464.383868844889</v>
      </c>
      <c r="EE9" s="74">
        <f t="shared" si="81"/>
        <v>6</v>
      </c>
      <c r="EF9" s="409">
        <f>Input_Accepted!Q8</f>
        <v>2.4261784656443001E-4</v>
      </c>
      <c r="EH9" s="102">
        <f t="shared" si="8"/>
        <v>1.577016002668795E-4</v>
      </c>
    </row>
    <row r="10" spans="1:142">
      <c r="A10" s="82">
        <f t="shared" si="9"/>
        <v>7</v>
      </c>
      <c r="B10" s="84">
        <f>Input_All!B9</f>
        <v>0</v>
      </c>
      <c r="C10" s="17">
        <f>Input_All!C9</f>
        <v>8.2135523613962001E-3</v>
      </c>
      <c r="D10" s="16">
        <f t="shared" si="10"/>
        <v>0</v>
      </c>
      <c r="E10" s="12"/>
      <c r="F10" s="11">
        <f t="shared" si="11"/>
        <v>0</v>
      </c>
      <c r="G10" s="11">
        <f t="shared" si="12"/>
        <v>0</v>
      </c>
      <c r="H10" s="49">
        <f t="shared" si="13"/>
        <v>0</v>
      </c>
      <c r="J10" s="61">
        <f t="shared" si="14"/>
        <v>7</v>
      </c>
      <c r="K10" s="5">
        <f>Input_All!B9</f>
        <v>0</v>
      </c>
      <c r="L10" s="4">
        <f t="shared" si="82"/>
        <v>0</v>
      </c>
      <c r="M10" s="4">
        <f t="shared" si="83"/>
        <v>0</v>
      </c>
      <c r="N10" s="4"/>
      <c r="O10" s="49"/>
      <c r="Q10" s="43">
        <f t="shared" si="15"/>
        <v>7</v>
      </c>
      <c r="R10" s="14">
        <f>Input_All!M9</f>
        <v>0</v>
      </c>
      <c r="S10" s="14">
        <f t="shared" si="16"/>
        <v>0</v>
      </c>
      <c r="T10" s="14">
        <f t="shared" si="17"/>
        <v>0</v>
      </c>
      <c r="U10" s="14">
        <f t="shared" si="18"/>
        <v>0</v>
      </c>
      <c r="V10" s="14">
        <f t="shared" si="19"/>
        <v>0</v>
      </c>
      <c r="W10" s="49"/>
      <c r="X10" s="43">
        <f t="shared" si="20"/>
        <v>7</v>
      </c>
      <c r="Y10" s="14">
        <f>+Input_All!I9</f>
        <v>0</v>
      </c>
      <c r="Z10" s="14">
        <f t="shared" si="21"/>
        <v>0</v>
      </c>
      <c r="AA10" s="14">
        <f t="shared" si="22"/>
        <v>0</v>
      </c>
      <c r="AB10" s="14">
        <f t="shared" si="23"/>
        <v>0</v>
      </c>
      <c r="AC10" s="14">
        <f t="shared" si="24"/>
        <v>0</v>
      </c>
      <c r="AD10" s="50"/>
      <c r="AE10" s="43">
        <f t="shared" si="25"/>
        <v>7</v>
      </c>
      <c r="AF10" s="14">
        <f>Input_All!E9</f>
        <v>0</v>
      </c>
      <c r="AG10" s="14">
        <f>Input_All!J9</f>
        <v>6.1536774620532296E-3</v>
      </c>
      <c r="AH10" s="14">
        <f>Input_All!K9</f>
        <v>6.6824600892245706E-5</v>
      </c>
      <c r="AI10" s="44">
        <f>Input_All!L9</f>
        <v>5.5516434847051903E-5</v>
      </c>
      <c r="AK10" s="56">
        <f t="shared" si="0"/>
        <v>5.0543552049717883E-5</v>
      </c>
      <c r="AL10" s="4">
        <f t="shared" si="1"/>
        <v>5.4886735845786336E-7</v>
      </c>
      <c r="AM10" s="4">
        <f t="shared" si="2"/>
        <v>4.5598714453430146E-7</v>
      </c>
      <c r="AN10" s="4">
        <f t="shared" si="26"/>
        <v>9.6910598960461104E-7</v>
      </c>
      <c r="AO10" s="57">
        <f t="shared" si="27"/>
        <v>7</v>
      </c>
      <c r="AQ10" s="74">
        <f t="shared" si="27"/>
        <v>7</v>
      </c>
      <c r="AR10" s="73">
        <f t="shared" si="3"/>
        <v>-6.1536774620532296E-3</v>
      </c>
      <c r="AS10" s="73">
        <f t="shared" si="4"/>
        <v>-6.6824600892245706E-5</v>
      </c>
      <c r="AT10" s="50">
        <f t="shared" si="28"/>
        <v>-5.5516434847051903E-5</v>
      </c>
      <c r="AU10" s="50">
        <f t="shared" si="29"/>
        <v>-1.1798865423436287E-4</v>
      </c>
      <c r="AW10" s="74">
        <f t="shared" si="30"/>
        <v>7</v>
      </c>
      <c r="AX10" s="4">
        <f t="shared" si="31"/>
        <v>0</v>
      </c>
      <c r="AY10" s="4">
        <f t="shared" si="31"/>
        <v>0</v>
      </c>
      <c r="AZ10" s="49">
        <f t="shared" si="31"/>
        <v>0</v>
      </c>
      <c r="BA10" s="4">
        <f t="shared" si="31"/>
        <v>0</v>
      </c>
      <c r="BC10" s="74">
        <f t="shared" si="32"/>
        <v>7</v>
      </c>
      <c r="BD10" s="56">
        <f t="shared" si="33"/>
        <v>1.0108710409943577E-4</v>
      </c>
      <c r="BE10" s="4">
        <f t="shared" si="34"/>
        <v>1.0977347169157267E-6</v>
      </c>
      <c r="BF10" s="4">
        <f t="shared" si="35"/>
        <v>9.1197428906860292E-7</v>
      </c>
      <c r="BG10" s="49">
        <f t="shared" si="36"/>
        <v>1.9382119792092221E-6</v>
      </c>
      <c r="BI10" s="74">
        <f t="shared" si="37"/>
        <v>7</v>
      </c>
      <c r="BJ10" s="56" t="e">
        <f t="shared" si="38"/>
        <v>#NUM!</v>
      </c>
      <c r="BK10" s="4" t="e">
        <f t="shared" si="39"/>
        <v>#NUM!</v>
      </c>
      <c r="BL10" s="4" t="e">
        <f t="shared" si="40"/>
        <v>#NUM!</v>
      </c>
      <c r="BM10" s="49" t="e">
        <f t="shared" si="41"/>
        <v>#NUM!</v>
      </c>
      <c r="BO10" s="74">
        <f t="shared" si="42"/>
        <v>7</v>
      </c>
      <c r="BP10" s="56">
        <f t="shared" si="43"/>
        <v>5.0232523332617424E-5</v>
      </c>
      <c r="BQ10" s="4">
        <f t="shared" si="44"/>
        <v>5.4883068061569158E-7</v>
      </c>
      <c r="BR10" s="4">
        <f t="shared" si="84"/>
        <v>4.5596182975370085E-7</v>
      </c>
      <c r="BS10" s="49">
        <f t="shared" si="45"/>
        <v>9.6899164609308716E-7</v>
      </c>
      <c r="BU10" s="74">
        <f t="shared" si="46"/>
        <v>7</v>
      </c>
      <c r="BV10" s="73">
        <f t="shared" si="47"/>
        <v>3.786774630698188E-5</v>
      </c>
      <c r="BW10" s="73">
        <f t="shared" si="48"/>
        <v>4.4655272844079258E-9</v>
      </c>
      <c r="BX10" s="73">
        <f t="shared" si="49"/>
        <v>3.0820745381269589E-9</v>
      </c>
      <c r="BY10" s="1">
        <f t="shared" si="50"/>
        <v>1.3921322528036036E-8</v>
      </c>
      <c r="BZ10" s="91">
        <f t="shared" si="51"/>
        <v>2.2952789685485331E-5</v>
      </c>
      <c r="CB10" s="74">
        <f t="shared" si="52"/>
        <v>7</v>
      </c>
      <c r="CC10" s="56">
        <f t="shared" si="53"/>
        <v>0</v>
      </c>
      <c r="CD10" s="4">
        <f t="shared" si="54"/>
        <v>0</v>
      </c>
      <c r="CE10" s="4">
        <f t="shared" si="55"/>
        <v>0</v>
      </c>
      <c r="CF10" s="49">
        <f t="shared" si="56"/>
        <v>0</v>
      </c>
      <c r="CH10" s="74">
        <f t="shared" si="57"/>
        <v>7</v>
      </c>
      <c r="CI10" s="56">
        <f t="shared" si="5"/>
        <v>1</v>
      </c>
      <c r="CJ10" s="4">
        <f t="shared" si="6"/>
        <v>1</v>
      </c>
      <c r="CK10" s="4">
        <f t="shared" si="7"/>
        <v>1</v>
      </c>
      <c r="CL10" s="49">
        <f t="shared" si="58"/>
        <v>1</v>
      </c>
      <c r="CM10" s="4">
        <f t="shared" si="59"/>
        <v>0</v>
      </c>
      <c r="CN10" s="49">
        <f t="shared" si="60"/>
        <v>0</v>
      </c>
      <c r="CP10" s="74">
        <f t="shared" si="61"/>
        <v>7</v>
      </c>
      <c r="CQ10" s="56">
        <f t="shared" si="62"/>
        <v>1</v>
      </c>
      <c r="CR10" s="4">
        <f t="shared" si="63"/>
        <v>1</v>
      </c>
      <c r="CS10" s="4">
        <f t="shared" si="64"/>
        <v>1</v>
      </c>
      <c r="CT10" s="49">
        <f t="shared" si="65"/>
        <v>1</v>
      </c>
      <c r="CU10" s="4">
        <f t="shared" si="66"/>
        <v>0</v>
      </c>
      <c r="CV10" s="49">
        <f t="shared" si="67"/>
        <v>0</v>
      </c>
      <c r="CW10" s="56"/>
      <c r="CX10" s="74">
        <f t="shared" si="68"/>
        <v>7</v>
      </c>
      <c r="CY10" s="4">
        <f>Input_All!Q9*(1-$DC$3)</f>
        <v>9.4353479500735121E-5</v>
      </c>
      <c r="CZ10" s="4">
        <f>Input_All!L9</f>
        <v>5.5516434847051903E-5</v>
      </c>
      <c r="DA10" s="4">
        <f>Input_All!M9</f>
        <v>0</v>
      </c>
      <c r="DB10" s="49">
        <f>$DC$3*Input_All!Q9</f>
        <v>1.1798865423436287E-4</v>
      </c>
      <c r="DD10" s="102">
        <f>Input_All!Q9*Input_All!C9</f>
        <v>1.7440832339638219E-6</v>
      </c>
      <c r="DG10" s="82">
        <f t="shared" si="69"/>
        <v>7</v>
      </c>
      <c r="DH10" s="56">
        <f t="shared" si="70"/>
        <v>6.1536774620532296E-3</v>
      </c>
      <c r="DI10" s="4">
        <f t="shared" si="71"/>
        <v>6.6824600892245706E-5</v>
      </c>
      <c r="DJ10" s="4">
        <f t="shared" si="72"/>
        <v>5.5516434847051903E-5</v>
      </c>
      <c r="DK10" s="49">
        <f t="shared" si="73"/>
        <v>1.1798865423436287E-4</v>
      </c>
      <c r="DM10" s="74">
        <f t="shared" si="74"/>
        <v>7</v>
      </c>
      <c r="DN10" s="4">
        <f t="shared" si="85"/>
        <v>1.7884454907010001E-7</v>
      </c>
      <c r="DO10" s="4">
        <f t="shared" si="85"/>
        <v>3.4787165152857344E-11</v>
      </c>
      <c r="DP10" s="49">
        <f t="shared" si="75"/>
        <v>9.0960713840020401E-11</v>
      </c>
      <c r="DQ10" s="49">
        <f t="shared" si="86"/>
        <v>2.8300681617494183E-10</v>
      </c>
      <c r="DS10" s="74">
        <f t="shared" si="76"/>
        <v>7</v>
      </c>
      <c r="DT10" s="410">
        <f t="shared" si="77"/>
        <v>5.5516434847051903E-5</v>
      </c>
      <c r="DU10" s="467">
        <f t="shared" si="78"/>
        <v>5.5516434847051903E-5</v>
      </c>
      <c r="DV10" s="49"/>
      <c r="DW10" s="102">
        <f t="shared" si="87"/>
        <v>99467.901098721282</v>
      </c>
      <c r="DY10" s="74">
        <f t="shared" si="79"/>
        <v>7</v>
      </c>
      <c r="DZ10" s="409">
        <f t="shared" si="80"/>
        <v>5.6572036097209843E-5</v>
      </c>
      <c r="EB10" s="102">
        <f t="shared" si="88"/>
        <v>99457.790303860689</v>
      </c>
      <c r="EE10" s="74">
        <f t="shared" si="81"/>
        <v>7</v>
      </c>
      <c r="EF10" s="409">
        <f>Input_Accepted!Q9</f>
        <v>2.12342133735098E-4</v>
      </c>
      <c r="EH10" s="102">
        <f t="shared" si="8"/>
        <v>1.380223869278137E-4</v>
      </c>
    </row>
    <row r="11" spans="1:142">
      <c r="A11" s="82">
        <f t="shared" si="9"/>
        <v>8</v>
      </c>
      <c r="B11" s="84">
        <f>Input_All!B10</f>
        <v>0</v>
      </c>
      <c r="C11" s="17">
        <f>Input_All!C10</f>
        <v>2.7378507871320699E-2</v>
      </c>
      <c r="D11" s="16">
        <f t="shared" si="10"/>
        <v>0</v>
      </c>
      <c r="E11" s="12"/>
      <c r="F11" s="11">
        <f t="shared" si="11"/>
        <v>0</v>
      </c>
      <c r="G11" s="11">
        <f t="shared" si="12"/>
        <v>0</v>
      </c>
      <c r="H11" s="49">
        <f t="shared" si="13"/>
        <v>0</v>
      </c>
      <c r="J11" s="61">
        <f t="shared" si="14"/>
        <v>8</v>
      </c>
      <c r="K11" s="5">
        <f>Input_All!B10</f>
        <v>0</v>
      </c>
      <c r="L11" s="4">
        <f t="shared" si="82"/>
        <v>0</v>
      </c>
      <c r="M11" s="4">
        <f t="shared" si="83"/>
        <v>0</v>
      </c>
      <c r="N11" s="4"/>
      <c r="O11" s="49"/>
      <c r="Q11" s="43">
        <f t="shared" si="15"/>
        <v>8</v>
      </c>
      <c r="R11" s="14">
        <f>Input_All!M10</f>
        <v>0</v>
      </c>
      <c r="S11" s="14">
        <f t="shared" si="16"/>
        <v>0</v>
      </c>
      <c r="T11" s="14">
        <f t="shared" si="17"/>
        <v>0</v>
      </c>
      <c r="U11" s="14">
        <f t="shared" si="18"/>
        <v>0</v>
      </c>
      <c r="V11" s="14">
        <f t="shared" si="19"/>
        <v>0</v>
      </c>
      <c r="W11" s="49"/>
      <c r="X11" s="43">
        <f t="shared" si="20"/>
        <v>8</v>
      </c>
      <c r="Y11" s="14">
        <f>+Input_All!I10</f>
        <v>0</v>
      </c>
      <c r="Z11" s="14">
        <f t="shared" si="21"/>
        <v>0</v>
      </c>
      <c r="AA11" s="14">
        <f t="shared" si="22"/>
        <v>0</v>
      </c>
      <c r="AB11" s="14">
        <f t="shared" si="23"/>
        <v>0</v>
      </c>
      <c r="AC11" s="14">
        <f t="shared" si="24"/>
        <v>0</v>
      </c>
      <c r="AD11" s="50"/>
      <c r="AE11" s="43">
        <f t="shared" si="25"/>
        <v>8</v>
      </c>
      <c r="AF11" s="14">
        <f>Input_All!E10</f>
        <v>0</v>
      </c>
      <c r="AG11" s="14">
        <f>Input_All!J10</f>
        <v>5.7466300684230996E-3</v>
      </c>
      <c r="AH11" s="14">
        <f>Input_All!K10</f>
        <v>7.3293619472614106E-5</v>
      </c>
      <c r="AI11" s="44">
        <f>Input_All!L10</f>
        <v>5.55304593033547E-5</v>
      </c>
      <c r="AK11" s="56">
        <f t="shared" si="0"/>
        <v>1.5733415656189005E-4</v>
      </c>
      <c r="AL11" s="4">
        <f t="shared" si="1"/>
        <v>2.0066699376485493E-6</v>
      </c>
      <c r="AM11" s="4">
        <f t="shared" si="2"/>
        <v>1.5203411171349504E-6</v>
      </c>
      <c r="AN11" s="4">
        <f t="shared" si="26"/>
        <v>3.2310393844791269E-6</v>
      </c>
      <c r="AO11" s="57">
        <f t="shared" si="27"/>
        <v>8</v>
      </c>
      <c r="AQ11" s="74">
        <f t="shared" si="27"/>
        <v>8</v>
      </c>
      <c r="AR11" s="73">
        <f t="shared" si="3"/>
        <v>-5.7466300684230996E-3</v>
      </c>
      <c r="AS11" s="73">
        <f t="shared" si="4"/>
        <v>-7.3293619472614106E-5</v>
      </c>
      <c r="AT11" s="50">
        <f t="shared" si="28"/>
        <v>-5.55304593033547E-5</v>
      </c>
      <c r="AU11" s="50">
        <f t="shared" si="29"/>
        <v>-1.1801371351810147E-4</v>
      </c>
      <c r="AW11" s="74">
        <f t="shared" si="30"/>
        <v>8</v>
      </c>
      <c r="AX11" s="4">
        <f t="shared" si="31"/>
        <v>0</v>
      </c>
      <c r="AY11" s="4">
        <f t="shared" si="31"/>
        <v>0</v>
      </c>
      <c r="AZ11" s="49">
        <f t="shared" si="31"/>
        <v>0</v>
      </c>
      <c r="BA11" s="4">
        <f t="shared" si="31"/>
        <v>0</v>
      </c>
      <c r="BC11" s="74">
        <f t="shared" si="32"/>
        <v>8</v>
      </c>
      <c r="BD11" s="56">
        <f t="shared" si="33"/>
        <v>3.146683131237801E-4</v>
      </c>
      <c r="BE11" s="4">
        <f t="shared" si="34"/>
        <v>4.0133398752970986E-6</v>
      </c>
      <c r="BF11" s="4">
        <f t="shared" si="35"/>
        <v>3.0406822342699008E-6</v>
      </c>
      <c r="BG11" s="49">
        <f t="shared" si="36"/>
        <v>6.4620787689582539E-6</v>
      </c>
      <c r="BI11" s="74">
        <f t="shared" si="37"/>
        <v>8</v>
      </c>
      <c r="BJ11" s="56" t="e">
        <f t="shared" si="38"/>
        <v>#NUM!</v>
      </c>
      <c r="BK11" s="4" t="e">
        <f t="shared" si="39"/>
        <v>#NUM!</v>
      </c>
      <c r="BL11" s="4" t="e">
        <f t="shared" si="40"/>
        <v>#NUM!</v>
      </c>
      <c r="BM11" s="49" t="e">
        <f t="shared" si="41"/>
        <v>#NUM!</v>
      </c>
      <c r="BO11" s="74">
        <f t="shared" si="42"/>
        <v>8</v>
      </c>
      <c r="BP11" s="56">
        <f t="shared" si="43"/>
        <v>1.564300153670015E-4</v>
      </c>
      <c r="BQ11" s="4">
        <f t="shared" si="44"/>
        <v>2.0065228615457323E-6</v>
      </c>
      <c r="BR11" s="4">
        <f t="shared" si="84"/>
        <v>1.5202566918944183E-6</v>
      </c>
      <c r="BS11" s="49">
        <f t="shared" si="45"/>
        <v>3.2306580775228414E-6</v>
      </c>
      <c r="BU11" s="74">
        <f t="shared" si="46"/>
        <v>8</v>
      </c>
      <c r="BV11" s="73">
        <f t="shared" si="47"/>
        <v>3.3023757143304479E-5</v>
      </c>
      <c r="BW11" s="73">
        <f t="shared" si="48"/>
        <v>5.3719546553963572E-9</v>
      </c>
      <c r="BX11" s="73">
        <f t="shared" si="49"/>
        <v>3.0836319104415325E-9</v>
      </c>
      <c r="BY11" s="1">
        <f t="shared" si="50"/>
        <v>1.3927236578332524E-8</v>
      </c>
      <c r="BZ11" s="91">
        <f t="shared" si="51"/>
        <v>2.3360831290826797E-5</v>
      </c>
      <c r="CB11" s="74">
        <f t="shared" si="52"/>
        <v>8</v>
      </c>
      <c r="CC11" s="56">
        <f t="shared" si="53"/>
        <v>0</v>
      </c>
      <c r="CD11" s="4">
        <f t="shared" si="54"/>
        <v>0</v>
      </c>
      <c r="CE11" s="4">
        <f t="shared" si="55"/>
        <v>0</v>
      </c>
      <c r="CF11" s="49">
        <f t="shared" si="56"/>
        <v>0</v>
      </c>
      <c r="CH11" s="74">
        <f t="shared" si="57"/>
        <v>8</v>
      </c>
      <c r="CI11" s="56">
        <f t="shared" si="5"/>
        <v>1</v>
      </c>
      <c r="CJ11" s="4">
        <f t="shared" si="6"/>
        <v>1</v>
      </c>
      <c r="CK11" s="4">
        <f t="shared" si="7"/>
        <v>1</v>
      </c>
      <c r="CL11" s="49">
        <f t="shared" si="58"/>
        <v>1</v>
      </c>
      <c r="CM11" s="4">
        <f t="shared" si="59"/>
        <v>0</v>
      </c>
      <c r="CN11" s="49">
        <f t="shared" si="60"/>
        <v>0</v>
      </c>
      <c r="CP11" s="74">
        <f t="shared" si="61"/>
        <v>8</v>
      </c>
      <c r="CQ11" s="56">
        <f t="shared" si="62"/>
        <v>1</v>
      </c>
      <c r="CR11" s="4">
        <f t="shared" si="63"/>
        <v>1</v>
      </c>
      <c r="CS11" s="4">
        <f t="shared" si="64"/>
        <v>1</v>
      </c>
      <c r="CT11" s="49">
        <f t="shared" si="65"/>
        <v>1</v>
      </c>
      <c r="CU11" s="4">
        <f t="shared" si="66"/>
        <v>0</v>
      </c>
      <c r="CV11" s="49">
        <f t="shared" si="67"/>
        <v>0</v>
      </c>
      <c r="CW11" s="56"/>
      <c r="CX11" s="74">
        <f t="shared" si="68"/>
        <v>8</v>
      </c>
      <c r="CY11" s="4">
        <f>Input_All!Q10*(1-$DC$3)</f>
        <v>9.4373518975122533E-5</v>
      </c>
      <c r="CZ11" s="4">
        <f>Input_All!L10</f>
        <v>5.55304593033547E-5</v>
      </c>
      <c r="DA11" s="4">
        <f>Input_All!M10</f>
        <v>0</v>
      </c>
      <c r="DB11" s="49">
        <f>$DC$3*Input_All!Q10</f>
        <v>1.1801371351810147E-4</v>
      </c>
      <c r="DD11" s="102">
        <f>Input_All!Q10*Input_All!C10</f>
        <v>5.8148455165837524E-6</v>
      </c>
      <c r="DG11" s="82">
        <f t="shared" si="69"/>
        <v>8</v>
      </c>
      <c r="DH11" s="56">
        <f t="shared" si="70"/>
        <v>5.7466300684230996E-3</v>
      </c>
      <c r="DI11" s="4">
        <f t="shared" si="71"/>
        <v>7.3293619472614106E-5</v>
      </c>
      <c r="DJ11" s="4">
        <f t="shared" si="72"/>
        <v>5.55304593033547E-5</v>
      </c>
      <c r="DK11" s="49">
        <f t="shared" si="73"/>
        <v>1.1801371351810147E-4</v>
      </c>
      <c r="DM11" s="74">
        <f t="shared" si="74"/>
        <v>8</v>
      </c>
      <c r="DN11" s="4">
        <f t="shared" si="85"/>
        <v>1.6568758066108201E-7</v>
      </c>
      <c r="DO11" s="4">
        <f t="shared" si="85"/>
        <v>4.1848201393151583E-11</v>
      </c>
      <c r="DP11" s="49">
        <f t="shared" si="75"/>
        <v>1.9668537458907143E-16</v>
      </c>
      <c r="DQ11" s="49">
        <f t="shared" si="86"/>
        <v>6.279677014911851E-16</v>
      </c>
      <c r="DS11" s="74">
        <f t="shared" si="76"/>
        <v>8</v>
      </c>
      <c r="DT11" s="410">
        <f t="shared" si="77"/>
        <v>5.55304593033547E-5</v>
      </c>
      <c r="DU11" s="467">
        <f t="shared" si="78"/>
        <v>5.55304593033547E-5</v>
      </c>
      <c r="DV11" s="49"/>
      <c r="DW11" s="102">
        <f t="shared" si="87"/>
        <v>99462.378995470572</v>
      </c>
      <c r="DY11" s="74">
        <f t="shared" si="79"/>
        <v>8</v>
      </c>
      <c r="DZ11" s="409">
        <f t="shared" si="80"/>
        <v>5.658632721749506E-5</v>
      </c>
      <c r="EB11" s="102">
        <f t="shared" si="88"/>
        <v>99452.163774157467</v>
      </c>
      <c r="EE11" s="74">
        <f t="shared" si="81"/>
        <v>8</v>
      </c>
      <c r="EF11" s="409">
        <f>Input_Accepted!Q10</f>
        <v>2.12387232493224E-4</v>
      </c>
      <c r="EH11" s="102">
        <f t="shared" si="8"/>
        <v>1.3805170112059559E-4</v>
      </c>
    </row>
    <row r="12" spans="1:142">
      <c r="A12" s="82">
        <f t="shared" si="9"/>
        <v>9</v>
      </c>
      <c r="B12" s="84">
        <f>Input_All!B11</f>
        <v>0</v>
      </c>
      <c r="C12" s="17">
        <f>Input_All!C11</f>
        <v>0</v>
      </c>
      <c r="D12" s="16">
        <f t="shared" si="10"/>
        <v>0</v>
      </c>
      <c r="E12" s="12"/>
      <c r="F12" s="11">
        <f t="shared" si="11"/>
        <v>0</v>
      </c>
      <c r="G12" s="11">
        <f t="shared" si="12"/>
        <v>0</v>
      </c>
      <c r="H12" s="49">
        <f t="shared" si="13"/>
        <v>0</v>
      </c>
      <c r="J12" s="61">
        <f t="shared" si="14"/>
        <v>9</v>
      </c>
      <c r="K12" s="5">
        <f>Input_All!B11</f>
        <v>0</v>
      </c>
      <c r="L12" s="4">
        <f t="shared" si="82"/>
        <v>0</v>
      </c>
      <c r="M12" s="4">
        <f t="shared" si="83"/>
        <v>0</v>
      </c>
      <c r="N12" s="4"/>
      <c r="O12" s="49"/>
      <c r="Q12" s="43">
        <f t="shared" si="15"/>
        <v>9</v>
      </c>
      <c r="R12" s="14">
        <f>Input_All!M11</f>
        <v>0</v>
      </c>
      <c r="S12" s="14">
        <f t="shared" si="16"/>
        <v>0</v>
      </c>
      <c r="T12" s="14">
        <f t="shared" si="17"/>
        <v>0</v>
      </c>
      <c r="U12" s="14">
        <f t="shared" si="18"/>
        <v>0</v>
      </c>
      <c r="V12" s="14">
        <f t="shared" si="19"/>
        <v>0</v>
      </c>
      <c r="W12" s="49"/>
      <c r="X12" s="43">
        <f t="shared" si="20"/>
        <v>9</v>
      </c>
      <c r="Y12" s="14">
        <f>+Input_All!I11</f>
        <v>0</v>
      </c>
      <c r="Z12" s="14">
        <f t="shared" si="21"/>
        <v>0</v>
      </c>
      <c r="AA12" s="14">
        <f t="shared" si="22"/>
        <v>0</v>
      </c>
      <c r="AB12" s="14">
        <f t="shared" si="23"/>
        <v>0</v>
      </c>
      <c r="AC12" s="14">
        <f t="shared" si="24"/>
        <v>0</v>
      </c>
      <c r="AD12" s="50"/>
      <c r="AE12" s="43">
        <f t="shared" si="25"/>
        <v>9</v>
      </c>
      <c r="AF12" s="14">
        <f>Input_All!E11</f>
        <v>0</v>
      </c>
      <c r="AG12" s="14">
        <f>Input_All!J11</f>
        <v>5.3554354455839998E-3</v>
      </c>
      <c r="AH12" s="14">
        <f>Input_All!K11</f>
        <v>8.0388858284763401E-5</v>
      </c>
      <c r="AI12" s="44">
        <f>Input_All!L11</f>
        <v>5.2412944226486101E-5</v>
      </c>
      <c r="AK12" s="56">
        <f t="shared" si="0"/>
        <v>0</v>
      </c>
      <c r="AL12" s="4">
        <f t="shared" si="1"/>
        <v>0</v>
      </c>
      <c r="AM12" s="4">
        <f t="shared" si="2"/>
        <v>0</v>
      </c>
      <c r="AN12" s="4">
        <f t="shared" si="26"/>
        <v>0</v>
      </c>
      <c r="AO12" s="57">
        <f t="shared" si="27"/>
        <v>9</v>
      </c>
      <c r="AQ12" s="74">
        <f t="shared" si="27"/>
        <v>9</v>
      </c>
      <c r="AR12" s="73">
        <f t="shared" si="3"/>
        <v>-5.3554354455839998E-3</v>
      </c>
      <c r="AS12" s="73">
        <f t="shared" si="4"/>
        <v>-8.0388858284763401E-5</v>
      </c>
      <c r="AT12" s="50">
        <f t="shared" si="28"/>
        <v>-5.2412944226486101E-5</v>
      </c>
      <c r="AU12" s="50">
        <f t="shared" si="29"/>
        <v>-1.1241788899870931E-4</v>
      </c>
      <c r="AW12" s="74">
        <f t="shared" si="30"/>
        <v>9</v>
      </c>
      <c r="AX12" s="4">
        <f t="shared" si="31"/>
        <v>0</v>
      </c>
      <c r="AY12" s="4">
        <f t="shared" si="31"/>
        <v>0</v>
      </c>
      <c r="AZ12" s="49">
        <f t="shared" si="31"/>
        <v>0</v>
      </c>
      <c r="BA12" s="4">
        <f t="shared" si="31"/>
        <v>0</v>
      </c>
      <c r="BC12" s="74">
        <f t="shared" si="32"/>
        <v>9</v>
      </c>
      <c r="BD12" s="56">
        <f t="shared" si="33"/>
        <v>0</v>
      </c>
      <c r="BE12" s="4">
        <f t="shared" si="34"/>
        <v>0</v>
      </c>
      <c r="BF12" s="4">
        <f t="shared" si="35"/>
        <v>0</v>
      </c>
      <c r="BG12" s="49">
        <f t="shared" si="36"/>
        <v>0</v>
      </c>
      <c r="BI12" s="74">
        <f t="shared" si="37"/>
        <v>9</v>
      </c>
      <c r="BJ12" s="56" t="e">
        <f t="shared" si="38"/>
        <v>#DIV/0!</v>
      </c>
      <c r="BK12" s="4" t="e">
        <f t="shared" si="39"/>
        <v>#DIV/0!</v>
      </c>
      <c r="BL12" s="4" t="e">
        <f t="shared" si="40"/>
        <v>#DIV/0!</v>
      </c>
      <c r="BM12" s="49" t="e">
        <f t="shared" si="41"/>
        <v>#DIV/0!</v>
      </c>
      <c r="BO12" s="74">
        <f t="shared" si="42"/>
        <v>9</v>
      </c>
      <c r="BP12" s="56">
        <f t="shared" si="43"/>
        <v>0</v>
      </c>
      <c r="BQ12" s="4">
        <f t="shared" si="44"/>
        <v>0</v>
      </c>
      <c r="BR12" s="4">
        <f t="shared" si="84"/>
        <v>0</v>
      </c>
      <c r="BS12" s="49">
        <f t="shared" si="45"/>
        <v>0</v>
      </c>
      <c r="BU12" s="74">
        <f t="shared" si="46"/>
        <v>9</v>
      </c>
      <c r="BV12" s="73">
        <f t="shared" si="47"/>
        <v>2.8680688811817493E-5</v>
      </c>
      <c r="BW12" s="73">
        <f t="shared" si="48"/>
        <v>6.4623685363277734E-9</v>
      </c>
      <c r="BX12" s="73">
        <f t="shared" si="49"/>
        <v>2.7471167224887426E-9</v>
      </c>
      <c r="BY12" s="1">
        <f t="shared" si="50"/>
        <v>1.2637781766926128E-8</v>
      </c>
      <c r="BZ12" s="91">
        <f t="shared" si="51"/>
        <v>2.3779851303616658E-5</v>
      </c>
      <c r="CB12" s="74">
        <f t="shared" si="52"/>
        <v>9</v>
      </c>
      <c r="CC12" s="56">
        <f t="shared" si="53"/>
        <v>0</v>
      </c>
      <c r="CD12" s="4">
        <f t="shared" si="54"/>
        <v>0</v>
      </c>
      <c r="CE12" s="4">
        <f t="shared" si="55"/>
        <v>0</v>
      </c>
      <c r="CF12" s="49">
        <f t="shared" si="56"/>
        <v>0</v>
      </c>
      <c r="CH12" s="74">
        <f t="shared" si="57"/>
        <v>9</v>
      </c>
      <c r="CI12" s="56">
        <f t="shared" si="5"/>
        <v>0</v>
      </c>
      <c r="CJ12" s="4">
        <f t="shared" si="6"/>
        <v>0</v>
      </c>
      <c r="CK12" s="4">
        <f t="shared" si="7"/>
        <v>0</v>
      </c>
      <c r="CL12" s="49">
        <f t="shared" si="58"/>
        <v>0</v>
      </c>
      <c r="CM12" s="4">
        <f t="shared" si="59"/>
        <v>0</v>
      </c>
      <c r="CN12" s="49">
        <f t="shared" si="60"/>
        <v>0</v>
      </c>
      <c r="CP12" s="74">
        <f t="shared" si="61"/>
        <v>9</v>
      </c>
      <c r="CQ12" s="56">
        <f t="shared" si="62"/>
        <v>0</v>
      </c>
      <c r="CR12" s="4">
        <f t="shared" si="63"/>
        <v>0</v>
      </c>
      <c r="CS12" s="4">
        <f t="shared" si="64"/>
        <v>0</v>
      </c>
      <c r="CT12" s="49">
        <f t="shared" si="65"/>
        <v>0</v>
      </c>
      <c r="CU12" s="4">
        <f t="shared" si="66"/>
        <v>0</v>
      </c>
      <c r="CV12" s="49">
        <f t="shared" si="67"/>
        <v>0</v>
      </c>
      <c r="CW12" s="56"/>
      <c r="CX12" s="74">
        <f t="shared" si="68"/>
        <v>9</v>
      </c>
      <c r="CY12" s="4">
        <f>Input_All!Q11*(1-$DC$3)</f>
        <v>8.9898635203404685E-5</v>
      </c>
      <c r="CZ12" s="4">
        <f>Input_All!L11</f>
        <v>5.2412944226486101E-5</v>
      </c>
      <c r="DA12" s="4">
        <f>Input_All!M11</f>
        <v>0</v>
      </c>
      <c r="DB12" s="49">
        <f>$DC$3*Input_All!Q11</f>
        <v>1.1241788899870931E-4</v>
      </c>
      <c r="DD12" s="102">
        <f>Input_All!Q11*Input_All!C11</f>
        <v>0</v>
      </c>
      <c r="DG12" s="82">
        <f t="shared" si="69"/>
        <v>9</v>
      </c>
      <c r="DH12" s="56">
        <f t="shared" si="70"/>
        <v>5.3554354455839998E-3</v>
      </c>
      <c r="DI12" s="4">
        <f t="shared" si="71"/>
        <v>8.0388858284763401E-5</v>
      </c>
      <c r="DJ12" s="4">
        <f t="shared" si="72"/>
        <v>5.2412944226486101E-5</v>
      </c>
      <c r="DK12" s="49">
        <f t="shared" si="73"/>
        <v>1.1241788899870931E-4</v>
      </c>
      <c r="DM12" s="74">
        <f t="shared" si="74"/>
        <v>9</v>
      </c>
      <c r="DN12" s="4">
        <f t="shared" si="85"/>
        <v>1.5303323293822556E-7</v>
      </c>
      <c r="DO12" s="4">
        <f t="shared" si="85"/>
        <v>5.0342413801429732E-11</v>
      </c>
      <c r="DP12" s="49">
        <f t="shared" si="75"/>
        <v>9.7189002545030241E-12</v>
      </c>
      <c r="DQ12" s="49">
        <f t="shared" si="86"/>
        <v>3.131325205183039E-11</v>
      </c>
      <c r="DS12" s="74">
        <f t="shared" si="76"/>
        <v>9</v>
      </c>
      <c r="DT12" s="410">
        <f t="shared" si="77"/>
        <v>5.2412944226486101E-5</v>
      </c>
      <c r="DU12" s="467">
        <f t="shared" si="78"/>
        <v>5.2412944226486101E-5</v>
      </c>
      <c r="DV12" s="49"/>
      <c r="DW12" s="102">
        <f t="shared" si="87"/>
        <v>99456.855803881539</v>
      </c>
      <c r="DY12" s="74">
        <f t="shared" si="79"/>
        <v>9</v>
      </c>
      <c r="DZ12" s="409">
        <f t="shared" si="80"/>
        <v>5.3409535048687921E-5</v>
      </c>
      <c r="EB12" s="102">
        <f t="shared" si="88"/>
        <v>99446.536141475648</v>
      </c>
      <c r="EE12" s="74">
        <f t="shared" si="81"/>
        <v>9</v>
      </c>
      <c r="EF12" s="409">
        <f>Input_Accepted!Q11</f>
        <v>2.02316524202114E-4</v>
      </c>
      <c r="EH12" s="102">
        <f t="shared" si="8"/>
        <v>1.315057407313741E-4</v>
      </c>
    </row>
    <row r="13" spans="1:142">
      <c r="A13" s="82">
        <f t="shared" si="9"/>
        <v>10</v>
      </c>
      <c r="B13" s="84">
        <f>Input_All!B12</f>
        <v>0</v>
      </c>
      <c r="C13" s="17">
        <f>Input_All!C12</f>
        <v>0</v>
      </c>
      <c r="D13" s="16">
        <f t="shared" si="10"/>
        <v>0</v>
      </c>
      <c r="E13" s="12"/>
      <c r="F13" s="11">
        <f t="shared" si="11"/>
        <v>0</v>
      </c>
      <c r="G13" s="11">
        <f t="shared" si="12"/>
        <v>0</v>
      </c>
      <c r="H13" s="49">
        <f t="shared" si="13"/>
        <v>0</v>
      </c>
      <c r="J13" s="61">
        <f t="shared" si="14"/>
        <v>10</v>
      </c>
      <c r="K13" s="5">
        <f>Input_All!B12</f>
        <v>0</v>
      </c>
      <c r="L13" s="4">
        <f t="shared" si="82"/>
        <v>0</v>
      </c>
      <c r="M13" s="4">
        <f t="shared" si="83"/>
        <v>0</v>
      </c>
      <c r="N13" s="4"/>
      <c r="O13" s="49"/>
      <c r="Q13" s="43">
        <f t="shared" si="15"/>
        <v>10</v>
      </c>
      <c r="R13" s="14">
        <f>Input_All!M12</f>
        <v>0</v>
      </c>
      <c r="S13" s="14">
        <f t="shared" si="16"/>
        <v>0</v>
      </c>
      <c r="T13" s="14">
        <f t="shared" si="17"/>
        <v>0</v>
      </c>
      <c r="U13" s="14">
        <f t="shared" si="18"/>
        <v>0</v>
      </c>
      <c r="V13" s="14">
        <f t="shared" si="19"/>
        <v>0</v>
      </c>
      <c r="W13" s="49"/>
      <c r="X13" s="43">
        <f t="shared" si="20"/>
        <v>10</v>
      </c>
      <c r="Y13" s="14">
        <f>+Input_All!I12</f>
        <v>0</v>
      </c>
      <c r="Z13" s="14">
        <f t="shared" si="21"/>
        <v>0</v>
      </c>
      <c r="AA13" s="14">
        <f t="shared" si="22"/>
        <v>0</v>
      </c>
      <c r="AB13" s="14">
        <f t="shared" si="23"/>
        <v>0</v>
      </c>
      <c r="AC13" s="14">
        <f t="shared" si="24"/>
        <v>0</v>
      </c>
      <c r="AD13" s="50"/>
      <c r="AE13" s="43">
        <f t="shared" si="25"/>
        <v>10</v>
      </c>
      <c r="AF13" s="14">
        <f>Input_All!E12</f>
        <v>0</v>
      </c>
      <c r="AG13" s="14">
        <f>Input_All!J12</f>
        <v>4.9800935935319004E-3</v>
      </c>
      <c r="AH13" s="14">
        <f>Input_All!K12</f>
        <v>8.8170932198927701E-5</v>
      </c>
      <c r="AI13" s="44">
        <f>Input_All!L12</f>
        <v>5.5557859189547901E-5</v>
      </c>
      <c r="AK13" s="56">
        <f t="shared" si="0"/>
        <v>0</v>
      </c>
      <c r="AL13" s="4">
        <f t="shared" si="1"/>
        <v>0</v>
      </c>
      <c r="AM13" s="4">
        <f t="shared" si="2"/>
        <v>0</v>
      </c>
      <c r="AN13" s="4">
        <f t="shared" si="26"/>
        <v>0</v>
      </c>
      <c r="AO13" s="57">
        <f t="shared" si="27"/>
        <v>10</v>
      </c>
      <c r="AQ13" s="74">
        <f t="shared" si="27"/>
        <v>10</v>
      </c>
      <c r="AR13" s="73">
        <f t="shared" si="3"/>
        <v>-4.9800935935319004E-3</v>
      </c>
      <c r="AS13" s="73">
        <f t="shared" si="4"/>
        <v>-8.8170932198927701E-5</v>
      </c>
      <c r="AT13" s="50">
        <f t="shared" si="28"/>
        <v>-5.5557859189547901E-5</v>
      </c>
      <c r="AU13" s="50">
        <f t="shared" si="29"/>
        <v>-1.1806266947757174E-4</v>
      </c>
      <c r="AW13" s="74">
        <f t="shared" si="30"/>
        <v>10</v>
      </c>
      <c r="AX13" s="4">
        <f t="shared" si="31"/>
        <v>0</v>
      </c>
      <c r="AY13" s="4">
        <f t="shared" si="31"/>
        <v>0</v>
      </c>
      <c r="AZ13" s="49">
        <f t="shared" si="31"/>
        <v>0</v>
      </c>
      <c r="BA13" s="4">
        <f t="shared" si="31"/>
        <v>0</v>
      </c>
      <c r="BC13" s="74">
        <f t="shared" si="32"/>
        <v>10</v>
      </c>
      <c r="BD13" s="56">
        <f t="shared" si="33"/>
        <v>0</v>
      </c>
      <c r="BE13" s="4">
        <f t="shared" si="34"/>
        <v>0</v>
      </c>
      <c r="BF13" s="4">
        <f t="shared" si="35"/>
        <v>0</v>
      </c>
      <c r="BG13" s="49">
        <f t="shared" si="36"/>
        <v>0</v>
      </c>
      <c r="BI13" s="74">
        <f t="shared" si="37"/>
        <v>10</v>
      </c>
      <c r="BJ13" s="56" t="e">
        <f t="shared" si="38"/>
        <v>#DIV/0!</v>
      </c>
      <c r="BK13" s="4" t="e">
        <f t="shared" si="39"/>
        <v>#DIV/0!</v>
      </c>
      <c r="BL13" s="4" t="e">
        <f t="shared" si="40"/>
        <v>#DIV/0!</v>
      </c>
      <c r="BM13" s="49" t="e">
        <f t="shared" si="41"/>
        <v>#DIV/0!</v>
      </c>
      <c r="BO13" s="74">
        <f t="shared" si="42"/>
        <v>10</v>
      </c>
      <c r="BP13" s="56">
        <f t="shared" si="43"/>
        <v>0</v>
      </c>
      <c r="BQ13" s="4">
        <f t="shared" si="44"/>
        <v>0</v>
      </c>
      <c r="BR13" s="4">
        <f t="shared" si="84"/>
        <v>0</v>
      </c>
      <c r="BS13" s="49">
        <f t="shared" si="45"/>
        <v>0</v>
      </c>
      <c r="BU13" s="74">
        <f t="shared" si="46"/>
        <v>10</v>
      </c>
      <c r="BV13" s="73">
        <f t="shared" si="47"/>
        <v>2.4801332200337478E-5</v>
      </c>
      <c r="BW13" s="73">
        <f t="shared" si="48"/>
        <v>7.7741132848279049E-9</v>
      </c>
      <c r="BX13" s="73">
        <f t="shared" si="49"/>
        <v>3.0866757177256321E-9</v>
      </c>
      <c r="BY13" s="1">
        <f t="shared" si="50"/>
        <v>1.3938793924170349E-8</v>
      </c>
      <c r="BZ13" s="91">
        <f t="shared" si="51"/>
        <v>2.4210247118948731E-5</v>
      </c>
      <c r="CB13" s="74">
        <f t="shared" si="52"/>
        <v>10</v>
      </c>
      <c r="CC13" s="56">
        <f t="shared" si="53"/>
        <v>0</v>
      </c>
      <c r="CD13" s="4">
        <f t="shared" si="54"/>
        <v>0</v>
      </c>
      <c r="CE13" s="4">
        <f t="shared" si="55"/>
        <v>0</v>
      </c>
      <c r="CF13" s="49">
        <f t="shared" si="56"/>
        <v>0</v>
      </c>
      <c r="CH13" s="74">
        <f t="shared" si="57"/>
        <v>10</v>
      </c>
      <c r="CI13" s="56">
        <f t="shared" si="5"/>
        <v>0</v>
      </c>
      <c r="CJ13" s="4">
        <f t="shared" si="6"/>
        <v>0</v>
      </c>
      <c r="CK13" s="4">
        <f t="shared" si="7"/>
        <v>0</v>
      </c>
      <c r="CL13" s="49">
        <f t="shared" si="58"/>
        <v>0</v>
      </c>
      <c r="CM13" s="4">
        <f t="shared" si="59"/>
        <v>0</v>
      </c>
      <c r="CN13" s="49">
        <f t="shared" si="60"/>
        <v>0</v>
      </c>
      <c r="CP13" s="74">
        <f t="shared" si="61"/>
        <v>10</v>
      </c>
      <c r="CQ13" s="56">
        <f t="shared" si="62"/>
        <v>0</v>
      </c>
      <c r="CR13" s="4">
        <f t="shared" si="63"/>
        <v>0</v>
      </c>
      <c r="CS13" s="4">
        <f t="shared" si="64"/>
        <v>0</v>
      </c>
      <c r="CT13" s="49">
        <f t="shared" si="65"/>
        <v>0</v>
      </c>
      <c r="CU13" s="4">
        <f t="shared" si="66"/>
        <v>0</v>
      </c>
      <c r="CV13" s="49">
        <f t="shared" si="67"/>
        <v>0</v>
      </c>
      <c r="CW13" s="56"/>
      <c r="CX13" s="74">
        <f t="shared" si="68"/>
        <v>10</v>
      </c>
      <c r="CY13" s="4">
        <f>Input_All!Q12*(1-$DC$3)</f>
        <v>9.4412668206447277E-5</v>
      </c>
      <c r="CZ13" s="4">
        <f>Input_All!L12</f>
        <v>5.5557859189547901E-5</v>
      </c>
      <c r="DA13" s="4">
        <f>Input_All!M12</f>
        <v>0</v>
      </c>
      <c r="DB13" s="49">
        <f>$DC$3*Input_All!Q12</f>
        <v>1.1806266947757174E-4</v>
      </c>
      <c r="DD13" s="102">
        <f>Input_All!Q12*Input_All!C12</f>
        <v>0</v>
      </c>
      <c r="DG13" s="82">
        <f t="shared" si="69"/>
        <v>10</v>
      </c>
      <c r="DH13" s="56">
        <f t="shared" si="70"/>
        <v>4.9800935935319004E-3</v>
      </c>
      <c r="DI13" s="4">
        <f t="shared" si="71"/>
        <v>8.8170932198927701E-5</v>
      </c>
      <c r="DJ13" s="4">
        <f t="shared" si="72"/>
        <v>5.5557859189547901E-5</v>
      </c>
      <c r="DK13" s="49">
        <f t="shared" si="73"/>
        <v>1.1806266947757174E-4</v>
      </c>
      <c r="DM13" s="74">
        <f t="shared" si="74"/>
        <v>10</v>
      </c>
      <c r="DN13" s="4">
        <f t="shared" si="85"/>
        <v>1.4088150590190007E-7</v>
      </c>
      <c r="DO13" s="4">
        <f t="shared" si="85"/>
        <v>6.0560674405516478E-11</v>
      </c>
      <c r="DP13" s="49">
        <f t="shared" si="75"/>
        <v>9.8904901248900014E-12</v>
      </c>
      <c r="DQ13" s="49">
        <f t="shared" si="86"/>
        <v>3.1863546654546273E-11</v>
      </c>
      <c r="DS13" s="74">
        <f t="shared" si="76"/>
        <v>10</v>
      </c>
      <c r="DT13" s="410">
        <f t="shared" si="77"/>
        <v>5.5557859189547901E-5</v>
      </c>
      <c r="DU13" s="467">
        <f t="shared" si="78"/>
        <v>5.5557859189547901E-5</v>
      </c>
      <c r="DV13" s="49"/>
      <c r="DW13" s="102">
        <f t="shared" si="87"/>
        <v>99451.642977245341</v>
      </c>
      <c r="DY13" s="74">
        <f t="shared" si="79"/>
        <v>10</v>
      </c>
      <c r="DZ13" s="409">
        <f t="shared" si="80"/>
        <v>5.6614248090927431E-5</v>
      </c>
      <c r="EB13" s="102">
        <f t="shared" si="88"/>
        <v>99441.224748218126</v>
      </c>
      <c r="EE13" s="74">
        <f t="shared" si="81"/>
        <v>10</v>
      </c>
      <c r="EF13" s="409">
        <f>Input_Accepted!Q12</f>
        <v>2.1247533768401901E-4</v>
      </c>
      <c r="EH13" s="102">
        <f t="shared" si="8"/>
        <v>1.3810896949461237E-4</v>
      </c>
    </row>
    <row r="14" spans="1:142">
      <c r="A14" s="82">
        <f t="shared" si="9"/>
        <v>11</v>
      </c>
      <c r="B14" s="84">
        <f>Input_All!B13</f>
        <v>0</v>
      </c>
      <c r="C14" s="17">
        <f>Input_All!C13</f>
        <v>0</v>
      </c>
      <c r="D14" s="16">
        <f t="shared" si="10"/>
        <v>0</v>
      </c>
      <c r="E14" s="12"/>
      <c r="F14" s="11">
        <f t="shared" si="11"/>
        <v>0</v>
      </c>
      <c r="G14" s="11">
        <f t="shared" si="12"/>
        <v>0</v>
      </c>
      <c r="H14" s="49">
        <f t="shared" si="13"/>
        <v>0</v>
      </c>
      <c r="J14" s="61">
        <f t="shared" si="14"/>
        <v>11</v>
      </c>
      <c r="K14" s="5">
        <f>Input_All!B13</f>
        <v>0</v>
      </c>
      <c r="L14" s="4">
        <f t="shared" si="82"/>
        <v>0</v>
      </c>
      <c r="M14" s="4">
        <f t="shared" si="83"/>
        <v>0</v>
      </c>
      <c r="N14" s="4"/>
      <c r="O14" s="49"/>
      <c r="Q14" s="43">
        <f t="shared" si="15"/>
        <v>11</v>
      </c>
      <c r="R14" s="14">
        <f>Input_All!M13</f>
        <v>0</v>
      </c>
      <c r="S14" s="14">
        <f t="shared" si="16"/>
        <v>0</v>
      </c>
      <c r="T14" s="14">
        <f t="shared" si="17"/>
        <v>0</v>
      </c>
      <c r="U14" s="14">
        <f t="shared" si="18"/>
        <v>0</v>
      </c>
      <c r="V14" s="14">
        <f t="shared" si="19"/>
        <v>0</v>
      </c>
      <c r="W14" s="49"/>
      <c r="X14" s="43">
        <f t="shared" si="20"/>
        <v>11</v>
      </c>
      <c r="Y14" s="14">
        <f>+Input_All!I13</f>
        <v>0</v>
      </c>
      <c r="Z14" s="14">
        <f t="shared" si="21"/>
        <v>0</v>
      </c>
      <c r="AA14" s="14">
        <f t="shared" si="22"/>
        <v>0</v>
      </c>
      <c r="AB14" s="14">
        <f t="shared" si="23"/>
        <v>0</v>
      </c>
      <c r="AC14" s="14">
        <f t="shared" si="24"/>
        <v>0</v>
      </c>
      <c r="AD14" s="50"/>
      <c r="AE14" s="43">
        <f t="shared" si="25"/>
        <v>11</v>
      </c>
      <c r="AF14" s="14">
        <f>Input_All!E13</f>
        <v>0</v>
      </c>
      <c r="AG14" s="14">
        <f>Input_All!J13</f>
        <v>4.6206045122616198E-3</v>
      </c>
      <c r="AH14" s="14">
        <f>Input_All!K13</f>
        <v>9.6706322253448094E-5</v>
      </c>
      <c r="AI14" s="44">
        <f>Input_All!L13</f>
        <v>5.5571902917947597E-5</v>
      </c>
      <c r="AK14" s="56">
        <f t="shared" si="0"/>
        <v>0</v>
      </c>
      <c r="AL14" s="4">
        <f t="shared" si="1"/>
        <v>0</v>
      </c>
      <c r="AM14" s="4">
        <f t="shared" si="2"/>
        <v>0</v>
      </c>
      <c r="AN14" s="4">
        <f t="shared" si="26"/>
        <v>0</v>
      </c>
      <c r="AO14" s="57">
        <f t="shared" si="27"/>
        <v>11</v>
      </c>
      <c r="AQ14" s="74">
        <f t="shared" si="27"/>
        <v>11</v>
      </c>
      <c r="AR14" s="73">
        <f t="shared" si="3"/>
        <v>-4.6206045122616198E-3</v>
      </c>
      <c r="AS14" s="73">
        <f t="shared" si="4"/>
        <v>-9.6706322253448094E-5</v>
      </c>
      <c r="AT14" s="50">
        <f t="shared" si="28"/>
        <v>-5.5571902917947597E-5</v>
      </c>
      <c r="AU14" s="50">
        <f t="shared" si="29"/>
        <v>-1.1808776021429957E-4</v>
      </c>
      <c r="AW14" s="74">
        <f t="shared" si="30"/>
        <v>11</v>
      </c>
      <c r="AX14" s="4">
        <f t="shared" si="31"/>
        <v>0</v>
      </c>
      <c r="AY14" s="4">
        <f t="shared" si="31"/>
        <v>0</v>
      </c>
      <c r="AZ14" s="49">
        <f t="shared" si="31"/>
        <v>0</v>
      </c>
      <c r="BA14" s="4">
        <f t="shared" si="31"/>
        <v>0</v>
      </c>
      <c r="BC14" s="74">
        <f t="shared" si="32"/>
        <v>11</v>
      </c>
      <c r="BD14" s="56">
        <f t="shared" si="33"/>
        <v>0</v>
      </c>
      <c r="BE14" s="4">
        <f t="shared" si="34"/>
        <v>0</v>
      </c>
      <c r="BF14" s="4">
        <f t="shared" si="35"/>
        <v>0</v>
      </c>
      <c r="BG14" s="49">
        <f t="shared" si="36"/>
        <v>0</v>
      </c>
      <c r="BI14" s="74">
        <f t="shared" si="37"/>
        <v>11</v>
      </c>
      <c r="BJ14" s="56" t="e">
        <f t="shared" si="38"/>
        <v>#DIV/0!</v>
      </c>
      <c r="BK14" s="4" t="e">
        <f t="shared" si="39"/>
        <v>#DIV/0!</v>
      </c>
      <c r="BL14" s="4" t="e">
        <f t="shared" si="40"/>
        <v>#DIV/0!</v>
      </c>
      <c r="BM14" s="49" t="e">
        <f t="shared" si="41"/>
        <v>#DIV/0!</v>
      </c>
      <c r="BO14" s="74">
        <f t="shared" si="42"/>
        <v>11</v>
      </c>
      <c r="BP14" s="56">
        <f t="shared" si="43"/>
        <v>0</v>
      </c>
      <c r="BQ14" s="4">
        <f t="shared" si="44"/>
        <v>0</v>
      </c>
      <c r="BR14" s="4">
        <f t="shared" si="84"/>
        <v>0</v>
      </c>
      <c r="BS14" s="49">
        <f t="shared" si="45"/>
        <v>0</v>
      </c>
      <c r="BU14" s="74">
        <f t="shared" si="46"/>
        <v>11</v>
      </c>
      <c r="BV14" s="73">
        <f t="shared" si="47"/>
        <v>2.134998605873244E-5</v>
      </c>
      <c r="BW14" s="73">
        <f t="shared" si="48"/>
        <v>9.3521127637877495E-9</v>
      </c>
      <c r="BX14" s="73">
        <f t="shared" si="49"/>
        <v>3.0882363939217927E-9</v>
      </c>
      <c r="BY14" s="1">
        <f t="shared" si="50"/>
        <v>1.3944719112429914E-8</v>
      </c>
      <c r="BZ14" s="91">
        <f t="shared" si="51"/>
        <v>2.4652434277071681E-5</v>
      </c>
      <c r="CB14" s="74">
        <f t="shared" si="52"/>
        <v>11</v>
      </c>
      <c r="CC14" s="56">
        <f t="shared" si="53"/>
        <v>0</v>
      </c>
      <c r="CD14" s="4">
        <f t="shared" si="54"/>
        <v>0</v>
      </c>
      <c r="CE14" s="4">
        <f t="shared" si="55"/>
        <v>0</v>
      </c>
      <c r="CF14" s="49">
        <f t="shared" si="56"/>
        <v>0</v>
      </c>
      <c r="CH14" s="74">
        <f t="shared" si="57"/>
        <v>11</v>
      </c>
      <c r="CI14" s="56">
        <f t="shared" si="5"/>
        <v>0</v>
      </c>
      <c r="CJ14" s="4">
        <f t="shared" si="6"/>
        <v>0</v>
      </c>
      <c r="CK14" s="4">
        <f t="shared" si="7"/>
        <v>0</v>
      </c>
      <c r="CL14" s="49">
        <f t="shared" si="58"/>
        <v>0</v>
      </c>
      <c r="CM14" s="4">
        <f t="shared" si="59"/>
        <v>0</v>
      </c>
      <c r="CN14" s="49">
        <f t="shared" si="60"/>
        <v>0</v>
      </c>
      <c r="CP14" s="74">
        <f t="shared" si="61"/>
        <v>11</v>
      </c>
      <c r="CQ14" s="56">
        <f t="shared" si="62"/>
        <v>0</v>
      </c>
      <c r="CR14" s="4">
        <f t="shared" si="63"/>
        <v>0</v>
      </c>
      <c r="CS14" s="4">
        <f t="shared" si="64"/>
        <v>0</v>
      </c>
      <c r="CT14" s="49">
        <f t="shared" si="65"/>
        <v>0</v>
      </c>
      <c r="CU14" s="4">
        <f t="shared" si="66"/>
        <v>0</v>
      </c>
      <c r="CV14" s="49">
        <f t="shared" si="67"/>
        <v>0</v>
      </c>
      <c r="CW14" s="56"/>
      <c r="CX14" s="74">
        <f t="shared" si="68"/>
        <v>11</v>
      </c>
      <c r="CY14" s="4">
        <f>Input_All!Q13*(1-$DC$3)</f>
        <v>9.4432732833244412E-5</v>
      </c>
      <c r="CZ14" s="4">
        <f>Input_All!L13</f>
        <v>5.5571902917947597E-5</v>
      </c>
      <c r="DA14" s="4">
        <f>Input_All!M13</f>
        <v>0</v>
      </c>
      <c r="DB14" s="49">
        <f>$DC$3*Input_All!Q13</f>
        <v>1.1808776021429957E-4</v>
      </c>
      <c r="DD14" s="102">
        <f>Input_All!Q13*Input_All!C13</f>
        <v>0</v>
      </c>
      <c r="DG14" s="82">
        <f t="shared" si="69"/>
        <v>11</v>
      </c>
      <c r="DH14" s="56">
        <f t="shared" si="70"/>
        <v>4.6206045122616198E-3</v>
      </c>
      <c r="DI14" s="4">
        <f t="shared" si="71"/>
        <v>9.6706322253448094E-5</v>
      </c>
      <c r="DJ14" s="4">
        <f t="shared" si="72"/>
        <v>5.5571902917947597E-5</v>
      </c>
      <c r="DK14" s="49">
        <f t="shared" si="73"/>
        <v>1.1808776021429957E-4</v>
      </c>
      <c r="DM14" s="74">
        <f t="shared" si="74"/>
        <v>11</v>
      </c>
      <c r="DN14" s="4">
        <f t="shared" si="85"/>
        <v>1.292323995525504E-7</v>
      </c>
      <c r="DO14" s="4">
        <f t="shared" si="85"/>
        <v>7.2852883382805632E-11</v>
      </c>
      <c r="DP14" s="49">
        <f t="shared" si="75"/>
        <v>1.9722630736442232E-16</v>
      </c>
      <c r="DQ14" s="49">
        <f t="shared" si="86"/>
        <v>6.2954506954567276E-16</v>
      </c>
      <c r="DS14" s="74">
        <f t="shared" si="76"/>
        <v>11</v>
      </c>
      <c r="DT14" s="410">
        <f t="shared" si="77"/>
        <v>5.5571902917947597E-5</v>
      </c>
      <c r="DU14" s="467">
        <f t="shared" si="78"/>
        <v>5.5571902917947597E-5</v>
      </c>
      <c r="DV14" s="49"/>
      <c r="DW14" s="102">
        <f t="shared" si="87"/>
        <v>99446.11765686865</v>
      </c>
      <c r="DY14" s="74">
        <f t="shared" si="79"/>
        <v>11</v>
      </c>
      <c r="DZ14" s="409">
        <f t="shared" si="80"/>
        <v>5.6628558849753279E-5</v>
      </c>
      <c r="EB14" s="102">
        <f t="shared" si="88"/>
        <v>99435.594958049769</v>
      </c>
      <c r="EE14" s="74">
        <f t="shared" si="81"/>
        <v>11</v>
      </c>
      <c r="EF14" s="409">
        <f>Input_Accepted!Q13</f>
        <v>2.1252049304754399E-4</v>
      </c>
      <c r="EH14" s="102">
        <f t="shared" si="8"/>
        <v>1.3813832048090359E-4</v>
      </c>
    </row>
    <row r="15" spans="1:142">
      <c r="A15" s="82">
        <f t="shared" si="9"/>
        <v>12</v>
      </c>
      <c r="B15" s="84">
        <f>Input_All!B14</f>
        <v>0</v>
      </c>
      <c r="C15" s="17">
        <f>Input_All!C14</f>
        <v>0</v>
      </c>
      <c r="D15" s="16">
        <f t="shared" si="10"/>
        <v>0</v>
      </c>
      <c r="E15" s="12"/>
      <c r="F15" s="11">
        <f t="shared" si="11"/>
        <v>0</v>
      </c>
      <c r="G15" s="11">
        <f t="shared" si="12"/>
        <v>0</v>
      </c>
      <c r="H15" s="49">
        <f t="shared" si="13"/>
        <v>0</v>
      </c>
      <c r="J15" s="61">
        <f t="shared" si="14"/>
        <v>12</v>
      </c>
      <c r="K15" s="5">
        <f>Input_All!B14</f>
        <v>0</v>
      </c>
      <c r="L15" s="4">
        <f t="shared" si="82"/>
        <v>0</v>
      </c>
      <c r="M15" s="4">
        <f t="shared" si="83"/>
        <v>0</v>
      </c>
      <c r="N15" s="4"/>
      <c r="O15" s="49"/>
      <c r="Q15" s="43">
        <f t="shared" si="15"/>
        <v>12</v>
      </c>
      <c r="R15" s="14">
        <f>Input_All!M14</f>
        <v>0</v>
      </c>
      <c r="S15" s="14">
        <f t="shared" si="16"/>
        <v>0</v>
      </c>
      <c r="T15" s="14">
        <f t="shared" si="17"/>
        <v>0</v>
      </c>
      <c r="U15" s="14">
        <f t="shared" si="18"/>
        <v>0</v>
      </c>
      <c r="V15" s="14">
        <f t="shared" si="19"/>
        <v>0</v>
      </c>
      <c r="W15" s="49"/>
      <c r="X15" s="43">
        <f t="shared" si="20"/>
        <v>12</v>
      </c>
      <c r="Y15" s="14">
        <f>+Input_All!I14</f>
        <v>0</v>
      </c>
      <c r="Z15" s="14">
        <f t="shared" si="21"/>
        <v>0</v>
      </c>
      <c r="AA15" s="14">
        <f t="shared" si="22"/>
        <v>0</v>
      </c>
      <c r="AB15" s="14">
        <f t="shared" si="23"/>
        <v>0</v>
      </c>
      <c r="AC15" s="14">
        <f t="shared" si="24"/>
        <v>0</v>
      </c>
      <c r="AD15" s="50"/>
      <c r="AE15" s="43">
        <f t="shared" si="25"/>
        <v>12</v>
      </c>
      <c r="AF15" s="14">
        <f>Input_All!E14</f>
        <v>0</v>
      </c>
      <c r="AG15" s="14">
        <f>Input_All!J14</f>
        <v>4.2769682017668696E-3</v>
      </c>
      <c r="AH15" s="14">
        <f>Input_All!K14</f>
        <v>1.0606794315759501E-4</v>
      </c>
      <c r="AI15" s="44">
        <f>Input_All!L14</f>
        <v>5.8748261234246997E-5</v>
      </c>
      <c r="AK15" s="56">
        <f t="shared" si="0"/>
        <v>0</v>
      </c>
      <c r="AL15" s="4">
        <f t="shared" si="1"/>
        <v>0</v>
      </c>
      <c r="AM15" s="4">
        <f t="shared" si="2"/>
        <v>0</v>
      </c>
      <c r="AN15" s="4">
        <f t="shared" si="26"/>
        <v>0</v>
      </c>
      <c r="AO15" s="57">
        <f t="shared" si="27"/>
        <v>12</v>
      </c>
      <c r="AQ15" s="74">
        <f t="shared" si="27"/>
        <v>12</v>
      </c>
      <c r="AR15" s="73">
        <f t="shared" si="3"/>
        <v>-4.2769682017668696E-3</v>
      </c>
      <c r="AS15" s="73">
        <f t="shared" si="4"/>
        <v>-1.0606794315759501E-4</v>
      </c>
      <c r="AT15" s="50">
        <f t="shared" si="28"/>
        <v>-5.8748261234246997E-5</v>
      </c>
      <c r="AU15" s="50">
        <f t="shared" si="29"/>
        <v>-1.2373728359968972E-4</v>
      </c>
      <c r="AW15" s="74">
        <f t="shared" si="30"/>
        <v>12</v>
      </c>
      <c r="AX15" s="4">
        <f t="shared" si="31"/>
        <v>0</v>
      </c>
      <c r="AY15" s="4">
        <f t="shared" si="31"/>
        <v>0</v>
      </c>
      <c r="AZ15" s="49">
        <f t="shared" si="31"/>
        <v>0</v>
      </c>
      <c r="BA15" s="4">
        <f t="shared" si="31"/>
        <v>0</v>
      </c>
      <c r="BC15" s="74">
        <f t="shared" si="32"/>
        <v>12</v>
      </c>
      <c r="BD15" s="56">
        <f t="shared" si="33"/>
        <v>0</v>
      </c>
      <c r="BE15" s="4">
        <f t="shared" si="34"/>
        <v>0</v>
      </c>
      <c r="BF15" s="4">
        <f t="shared" si="35"/>
        <v>0</v>
      </c>
      <c r="BG15" s="49">
        <f t="shared" si="36"/>
        <v>0</v>
      </c>
      <c r="BI15" s="74">
        <f t="shared" si="37"/>
        <v>12</v>
      </c>
      <c r="BJ15" s="56" t="e">
        <f t="shared" si="38"/>
        <v>#DIV/0!</v>
      </c>
      <c r="BK15" s="4" t="e">
        <f t="shared" si="39"/>
        <v>#DIV/0!</v>
      </c>
      <c r="BL15" s="4" t="e">
        <f t="shared" si="40"/>
        <v>#DIV/0!</v>
      </c>
      <c r="BM15" s="49" t="e">
        <f t="shared" si="41"/>
        <v>#DIV/0!</v>
      </c>
      <c r="BO15" s="74">
        <f t="shared" si="42"/>
        <v>12</v>
      </c>
      <c r="BP15" s="56">
        <f t="shared" si="43"/>
        <v>0</v>
      </c>
      <c r="BQ15" s="4">
        <f t="shared" si="44"/>
        <v>0</v>
      </c>
      <c r="BR15" s="4">
        <f t="shared" si="84"/>
        <v>0</v>
      </c>
      <c r="BS15" s="49">
        <f t="shared" si="45"/>
        <v>0</v>
      </c>
      <c r="BU15" s="74">
        <f t="shared" si="46"/>
        <v>12</v>
      </c>
      <c r="BV15" s="73">
        <f t="shared" si="47"/>
        <v>1.8292456998924929E-5</v>
      </c>
      <c r="BW15" s="73">
        <f t="shared" si="48"/>
        <v>1.1250408565682805E-8</v>
      </c>
      <c r="BX15" s="73">
        <f t="shared" si="49"/>
        <v>3.4513581980473283E-9</v>
      </c>
      <c r="BY15" s="1">
        <f t="shared" si="50"/>
        <v>1.5310915352630043E-8</v>
      </c>
      <c r="BZ15" s="91">
        <f t="shared" si="51"/>
        <v>2.5106847466759308E-5</v>
      </c>
      <c r="CB15" s="74">
        <f t="shared" si="52"/>
        <v>12</v>
      </c>
      <c r="CC15" s="56">
        <f t="shared" si="53"/>
        <v>0</v>
      </c>
      <c r="CD15" s="4">
        <f t="shared" si="54"/>
        <v>0</v>
      </c>
      <c r="CE15" s="4">
        <f t="shared" si="55"/>
        <v>0</v>
      </c>
      <c r="CF15" s="49">
        <f t="shared" si="56"/>
        <v>0</v>
      </c>
      <c r="CH15" s="74">
        <f t="shared" si="57"/>
        <v>12</v>
      </c>
      <c r="CI15" s="56">
        <f t="shared" si="5"/>
        <v>0</v>
      </c>
      <c r="CJ15" s="4">
        <f t="shared" si="6"/>
        <v>0</v>
      </c>
      <c r="CK15" s="4">
        <f t="shared" si="7"/>
        <v>0</v>
      </c>
      <c r="CL15" s="49">
        <f t="shared" si="58"/>
        <v>0</v>
      </c>
      <c r="CM15" s="4">
        <f t="shared" si="59"/>
        <v>0</v>
      </c>
      <c r="CN15" s="49">
        <f t="shared" si="60"/>
        <v>0</v>
      </c>
      <c r="CP15" s="74">
        <f t="shared" si="61"/>
        <v>12</v>
      </c>
      <c r="CQ15" s="56">
        <f t="shared" si="62"/>
        <v>0</v>
      </c>
      <c r="CR15" s="4">
        <f t="shared" si="63"/>
        <v>0</v>
      </c>
      <c r="CS15" s="4">
        <f t="shared" si="64"/>
        <v>0</v>
      </c>
      <c r="CT15" s="49">
        <f t="shared" si="65"/>
        <v>0</v>
      </c>
      <c r="CU15" s="4">
        <f t="shared" si="66"/>
        <v>0</v>
      </c>
      <c r="CV15" s="49">
        <f t="shared" si="67"/>
        <v>0</v>
      </c>
      <c r="CW15" s="56"/>
      <c r="CX15" s="74">
        <f t="shared" si="68"/>
        <v>12</v>
      </c>
      <c r="CY15" s="4">
        <f>Input_All!Q14*(1-$DC$3)</f>
        <v>9.895055865634027E-5</v>
      </c>
      <c r="CZ15" s="4">
        <f>Input_All!L14</f>
        <v>5.8748261234246997E-5</v>
      </c>
      <c r="DA15" s="4">
        <f>Input_All!M14</f>
        <v>0</v>
      </c>
      <c r="DB15" s="49">
        <f>$DC$3*Input_All!Q14</f>
        <v>1.2373728359968972E-4</v>
      </c>
      <c r="DD15" s="102">
        <f>Input_All!Q14*Input_All!C14</f>
        <v>0</v>
      </c>
      <c r="DG15" s="82">
        <f t="shared" si="69"/>
        <v>12</v>
      </c>
      <c r="DH15" s="56">
        <f t="shared" si="70"/>
        <v>4.2769682017668696E-3</v>
      </c>
      <c r="DI15" s="4">
        <f t="shared" si="71"/>
        <v>1.0606794315759501E-4</v>
      </c>
      <c r="DJ15" s="4">
        <f t="shared" si="72"/>
        <v>5.8748261234246997E-5</v>
      </c>
      <c r="DK15" s="49">
        <f t="shared" si="73"/>
        <v>1.2373728359968972E-4</v>
      </c>
      <c r="DM15" s="74">
        <f t="shared" si="74"/>
        <v>12</v>
      </c>
      <c r="DN15" s="4">
        <f t="shared" si="85"/>
        <v>1.1808591389044434E-7</v>
      </c>
      <c r="DO15" s="4">
        <f t="shared" si="85"/>
        <v>8.7639945952960437E-11</v>
      </c>
      <c r="DP15" s="49">
        <f t="shared" si="75"/>
        <v>1.0089252153524357E-11</v>
      </c>
      <c r="DQ15" s="49">
        <f t="shared" si="86"/>
        <v>3.1917114482070165E-11</v>
      </c>
      <c r="DS15" s="74">
        <f t="shared" si="76"/>
        <v>12</v>
      </c>
      <c r="DT15" s="410">
        <f t="shared" si="77"/>
        <v>5.8748261234246997E-5</v>
      </c>
      <c r="DU15" s="467">
        <f t="shared" si="78"/>
        <v>5.8748261234246997E-5</v>
      </c>
      <c r="DV15" s="49"/>
      <c r="DW15" s="102">
        <f t="shared" si="87"/>
        <v>99440.59124687266</v>
      </c>
      <c r="DY15" s="74">
        <f t="shared" si="79"/>
        <v>12</v>
      </c>
      <c r="DZ15" s="409">
        <f t="shared" si="80"/>
        <v>5.986531311580833E-5</v>
      </c>
      <c r="EB15" s="102">
        <f t="shared" si="88"/>
        <v>99429.964063608917</v>
      </c>
      <c r="EE15" s="74">
        <f t="shared" si="81"/>
        <v>12</v>
      </c>
      <c r="EF15" s="409">
        <f>Input_Accepted!Q14</f>
        <v>2.2268784225603001E-4</v>
      </c>
      <c r="EH15" s="102">
        <f t="shared" si="8"/>
        <v>1.4474709746641951E-4</v>
      </c>
    </row>
    <row r="16" spans="1:142">
      <c r="A16" s="82">
        <f t="shared" si="9"/>
        <v>13</v>
      </c>
      <c r="B16" s="84">
        <f>Input_All!B15</f>
        <v>0</v>
      </c>
      <c r="C16" s="17">
        <f>Input_All!C15</f>
        <v>7.66598220396979E-2</v>
      </c>
      <c r="D16" s="16">
        <f t="shared" si="10"/>
        <v>0</v>
      </c>
      <c r="E16" s="12"/>
      <c r="F16" s="11">
        <f t="shared" si="11"/>
        <v>0</v>
      </c>
      <c r="G16" s="11">
        <f t="shared" si="12"/>
        <v>0</v>
      </c>
      <c r="H16" s="49">
        <f t="shared" si="13"/>
        <v>0</v>
      </c>
      <c r="J16" s="61">
        <f t="shared" si="14"/>
        <v>13</v>
      </c>
      <c r="K16" s="5">
        <f>Input_All!B15</f>
        <v>0</v>
      </c>
      <c r="L16" s="4">
        <f t="shared" si="82"/>
        <v>0</v>
      </c>
      <c r="M16" s="4">
        <f t="shared" si="83"/>
        <v>0</v>
      </c>
      <c r="N16" s="4"/>
      <c r="O16" s="49"/>
      <c r="Q16" s="43">
        <f t="shared" si="15"/>
        <v>13</v>
      </c>
      <c r="R16" s="14">
        <f>Input_All!M15</f>
        <v>0</v>
      </c>
      <c r="S16" s="14">
        <f t="shared" si="16"/>
        <v>0</v>
      </c>
      <c r="T16" s="14">
        <f t="shared" si="17"/>
        <v>0</v>
      </c>
      <c r="U16" s="14">
        <f t="shared" si="18"/>
        <v>0</v>
      </c>
      <c r="V16" s="14">
        <f t="shared" si="19"/>
        <v>0</v>
      </c>
      <c r="W16" s="49"/>
      <c r="X16" s="43">
        <f t="shared" si="20"/>
        <v>13</v>
      </c>
      <c r="Y16" s="14">
        <f>+Input_All!I15</f>
        <v>0</v>
      </c>
      <c r="Z16" s="14">
        <f t="shared" si="21"/>
        <v>0</v>
      </c>
      <c r="AA16" s="14">
        <f t="shared" si="22"/>
        <v>0</v>
      </c>
      <c r="AB16" s="14">
        <f t="shared" si="23"/>
        <v>0</v>
      </c>
      <c r="AC16" s="14">
        <f t="shared" si="24"/>
        <v>0</v>
      </c>
      <c r="AD16" s="50"/>
      <c r="AE16" s="43">
        <f t="shared" si="25"/>
        <v>13</v>
      </c>
      <c r="AF16" s="14">
        <f>Input_All!E15</f>
        <v>0</v>
      </c>
      <c r="AG16" s="14">
        <f>Input_All!J15</f>
        <v>3.9491846620400397E-3</v>
      </c>
      <c r="AH16" s="14">
        <f>Input_All!K15</f>
        <v>1.16335765654618E-4</v>
      </c>
      <c r="AI16" s="44">
        <f>Input_All!L15</f>
        <v>7.1680904769503897E-5</v>
      </c>
      <c r="AK16" s="56">
        <f t="shared" si="0"/>
        <v>3.0274379339389394E-4</v>
      </c>
      <c r="AL16" s="4">
        <f t="shared" si="1"/>
        <v>8.9182790919350146E-6</v>
      </c>
      <c r="AM16" s="4">
        <f t="shared" si="2"/>
        <v>5.4950454032747008E-6</v>
      </c>
      <c r="AN16" s="4">
        <f t="shared" si="26"/>
        <v>1.1212843857237029E-5</v>
      </c>
      <c r="AO16" s="57">
        <f t="shared" si="27"/>
        <v>13</v>
      </c>
      <c r="AQ16" s="74">
        <f t="shared" si="27"/>
        <v>13</v>
      </c>
      <c r="AR16" s="73">
        <f t="shared" si="3"/>
        <v>-3.9491846620400397E-3</v>
      </c>
      <c r="AS16" s="73">
        <f t="shared" si="4"/>
        <v>-1.16335765654618E-4</v>
      </c>
      <c r="AT16" s="50">
        <f t="shared" si="28"/>
        <v>-7.1680904769503897E-5</v>
      </c>
      <c r="AU16" s="50">
        <f t="shared" si="29"/>
        <v>-1.4626754353056696E-4</v>
      </c>
      <c r="AW16" s="74">
        <f t="shared" si="30"/>
        <v>13</v>
      </c>
      <c r="AX16" s="4">
        <f t="shared" si="31"/>
        <v>0</v>
      </c>
      <c r="AY16" s="4">
        <f t="shared" si="31"/>
        <v>0</v>
      </c>
      <c r="AZ16" s="49">
        <f t="shared" si="31"/>
        <v>0</v>
      </c>
      <c r="BA16" s="4">
        <f t="shared" si="31"/>
        <v>0</v>
      </c>
      <c r="BC16" s="74">
        <f t="shared" si="32"/>
        <v>13</v>
      </c>
      <c r="BD16" s="56">
        <f t="shared" si="33"/>
        <v>6.0548758678778789E-4</v>
      </c>
      <c r="BE16" s="4">
        <f t="shared" si="34"/>
        <v>1.7836558183870029E-5</v>
      </c>
      <c r="BF16" s="4">
        <f t="shared" si="35"/>
        <v>1.0990090806549402E-5</v>
      </c>
      <c r="BG16" s="49">
        <f t="shared" si="36"/>
        <v>2.2425687714474058E-5</v>
      </c>
      <c r="BI16" s="74">
        <f t="shared" si="37"/>
        <v>13</v>
      </c>
      <c r="BJ16" s="56" t="e">
        <f t="shared" si="38"/>
        <v>#NUM!</v>
      </c>
      <c r="BK16" s="4" t="e">
        <f t="shared" si="39"/>
        <v>#NUM!</v>
      </c>
      <c r="BL16" s="4" t="e">
        <f t="shared" si="40"/>
        <v>#NUM!</v>
      </c>
      <c r="BM16" s="49" t="e">
        <f t="shared" si="41"/>
        <v>#NUM!</v>
      </c>
      <c r="BO16" s="74">
        <f t="shared" si="42"/>
        <v>13</v>
      </c>
      <c r="BP16" s="56">
        <f t="shared" si="43"/>
        <v>3.0154820224849492E-4</v>
      </c>
      <c r="BQ16" s="4">
        <f t="shared" si="44"/>
        <v>8.9172415771085332E-6</v>
      </c>
      <c r="BR16" s="4">
        <f t="shared" si="84"/>
        <v>5.4946515134484445E-6</v>
      </c>
      <c r="BS16" s="49">
        <f t="shared" si="45"/>
        <v>1.1211203782110039E-5</v>
      </c>
      <c r="BU16" s="74">
        <f t="shared" si="46"/>
        <v>13</v>
      </c>
      <c r="BV16" s="73">
        <f t="shared" si="47"/>
        <v>1.5596059494892304E-5</v>
      </c>
      <c r="BW16" s="73">
        <f t="shared" si="48"/>
        <v>1.3534010370446197E-8</v>
      </c>
      <c r="BX16" s="73">
        <f t="shared" si="49"/>
        <v>5.1381521085746865E-9</v>
      </c>
      <c r="BY16" s="1">
        <f t="shared" si="50"/>
        <v>2.13941942904663E-8</v>
      </c>
      <c r="BZ16" s="91">
        <f t="shared" si="51"/>
        <v>2.5573941594012979E-5</v>
      </c>
      <c r="CB16" s="74">
        <f t="shared" si="52"/>
        <v>13</v>
      </c>
      <c r="CC16" s="56">
        <f t="shared" si="53"/>
        <v>0</v>
      </c>
      <c r="CD16" s="4">
        <f t="shared" si="54"/>
        <v>0</v>
      </c>
      <c r="CE16" s="4">
        <f t="shared" si="55"/>
        <v>0</v>
      </c>
      <c r="CF16" s="49">
        <f t="shared" si="56"/>
        <v>0</v>
      </c>
      <c r="CH16" s="74">
        <f t="shared" si="57"/>
        <v>13</v>
      </c>
      <c r="CI16" s="56">
        <f t="shared" si="5"/>
        <v>1</v>
      </c>
      <c r="CJ16" s="4">
        <f t="shared" si="6"/>
        <v>1</v>
      </c>
      <c r="CK16" s="4">
        <f t="shared" si="7"/>
        <v>1</v>
      </c>
      <c r="CL16" s="49">
        <f t="shared" si="58"/>
        <v>1</v>
      </c>
      <c r="CM16" s="4">
        <f t="shared" si="59"/>
        <v>0</v>
      </c>
      <c r="CN16" s="49">
        <f t="shared" si="60"/>
        <v>0</v>
      </c>
      <c r="CP16" s="74">
        <f t="shared" si="61"/>
        <v>13</v>
      </c>
      <c r="CQ16" s="56">
        <f t="shared" si="62"/>
        <v>1</v>
      </c>
      <c r="CR16" s="4">
        <f t="shared" si="63"/>
        <v>1</v>
      </c>
      <c r="CS16" s="4">
        <f t="shared" si="64"/>
        <v>1</v>
      </c>
      <c r="CT16" s="49">
        <f t="shared" si="65"/>
        <v>1</v>
      </c>
      <c r="CU16" s="4">
        <f t="shared" si="66"/>
        <v>0</v>
      </c>
      <c r="CV16" s="49">
        <f t="shared" si="67"/>
        <v>0</v>
      </c>
      <c r="CW16" s="56"/>
      <c r="CX16" s="74">
        <f t="shared" si="68"/>
        <v>13</v>
      </c>
      <c r="CY16" s="4">
        <f>Input_All!Q15*(1-$DC$3)</f>
        <v>1.1696761658728106E-4</v>
      </c>
      <c r="CZ16" s="4">
        <f>Input_All!L15</f>
        <v>7.1680904769503897E-5</v>
      </c>
      <c r="DA16" s="4">
        <f>Input_All!M15</f>
        <v>0</v>
      </c>
      <c r="DB16" s="49">
        <f>$DC$3*Input_All!Q15</f>
        <v>1.4626754353056696E-4</v>
      </c>
      <c r="DD16" s="102">
        <f>Input_All!Q15*Input_All!C15</f>
        <v>2.0179560529225612E-5</v>
      </c>
      <c r="DG16" s="82">
        <f t="shared" si="69"/>
        <v>13</v>
      </c>
      <c r="DH16" s="56">
        <f t="shared" si="70"/>
        <v>3.9491846620400397E-3</v>
      </c>
      <c r="DI16" s="4">
        <f t="shared" si="71"/>
        <v>1.16335765654618E-4</v>
      </c>
      <c r="DJ16" s="4">
        <f t="shared" si="72"/>
        <v>7.1680904769503897E-5</v>
      </c>
      <c r="DK16" s="49">
        <f t="shared" si="73"/>
        <v>1.4626754353056696E-4</v>
      </c>
      <c r="DM16" s="74">
        <f t="shared" si="74"/>
        <v>13</v>
      </c>
      <c r="DN16" s="4">
        <f t="shared" si="85"/>
        <v>1.0744204891585032E-7</v>
      </c>
      <c r="DO16" s="4">
        <f t="shared" si="85"/>
        <v>1.0542817883037149E-10</v>
      </c>
      <c r="DP16" s="49">
        <f t="shared" si="75"/>
        <v>1.6725326881002211E-10</v>
      </c>
      <c r="DQ16" s="49">
        <f t="shared" si="86"/>
        <v>5.0761261255289249E-10</v>
      </c>
      <c r="DS16" s="74">
        <f t="shared" si="76"/>
        <v>13</v>
      </c>
      <c r="DT16" s="410">
        <f t="shared" si="77"/>
        <v>7.1680904769503897E-5</v>
      </c>
      <c r="DU16" s="467">
        <f t="shared" si="78"/>
        <v>7.1680904769503897E-5</v>
      </c>
      <c r="DV16" s="49"/>
      <c r="DW16" s="102">
        <f t="shared" si="87"/>
        <v>99434.749285040802</v>
      </c>
      <c r="DY16" s="74">
        <f t="shared" si="79"/>
        <v>13</v>
      </c>
      <c r="DZ16" s="409">
        <f t="shared" si="80"/>
        <v>7.3043860674284201E-5</v>
      </c>
      <c r="EB16" s="102">
        <f t="shared" si="88"/>
        <v>99424.011657677154</v>
      </c>
      <c r="EE16" s="74">
        <f t="shared" si="81"/>
        <v>13</v>
      </c>
      <c r="EF16" s="409">
        <f>Input_Accepted!Q15</f>
        <v>2.6323516011784803E-4</v>
      </c>
      <c r="EH16" s="102">
        <f t="shared" si="8"/>
        <v>1.7110285407660123E-4</v>
      </c>
    </row>
    <row r="17" spans="1:138">
      <c r="A17" s="82">
        <f t="shared" si="9"/>
        <v>14</v>
      </c>
      <c r="B17" s="84">
        <f>Input_All!B16</f>
        <v>0</v>
      </c>
      <c r="C17" s="17">
        <f>Input_All!C16</f>
        <v>0</v>
      </c>
      <c r="D17" s="16">
        <f t="shared" si="10"/>
        <v>0</v>
      </c>
      <c r="E17" s="12"/>
      <c r="F17" s="11">
        <f t="shared" si="11"/>
        <v>0</v>
      </c>
      <c r="G17" s="11">
        <f t="shared" si="12"/>
        <v>0</v>
      </c>
      <c r="H17" s="49">
        <f t="shared" si="13"/>
        <v>0</v>
      </c>
      <c r="J17" s="61">
        <f t="shared" si="14"/>
        <v>14</v>
      </c>
      <c r="K17" s="5">
        <f>Input_All!B16</f>
        <v>0</v>
      </c>
      <c r="L17" s="4">
        <f t="shared" si="82"/>
        <v>0</v>
      </c>
      <c r="M17" s="4">
        <f t="shared" si="83"/>
        <v>0</v>
      </c>
      <c r="N17" s="4"/>
      <c r="O17" s="49"/>
      <c r="Q17" s="43">
        <f t="shared" si="15"/>
        <v>14</v>
      </c>
      <c r="R17" s="14">
        <f>Input_All!M16</f>
        <v>0</v>
      </c>
      <c r="S17" s="14">
        <f t="shared" si="16"/>
        <v>0</v>
      </c>
      <c r="T17" s="14">
        <f t="shared" si="17"/>
        <v>0</v>
      </c>
      <c r="U17" s="14">
        <f t="shared" si="18"/>
        <v>0</v>
      </c>
      <c r="V17" s="14">
        <f t="shared" si="19"/>
        <v>0</v>
      </c>
      <c r="W17" s="49"/>
      <c r="X17" s="43">
        <f t="shared" si="20"/>
        <v>14</v>
      </c>
      <c r="Y17" s="14">
        <f>+Input_All!I16</f>
        <v>0</v>
      </c>
      <c r="Z17" s="14">
        <f t="shared" si="21"/>
        <v>0</v>
      </c>
      <c r="AA17" s="14">
        <f t="shared" si="22"/>
        <v>0</v>
      </c>
      <c r="AB17" s="14">
        <f t="shared" si="23"/>
        <v>0</v>
      </c>
      <c r="AC17" s="14">
        <f t="shared" si="24"/>
        <v>0</v>
      </c>
      <c r="AD17" s="50"/>
      <c r="AE17" s="43">
        <f t="shared" si="25"/>
        <v>14</v>
      </c>
      <c r="AF17" s="14">
        <f>Input_All!E16</f>
        <v>0</v>
      </c>
      <c r="AG17" s="14">
        <f>Input_All!J16</f>
        <v>3.6372538930720998E-3</v>
      </c>
      <c r="AH17" s="14">
        <f>Input_All!K16</f>
        <v>1.2759749903668E-4</v>
      </c>
      <c r="AI17" s="44">
        <f>Input_All!L16</f>
        <v>9.5213291305192694E-5</v>
      </c>
      <c r="AK17" s="56">
        <f t="shared" si="0"/>
        <v>0</v>
      </c>
      <c r="AL17" s="4">
        <f t="shared" si="1"/>
        <v>0</v>
      </c>
      <c r="AM17" s="4">
        <f t="shared" si="2"/>
        <v>0</v>
      </c>
      <c r="AN17" s="4">
        <f t="shared" si="26"/>
        <v>0</v>
      </c>
      <c r="AO17" s="57">
        <f t="shared" si="27"/>
        <v>14</v>
      </c>
      <c r="AQ17" s="74">
        <f t="shared" si="27"/>
        <v>14</v>
      </c>
      <c r="AR17" s="73">
        <f t="shared" si="3"/>
        <v>-3.6372538930720998E-3</v>
      </c>
      <c r="AS17" s="73">
        <f t="shared" si="4"/>
        <v>-1.2759749903668E-4</v>
      </c>
      <c r="AT17" s="50">
        <f t="shared" si="28"/>
        <v>-9.5213291305192694E-5</v>
      </c>
      <c r="AU17" s="50">
        <f t="shared" si="29"/>
        <v>-1.8569614854419193E-4</v>
      </c>
      <c r="AW17" s="74">
        <f t="shared" si="30"/>
        <v>14</v>
      </c>
      <c r="AX17" s="4">
        <f t="shared" si="31"/>
        <v>0</v>
      </c>
      <c r="AY17" s="4">
        <f t="shared" si="31"/>
        <v>0</v>
      </c>
      <c r="AZ17" s="49">
        <f t="shared" si="31"/>
        <v>0</v>
      </c>
      <c r="BA17" s="4">
        <f t="shared" si="31"/>
        <v>0</v>
      </c>
      <c r="BC17" s="74">
        <f t="shared" si="32"/>
        <v>14</v>
      </c>
      <c r="BD17" s="56">
        <f t="shared" si="33"/>
        <v>0</v>
      </c>
      <c r="BE17" s="4">
        <f t="shared" si="34"/>
        <v>0</v>
      </c>
      <c r="BF17" s="4">
        <f t="shared" si="35"/>
        <v>0</v>
      </c>
      <c r="BG17" s="49">
        <f t="shared" si="36"/>
        <v>0</v>
      </c>
      <c r="BI17" s="74">
        <f t="shared" si="37"/>
        <v>14</v>
      </c>
      <c r="BJ17" s="56" t="e">
        <f t="shared" si="38"/>
        <v>#DIV/0!</v>
      </c>
      <c r="BK17" s="4" t="e">
        <f t="shared" si="39"/>
        <v>#DIV/0!</v>
      </c>
      <c r="BL17" s="4" t="e">
        <f t="shared" si="40"/>
        <v>#DIV/0!</v>
      </c>
      <c r="BM17" s="49" t="e">
        <f t="shared" si="41"/>
        <v>#DIV/0!</v>
      </c>
      <c r="BO17" s="74">
        <f t="shared" si="42"/>
        <v>14</v>
      </c>
      <c r="BP17" s="56">
        <f t="shared" si="43"/>
        <v>0</v>
      </c>
      <c r="BQ17" s="4">
        <f t="shared" si="44"/>
        <v>0</v>
      </c>
      <c r="BR17" s="4">
        <f t="shared" si="84"/>
        <v>0</v>
      </c>
      <c r="BS17" s="49">
        <f t="shared" si="45"/>
        <v>0</v>
      </c>
      <c r="BU17" s="74">
        <f t="shared" si="46"/>
        <v>14</v>
      </c>
      <c r="BV17" s="73">
        <f t="shared" si="47"/>
        <v>1.3229615882668146E-5</v>
      </c>
      <c r="BW17" s="73">
        <f t="shared" si="48"/>
        <v>1.6281121760415554E-8</v>
      </c>
      <c r="BX17" s="73">
        <f t="shared" si="49"/>
        <v>9.0655708411674825E-9</v>
      </c>
      <c r="BY17" s="1">
        <f t="shared" si="50"/>
        <v>3.4483059584146592E-8</v>
      </c>
      <c r="BZ17" s="91">
        <f t="shared" si="51"/>
        <v>2.6054192921003349E-5</v>
      </c>
      <c r="CB17" s="74">
        <f t="shared" si="52"/>
        <v>14</v>
      </c>
      <c r="CC17" s="56">
        <f t="shared" si="53"/>
        <v>0</v>
      </c>
      <c r="CD17" s="4">
        <f t="shared" si="54"/>
        <v>0</v>
      </c>
      <c r="CE17" s="4">
        <f t="shared" si="55"/>
        <v>0</v>
      </c>
      <c r="CF17" s="49">
        <f t="shared" si="56"/>
        <v>0</v>
      </c>
      <c r="CH17" s="74">
        <f t="shared" si="57"/>
        <v>14</v>
      </c>
      <c r="CI17" s="56">
        <f t="shared" si="5"/>
        <v>0</v>
      </c>
      <c r="CJ17" s="4">
        <f t="shared" si="6"/>
        <v>0</v>
      </c>
      <c r="CK17" s="4">
        <f t="shared" si="7"/>
        <v>0</v>
      </c>
      <c r="CL17" s="49">
        <f t="shared" si="58"/>
        <v>0</v>
      </c>
      <c r="CM17" s="4">
        <f t="shared" si="59"/>
        <v>0</v>
      </c>
      <c r="CN17" s="49">
        <f t="shared" si="60"/>
        <v>0</v>
      </c>
      <c r="CP17" s="74">
        <f t="shared" si="61"/>
        <v>14</v>
      </c>
      <c r="CQ17" s="56">
        <f t="shared" si="62"/>
        <v>0</v>
      </c>
      <c r="CR17" s="4">
        <f t="shared" si="63"/>
        <v>0</v>
      </c>
      <c r="CS17" s="4">
        <f t="shared" si="64"/>
        <v>0</v>
      </c>
      <c r="CT17" s="49">
        <f t="shared" si="65"/>
        <v>0</v>
      </c>
      <c r="CU17" s="4">
        <f t="shared" si="66"/>
        <v>0</v>
      </c>
      <c r="CV17" s="49">
        <f t="shared" si="67"/>
        <v>0</v>
      </c>
      <c r="CW17" s="56"/>
      <c r="CX17" s="74">
        <f t="shared" si="68"/>
        <v>14</v>
      </c>
      <c r="CY17" s="4">
        <f>Input_All!Q16*(1-$DC$3)</f>
        <v>1.4849798786777807E-4</v>
      </c>
      <c r="CZ17" s="4">
        <f>Input_All!L16</f>
        <v>9.5213291305192694E-5</v>
      </c>
      <c r="DA17" s="4">
        <f>Input_All!M16</f>
        <v>0</v>
      </c>
      <c r="DB17" s="49">
        <f>$DC$3*Input_All!Q16</f>
        <v>1.8569614854419193E-4</v>
      </c>
      <c r="DD17" s="102">
        <f>Input_All!Q16*Input_All!C16</f>
        <v>0</v>
      </c>
      <c r="DG17" s="82">
        <f t="shared" si="69"/>
        <v>14</v>
      </c>
      <c r="DH17" s="56">
        <f t="shared" si="70"/>
        <v>3.6372538930720998E-3</v>
      </c>
      <c r="DI17" s="4">
        <f t="shared" si="71"/>
        <v>1.2759749903668E-4</v>
      </c>
      <c r="DJ17" s="4">
        <f t="shared" si="72"/>
        <v>9.5213291305192694E-5</v>
      </c>
      <c r="DK17" s="49">
        <f t="shared" si="73"/>
        <v>1.8569614854419193E-4</v>
      </c>
      <c r="DM17" s="74">
        <f t="shared" si="74"/>
        <v>14</v>
      </c>
      <c r="DN17" s="4">
        <f t="shared" si="85"/>
        <v>9.7300804628930271E-8</v>
      </c>
      <c r="DO17" s="4">
        <f t="shared" si="85"/>
        <v>1.2682663876864965E-10</v>
      </c>
      <c r="DP17" s="49">
        <f t="shared" si="75"/>
        <v>5.5377321606506731E-10</v>
      </c>
      <c r="DQ17" s="49">
        <f t="shared" si="86"/>
        <v>1.5546148933204516E-9</v>
      </c>
      <c r="DS17" s="74">
        <f t="shared" si="76"/>
        <v>14</v>
      </c>
      <c r="DT17" s="410">
        <f t="shared" si="77"/>
        <v>9.5213291305192694E-5</v>
      </c>
      <c r="DU17" s="467">
        <f t="shared" si="78"/>
        <v>9.5213291305192694E-5</v>
      </c>
      <c r="DV17" s="49"/>
      <c r="DW17" s="102">
        <f t="shared" si="87"/>
        <v>99427.621712246517</v>
      </c>
      <c r="DY17" s="74">
        <f t="shared" si="79"/>
        <v>14</v>
      </c>
      <c r="DZ17" s="409">
        <f t="shared" si="80"/>
        <v>9.7023696991550463E-5</v>
      </c>
      <c r="EB17" s="102">
        <f t="shared" si="88"/>
        <v>99416.749344021955</v>
      </c>
      <c r="EE17" s="74">
        <f t="shared" si="81"/>
        <v>14</v>
      </c>
      <c r="EF17" s="409">
        <f>Input_Accepted!Q16</f>
        <v>3.3419413641197E-4</v>
      </c>
      <c r="EH17" s="102">
        <f t="shared" si="8"/>
        <v>2.1722618866778051E-4</v>
      </c>
    </row>
    <row r="18" spans="1:138">
      <c r="A18" s="82">
        <f t="shared" si="9"/>
        <v>15</v>
      </c>
      <c r="B18" s="84">
        <f>Input_All!B17</f>
        <v>0</v>
      </c>
      <c r="C18" s="17">
        <f>Input_All!C17</f>
        <v>0</v>
      </c>
      <c r="D18" s="16">
        <f t="shared" si="10"/>
        <v>0</v>
      </c>
      <c r="E18" s="12"/>
      <c r="F18" s="11">
        <f t="shared" si="11"/>
        <v>0</v>
      </c>
      <c r="G18" s="11">
        <f t="shared" si="12"/>
        <v>0</v>
      </c>
      <c r="H18" s="49">
        <f t="shared" si="13"/>
        <v>0</v>
      </c>
      <c r="J18" s="61">
        <f t="shared" si="14"/>
        <v>15</v>
      </c>
      <c r="K18" s="5">
        <f>Input_All!B17</f>
        <v>0</v>
      </c>
      <c r="L18" s="4">
        <f t="shared" si="82"/>
        <v>0</v>
      </c>
      <c r="M18" s="4">
        <f t="shared" si="83"/>
        <v>0</v>
      </c>
      <c r="N18" s="4"/>
      <c r="O18" s="49"/>
      <c r="Q18" s="43">
        <f t="shared" si="15"/>
        <v>15</v>
      </c>
      <c r="R18" s="14">
        <f>Input_All!M17</f>
        <v>0</v>
      </c>
      <c r="S18" s="14">
        <f t="shared" si="16"/>
        <v>0</v>
      </c>
      <c r="T18" s="14">
        <f t="shared" si="17"/>
        <v>0</v>
      </c>
      <c r="U18" s="14">
        <f t="shared" si="18"/>
        <v>0</v>
      </c>
      <c r="V18" s="14">
        <f t="shared" si="19"/>
        <v>0</v>
      </c>
      <c r="W18" s="49"/>
      <c r="X18" s="43">
        <f t="shared" si="20"/>
        <v>15</v>
      </c>
      <c r="Y18" s="14">
        <f>+Input_All!I17</f>
        <v>0</v>
      </c>
      <c r="Z18" s="14">
        <f t="shared" si="21"/>
        <v>0</v>
      </c>
      <c r="AA18" s="14">
        <f t="shared" si="22"/>
        <v>0</v>
      </c>
      <c r="AB18" s="14">
        <f t="shared" si="23"/>
        <v>0</v>
      </c>
      <c r="AC18" s="14">
        <f t="shared" si="24"/>
        <v>0</v>
      </c>
      <c r="AD18" s="50"/>
      <c r="AE18" s="43">
        <f t="shared" si="25"/>
        <v>15</v>
      </c>
      <c r="AF18" s="14">
        <f>Input_All!E17</f>
        <v>0</v>
      </c>
      <c r="AG18" s="14">
        <f>Input_All!J17</f>
        <v>3.3411758948525701E-3</v>
      </c>
      <c r="AH18" s="14">
        <f>Input_All!K17</f>
        <v>1.3994933961614101E-4</v>
      </c>
      <c r="AI18" s="44">
        <f>Input_All!L17</f>
        <v>1.3775257569717501E-4</v>
      </c>
      <c r="AK18" s="56">
        <f t="shared" si="0"/>
        <v>0</v>
      </c>
      <c r="AL18" s="4">
        <f t="shared" si="1"/>
        <v>0</v>
      </c>
      <c r="AM18" s="4">
        <f t="shared" si="2"/>
        <v>0</v>
      </c>
      <c r="AN18" s="4">
        <f t="shared" si="26"/>
        <v>0</v>
      </c>
      <c r="AO18" s="57">
        <f t="shared" si="27"/>
        <v>15</v>
      </c>
      <c r="AQ18" s="74">
        <f t="shared" si="27"/>
        <v>15</v>
      </c>
      <c r="AR18" s="73">
        <f t="shared" si="3"/>
        <v>-3.3411758948525701E-3</v>
      </c>
      <c r="AS18" s="73">
        <f t="shared" si="4"/>
        <v>-1.3994933961614101E-4</v>
      </c>
      <c r="AT18" s="50">
        <f t="shared" si="28"/>
        <v>-1.3775257569717501E-4</v>
      </c>
      <c r="AU18" s="50">
        <f t="shared" si="29"/>
        <v>-2.5330667434736123E-4</v>
      </c>
      <c r="AW18" s="74">
        <f t="shared" si="30"/>
        <v>15</v>
      </c>
      <c r="AX18" s="4">
        <f t="shared" si="31"/>
        <v>0</v>
      </c>
      <c r="AY18" s="4">
        <f t="shared" si="31"/>
        <v>0</v>
      </c>
      <c r="AZ18" s="49">
        <f t="shared" si="31"/>
        <v>0</v>
      </c>
      <c r="BA18" s="4">
        <f t="shared" si="31"/>
        <v>0</v>
      </c>
      <c r="BC18" s="74">
        <f t="shared" si="32"/>
        <v>15</v>
      </c>
      <c r="BD18" s="56">
        <f t="shared" si="33"/>
        <v>0</v>
      </c>
      <c r="BE18" s="4">
        <f t="shared" si="34"/>
        <v>0</v>
      </c>
      <c r="BF18" s="4">
        <f t="shared" si="35"/>
        <v>0</v>
      </c>
      <c r="BG18" s="49">
        <f t="shared" si="36"/>
        <v>0</v>
      </c>
      <c r="BI18" s="74">
        <f t="shared" si="37"/>
        <v>15</v>
      </c>
      <c r="BJ18" s="56" t="e">
        <f t="shared" si="38"/>
        <v>#DIV/0!</v>
      </c>
      <c r="BK18" s="4" t="e">
        <f t="shared" si="39"/>
        <v>#DIV/0!</v>
      </c>
      <c r="BL18" s="4" t="e">
        <f t="shared" si="40"/>
        <v>#DIV/0!</v>
      </c>
      <c r="BM18" s="49" t="e">
        <f t="shared" si="41"/>
        <v>#DIV/0!</v>
      </c>
      <c r="BO18" s="74">
        <f t="shared" si="42"/>
        <v>15</v>
      </c>
      <c r="BP18" s="56">
        <f t="shared" si="43"/>
        <v>0</v>
      </c>
      <c r="BQ18" s="4">
        <f t="shared" si="44"/>
        <v>0</v>
      </c>
      <c r="BR18" s="4">
        <f t="shared" si="84"/>
        <v>0</v>
      </c>
      <c r="BS18" s="49">
        <f t="shared" si="45"/>
        <v>0</v>
      </c>
      <c r="BU18" s="74">
        <f t="shared" si="46"/>
        <v>15</v>
      </c>
      <c r="BV18" s="73">
        <f t="shared" si="47"/>
        <v>1.1163456360343873E-5</v>
      </c>
      <c r="BW18" s="73">
        <f t="shared" si="48"/>
        <v>1.9585817658993974E-8</v>
      </c>
      <c r="BX18" s="73">
        <f t="shared" si="49"/>
        <v>1.8975772111205931E-8</v>
      </c>
      <c r="BY18" s="1">
        <f t="shared" si="50"/>
        <v>6.4164271268920105E-8</v>
      </c>
      <c r="BZ18" s="91">
        <f t="shared" si="51"/>
        <v>2.6548100280577378E-5</v>
      </c>
      <c r="CB18" s="74">
        <f t="shared" si="52"/>
        <v>15</v>
      </c>
      <c r="CC18" s="56">
        <f t="shared" si="53"/>
        <v>0</v>
      </c>
      <c r="CD18" s="4">
        <f t="shared" si="54"/>
        <v>0</v>
      </c>
      <c r="CE18" s="4">
        <f t="shared" si="55"/>
        <v>0</v>
      </c>
      <c r="CF18" s="49">
        <f t="shared" si="56"/>
        <v>0</v>
      </c>
      <c r="CH18" s="74">
        <f t="shared" si="57"/>
        <v>15</v>
      </c>
      <c r="CI18" s="56">
        <f t="shared" si="5"/>
        <v>0</v>
      </c>
      <c r="CJ18" s="4">
        <f t="shared" si="6"/>
        <v>0</v>
      </c>
      <c r="CK18" s="4">
        <f t="shared" si="7"/>
        <v>0</v>
      </c>
      <c r="CL18" s="49">
        <f t="shared" si="58"/>
        <v>0</v>
      </c>
      <c r="CM18" s="4">
        <f t="shared" si="59"/>
        <v>0</v>
      </c>
      <c r="CN18" s="49">
        <f t="shared" si="60"/>
        <v>0</v>
      </c>
      <c r="CP18" s="74">
        <f t="shared" si="61"/>
        <v>15</v>
      </c>
      <c r="CQ18" s="56">
        <f t="shared" si="62"/>
        <v>0</v>
      </c>
      <c r="CR18" s="4">
        <f t="shared" si="63"/>
        <v>0</v>
      </c>
      <c r="CS18" s="4">
        <f t="shared" si="64"/>
        <v>0</v>
      </c>
      <c r="CT18" s="49">
        <f t="shared" si="65"/>
        <v>0</v>
      </c>
      <c r="CU18" s="4">
        <f t="shared" si="66"/>
        <v>0</v>
      </c>
      <c r="CV18" s="49">
        <f t="shared" si="67"/>
        <v>0</v>
      </c>
      <c r="CW18" s="56"/>
      <c r="CX18" s="74">
        <f t="shared" si="68"/>
        <v>15</v>
      </c>
      <c r="CY18" s="4">
        <f>Input_All!Q17*(1-$DC$3)</f>
        <v>2.0256495220260276E-4</v>
      </c>
      <c r="CZ18" s="4">
        <f>Input_All!L17</f>
        <v>1.3775257569717501E-4</v>
      </c>
      <c r="DA18" s="4">
        <f>Input_All!M17</f>
        <v>0</v>
      </c>
      <c r="DB18" s="49">
        <f>$DC$3*Input_All!Q17</f>
        <v>2.5330667434736123E-4</v>
      </c>
      <c r="DD18" s="102">
        <f>Input_All!Q17*Input_All!C17</f>
        <v>0</v>
      </c>
      <c r="DG18" s="82">
        <f t="shared" si="69"/>
        <v>15</v>
      </c>
      <c r="DH18" s="56">
        <f t="shared" si="70"/>
        <v>3.3411758948525701E-3</v>
      </c>
      <c r="DI18" s="4">
        <f t="shared" si="71"/>
        <v>1.3994933961614101E-4</v>
      </c>
      <c r="DJ18" s="4">
        <f t="shared" si="72"/>
        <v>1.3775257569717501E-4</v>
      </c>
      <c r="DK18" s="49">
        <f t="shared" si="73"/>
        <v>2.5330667434736123E-4</v>
      </c>
      <c r="DM18" s="74">
        <f t="shared" si="74"/>
        <v>15</v>
      </c>
      <c r="DN18" s="4">
        <f t="shared" si="85"/>
        <v>8.7662181029683809E-8</v>
      </c>
      <c r="DO18" s="4">
        <f t="shared" si="85"/>
        <v>1.5256796570041963E-10</v>
      </c>
      <c r="DP18" s="49">
        <f t="shared" si="75"/>
        <v>1.8095907165819502E-9</v>
      </c>
      <c r="DQ18" s="49">
        <f t="shared" si="86"/>
        <v>4.5711831993810213E-9</v>
      </c>
      <c r="DS18" s="74">
        <f t="shared" si="76"/>
        <v>15</v>
      </c>
      <c r="DT18" s="410">
        <f t="shared" si="77"/>
        <v>1.3775257569717501E-4</v>
      </c>
      <c r="DU18" s="467">
        <f t="shared" si="78"/>
        <v>1.3775257569717501E-4</v>
      </c>
      <c r="DV18" s="49"/>
      <c r="DW18" s="102">
        <f t="shared" si="87"/>
        <v>99418.154881136637</v>
      </c>
      <c r="DY18" s="74">
        <f t="shared" si="79"/>
        <v>15</v>
      </c>
      <c r="DZ18" s="409">
        <f t="shared" si="80"/>
        <v>1.4037183234647218E-4</v>
      </c>
      <c r="EB18" s="102">
        <f t="shared" si="88"/>
        <v>99407.103563457713</v>
      </c>
      <c r="EE18" s="74">
        <f t="shared" si="81"/>
        <v>15</v>
      </c>
      <c r="EF18" s="409">
        <f>Input_Accepted!Q17</f>
        <v>4.5587162654996398E-4</v>
      </c>
      <c r="EH18" s="102">
        <f t="shared" si="8"/>
        <v>2.9631655725747657E-4</v>
      </c>
    </row>
    <row r="19" spans="1:138">
      <c r="A19" s="82">
        <f t="shared" si="9"/>
        <v>16</v>
      </c>
      <c r="B19" s="84">
        <f>Input_All!B18</f>
        <v>0</v>
      </c>
      <c r="C19" s="17">
        <f>Input_All!C18</f>
        <v>0</v>
      </c>
      <c r="D19" s="16">
        <f t="shared" si="10"/>
        <v>0</v>
      </c>
      <c r="E19" s="12"/>
      <c r="F19" s="11">
        <f t="shared" si="11"/>
        <v>0</v>
      </c>
      <c r="G19" s="11">
        <f t="shared" si="12"/>
        <v>0</v>
      </c>
      <c r="H19" s="49">
        <f t="shared" si="13"/>
        <v>0</v>
      </c>
      <c r="J19" s="61">
        <f t="shared" si="14"/>
        <v>16</v>
      </c>
      <c r="K19" s="5">
        <f>Input_All!B18</f>
        <v>0</v>
      </c>
      <c r="L19" s="4">
        <f t="shared" si="82"/>
        <v>0</v>
      </c>
      <c r="M19" s="4">
        <f t="shared" si="83"/>
        <v>0</v>
      </c>
      <c r="N19" s="4"/>
      <c r="O19" s="49"/>
      <c r="Q19" s="43">
        <f t="shared" si="15"/>
        <v>16</v>
      </c>
      <c r="R19" s="14">
        <f>Input_All!M18</f>
        <v>0</v>
      </c>
      <c r="S19" s="14">
        <f t="shared" si="16"/>
        <v>0</v>
      </c>
      <c r="T19" s="14">
        <f t="shared" si="17"/>
        <v>0</v>
      </c>
      <c r="U19" s="14">
        <f t="shared" si="18"/>
        <v>0</v>
      </c>
      <c r="V19" s="14">
        <f t="shared" si="19"/>
        <v>0</v>
      </c>
      <c r="W19" s="49"/>
      <c r="X19" s="43">
        <f t="shared" si="20"/>
        <v>16</v>
      </c>
      <c r="Y19" s="14">
        <f>+Input_All!I18</f>
        <v>0</v>
      </c>
      <c r="Z19" s="14">
        <f t="shared" si="21"/>
        <v>0</v>
      </c>
      <c r="AA19" s="14">
        <f t="shared" si="22"/>
        <v>0</v>
      </c>
      <c r="AB19" s="14">
        <f t="shared" si="23"/>
        <v>0</v>
      </c>
      <c r="AC19" s="14">
        <f t="shared" si="24"/>
        <v>0</v>
      </c>
      <c r="AD19" s="50"/>
      <c r="AE19" s="43">
        <f t="shared" si="25"/>
        <v>16</v>
      </c>
      <c r="AF19" s="14">
        <f>Input_All!E18</f>
        <v>0</v>
      </c>
      <c r="AG19" s="14">
        <f>Input_All!J18</f>
        <v>3.0609506673692599E-3</v>
      </c>
      <c r="AH19" s="14">
        <f>Input_All!K18</f>
        <v>1.5349679151499499E-4</v>
      </c>
      <c r="AI19" s="44">
        <f>Input_All!L18</f>
        <v>1.9792855954290899E-4</v>
      </c>
      <c r="AK19" s="56">
        <f t="shared" si="0"/>
        <v>0</v>
      </c>
      <c r="AL19" s="4">
        <f t="shared" si="1"/>
        <v>0</v>
      </c>
      <c r="AM19" s="4">
        <f t="shared" si="2"/>
        <v>0</v>
      </c>
      <c r="AN19" s="4">
        <f t="shared" si="26"/>
        <v>0</v>
      </c>
      <c r="AO19" s="57">
        <f t="shared" si="27"/>
        <v>16</v>
      </c>
      <c r="AQ19" s="74">
        <f t="shared" si="27"/>
        <v>16</v>
      </c>
      <c r="AR19" s="73">
        <f t="shared" si="3"/>
        <v>-3.0609506673692599E-3</v>
      </c>
      <c r="AS19" s="73">
        <f t="shared" si="4"/>
        <v>-1.5349679151499499E-4</v>
      </c>
      <c r="AT19" s="50">
        <f t="shared" si="28"/>
        <v>-1.9792855954290899E-4</v>
      </c>
      <c r="AU19" s="50">
        <f t="shared" si="29"/>
        <v>-3.4352787428168122E-4</v>
      </c>
      <c r="AW19" s="74">
        <f t="shared" si="30"/>
        <v>16</v>
      </c>
      <c r="AX19" s="4">
        <f t="shared" si="31"/>
        <v>0</v>
      </c>
      <c r="AY19" s="4">
        <f t="shared" si="31"/>
        <v>0</v>
      </c>
      <c r="AZ19" s="49">
        <f t="shared" si="31"/>
        <v>0</v>
      </c>
      <c r="BA19" s="4">
        <f t="shared" si="31"/>
        <v>0</v>
      </c>
      <c r="BC19" s="74">
        <f t="shared" si="32"/>
        <v>16</v>
      </c>
      <c r="BD19" s="56">
        <f t="shared" si="33"/>
        <v>0</v>
      </c>
      <c r="BE19" s="4">
        <f t="shared" si="34"/>
        <v>0</v>
      </c>
      <c r="BF19" s="4">
        <f t="shared" si="35"/>
        <v>0</v>
      </c>
      <c r="BG19" s="49">
        <f t="shared" si="36"/>
        <v>0</v>
      </c>
      <c r="BI19" s="74">
        <f t="shared" si="37"/>
        <v>16</v>
      </c>
      <c r="BJ19" s="56" t="e">
        <f t="shared" si="38"/>
        <v>#DIV/0!</v>
      </c>
      <c r="BK19" s="4" t="e">
        <f t="shared" si="39"/>
        <v>#DIV/0!</v>
      </c>
      <c r="BL19" s="4" t="e">
        <f t="shared" si="40"/>
        <v>#DIV/0!</v>
      </c>
      <c r="BM19" s="49" t="e">
        <f t="shared" si="41"/>
        <v>#DIV/0!</v>
      </c>
      <c r="BO19" s="74">
        <f t="shared" si="42"/>
        <v>16</v>
      </c>
      <c r="BP19" s="56">
        <f t="shared" si="43"/>
        <v>0</v>
      </c>
      <c r="BQ19" s="4">
        <f t="shared" si="44"/>
        <v>0</v>
      </c>
      <c r="BR19" s="4">
        <f t="shared" si="84"/>
        <v>0</v>
      </c>
      <c r="BS19" s="49">
        <f t="shared" si="45"/>
        <v>0</v>
      </c>
      <c r="BU19" s="74">
        <f t="shared" si="46"/>
        <v>16</v>
      </c>
      <c r="BV19" s="73">
        <f t="shared" si="47"/>
        <v>9.3694189880683169E-6</v>
      </c>
      <c r="BW19" s="73">
        <f t="shared" si="48"/>
        <v>2.356126500539784E-8</v>
      </c>
      <c r="BX19" s="73">
        <f t="shared" si="49"/>
        <v>3.9175714682730871E-8</v>
      </c>
      <c r="BY19" s="1">
        <f t="shared" si="50"/>
        <v>1.1801140040849058E-7</v>
      </c>
      <c r="BZ19" s="91">
        <f t="shared" si="51"/>
        <v>2.7056186372114952E-5</v>
      </c>
      <c r="CB19" s="74">
        <f t="shared" si="52"/>
        <v>16</v>
      </c>
      <c r="CC19" s="56">
        <f t="shared" si="53"/>
        <v>0</v>
      </c>
      <c r="CD19" s="4">
        <f t="shared" si="54"/>
        <v>0</v>
      </c>
      <c r="CE19" s="4">
        <f t="shared" si="55"/>
        <v>0</v>
      </c>
      <c r="CF19" s="49">
        <f t="shared" si="56"/>
        <v>0</v>
      </c>
      <c r="CH19" s="74">
        <f t="shared" si="57"/>
        <v>16</v>
      </c>
      <c r="CI19" s="56">
        <f t="shared" si="5"/>
        <v>0</v>
      </c>
      <c r="CJ19" s="4">
        <f t="shared" si="6"/>
        <v>0</v>
      </c>
      <c r="CK19" s="4">
        <f t="shared" si="7"/>
        <v>0</v>
      </c>
      <c r="CL19" s="49">
        <f t="shared" si="58"/>
        <v>0</v>
      </c>
      <c r="CM19" s="4">
        <f t="shared" si="59"/>
        <v>0</v>
      </c>
      <c r="CN19" s="49">
        <f t="shared" si="60"/>
        <v>0</v>
      </c>
      <c r="CP19" s="74">
        <f t="shared" si="61"/>
        <v>16</v>
      </c>
      <c r="CQ19" s="56">
        <f t="shared" si="62"/>
        <v>0</v>
      </c>
      <c r="CR19" s="4">
        <f t="shared" si="63"/>
        <v>0</v>
      </c>
      <c r="CS19" s="4">
        <f t="shared" si="64"/>
        <v>0</v>
      </c>
      <c r="CT19" s="49">
        <f t="shared" si="65"/>
        <v>0</v>
      </c>
      <c r="CU19" s="4">
        <f t="shared" si="66"/>
        <v>0</v>
      </c>
      <c r="CV19" s="49">
        <f t="shared" si="67"/>
        <v>0</v>
      </c>
      <c r="CW19" s="56"/>
      <c r="CX19" s="74">
        <f t="shared" si="68"/>
        <v>16</v>
      </c>
      <c r="CY19" s="4">
        <f>Input_All!Q18*(1-$DC$3)</f>
        <v>2.7471328030901281E-4</v>
      </c>
      <c r="CZ19" s="4">
        <f>Input_All!L18</f>
        <v>1.9792855954290899E-4</v>
      </c>
      <c r="DA19" s="4">
        <f>Input_All!M18</f>
        <v>0</v>
      </c>
      <c r="DB19" s="49">
        <f>$DC$3*Input_All!Q18</f>
        <v>3.4352787428168122E-4</v>
      </c>
      <c r="DD19" s="102">
        <f>Input_All!Q18*Input_All!C18</f>
        <v>0</v>
      </c>
      <c r="DG19" s="82">
        <f t="shared" si="69"/>
        <v>16</v>
      </c>
      <c r="DH19" s="56">
        <f t="shared" si="70"/>
        <v>3.0609506673692599E-3</v>
      </c>
      <c r="DI19" s="4">
        <f t="shared" si="71"/>
        <v>1.5349679151499499E-4</v>
      </c>
      <c r="DJ19" s="4">
        <f t="shared" si="72"/>
        <v>1.9792855954290899E-4</v>
      </c>
      <c r="DK19" s="49">
        <f t="shared" si="73"/>
        <v>3.4352787428168122E-4</v>
      </c>
      <c r="DM19" s="74">
        <f t="shared" si="74"/>
        <v>16</v>
      </c>
      <c r="DN19" s="4">
        <f t="shared" si="85"/>
        <v>7.8526178118072973E-8</v>
      </c>
      <c r="DO19" s="4">
        <f t="shared" si="85"/>
        <v>1.8353345295176251E-10</v>
      </c>
      <c r="DP19" s="49">
        <f t="shared" si="75"/>
        <v>3.621149031802037E-9</v>
      </c>
      <c r="DQ19" s="49">
        <f t="shared" si="86"/>
        <v>8.1398649175885419E-9</v>
      </c>
      <c r="DS19" s="74">
        <f t="shared" si="76"/>
        <v>16</v>
      </c>
      <c r="DT19" s="410">
        <f t="shared" si="77"/>
        <v>1.9792855954290899E-4</v>
      </c>
      <c r="DU19" s="467">
        <f t="shared" si="78"/>
        <v>1.9792855954290899E-4</v>
      </c>
      <c r="DV19" s="49"/>
      <c r="DW19" s="102">
        <f t="shared" si="87"/>
        <v>99404.459774230709</v>
      </c>
      <c r="DY19" s="74">
        <f t="shared" si="79"/>
        <v>16</v>
      </c>
      <c r="DZ19" s="409">
        <f t="shared" si="80"/>
        <v>2.0169201509388353E-4</v>
      </c>
      <c r="EB19" s="102">
        <f t="shared" si="88"/>
        <v>99393.149606182255</v>
      </c>
      <c r="EE19" s="74">
        <f t="shared" si="81"/>
        <v>16</v>
      </c>
      <c r="EF19" s="409">
        <f>Input_Accepted!Q18</f>
        <v>6.1824115459069404E-4</v>
      </c>
      <c r="EH19" s="102">
        <f t="shared" si="8"/>
        <v>4.0185675048395116E-4</v>
      </c>
    </row>
    <row r="20" spans="1:138">
      <c r="A20" s="82">
        <f t="shared" si="9"/>
        <v>17</v>
      </c>
      <c r="B20" s="84">
        <f>Input_All!B19</f>
        <v>0</v>
      </c>
      <c r="C20" s="17">
        <f>Input_All!C19</f>
        <v>7.2553045858999396E-2</v>
      </c>
      <c r="D20" s="16">
        <f t="shared" si="10"/>
        <v>0</v>
      </c>
      <c r="E20" s="12"/>
      <c r="F20" s="11">
        <f t="shared" si="11"/>
        <v>0</v>
      </c>
      <c r="G20" s="11">
        <f t="shared" si="12"/>
        <v>0</v>
      </c>
      <c r="H20" s="49">
        <f t="shared" si="13"/>
        <v>0</v>
      </c>
      <c r="J20" s="61">
        <f t="shared" si="14"/>
        <v>17</v>
      </c>
      <c r="K20" s="5">
        <f>Input_All!B19</f>
        <v>0</v>
      </c>
      <c r="L20" s="4">
        <f t="shared" si="82"/>
        <v>0</v>
      </c>
      <c r="M20" s="4">
        <f t="shared" si="83"/>
        <v>0</v>
      </c>
      <c r="N20" s="4"/>
      <c r="O20" s="49"/>
      <c r="Q20" s="43">
        <f t="shared" si="15"/>
        <v>17</v>
      </c>
      <c r="R20" s="14">
        <f>Input_All!M19</f>
        <v>0</v>
      </c>
      <c r="S20" s="14">
        <f t="shared" si="16"/>
        <v>0</v>
      </c>
      <c r="T20" s="14">
        <f t="shared" si="17"/>
        <v>0</v>
      </c>
      <c r="U20" s="14">
        <f t="shared" si="18"/>
        <v>0</v>
      </c>
      <c r="V20" s="14">
        <f t="shared" si="19"/>
        <v>0</v>
      </c>
      <c r="W20" s="49"/>
      <c r="X20" s="43">
        <f t="shared" si="20"/>
        <v>17</v>
      </c>
      <c r="Y20" s="14">
        <f>+Input_All!I19</f>
        <v>0</v>
      </c>
      <c r="Z20" s="14">
        <f t="shared" si="21"/>
        <v>0</v>
      </c>
      <c r="AA20" s="14">
        <f t="shared" si="22"/>
        <v>0</v>
      </c>
      <c r="AB20" s="14">
        <f t="shared" si="23"/>
        <v>0</v>
      </c>
      <c r="AC20" s="14">
        <f t="shared" si="24"/>
        <v>0</v>
      </c>
      <c r="AD20" s="50"/>
      <c r="AE20" s="43">
        <f t="shared" si="25"/>
        <v>17</v>
      </c>
      <c r="AF20" s="14">
        <f>Input_All!E19</f>
        <v>0</v>
      </c>
      <c r="AG20" s="14">
        <f>Input_All!J19</f>
        <v>2.7965782106082302E-3</v>
      </c>
      <c r="AH20" s="14">
        <f>Input_All!K19</f>
        <v>1.6835556674343899E-4</v>
      </c>
      <c r="AI20" s="44">
        <f>Input_All!L19</f>
        <v>2.9806341854339698E-4</v>
      </c>
      <c r="AK20" s="56">
        <f t="shared" si="0"/>
        <v>2.029002671625374E-4</v>
      </c>
      <c r="AL20" s="4">
        <f t="shared" si="1"/>
        <v>1.2214709154554563E-5</v>
      </c>
      <c r="AM20" s="4">
        <f t="shared" si="2"/>
        <v>2.1625408874469212E-5</v>
      </c>
      <c r="AN20" s="4">
        <f t="shared" si="26"/>
        <v>3.5160482756273103E-5</v>
      </c>
      <c r="AO20" s="57">
        <f t="shared" ref="AO20:AQ35" si="89">1+AO19</f>
        <v>17</v>
      </c>
      <c r="AQ20" s="74">
        <f t="shared" si="89"/>
        <v>17</v>
      </c>
      <c r="AR20" s="73">
        <f t="shared" si="3"/>
        <v>-2.7965782106082302E-3</v>
      </c>
      <c r="AS20" s="73">
        <f t="shared" si="4"/>
        <v>-1.6835556674343899E-4</v>
      </c>
      <c r="AT20" s="50">
        <f t="shared" si="28"/>
        <v>-2.9806341854339698E-4</v>
      </c>
      <c r="AU20" s="50">
        <f t="shared" si="29"/>
        <v>-4.846175972350558E-4</v>
      </c>
      <c r="AW20" s="74">
        <f t="shared" si="30"/>
        <v>17</v>
      </c>
      <c r="AX20" s="4">
        <f t="shared" si="31"/>
        <v>0</v>
      </c>
      <c r="AY20" s="4">
        <f t="shared" si="31"/>
        <v>0</v>
      </c>
      <c r="AZ20" s="49">
        <f t="shared" si="31"/>
        <v>0</v>
      </c>
      <c r="BA20" s="4">
        <f t="shared" si="31"/>
        <v>0</v>
      </c>
      <c r="BC20" s="74">
        <f t="shared" si="32"/>
        <v>17</v>
      </c>
      <c r="BD20" s="56">
        <f t="shared" si="33"/>
        <v>4.058005343250748E-4</v>
      </c>
      <c r="BE20" s="4">
        <f t="shared" si="34"/>
        <v>2.4429418309109125E-5</v>
      </c>
      <c r="BF20" s="4">
        <f t="shared" si="35"/>
        <v>4.3250817748938423E-5</v>
      </c>
      <c r="BG20" s="49">
        <f t="shared" si="36"/>
        <v>7.0320965512546207E-5</v>
      </c>
      <c r="BI20" s="74">
        <f t="shared" si="37"/>
        <v>17</v>
      </c>
      <c r="BJ20" s="56" t="e">
        <f t="shared" si="38"/>
        <v>#NUM!</v>
      </c>
      <c r="BK20" s="4" t="e">
        <f t="shared" si="39"/>
        <v>#NUM!</v>
      </c>
      <c r="BL20" s="4" t="e">
        <f t="shared" si="40"/>
        <v>#NUM!</v>
      </c>
      <c r="BM20" s="49" t="e">
        <f t="shared" si="41"/>
        <v>#NUM!</v>
      </c>
      <c r="BO20" s="74">
        <f t="shared" si="42"/>
        <v>17</v>
      </c>
      <c r="BP20" s="56">
        <f t="shared" si="43"/>
        <v>2.0233284069646408E-4</v>
      </c>
      <c r="BQ20" s="4">
        <f t="shared" si="44"/>
        <v>1.2212652740272242E-5</v>
      </c>
      <c r="BR20" s="4">
        <f t="shared" si="84"/>
        <v>2.1618963131172687E-5</v>
      </c>
      <c r="BS20" s="49">
        <f t="shared" si="45"/>
        <v>3.5143443367602132E-5</v>
      </c>
      <c r="BU20" s="74">
        <f t="shared" si="46"/>
        <v>17</v>
      </c>
      <c r="BV20" s="73">
        <f t="shared" si="47"/>
        <v>7.8208496880487311E-6</v>
      </c>
      <c r="BW20" s="73">
        <f t="shared" si="48"/>
        <v>2.834359685350454E-8</v>
      </c>
      <c r="BX20" s="73">
        <f t="shared" si="49"/>
        <v>8.8841801473776247E-8</v>
      </c>
      <c r="BY20" s="1">
        <f t="shared" si="50"/>
        <v>2.3485421554987876E-7</v>
      </c>
      <c r="BZ20" s="91">
        <f t="shared" si="51"/>
        <v>2.7578999145022871E-5</v>
      </c>
      <c r="CB20" s="74">
        <f t="shared" si="52"/>
        <v>17</v>
      </c>
      <c r="CC20" s="56">
        <f t="shared" si="53"/>
        <v>0</v>
      </c>
      <c r="CD20" s="4">
        <f t="shared" si="54"/>
        <v>0</v>
      </c>
      <c r="CE20" s="4">
        <f t="shared" si="55"/>
        <v>0</v>
      </c>
      <c r="CF20" s="49">
        <f t="shared" si="56"/>
        <v>0</v>
      </c>
      <c r="CH20" s="74">
        <f t="shared" si="57"/>
        <v>17</v>
      </c>
      <c r="CI20" s="56">
        <f t="shared" si="5"/>
        <v>1</v>
      </c>
      <c r="CJ20" s="4">
        <f t="shared" si="6"/>
        <v>1</v>
      </c>
      <c r="CK20" s="4">
        <f t="shared" si="7"/>
        <v>1</v>
      </c>
      <c r="CL20" s="49">
        <f t="shared" si="58"/>
        <v>1</v>
      </c>
      <c r="CM20" s="4">
        <f t="shared" si="59"/>
        <v>0</v>
      </c>
      <c r="CN20" s="49">
        <f t="shared" si="60"/>
        <v>0</v>
      </c>
      <c r="CP20" s="74">
        <f t="shared" si="61"/>
        <v>17</v>
      </c>
      <c r="CQ20" s="56">
        <f t="shared" si="62"/>
        <v>1</v>
      </c>
      <c r="CR20" s="4">
        <f t="shared" si="63"/>
        <v>1</v>
      </c>
      <c r="CS20" s="4">
        <f t="shared" si="64"/>
        <v>1</v>
      </c>
      <c r="CT20" s="49">
        <f t="shared" si="65"/>
        <v>1</v>
      </c>
      <c r="CU20" s="4">
        <f t="shared" si="66"/>
        <v>0</v>
      </c>
      <c r="CV20" s="49">
        <f t="shared" si="67"/>
        <v>0</v>
      </c>
      <c r="CW20" s="56"/>
      <c r="CX20" s="74">
        <f t="shared" si="68"/>
        <v>17</v>
      </c>
      <c r="CY20" s="4">
        <f>Input_All!Q19*(1-$DC$3)</f>
        <v>3.8754028362412117E-4</v>
      </c>
      <c r="CZ20" s="4">
        <f>Input_All!L19</f>
        <v>2.9806341854339698E-4</v>
      </c>
      <c r="DA20" s="4">
        <f>Input_All!M19</f>
        <v>0</v>
      </c>
      <c r="DB20" s="49">
        <f>$DC$3*Input_All!Q19</f>
        <v>4.846175972350558E-4</v>
      </c>
      <c r="DD20" s="102">
        <f>Input_All!Q19*Input_All!C19</f>
        <v>6.3277710726263592E-5</v>
      </c>
      <c r="DG20" s="82">
        <f t="shared" si="69"/>
        <v>17</v>
      </c>
      <c r="DH20" s="56">
        <f t="shared" si="70"/>
        <v>2.7965782106082302E-3</v>
      </c>
      <c r="DI20" s="4">
        <f t="shared" si="71"/>
        <v>1.6835556674343899E-4</v>
      </c>
      <c r="DJ20" s="4">
        <f t="shared" si="72"/>
        <v>2.9806341854339698E-4</v>
      </c>
      <c r="DK20" s="49">
        <f t="shared" si="73"/>
        <v>4.846175972350558E-4</v>
      </c>
      <c r="DM20" s="74">
        <f t="shared" si="74"/>
        <v>17</v>
      </c>
      <c r="DN20" s="4">
        <f t="shared" si="85"/>
        <v>6.989279589386254E-8</v>
      </c>
      <c r="DO20" s="4">
        <f t="shared" si="85"/>
        <v>2.2078320128942082E-10</v>
      </c>
      <c r="DP20" s="49">
        <f t="shared" si="75"/>
        <v>1.0026989987047612E-8</v>
      </c>
      <c r="DQ20" s="49">
        <f t="shared" si="86"/>
        <v>1.9906309923059993E-8</v>
      </c>
      <c r="DS20" s="74">
        <f t="shared" si="76"/>
        <v>17</v>
      </c>
      <c r="DT20" s="410">
        <f t="shared" si="77"/>
        <v>2.9806341854339698E-4</v>
      </c>
      <c r="DU20" s="467">
        <f t="shared" si="78"/>
        <v>2.9806341854339698E-4</v>
      </c>
      <c r="DV20" s="49"/>
      <c r="DW20" s="102">
        <f t="shared" si="87"/>
        <v>99384.784792695456</v>
      </c>
      <c r="DY20" s="74">
        <f t="shared" si="79"/>
        <v>17</v>
      </c>
      <c r="DZ20" s="409">
        <f t="shared" si="80"/>
        <v>3.0373085951123979E-4</v>
      </c>
      <c r="EB20" s="102">
        <f t="shared" si="88"/>
        <v>99373.102801551649</v>
      </c>
      <c r="EE20" s="74">
        <f t="shared" si="81"/>
        <v>17</v>
      </c>
      <c r="EF20" s="409">
        <f>Input_Accepted!Q19</f>
        <v>8.7215788085917697E-4</v>
      </c>
      <c r="EH20" s="102">
        <f t="shared" si="8"/>
        <v>5.6690262255846505E-4</v>
      </c>
    </row>
    <row r="21" spans="1:138">
      <c r="A21" s="82">
        <f t="shared" si="9"/>
        <v>18</v>
      </c>
      <c r="B21" s="84">
        <f>Input_All!B20</f>
        <v>0</v>
      </c>
      <c r="C21" s="17">
        <f>Input_All!C20</f>
        <v>2.8720054757015698</v>
      </c>
      <c r="D21" s="16">
        <f t="shared" si="10"/>
        <v>0</v>
      </c>
      <c r="E21" s="12"/>
      <c r="F21" s="11">
        <f t="shared" si="11"/>
        <v>0</v>
      </c>
      <c r="G21" s="11">
        <f t="shared" si="12"/>
        <v>0</v>
      </c>
      <c r="H21" s="49">
        <f t="shared" si="13"/>
        <v>0</v>
      </c>
      <c r="J21" s="61">
        <f t="shared" si="14"/>
        <v>18</v>
      </c>
      <c r="K21" s="5">
        <f>Input_All!B20</f>
        <v>0</v>
      </c>
      <c r="L21" s="4">
        <f t="shared" si="82"/>
        <v>0</v>
      </c>
      <c r="M21" s="4">
        <f t="shared" si="83"/>
        <v>0</v>
      </c>
      <c r="N21" s="4"/>
      <c r="O21" s="49"/>
      <c r="Q21" s="43">
        <f t="shared" si="15"/>
        <v>18</v>
      </c>
      <c r="R21" s="14">
        <f>Input_All!M20</f>
        <v>0</v>
      </c>
      <c r="S21" s="14">
        <f t="shared" si="16"/>
        <v>0</v>
      </c>
      <c r="T21" s="14">
        <f t="shared" si="17"/>
        <v>0</v>
      </c>
      <c r="U21" s="14">
        <f t="shared" si="18"/>
        <v>0</v>
      </c>
      <c r="V21" s="14">
        <f t="shared" si="19"/>
        <v>0</v>
      </c>
      <c r="W21" s="49"/>
      <c r="X21" s="43">
        <f t="shared" si="20"/>
        <v>18</v>
      </c>
      <c r="Y21" s="14">
        <f>+Input_All!I20</f>
        <v>0</v>
      </c>
      <c r="Z21" s="14">
        <f t="shared" si="21"/>
        <v>0</v>
      </c>
      <c r="AA21" s="14">
        <f t="shared" si="22"/>
        <v>0</v>
      </c>
      <c r="AB21" s="14">
        <f t="shared" si="23"/>
        <v>0</v>
      </c>
      <c r="AC21" s="14">
        <f t="shared" si="24"/>
        <v>0</v>
      </c>
      <c r="AD21" s="50"/>
      <c r="AE21" s="43">
        <f t="shared" si="25"/>
        <v>18</v>
      </c>
      <c r="AF21" s="14">
        <f>Input_All!E20</f>
        <v>0</v>
      </c>
      <c r="AG21" s="14">
        <f>Input_All!J20</f>
        <v>2.5480585245536299E-3</v>
      </c>
      <c r="AH21" s="14">
        <f>Input_All!K20</f>
        <v>1.8465257221078599E-4</v>
      </c>
      <c r="AI21" s="44">
        <f>Input_All!L20</f>
        <v>4.17274632585776E-4</v>
      </c>
      <c r="AK21" s="56">
        <f t="shared" si="0"/>
        <v>7.3180380349260879E-3</v>
      </c>
      <c r="AL21" s="4">
        <f t="shared" si="1"/>
        <v>5.3032319849175686E-4</v>
      </c>
      <c r="AM21" s="4">
        <f t="shared" si="2"/>
        <v>1.1984150296577094E-3</v>
      </c>
      <c r="AN21" s="4">
        <f t="shared" si="26"/>
        <v>1.8465870362313168E-3</v>
      </c>
      <c r="AO21" s="57">
        <f t="shared" si="89"/>
        <v>18</v>
      </c>
      <c r="AQ21" s="74">
        <f t="shared" si="89"/>
        <v>18</v>
      </c>
      <c r="AR21" s="73">
        <f t="shared" si="3"/>
        <v>-2.5480585245536299E-3</v>
      </c>
      <c r="AS21" s="73">
        <f t="shared" si="4"/>
        <v>-1.8465257221078599E-4</v>
      </c>
      <c r="AT21" s="50">
        <f t="shared" si="28"/>
        <v>-4.17274632585776E-4</v>
      </c>
      <c r="AU21" s="50">
        <f t="shared" si="29"/>
        <v>-6.429608341120014E-4</v>
      </c>
      <c r="AW21" s="74">
        <f t="shared" si="30"/>
        <v>18</v>
      </c>
      <c r="AX21" s="4">
        <f t="shared" si="31"/>
        <v>0</v>
      </c>
      <c r="AY21" s="4">
        <f t="shared" si="31"/>
        <v>0</v>
      </c>
      <c r="AZ21" s="49">
        <f t="shared" si="31"/>
        <v>0</v>
      </c>
      <c r="BA21" s="4">
        <f t="shared" si="31"/>
        <v>0</v>
      </c>
      <c r="BC21" s="74">
        <f t="shared" si="32"/>
        <v>18</v>
      </c>
      <c r="BD21" s="56">
        <f t="shared" si="33"/>
        <v>1.4636076069852176E-2</v>
      </c>
      <c r="BE21" s="4">
        <f t="shared" si="34"/>
        <v>1.0606463969835137E-3</v>
      </c>
      <c r="BF21" s="4">
        <f t="shared" si="35"/>
        <v>2.3968300593154189E-3</v>
      </c>
      <c r="BG21" s="49">
        <f t="shared" si="36"/>
        <v>3.6931740724626336E-3</v>
      </c>
      <c r="BI21" s="74">
        <f t="shared" si="37"/>
        <v>18</v>
      </c>
      <c r="BJ21" s="56" t="e">
        <f t="shared" si="38"/>
        <v>#NUM!</v>
      </c>
      <c r="BK21" s="4" t="e">
        <f t="shared" si="39"/>
        <v>#NUM!</v>
      </c>
      <c r="BL21" s="4" t="e">
        <f t="shared" si="40"/>
        <v>#NUM!</v>
      </c>
      <c r="BM21" s="49" t="e">
        <f t="shared" si="41"/>
        <v>#NUM!</v>
      </c>
      <c r="BO21" s="74">
        <f t="shared" si="42"/>
        <v>18</v>
      </c>
      <c r="BP21" s="56">
        <f t="shared" si="43"/>
        <v>7.2993912457281866E-3</v>
      </c>
      <c r="BQ21" s="4">
        <f t="shared" si="44"/>
        <v>5.302252729490523E-4</v>
      </c>
      <c r="BR21" s="4">
        <f t="shared" si="84"/>
        <v>1.1979149614665238E-3</v>
      </c>
      <c r="BS21" s="49">
        <f t="shared" si="45"/>
        <v>1.8453997530902412E-3</v>
      </c>
      <c r="BU21" s="74">
        <f t="shared" si="46"/>
        <v>18</v>
      </c>
      <c r="BV21" s="73">
        <f t="shared" si="47"/>
        <v>6.4926022445504211E-6</v>
      </c>
      <c r="BW21" s="73">
        <f t="shared" si="48"/>
        <v>3.4096572424059534E-8</v>
      </c>
      <c r="BX21" s="73">
        <f t="shared" si="49"/>
        <v>1.7411811899959436E-7</v>
      </c>
      <c r="BY21" s="1">
        <f t="shared" si="50"/>
        <v>4.1339863420200058E-7</v>
      </c>
      <c r="BZ21" s="91">
        <f t="shared" si="51"/>
        <v>2.811711327670538E-5</v>
      </c>
      <c r="CB21" s="74">
        <f t="shared" si="52"/>
        <v>18</v>
      </c>
      <c r="CC21" s="56">
        <f t="shared" si="53"/>
        <v>0</v>
      </c>
      <c r="CD21" s="4">
        <f t="shared" si="54"/>
        <v>0</v>
      </c>
      <c r="CE21" s="4">
        <f t="shared" si="55"/>
        <v>0</v>
      </c>
      <c r="CF21" s="49">
        <f t="shared" si="56"/>
        <v>0</v>
      </c>
      <c r="CH21" s="74">
        <f t="shared" si="57"/>
        <v>18</v>
      </c>
      <c r="CI21" s="56">
        <f t="shared" si="5"/>
        <v>1</v>
      </c>
      <c r="CJ21" s="4">
        <f t="shared" si="6"/>
        <v>1</v>
      </c>
      <c r="CK21" s="4">
        <f t="shared" si="7"/>
        <v>1</v>
      </c>
      <c r="CL21" s="49">
        <f t="shared" si="58"/>
        <v>1</v>
      </c>
      <c r="CM21" s="4">
        <f t="shared" si="59"/>
        <v>0</v>
      </c>
      <c r="CN21" s="49">
        <f t="shared" si="60"/>
        <v>0</v>
      </c>
      <c r="CP21" s="74">
        <f t="shared" si="61"/>
        <v>18</v>
      </c>
      <c r="CQ21" s="56">
        <f t="shared" si="62"/>
        <v>1</v>
      </c>
      <c r="CR21" s="4">
        <f t="shared" si="63"/>
        <v>1</v>
      </c>
      <c r="CS21" s="4">
        <f t="shared" si="64"/>
        <v>1</v>
      </c>
      <c r="CT21" s="49">
        <f t="shared" si="65"/>
        <v>1</v>
      </c>
      <c r="CU21" s="4">
        <f t="shared" si="66"/>
        <v>0</v>
      </c>
      <c r="CV21" s="49">
        <f t="shared" si="67"/>
        <v>0</v>
      </c>
      <c r="CW21" s="56"/>
      <c r="CX21" s="74">
        <f t="shared" si="68"/>
        <v>18</v>
      </c>
      <c r="CY21" s="4">
        <f>Input_All!Q20*(1-$DC$3)</f>
        <v>5.1416462264804869E-4</v>
      </c>
      <c r="CZ21" s="4">
        <f>Input_All!L20</f>
        <v>4.17274632585776E-4</v>
      </c>
      <c r="DA21" s="4">
        <f>Input_All!M20</f>
        <v>0</v>
      </c>
      <c r="DB21" s="49">
        <f>$DC$3*Input_All!Q20</f>
        <v>6.429608341120014E-4</v>
      </c>
      <c r="DD21" s="102">
        <f>Input_All!Q20*Input_All!C20</f>
        <v>3.3232706478885437E-3</v>
      </c>
      <c r="DG21" s="82">
        <f t="shared" si="69"/>
        <v>18</v>
      </c>
      <c r="DH21" s="56">
        <f t="shared" si="70"/>
        <v>2.5480585245536299E-3</v>
      </c>
      <c r="DI21" s="4">
        <f t="shared" si="71"/>
        <v>1.8465257221078599E-4</v>
      </c>
      <c r="DJ21" s="4">
        <f t="shared" si="72"/>
        <v>4.17274632585776E-4</v>
      </c>
      <c r="DK21" s="49">
        <f t="shared" si="73"/>
        <v>6.429608341120014E-4</v>
      </c>
      <c r="DM21" s="74">
        <f t="shared" si="74"/>
        <v>18</v>
      </c>
      <c r="DN21" s="4">
        <f t="shared" si="85"/>
        <v>6.1762034356677089E-8</v>
      </c>
      <c r="DO21" s="4">
        <f t="shared" si="85"/>
        <v>2.6559238720273812E-10</v>
      </c>
      <c r="DP21" s="49">
        <f t="shared" si="75"/>
        <v>1.4211313553457903E-8</v>
      </c>
      <c r="DQ21" s="49">
        <f t="shared" si="86"/>
        <v>2.5072580664668505E-8</v>
      </c>
      <c r="DS21" s="74">
        <f t="shared" si="76"/>
        <v>18</v>
      </c>
      <c r="DT21" s="410">
        <f t="shared" si="77"/>
        <v>4.17274632585776E-4</v>
      </c>
      <c r="DU21" s="467">
        <f t="shared" si="78"/>
        <v>4.17274632585776E-4</v>
      </c>
      <c r="DV21" s="49"/>
      <c r="DW21" s="102">
        <f t="shared" si="87"/>
        <v>99355.161823988936</v>
      </c>
      <c r="DY21" s="74">
        <f t="shared" si="79"/>
        <v>18</v>
      </c>
      <c r="DZ21" s="409">
        <f t="shared" si="80"/>
        <v>4.2520878082548652E-4</v>
      </c>
      <c r="EB21" s="102">
        <f t="shared" si="88"/>
        <v>99342.920123625445</v>
      </c>
      <c r="EE21" s="74">
        <f t="shared" si="81"/>
        <v>18</v>
      </c>
      <c r="EF21" s="409">
        <f>Input_Accepted!Q20</f>
        <v>1.1571254567600501E-3</v>
      </c>
      <c r="EH21" s="102">
        <f t="shared" si="8"/>
        <v>7.5213154689403262E-4</v>
      </c>
    </row>
    <row r="22" spans="1:138">
      <c r="A22" s="82">
        <f t="shared" si="9"/>
        <v>19</v>
      </c>
      <c r="B22" s="84">
        <f>Input_All!B21</f>
        <v>0</v>
      </c>
      <c r="C22" s="17">
        <f>Input_All!C21</f>
        <v>11.5660506502396</v>
      </c>
      <c r="D22" s="16">
        <f t="shared" si="10"/>
        <v>0</v>
      </c>
      <c r="E22" s="12"/>
      <c r="F22" s="11">
        <f t="shared" si="11"/>
        <v>0</v>
      </c>
      <c r="G22" s="11">
        <f t="shared" si="12"/>
        <v>0</v>
      </c>
      <c r="H22" s="49">
        <f t="shared" si="13"/>
        <v>0</v>
      </c>
      <c r="J22" s="61">
        <f t="shared" si="14"/>
        <v>19</v>
      </c>
      <c r="K22" s="5">
        <f>Input_All!B21</f>
        <v>0</v>
      </c>
      <c r="L22" s="4">
        <f t="shared" si="82"/>
        <v>0</v>
      </c>
      <c r="M22" s="4">
        <f t="shared" si="83"/>
        <v>0</v>
      </c>
      <c r="N22" s="4"/>
      <c r="O22" s="49"/>
      <c r="Q22" s="43">
        <f t="shared" si="15"/>
        <v>19</v>
      </c>
      <c r="R22" s="14">
        <f>Input_All!M21</f>
        <v>0</v>
      </c>
      <c r="S22" s="14">
        <f t="shared" si="16"/>
        <v>0</v>
      </c>
      <c r="T22" s="14">
        <f t="shared" si="17"/>
        <v>0</v>
      </c>
      <c r="U22" s="14">
        <f t="shared" si="18"/>
        <v>0</v>
      </c>
      <c r="V22" s="14">
        <f t="shared" si="19"/>
        <v>0</v>
      </c>
      <c r="W22" s="49"/>
      <c r="X22" s="43">
        <f t="shared" si="20"/>
        <v>19</v>
      </c>
      <c r="Y22" s="14">
        <f>+Input_All!I21</f>
        <v>0</v>
      </c>
      <c r="Z22" s="14">
        <f t="shared" si="21"/>
        <v>0</v>
      </c>
      <c r="AA22" s="14">
        <f t="shared" si="22"/>
        <v>0</v>
      </c>
      <c r="AB22" s="14">
        <f t="shared" si="23"/>
        <v>0</v>
      </c>
      <c r="AC22" s="14">
        <f t="shared" si="24"/>
        <v>0</v>
      </c>
      <c r="AD22" s="50"/>
      <c r="AE22" s="43">
        <f t="shared" si="25"/>
        <v>19</v>
      </c>
      <c r="AF22" s="14">
        <f>Input_All!E21</f>
        <v>0</v>
      </c>
      <c r="AG22" s="14">
        <f>Input_All!J21</f>
        <v>2.3153916091875602E-3</v>
      </c>
      <c r="AH22" s="14">
        <f>Input_All!K21</f>
        <v>2.0252699204137401E-4</v>
      </c>
      <c r="AI22" s="44">
        <f>Input_All!L21</f>
        <v>4.8407550297339399E-4</v>
      </c>
      <c r="AK22" s="56">
        <f t="shared" si="0"/>
        <v>2.6779936627003093E-2</v>
      </c>
      <c r="AL22" s="4">
        <f t="shared" si="1"/>
        <v>2.3424374479912042E-3</v>
      </c>
      <c r="AM22" s="4">
        <f t="shared" si="2"/>
        <v>5.598841785930485E-3</v>
      </c>
      <c r="AN22" s="4">
        <f t="shared" si="26"/>
        <v>8.4247552266019637E-3</v>
      </c>
      <c r="AO22" s="57">
        <f t="shared" si="89"/>
        <v>19</v>
      </c>
      <c r="AQ22" s="74">
        <f t="shared" si="89"/>
        <v>19</v>
      </c>
      <c r="AR22" s="73">
        <f t="shared" si="3"/>
        <v>-2.3153916091875602E-3</v>
      </c>
      <c r="AS22" s="73">
        <f t="shared" si="4"/>
        <v>-2.0252699204137401E-4</v>
      </c>
      <c r="AT22" s="50">
        <f t="shared" si="28"/>
        <v>-4.8407550297339399E-4</v>
      </c>
      <c r="AU22" s="50">
        <f t="shared" si="29"/>
        <v>-7.2840379844155698E-4</v>
      </c>
      <c r="AW22" s="74">
        <f t="shared" si="30"/>
        <v>19</v>
      </c>
      <c r="AX22" s="4">
        <f t="shared" si="31"/>
        <v>0</v>
      </c>
      <c r="AY22" s="4">
        <f t="shared" si="31"/>
        <v>0</v>
      </c>
      <c r="AZ22" s="49">
        <f t="shared" si="31"/>
        <v>0</v>
      </c>
      <c r="BA22" s="4">
        <f t="shared" si="31"/>
        <v>0</v>
      </c>
      <c r="BC22" s="74">
        <f t="shared" si="32"/>
        <v>19</v>
      </c>
      <c r="BD22" s="56">
        <f t="shared" si="33"/>
        <v>5.3559873254006185E-2</v>
      </c>
      <c r="BE22" s="4">
        <f t="shared" si="34"/>
        <v>4.6848748959824084E-3</v>
      </c>
      <c r="BF22" s="4">
        <f t="shared" si="35"/>
        <v>1.119768357186097E-2</v>
      </c>
      <c r="BG22" s="49">
        <f t="shared" si="36"/>
        <v>1.6849510453203927E-2</v>
      </c>
      <c r="BI22" s="74">
        <f t="shared" si="37"/>
        <v>19</v>
      </c>
      <c r="BJ22" s="56" t="e">
        <f t="shared" si="38"/>
        <v>#NUM!</v>
      </c>
      <c r="BK22" s="4" t="e">
        <f t="shared" si="39"/>
        <v>#NUM!</v>
      </c>
      <c r="BL22" s="4" t="e">
        <f t="shared" si="40"/>
        <v>#NUM!</v>
      </c>
      <c r="BM22" s="49" t="e">
        <f t="shared" si="41"/>
        <v>#NUM!</v>
      </c>
      <c r="BO22" s="74">
        <f t="shared" si="42"/>
        <v>19</v>
      </c>
      <c r="BP22" s="56">
        <f t="shared" si="43"/>
        <v>2.6717930586442354E-2</v>
      </c>
      <c r="BQ22" s="4">
        <f t="shared" si="44"/>
        <v>2.3419630411808173E-3</v>
      </c>
      <c r="BR22" s="4">
        <f t="shared" si="84"/>
        <v>5.5961315237768924E-3</v>
      </c>
      <c r="BS22" s="49">
        <f t="shared" si="45"/>
        <v>8.4186186028939666E-3</v>
      </c>
      <c r="BU22" s="74">
        <f t="shared" si="46"/>
        <v>19</v>
      </c>
      <c r="BV22" s="73">
        <f t="shared" si="47"/>
        <v>5.3610383038961597E-6</v>
      </c>
      <c r="BW22" s="73">
        <f t="shared" si="48"/>
        <v>4.1017182505326768E-8</v>
      </c>
      <c r="BX22" s="73">
        <f t="shared" si="49"/>
        <v>2.3432909257894437E-7</v>
      </c>
      <c r="BY22" s="1">
        <f t="shared" si="50"/>
        <v>5.3057209358408834E-7</v>
      </c>
      <c r="BZ22" s="91">
        <f t="shared" si="51"/>
        <v>2.8671131752457455E-5</v>
      </c>
      <c r="CB22" s="74">
        <f t="shared" si="52"/>
        <v>19</v>
      </c>
      <c r="CC22" s="56">
        <f t="shared" si="53"/>
        <v>0</v>
      </c>
      <c r="CD22" s="4">
        <f t="shared" si="54"/>
        <v>0</v>
      </c>
      <c r="CE22" s="4">
        <f t="shared" si="55"/>
        <v>0</v>
      </c>
      <c r="CF22" s="49">
        <f t="shared" si="56"/>
        <v>0</v>
      </c>
      <c r="CH22" s="74">
        <f t="shared" si="57"/>
        <v>19</v>
      </c>
      <c r="CI22" s="56">
        <f t="shared" si="5"/>
        <v>1</v>
      </c>
      <c r="CJ22" s="4">
        <f t="shared" si="6"/>
        <v>1</v>
      </c>
      <c r="CK22" s="4">
        <f t="shared" si="7"/>
        <v>1</v>
      </c>
      <c r="CL22" s="49">
        <f t="shared" si="58"/>
        <v>1</v>
      </c>
      <c r="CM22" s="4">
        <f t="shared" si="59"/>
        <v>0</v>
      </c>
      <c r="CN22" s="49">
        <f t="shared" si="60"/>
        <v>0</v>
      </c>
      <c r="CP22" s="74">
        <f t="shared" si="61"/>
        <v>19</v>
      </c>
      <c r="CQ22" s="56">
        <f t="shared" si="62"/>
        <v>1</v>
      </c>
      <c r="CR22" s="4">
        <f t="shared" si="63"/>
        <v>1</v>
      </c>
      <c r="CS22" s="4">
        <f t="shared" si="64"/>
        <v>1</v>
      </c>
      <c r="CT22" s="49">
        <f t="shared" si="65"/>
        <v>1</v>
      </c>
      <c r="CU22" s="4">
        <f t="shared" si="66"/>
        <v>0</v>
      </c>
      <c r="CV22" s="49">
        <f t="shared" si="67"/>
        <v>0</v>
      </c>
      <c r="CW22" s="56"/>
      <c r="CX22" s="74">
        <f t="shared" si="68"/>
        <v>19</v>
      </c>
      <c r="CY22" s="4">
        <f>Input_All!Q21*(1-$DC$3)</f>
        <v>5.8249187865130295E-4</v>
      </c>
      <c r="CZ22" s="4">
        <f>Input_All!L21</f>
        <v>4.8407550297339399E-4</v>
      </c>
      <c r="DA22" s="4">
        <f>Input_All!M21</f>
        <v>0</v>
      </c>
      <c r="DB22" s="49">
        <f>$DC$3*Input_All!Q21</f>
        <v>7.2840379844155698E-4</v>
      </c>
      <c r="DD22" s="102">
        <f>Input_All!Q21*Input_All!C21</f>
        <v>1.5161885798436152E-2</v>
      </c>
      <c r="DG22" s="82">
        <f t="shared" si="69"/>
        <v>19</v>
      </c>
      <c r="DH22" s="56">
        <f t="shared" si="70"/>
        <v>2.3153916091875602E-3</v>
      </c>
      <c r="DI22" s="4">
        <f t="shared" si="71"/>
        <v>2.0252699204137401E-4</v>
      </c>
      <c r="DJ22" s="4">
        <f t="shared" si="72"/>
        <v>4.8407550297339399E-4</v>
      </c>
      <c r="DK22" s="49">
        <f t="shared" si="73"/>
        <v>7.2840379844155698E-4</v>
      </c>
      <c r="DM22" s="74">
        <f t="shared" si="74"/>
        <v>19</v>
      </c>
      <c r="DN22" s="4">
        <f t="shared" si="85"/>
        <v>5.4133893505961839E-8</v>
      </c>
      <c r="DO22" s="4">
        <f t="shared" si="85"/>
        <v>3.1949488428011815E-10</v>
      </c>
      <c r="DP22" s="49">
        <f t="shared" si="75"/>
        <v>4.4623562845433378E-9</v>
      </c>
      <c r="DQ22" s="49">
        <f t="shared" si="86"/>
        <v>7.3005001534217069E-9</v>
      </c>
      <c r="DS22" s="74">
        <f t="shared" si="76"/>
        <v>19</v>
      </c>
      <c r="DT22" s="410">
        <f t="shared" si="77"/>
        <v>4.8407550297339399E-4</v>
      </c>
      <c r="DU22" s="467">
        <f t="shared" si="78"/>
        <v>4.8407550297339399E-4</v>
      </c>
      <c r="DV22" s="49"/>
      <c r="DW22" s="102">
        <f t="shared" si="87"/>
        <v>99313.703435343326</v>
      </c>
      <c r="DY22" s="74">
        <f t="shared" si="79"/>
        <v>19</v>
      </c>
      <c r="DZ22" s="409">
        <f t="shared" si="80"/>
        <v>4.9327981711059198E-4</v>
      </c>
      <c r="EB22" s="102">
        <f t="shared" si="88"/>
        <v>99300.67864167603</v>
      </c>
      <c r="EE22" s="74">
        <f t="shared" si="81"/>
        <v>19</v>
      </c>
      <c r="EF22" s="409">
        <f>Input_Accepted!Q21</f>
        <v>1.3108956770928599E-3</v>
      </c>
      <c r="EH22" s="102">
        <f t="shared" si="8"/>
        <v>8.5208219011035898E-4</v>
      </c>
    </row>
    <row r="23" spans="1:138">
      <c r="A23" s="82">
        <f t="shared" si="9"/>
        <v>20</v>
      </c>
      <c r="B23" s="84">
        <f>Input_All!B22</f>
        <v>0</v>
      </c>
      <c r="C23" s="17">
        <f>Input_All!C22</f>
        <v>48.233401779603</v>
      </c>
      <c r="D23" s="16">
        <f t="shared" si="10"/>
        <v>0</v>
      </c>
      <c r="E23" s="12"/>
      <c r="F23" s="11">
        <f t="shared" si="11"/>
        <v>0</v>
      </c>
      <c r="G23" s="11">
        <f t="shared" si="12"/>
        <v>0</v>
      </c>
      <c r="H23" s="49">
        <f t="shared" si="13"/>
        <v>0</v>
      </c>
      <c r="J23" s="61">
        <f t="shared" si="14"/>
        <v>20</v>
      </c>
      <c r="K23" s="5">
        <f>Input_All!B22</f>
        <v>0</v>
      </c>
      <c r="L23" s="4">
        <f t="shared" si="82"/>
        <v>0</v>
      </c>
      <c r="M23" s="4">
        <f t="shared" si="83"/>
        <v>0</v>
      </c>
      <c r="N23" s="4"/>
      <c r="O23" s="49"/>
      <c r="Q23" s="43">
        <f t="shared" si="15"/>
        <v>20</v>
      </c>
      <c r="R23" s="14">
        <f>Input_All!M22</f>
        <v>0</v>
      </c>
      <c r="S23" s="14">
        <f t="shared" si="16"/>
        <v>0</v>
      </c>
      <c r="T23" s="14">
        <f t="shared" si="17"/>
        <v>0</v>
      </c>
      <c r="U23" s="14">
        <f t="shared" si="18"/>
        <v>0</v>
      </c>
      <c r="V23" s="14">
        <f t="shared" si="19"/>
        <v>0</v>
      </c>
      <c r="W23" s="49"/>
      <c r="X23" s="43">
        <f t="shared" si="20"/>
        <v>20</v>
      </c>
      <c r="Y23" s="14">
        <f>+Input_All!I22</f>
        <v>0</v>
      </c>
      <c r="Z23" s="14">
        <f t="shared" si="21"/>
        <v>0</v>
      </c>
      <c r="AA23" s="14">
        <f t="shared" si="22"/>
        <v>0</v>
      </c>
      <c r="AB23" s="14">
        <f t="shared" si="23"/>
        <v>0</v>
      </c>
      <c r="AC23" s="14">
        <f t="shared" si="24"/>
        <v>0</v>
      </c>
      <c r="AD23" s="50"/>
      <c r="AE23" s="43">
        <f t="shared" si="25"/>
        <v>20</v>
      </c>
      <c r="AF23" s="14">
        <f>Input_All!E22</f>
        <v>0</v>
      </c>
      <c r="AG23" s="14">
        <f>Input_All!J22</f>
        <v>2.0985774644899698E-3</v>
      </c>
      <c r="AH23" s="14">
        <f>Input_All!K22</f>
        <v>2.2213147437077899E-4</v>
      </c>
      <c r="AI23" s="44">
        <f>Input_All!L22</f>
        <v>5.3442907507648995E-4</v>
      </c>
      <c r="AK23" s="56">
        <f t="shared" si="0"/>
        <v>0.10122153001036527</v>
      </c>
      <c r="AL23" s="4">
        <f t="shared" si="1"/>
        <v>1.0714156651221369E-2</v>
      </c>
      <c r="AM23" s="4">
        <f t="shared" si="2"/>
        <v>2.5777332300865954E-2</v>
      </c>
      <c r="AN23" s="4">
        <f t="shared" si="26"/>
        <v>3.817931289097419E-2</v>
      </c>
      <c r="AO23" s="57">
        <f t="shared" si="89"/>
        <v>20</v>
      </c>
      <c r="AQ23" s="74">
        <f t="shared" si="89"/>
        <v>20</v>
      </c>
      <c r="AR23" s="73">
        <f t="shared" si="3"/>
        <v>-2.0985774644899698E-3</v>
      </c>
      <c r="AS23" s="73">
        <f t="shared" si="4"/>
        <v>-2.2213147437077899E-4</v>
      </c>
      <c r="AT23" s="50">
        <f t="shared" si="28"/>
        <v>-5.3442907507648995E-4</v>
      </c>
      <c r="AU23" s="50">
        <f t="shared" si="29"/>
        <v>-7.9155339416925612E-4</v>
      </c>
      <c r="AW23" s="74">
        <f t="shared" si="30"/>
        <v>20</v>
      </c>
      <c r="AX23" s="4">
        <f t="shared" si="31"/>
        <v>0</v>
      </c>
      <c r="AY23" s="4">
        <f t="shared" si="31"/>
        <v>0</v>
      </c>
      <c r="AZ23" s="49">
        <f t="shared" si="31"/>
        <v>0</v>
      </c>
      <c r="BA23" s="4">
        <f t="shared" si="31"/>
        <v>0</v>
      </c>
      <c r="BC23" s="74">
        <f t="shared" si="32"/>
        <v>20</v>
      </c>
      <c r="BD23" s="56">
        <f t="shared" si="33"/>
        <v>0.20244306002073054</v>
      </c>
      <c r="BE23" s="4">
        <f t="shared" si="34"/>
        <v>2.1428313302442738E-2</v>
      </c>
      <c r="BF23" s="4">
        <f t="shared" si="35"/>
        <v>5.1554664601731907E-2</v>
      </c>
      <c r="BG23" s="49">
        <f t="shared" si="36"/>
        <v>7.635862578194838E-2</v>
      </c>
      <c r="BI23" s="74">
        <f t="shared" si="37"/>
        <v>20</v>
      </c>
      <c r="BJ23" s="56" t="e">
        <f t="shared" si="38"/>
        <v>#NUM!</v>
      </c>
      <c r="BK23" s="4" t="e">
        <f t="shared" si="39"/>
        <v>#NUM!</v>
      </c>
      <c r="BL23" s="4" t="e">
        <f t="shared" si="40"/>
        <v>#NUM!</v>
      </c>
      <c r="BM23" s="49" t="e">
        <f t="shared" si="41"/>
        <v>#NUM!</v>
      </c>
      <c r="BO23" s="74">
        <f t="shared" si="42"/>
        <v>20</v>
      </c>
      <c r="BP23" s="56">
        <f t="shared" si="43"/>
        <v>0.10100910878856433</v>
      </c>
      <c r="BQ23" s="4">
        <f t="shared" si="44"/>
        <v>1.0711776699807794E-2</v>
      </c>
      <c r="BR23" s="4">
        <f t="shared" si="84"/>
        <v>2.5763556145006462E-2</v>
      </c>
      <c r="BS23" s="49">
        <f t="shared" si="45"/>
        <v>3.8149091926268287E-2</v>
      </c>
      <c r="BU23" s="74">
        <f t="shared" si="46"/>
        <v>20</v>
      </c>
      <c r="BV23" s="73">
        <f t="shared" si="47"/>
        <v>4.4040273744651508E-6</v>
      </c>
      <c r="BW23" s="73">
        <f t="shared" si="48"/>
        <v>4.9342391906136043E-8</v>
      </c>
      <c r="BX23" s="73">
        <f t="shared" si="49"/>
        <v>2.8561443628711254E-7</v>
      </c>
      <c r="BY23" s="1">
        <f t="shared" si="50"/>
        <v>6.2655677582086976E-7</v>
      </c>
      <c r="BZ23" s="91">
        <f t="shared" si="51"/>
        <v>2.9241687555393326E-5</v>
      </c>
      <c r="CB23" s="74">
        <f t="shared" si="52"/>
        <v>20</v>
      </c>
      <c r="CC23" s="56">
        <f t="shared" si="53"/>
        <v>0</v>
      </c>
      <c r="CD23" s="4">
        <f t="shared" si="54"/>
        <v>0</v>
      </c>
      <c r="CE23" s="4">
        <f t="shared" si="55"/>
        <v>0</v>
      </c>
      <c r="CF23" s="49">
        <f t="shared" si="56"/>
        <v>0</v>
      </c>
      <c r="CH23" s="74">
        <f t="shared" si="57"/>
        <v>20</v>
      </c>
      <c r="CI23" s="56">
        <f t="shared" si="5"/>
        <v>1</v>
      </c>
      <c r="CJ23" s="4">
        <f t="shared" si="6"/>
        <v>1</v>
      </c>
      <c r="CK23" s="4">
        <f t="shared" si="7"/>
        <v>1</v>
      </c>
      <c r="CL23" s="49">
        <f t="shared" si="58"/>
        <v>1</v>
      </c>
      <c r="CM23" s="4">
        <f t="shared" si="59"/>
        <v>0</v>
      </c>
      <c r="CN23" s="49">
        <f t="shared" si="60"/>
        <v>0</v>
      </c>
      <c r="CP23" s="74">
        <f t="shared" si="61"/>
        <v>20</v>
      </c>
      <c r="CQ23" s="56">
        <f t="shared" si="62"/>
        <v>1</v>
      </c>
      <c r="CR23" s="4">
        <f t="shared" si="63"/>
        <v>1</v>
      </c>
      <c r="CS23" s="4">
        <f t="shared" si="64"/>
        <v>1</v>
      </c>
      <c r="CT23" s="49">
        <f t="shared" si="65"/>
        <v>1</v>
      </c>
      <c r="CU23" s="4">
        <f t="shared" si="66"/>
        <v>0</v>
      </c>
      <c r="CV23" s="49">
        <f t="shared" si="67"/>
        <v>0</v>
      </c>
      <c r="CW23" s="56"/>
      <c r="CX23" s="74">
        <f t="shared" si="68"/>
        <v>20</v>
      </c>
      <c r="CY23" s="4">
        <f>Input_All!Q22*(1-$DC$3)</f>
        <v>6.3299151460899383E-4</v>
      </c>
      <c r="CZ23" s="4">
        <f>Input_All!L22</f>
        <v>5.3442907507648995E-4</v>
      </c>
      <c r="DA23" s="4">
        <f>Input_All!M22</f>
        <v>0</v>
      </c>
      <c r="DB23" s="49">
        <f>$DC$3*Input_All!Q22</f>
        <v>7.9155339416925612E-4</v>
      </c>
      <c r="DD23" s="102">
        <f>Input_All!Q22*Input_All!C22</f>
        <v>6.8710646938189235E-2</v>
      </c>
      <c r="DG23" s="82">
        <f t="shared" si="69"/>
        <v>20</v>
      </c>
      <c r="DH23" s="56">
        <f t="shared" si="70"/>
        <v>2.0985774644899698E-3</v>
      </c>
      <c r="DI23" s="4">
        <f t="shared" si="71"/>
        <v>2.2213147437077899E-4</v>
      </c>
      <c r="DJ23" s="4">
        <f t="shared" si="72"/>
        <v>5.3442907507648995E-4</v>
      </c>
      <c r="DK23" s="49">
        <f t="shared" si="73"/>
        <v>7.9155339416925612E-4</v>
      </c>
      <c r="DM23" s="74">
        <f t="shared" si="74"/>
        <v>20</v>
      </c>
      <c r="DN23" s="4">
        <f t="shared" si="85"/>
        <v>4.7008373340947645E-8</v>
      </c>
      <c r="DO23" s="4">
        <f t="shared" si="85"/>
        <v>3.8433572740395221E-10</v>
      </c>
      <c r="DP23" s="49">
        <f t="shared" si="75"/>
        <v>2.5354822235416838E-9</v>
      </c>
      <c r="DQ23" s="49">
        <f t="shared" si="86"/>
        <v>3.987871440571837E-9</v>
      </c>
      <c r="DS23" s="74">
        <f t="shared" si="76"/>
        <v>20</v>
      </c>
      <c r="DT23" s="410">
        <f t="shared" si="77"/>
        <v>5.3442907507648995E-4</v>
      </c>
      <c r="DU23" s="467">
        <f t="shared" si="78"/>
        <v>5.3442907507648995E-4</v>
      </c>
      <c r="DV23" s="49"/>
      <c r="DW23" s="102">
        <f t="shared" si="87"/>
        <v>99265.628104400719</v>
      </c>
      <c r="DY23" s="74">
        <f t="shared" si="79"/>
        <v>20</v>
      </c>
      <c r="DZ23" s="409">
        <f t="shared" si="80"/>
        <v>5.445908226981756E-4</v>
      </c>
      <c r="EB23" s="102">
        <f t="shared" si="88"/>
        <v>99251.695621076709</v>
      </c>
      <c r="EE23" s="74">
        <f t="shared" si="81"/>
        <v>20</v>
      </c>
      <c r="EF23" s="409">
        <f>Input_Accepted!Q22</f>
        <v>1.4245449087782499E-3</v>
      </c>
      <c r="EH23" s="102">
        <f t="shared" si="8"/>
        <v>9.2595419070586244E-4</v>
      </c>
    </row>
    <row r="24" spans="1:138">
      <c r="A24" s="82">
        <f t="shared" si="9"/>
        <v>21</v>
      </c>
      <c r="B24" s="84">
        <f>Input_All!B23</f>
        <v>0</v>
      </c>
      <c r="C24" s="17">
        <f>Input_All!C23</f>
        <v>123.72553045859</v>
      </c>
      <c r="D24" s="16">
        <f t="shared" si="10"/>
        <v>0</v>
      </c>
      <c r="E24" s="12"/>
      <c r="F24" s="11">
        <f t="shared" si="11"/>
        <v>0</v>
      </c>
      <c r="G24" s="11">
        <f t="shared" si="12"/>
        <v>0</v>
      </c>
      <c r="H24" s="49">
        <f t="shared" si="13"/>
        <v>0</v>
      </c>
      <c r="J24" s="61">
        <f t="shared" si="14"/>
        <v>21</v>
      </c>
      <c r="K24" s="5">
        <f>Input_All!B23</f>
        <v>0</v>
      </c>
      <c r="L24" s="4">
        <f t="shared" si="82"/>
        <v>0</v>
      </c>
      <c r="M24" s="4">
        <f t="shared" si="83"/>
        <v>0</v>
      </c>
      <c r="N24" s="4"/>
      <c r="O24" s="49"/>
      <c r="Q24" s="43">
        <f t="shared" si="15"/>
        <v>21</v>
      </c>
      <c r="R24" s="14">
        <f>Input_All!M23</f>
        <v>0</v>
      </c>
      <c r="S24" s="14">
        <f t="shared" si="16"/>
        <v>0</v>
      </c>
      <c r="T24" s="14">
        <f t="shared" si="17"/>
        <v>0</v>
      </c>
      <c r="U24" s="14">
        <f t="shared" si="18"/>
        <v>0</v>
      </c>
      <c r="V24" s="14">
        <f t="shared" si="19"/>
        <v>0</v>
      </c>
      <c r="W24" s="49"/>
      <c r="X24" s="43">
        <f t="shared" si="20"/>
        <v>21</v>
      </c>
      <c r="Y24" s="14">
        <f>+Input_All!I23</f>
        <v>0</v>
      </c>
      <c r="Z24" s="14">
        <f t="shared" si="21"/>
        <v>0</v>
      </c>
      <c r="AA24" s="14">
        <f t="shared" si="22"/>
        <v>0</v>
      </c>
      <c r="AB24" s="14">
        <f t="shared" si="23"/>
        <v>0</v>
      </c>
      <c r="AC24" s="14">
        <f t="shared" si="24"/>
        <v>0</v>
      </c>
      <c r="AD24" s="50"/>
      <c r="AE24" s="43">
        <f t="shared" si="25"/>
        <v>21</v>
      </c>
      <c r="AF24" s="14">
        <f>Input_All!E23</f>
        <v>0</v>
      </c>
      <c r="AG24" s="14">
        <f>Input_All!J23</f>
        <v>1.89761609043856E-3</v>
      </c>
      <c r="AH24" s="14">
        <f>Input_All!K23</f>
        <v>2.4363343268074501E-4</v>
      </c>
      <c r="AI24" s="44">
        <f>Input_All!L23</f>
        <v>5.8115556901654599E-4</v>
      </c>
      <c r="AK24" s="56">
        <f t="shared" si="0"/>
        <v>0.23478355739626655</v>
      </c>
      <c r="AL24" s="4">
        <f t="shared" si="1"/>
        <v>3.0143675695872355E-2</v>
      </c>
      <c r="AM24" s="4">
        <f t="shared" si="2"/>
        <v>7.1903781055535868E-2</v>
      </c>
      <c r="AN24" s="4">
        <f t="shared" si="26"/>
        <v>0.10508043849641008</v>
      </c>
      <c r="AO24" s="57">
        <f t="shared" si="89"/>
        <v>21</v>
      </c>
      <c r="AQ24" s="74">
        <f t="shared" si="89"/>
        <v>21</v>
      </c>
      <c r="AR24" s="73">
        <f t="shared" si="3"/>
        <v>-1.89761609043856E-3</v>
      </c>
      <c r="AS24" s="73">
        <f t="shared" si="4"/>
        <v>-2.4363343268074501E-4</v>
      </c>
      <c r="AT24" s="50">
        <f t="shared" si="28"/>
        <v>-5.8115556901654599E-4</v>
      </c>
      <c r="AU24" s="50">
        <f t="shared" si="29"/>
        <v>-8.493027922929755E-4</v>
      </c>
      <c r="AW24" s="74">
        <f t="shared" si="30"/>
        <v>21</v>
      </c>
      <c r="AX24" s="4">
        <f t="shared" si="31"/>
        <v>0</v>
      </c>
      <c r="AY24" s="4">
        <f t="shared" si="31"/>
        <v>0</v>
      </c>
      <c r="AZ24" s="49">
        <f t="shared" si="31"/>
        <v>0</v>
      </c>
      <c r="BA24" s="4">
        <f t="shared" si="31"/>
        <v>0</v>
      </c>
      <c r="BC24" s="74">
        <f t="shared" si="32"/>
        <v>21</v>
      </c>
      <c r="BD24" s="56">
        <f t="shared" si="33"/>
        <v>0.4695671147925331</v>
      </c>
      <c r="BE24" s="4">
        <f t="shared" si="34"/>
        <v>6.0287351391744709E-2</v>
      </c>
      <c r="BF24" s="4">
        <f t="shared" si="35"/>
        <v>0.14380756211107174</v>
      </c>
      <c r="BG24" s="49">
        <f t="shared" si="36"/>
        <v>0.21016087699282016</v>
      </c>
      <c r="BI24" s="74">
        <f t="shared" si="37"/>
        <v>21</v>
      </c>
      <c r="BJ24" s="56" t="e">
        <f t="shared" si="38"/>
        <v>#NUM!</v>
      </c>
      <c r="BK24" s="4" t="e">
        <f t="shared" si="39"/>
        <v>#NUM!</v>
      </c>
      <c r="BL24" s="4" t="e">
        <f t="shared" si="40"/>
        <v>#NUM!</v>
      </c>
      <c r="BM24" s="49" t="e">
        <f t="shared" si="41"/>
        <v>#NUM!</v>
      </c>
      <c r="BO24" s="74">
        <f t="shared" si="42"/>
        <v>21</v>
      </c>
      <c r="BP24" s="56">
        <f t="shared" si="43"/>
        <v>0.23433802833998099</v>
      </c>
      <c r="BQ24" s="4">
        <f t="shared" si="44"/>
        <v>3.0136331688688955E-2</v>
      </c>
      <c r="BR24" s="4">
        <f t="shared" si="84"/>
        <v>7.1861993772742105E-2</v>
      </c>
      <c r="BS24" s="49">
        <f t="shared" si="45"/>
        <v>0.10499119338657971</v>
      </c>
      <c r="BU24" s="74">
        <f t="shared" si="46"/>
        <v>21</v>
      </c>
      <c r="BV24" s="73">
        <f t="shared" si="47"/>
        <v>3.6009468266913254E-6</v>
      </c>
      <c r="BW24" s="73">
        <f t="shared" si="48"/>
        <v>5.9357249519803113E-8</v>
      </c>
      <c r="BX24" s="73">
        <f t="shared" si="49"/>
        <v>3.3774179539894532E-7</v>
      </c>
      <c r="BY24" s="1">
        <f t="shared" si="50"/>
        <v>7.2131523299664508E-7</v>
      </c>
      <c r="BZ24" s="91">
        <f t="shared" si="51"/>
        <v>2.9829445475256738E-5</v>
      </c>
      <c r="CB24" s="74">
        <f t="shared" si="52"/>
        <v>21</v>
      </c>
      <c r="CC24" s="56">
        <f t="shared" si="53"/>
        <v>0</v>
      </c>
      <c r="CD24" s="4">
        <f t="shared" si="54"/>
        <v>0</v>
      </c>
      <c r="CE24" s="4">
        <f t="shared" si="55"/>
        <v>0</v>
      </c>
      <c r="CF24" s="49">
        <f t="shared" si="56"/>
        <v>0</v>
      </c>
      <c r="CH24" s="74">
        <f t="shared" si="57"/>
        <v>21</v>
      </c>
      <c r="CI24" s="56">
        <f t="shared" si="5"/>
        <v>1</v>
      </c>
      <c r="CJ24" s="4">
        <f t="shared" si="6"/>
        <v>1</v>
      </c>
      <c r="CK24" s="4">
        <f t="shared" si="7"/>
        <v>1</v>
      </c>
      <c r="CL24" s="49">
        <f t="shared" si="58"/>
        <v>1</v>
      </c>
      <c r="CM24" s="4">
        <f t="shared" si="59"/>
        <v>0</v>
      </c>
      <c r="CN24" s="49">
        <f t="shared" si="60"/>
        <v>0</v>
      </c>
      <c r="CP24" s="74">
        <f t="shared" si="61"/>
        <v>21</v>
      </c>
      <c r="CQ24" s="56">
        <f t="shared" si="62"/>
        <v>1</v>
      </c>
      <c r="CR24" s="4">
        <f t="shared" si="63"/>
        <v>1</v>
      </c>
      <c r="CS24" s="4">
        <f t="shared" si="64"/>
        <v>1</v>
      </c>
      <c r="CT24" s="49">
        <f t="shared" si="65"/>
        <v>1</v>
      </c>
      <c r="CU24" s="4">
        <f t="shared" si="66"/>
        <v>0</v>
      </c>
      <c r="CV24" s="49">
        <f t="shared" si="67"/>
        <v>0</v>
      </c>
      <c r="CW24" s="56"/>
      <c r="CX24" s="74">
        <f t="shared" si="68"/>
        <v>21</v>
      </c>
      <c r="CY24" s="4">
        <f>Input_All!Q23*(1-$DC$3)</f>
        <v>6.7917270624478446E-4</v>
      </c>
      <c r="CZ24" s="4">
        <f>Input_All!L23</f>
        <v>5.8115556901654599E-4</v>
      </c>
      <c r="DA24" s="4">
        <f>Input_All!M23</f>
        <v>0</v>
      </c>
      <c r="DB24" s="49">
        <f>$DC$3*Input_All!Q23</f>
        <v>8.493027922929755E-4</v>
      </c>
      <c r="DD24" s="102">
        <f>Input_All!Q23*Input_All!C23</f>
        <v>0.18911144184954215</v>
      </c>
      <c r="DG24" s="82">
        <f t="shared" si="69"/>
        <v>21</v>
      </c>
      <c r="DH24" s="56">
        <f t="shared" si="70"/>
        <v>1.89761609043856E-3</v>
      </c>
      <c r="DI24" s="4">
        <f t="shared" si="71"/>
        <v>2.4363343268074501E-4</v>
      </c>
      <c r="DJ24" s="4">
        <f t="shared" si="72"/>
        <v>5.8115556901654599E-4</v>
      </c>
      <c r="DK24" s="49">
        <f t="shared" si="73"/>
        <v>8.493027922929755E-4</v>
      </c>
      <c r="DM24" s="74">
        <f t="shared" si="74"/>
        <v>21</v>
      </c>
      <c r="DN24" s="4">
        <f t="shared" si="85"/>
        <v>4.0385473860630641E-8</v>
      </c>
      <c r="DO24" s="4">
        <f t="shared" si="85"/>
        <v>4.6233421116351673E-10</v>
      </c>
      <c r="DP24" s="49">
        <f t="shared" si="75"/>
        <v>2.1833652359300935E-9</v>
      </c>
      <c r="DQ24" s="49">
        <f t="shared" si="86"/>
        <v>3.3349929836518435E-9</v>
      </c>
      <c r="DS24" s="74">
        <f t="shared" si="76"/>
        <v>21</v>
      </c>
      <c r="DT24" s="410">
        <f t="shared" si="77"/>
        <v>5.8115556901654599E-4</v>
      </c>
      <c r="DU24" s="467">
        <f t="shared" si="78"/>
        <v>5.8115556901654599E-4</v>
      </c>
      <c r="DV24" s="49"/>
      <c r="DW24" s="102">
        <f t="shared" si="87"/>
        <v>99212.577666586003</v>
      </c>
      <c r="DY24" s="74">
        <f t="shared" si="79"/>
        <v>21</v>
      </c>
      <c r="DZ24" s="409">
        <f t="shared" si="80"/>
        <v>5.922057840903385E-4</v>
      </c>
      <c r="EB24" s="102">
        <f t="shared" si="88"/>
        <v>99197.644058504229</v>
      </c>
      <c r="EE24" s="74">
        <f t="shared" si="81"/>
        <v>21</v>
      </c>
      <c r="EF24" s="409">
        <f>Input_Accepted!Q23</f>
        <v>1.52847549853776E-3</v>
      </c>
      <c r="EH24" s="102">
        <f t="shared" si="8"/>
        <v>9.9350907404954412E-4</v>
      </c>
    </row>
    <row r="25" spans="1:138">
      <c r="A25" s="82">
        <f t="shared" si="9"/>
        <v>22</v>
      </c>
      <c r="B25" s="84">
        <f>Input_All!B24</f>
        <v>1</v>
      </c>
      <c r="C25" s="17">
        <f>Input_All!C24</f>
        <v>248.18343600273801</v>
      </c>
      <c r="D25" s="16">
        <f t="shared" si="10"/>
        <v>4.0292777636818915E-3</v>
      </c>
      <c r="E25" s="12"/>
      <c r="F25" s="11">
        <f t="shared" si="11"/>
        <v>0</v>
      </c>
      <c r="G25" s="11">
        <f t="shared" si="12"/>
        <v>0</v>
      </c>
      <c r="H25" s="49">
        <f t="shared" si="13"/>
        <v>0</v>
      </c>
      <c r="J25" s="61">
        <f t="shared" si="14"/>
        <v>22</v>
      </c>
      <c r="K25" s="5">
        <f>Input_All!B24</f>
        <v>1</v>
      </c>
      <c r="L25" s="4">
        <f t="shared" si="82"/>
        <v>1</v>
      </c>
      <c r="M25" s="4">
        <f t="shared" si="83"/>
        <v>5.4674685620557679E-4</v>
      </c>
      <c r="N25" s="4"/>
      <c r="O25" s="49"/>
      <c r="Q25" s="43">
        <f t="shared" si="15"/>
        <v>22</v>
      </c>
      <c r="R25" s="14">
        <f>Input_All!M24</f>
        <v>4.0292777636818898E-3</v>
      </c>
      <c r="S25" s="14">
        <f t="shared" si="16"/>
        <v>1.1926662180498395E-2</v>
      </c>
      <c r="T25" s="14">
        <f t="shared" si="17"/>
        <v>-3.8681066531346155E-3</v>
      </c>
      <c r="U25" s="14">
        <f t="shared" si="18"/>
        <v>8.6629471919160636E-3</v>
      </c>
      <c r="V25" s="14">
        <f t="shared" si="19"/>
        <v>-6.0439166455228399E-4</v>
      </c>
      <c r="W25" s="49"/>
      <c r="X25" s="43">
        <f t="shared" si="20"/>
        <v>22</v>
      </c>
      <c r="Y25" s="14">
        <f>+Input_All!I24</f>
        <v>3.6363636363636602E-3</v>
      </c>
      <c r="Z25" s="14">
        <f t="shared" si="21"/>
        <v>1.113881740634887E-2</v>
      </c>
      <c r="AA25" s="14">
        <f t="shared" si="22"/>
        <v>-3.86609013362155E-3</v>
      </c>
      <c r="AB25" s="14">
        <f t="shared" si="23"/>
        <v>8.0383135524264102E-3</v>
      </c>
      <c r="AC25" s="14">
        <f t="shared" si="24"/>
        <v>-7.6558627969909024E-4</v>
      </c>
      <c r="AD25" s="50"/>
      <c r="AE25" s="43">
        <f t="shared" si="25"/>
        <v>22</v>
      </c>
      <c r="AF25" s="14">
        <f>Input_All!E24</f>
        <v>3.6363636363636602E-3</v>
      </c>
      <c r="AG25" s="14">
        <f>Input_All!J24</f>
        <v>1.7125074870086099E-3</v>
      </c>
      <c r="AH25" s="14">
        <f>Input_All!K24</f>
        <v>2.6721647268446202E-4</v>
      </c>
      <c r="AI25" s="44">
        <f>Input_All!L24</f>
        <v>6.1469881867843397E-4</v>
      </c>
      <c r="AK25" s="56">
        <f t="shared" si="0"/>
        <v>0.42501599230621101</v>
      </c>
      <c r="AL25" s="4">
        <f t="shared" si="1"/>
        <v>6.6318702347361563E-2</v>
      </c>
      <c r="AM25" s="4">
        <f t="shared" si="2"/>
        <v>0.15255806492643778</v>
      </c>
      <c r="AN25" s="4">
        <f t="shared" si="26"/>
        <v>0.22095714742663139</v>
      </c>
      <c r="AO25" s="57">
        <f t="shared" si="89"/>
        <v>22</v>
      </c>
      <c r="AQ25" s="74">
        <f t="shared" si="89"/>
        <v>22</v>
      </c>
      <c r="AR25" s="73">
        <f t="shared" si="3"/>
        <v>2.3167702766732816E-3</v>
      </c>
      <c r="AS25" s="73">
        <f t="shared" si="4"/>
        <v>3.7620612909974294E-3</v>
      </c>
      <c r="AT25" s="50">
        <f t="shared" si="28"/>
        <v>3.4145789450034576E-3</v>
      </c>
      <c r="AU25" s="50">
        <f t="shared" si="29"/>
        <v>-8.9029772085270735E-4</v>
      </c>
      <c r="AW25" s="74">
        <f t="shared" si="30"/>
        <v>22</v>
      </c>
      <c r="AX25" s="4">
        <f t="shared" si="31"/>
        <v>1</v>
      </c>
      <c r="AY25" s="4">
        <f t="shared" si="31"/>
        <v>1</v>
      </c>
      <c r="AZ25" s="49">
        <f t="shared" si="31"/>
        <v>1</v>
      </c>
      <c r="BA25" s="4">
        <f t="shared" si="31"/>
        <v>0</v>
      </c>
      <c r="BC25" s="74">
        <f t="shared" si="32"/>
        <v>22</v>
      </c>
      <c r="BD25" s="56">
        <f>IF(B25=0,2*AK25,2*(B25*LN(B25/AK25)-(B25-AK25)))</f>
        <v>0.56128894823218389</v>
      </c>
      <c r="BE25" s="4">
        <f t="shared" si="34"/>
        <v>3.5592040744588953</v>
      </c>
      <c r="BF25" s="4">
        <f t="shared" si="35"/>
        <v>2.065536133426773</v>
      </c>
      <c r="BG25" s="49">
        <f t="shared" si="36"/>
        <v>1.4614872934791174</v>
      </c>
      <c r="BI25" s="74">
        <f t="shared" si="37"/>
        <v>22</v>
      </c>
      <c r="BJ25" s="56">
        <f t="shared" si="38"/>
        <v>0.28064447411609195</v>
      </c>
      <c r="BK25" s="4">
        <f t="shared" si="39"/>
        <v>1.7796020372294477</v>
      </c>
      <c r="BL25" s="4">
        <f t="shared" si="40"/>
        <v>1.0327680667133865</v>
      </c>
      <c r="BM25" s="49">
        <f t="shared" si="41"/>
        <v>0.73074364673955872</v>
      </c>
      <c r="BO25" s="74">
        <f t="shared" si="42"/>
        <v>22</v>
      </c>
      <c r="BP25" s="56">
        <f t="shared" si="43"/>
        <v>0.77653652753019864</v>
      </c>
      <c r="BQ25" s="4">
        <f t="shared" si="44"/>
        <v>13.141508894197825</v>
      </c>
      <c r="BR25" s="4">
        <f t="shared" si="84"/>
        <v>4.7045456619781669</v>
      </c>
      <c r="BS25" s="49">
        <f t="shared" si="45"/>
        <v>2.7442761848019774</v>
      </c>
      <c r="BU25" s="74">
        <f t="shared" si="46"/>
        <v>22</v>
      </c>
      <c r="BV25" s="73">
        <f t="shared" si="47"/>
        <v>3.7012224834112414E-6</v>
      </c>
      <c r="BW25" s="73">
        <f t="shared" si="48"/>
        <v>1.1351152610527585E-5</v>
      </c>
      <c r="BX25" s="73">
        <f t="shared" si="49"/>
        <v>9.1304582704366918E-6</v>
      </c>
      <c r="BY25" s="1">
        <f t="shared" si="50"/>
        <v>7.5408780123310073E-6</v>
      </c>
      <c r="BZ25" s="91">
        <f t="shared" si="51"/>
        <v>3.5360483503229613E-6</v>
      </c>
      <c r="CB25" s="74">
        <f t="shared" si="52"/>
        <v>22</v>
      </c>
      <c r="CC25" s="56">
        <f t="shared" si="53"/>
        <v>0.52906044107263539</v>
      </c>
      <c r="CD25" s="4">
        <f t="shared" si="54"/>
        <v>0.92651547001177337</v>
      </c>
      <c r="CE25" s="4">
        <f t="shared" si="55"/>
        <v>0.83095782486343173</v>
      </c>
      <c r="CF25" s="49">
        <f t="shared" si="56"/>
        <v>0.75516812676550704</v>
      </c>
      <c r="CH25" s="74">
        <f t="shared" si="57"/>
        <v>22</v>
      </c>
      <c r="CI25" s="56">
        <f t="shared" si="5"/>
        <v>0</v>
      </c>
      <c r="CJ25" s="4">
        <f t="shared" si="6"/>
        <v>0</v>
      </c>
      <c r="CK25" s="4">
        <f t="shared" si="7"/>
        <v>0</v>
      </c>
      <c r="CL25" s="49">
        <f t="shared" si="58"/>
        <v>0</v>
      </c>
      <c r="CM25" s="4">
        <f t="shared" si="59"/>
        <v>2.7644699769147687</v>
      </c>
      <c r="CN25" s="49">
        <f t="shared" si="60"/>
        <v>-0.95949953325848081</v>
      </c>
      <c r="CP25" s="74">
        <f t="shared" si="61"/>
        <v>22</v>
      </c>
      <c r="CQ25" s="56">
        <f t="shared" si="62"/>
        <v>0</v>
      </c>
      <c r="CR25" s="4">
        <f t="shared" si="63"/>
        <v>0</v>
      </c>
      <c r="CS25" s="4">
        <f t="shared" si="64"/>
        <v>0</v>
      </c>
      <c r="CT25" s="49">
        <f t="shared" si="65"/>
        <v>0</v>
      </c>
      <c r="CU25" s="4">
        <f t="shared" si="66"/>
        <v>1.9949762771085615</v>
      </c>
      <c r="CV25" s="49">
        <f t="shared" si="67"/>
        <v>-0.19000583345227345</v>
      </c>
      <c r="CW25" s="56"/>
      <c r="CX25" s="74">
        <f t="shared" si="68"/>
        <v>22</v>
      </c>
      <c r="CY25" s="4">
        <f>Input_All!Q24*(1-$DC$3)</f>
        <v>7.1195563928690272E-4</v>
      </c>
      <c r="CZ25" s="4">
        <f>Input_All!L24</f>
        <v>6.1469881867843397E-4</v>
      </c>
      <c r="DA25" s="4">
        <f>Input_All!M24</f>
        <v>4.0292777636818898E-3</v>
      </c>
      <c r="DB25" s="49">
        <f>$DC$3*Input_All!Q24</f>
        <v>8.9029772085270735E-4</v>
      </c>
      <c r="DD25" s="102">
        <f>Input_All!Q24*Input_All!C24</f>
        <v>0.39765274426638086</v>
      </c>
      <c r="DG25" s="82">
        <f t="shared" si="69"/>
        <v>22</v>
      </c>
      <c r="DH25" s="56">
        <f t="shared" si="70"/>
        <v>2.3167702766732816E-3</v>
      </c>
      <c r="DI25" s="4">
        <f t="shared" si="71"/>
        <v>3.7620612909974294E-3</v>
      </c>
      <c r="DJ25" s="4">
        <f t="shared" si="72"/>
        <v>3.4145789450034576E-3</v>
      </c>
      <c r="DK25" s="49">
        <f t="shared" si="73"/>
        <v>3.1389800428291842E-3</v>
      </c>
      <c r="DM25" s="74">
        <f t="shared" si="74"/>
        <v>22</v>
      </c>
      <c r="DN25" s="4">
        <f t="shared" si="85"/>
        <v>3.4265195063786539E-8</v>
      </c>
      <c r="DO25" s="4">
        <f t="shared" si="85"/>
        <v>5.5615977581691665E-10</v>
      </c>
      <c r="DP25" s="49">
        <f t="shared" si="75"/>
        <v>1.125149597879748E-9</v>
      </c>
      <c r="DQ25" s="49">
        <f t="shared" si="86"/>
        <v>1.6805841676175184E-9</v>
      </c>
      <c r="DS25" s="74">
        <f t="shared" si="76"/>
        <v>22</v>
      </c>
      <c r="DT25" s="410">
        <f t="shared" si="77"/>
        <v>6.1469881867843397E-4</v>
      </c>
      <c r="DU25" s="467">
        <f t="shared" si="78"/>
        <v>6.1469881867843397E-4</v>
      </c>
      <c r="DV25" s="49"/>
      <c r="DW25" s="102">
        <f t="shared" si="87"/>
        <v>99154.919724558582</v>
      </c>
      <c r="DY25" s="74">
        <f t="shared" si="79"/>
        <v>22</v>
      </c>
      <c r="DZ25" s="409">
        <f t="shared" si="80"/>
        <v>6.2638683220551331E-4</v>
      </c>
      <c r="EB25" s="102">
        <f t="shared" si="88"/>
        <v>99138.89863992465</v>
      </c>
      <c r="EE25" s="74">
        <f t="shared" si="81"/>
        <v>22</v>
      </c>
      <c r="EF25" s="409">
        <f>Input_Accepted!Q24</f>
        <v>1.6022533601396101E-3</v>
      </c>
      <c r="EH25" s="102">
        <f t="shared" si="8"/>
        <v>1.0414646840907465E-3</v>
      </c>
    </row>
    <row r="26" spans="1:138">
      <c r="A26" s="82">
        <f t="shared" si="9"/>
        <v>23</v>
      </c>
      <c r="B26" s="84">
        <f>Input_All!B25</f>
        <v>1</v>
      </c>
      <c r="C26" s="17">
        <f>Input_All!C25</f>
        <v>491.69541409993201</v>
      </c>
      <c r="D26" s="16">
        <f t="shared" si="10"/>
        <v>2.0337793913139087E-3</v>
      </c>
      <c r="E26" s="12"/>
      <c r="F26" s="11">
        <f t="shared" si="11"/>
        <v>0</v>
      </c>
      <c r="G26" s="11">
        <f t="shared" si="12"/>
        <v>0</v>
      </c>
      <c r="H26" s="49">
        <f t="shared" si="13"/>
        <v>0</v>
      </c>
      <c r="J26" s="61">
        <f t="shared" si="14"/>
        <v>23</v>
      </c>
      <c r="K26" s="5">
        <f>Input_All!B25</f>
        <v>1</v>
      </c>
      <c r="L26" s="4">
        <f t="shared" si="82"/>
        <v>2</v>
      </c>
      <c r="M26" s="4">
        <f t="shared" si="83"/>
        <v>1.0934937124111536E-3</v>
      </c>
      <c r="N26" s="4"/>
      <c r="O26" s="49"/>
      <c r="Q26" s="43">
        <f t="shared" si="15"/>
        <v>23</v>
      </c>
      <c r="R26" s="14">
        <f>Input_All!M25</f>
        <v>2.03377939131391E-3</v>
      </c>
      <c r="S26" s="14">
        <f t="shared" si="16"/>
        <v>6.0199869982891733E-3</v>
      </c>
      <c r="T26" s="14">
        <f t="shared" si="17"/>
        <v>-1.9524282156613529E-3</v>
      </c>
      <c r="U26" s="14">
        <f t="shared" si="18"/>
        <v>4.372625691324906E-3</v>
      </c>
      <c r="V26" s="14">
        <f t="shared" si="19"/>
        <v>-3.05066908697086E-4</v>
      </c>
      <c r="W26" s="49"/>
      <c r="X26" s="43">
        <f t="shared" si="20"/>
        <v>23</v>
      </c>
      <c r="Y26" s="14">
        <f>+Input_All!I25</f>
        <v>1.9417475728154799E-3</v>
      </c>
      <c r="Z26" s="14">
        <f t="shared" si="21"/>
        <v>5.8367199133260413E-3</v>
      </c>
      <c r="AA26" s="14">
        <f t="shared" si="22"/>
        <v>-1.953224767695081E-3</v>
      </c>
      <c r="AB26" s="14">
        <f t="shared" si="23"/>
        <v>4.2270629766864723E-3</v>
      </c>
      <c r="AC26" s="14">
        <f t="shared" si="24"/>
        <v>-3.435678310555123E-4</v>
      </c>
      <c r="AD26" s="50"/>
      <c r="AE26" s="43">
        <f t="shared" si="25"/>
        <v>23</v>
      </c>
      <c r="AF26" s="14">
        <f>Input_All!E25</f>
        <v>1.9417475728154799E-3</v>
      </c>
      <c r="AG26" s="14">
        <f>Input_All!J25</f>
        <v>1.54325165417295E-3</v>
      </c>
      <c r="AH26" s="14">
        <f>Input_All!K25</f>
        <v>2.9308195683086502E-4</v>
      </c>
      <c r="AI26" s="44">
        <f>Input_All!L25</f>
        <v>5.9724066738054598E-4</v>
      </c>
      <c r="AK26" s="56">
        <f t="shared" si="0"/>
        <v>0.75880976115897369</v>
      </c>
      <c r="AL26" s="4">
        <f t="shared" si="1"/>
        <v>0.14410705412917058</v>
      </c>
      <c r="AM26" s="4">
        <f t="shared" si="2"/>
        <v>0.29366049726499732</v>
      </c>
      <c r="AN26" s="4">
        <f t="shared" si="26"/>
        <v>0.42728692700125348</v>
      </c>
      <c r="AO26" s="57">
        <f t="shared" si="89"/>
        <v>23</v>
      </c>
      <c r="AQ26" s="74">
        <f t="shared" si="89"/>
        <v>23</v>
      </c>
      <c r="AR26" s="73">
        <f t="shared" si="3"/>
        <v>4.9052773714095867E-4</v>
      </c>
      <c r="AS26" s="73">
        <f t="shared" si="4"/>
        <v>1.7406974344830435E-3</v>
      </c>
      <c r="AT26" s="50">
        <f t="shared" si="28"/>
        <v>1.4365387239333627E-3</v>
      </c>
      <c r="AU26" s="50">
        <f t="shared" si="29"/>
        <v>-8.6900734631299985E-4</v>
      </c>
      <c r="AW26" s="74">
        <f t="shared" si="30"/>
        <v>23</v>
      </c>
      <c r="AX26" s="4">
        <f t="shared" si="31"/>
        <v>1</v>
      </c>
      <c r="AY26" s="4">
        <f t="shared" si="31"/>
        <v>1</v>
      </c>
      <c r="AZ26" s="49">
        <f t="shared" si="31"/>
        <v>1</v>
      </c>
      <c r="BA26" s="4">
        <f t="shared" si="31"/>
        <v>0</v>
      </c>
      <c r="BC26" s="74">
        <f t="shared" si="32"/>
        <v>23</v>
      </c>
      <c r="BD26" s="56">
        <f>IF(B26=0,2*AK26,2*(B26*LN(B26/AK26)-(B26-AK26)))</f>
        <v>6.9627876442551973E-2</v>
      </c>
      <c r="BE26" s="4">
        <f t="shared" si="34"/>
        <v>2.1626117565820193</v>
      </c>
      <c r="BF26" s="4">
        <f t="shared" si="35"/>
        <v>1.03798289475591</v>
      </c>
      <c r="BG26" s="49">
        <f t="shared" si="36"/>
        <v>0.55517291645727895</v>
      </c>
      <c r="BI26" s="74">
        <f t="shared" si="37"/>
        <v>23</v>
      </c>
      <c r="BJ26" s="56">
        <f t="shared" si="38"/>
        <v>3.4813938221275986E-2</v>
      </c>
      <c r="BK26" s="4">
        <f t="shared" si="39"/>
        <v>1.0813058782910097</v>
      </c>
      <c r="BL26" s="4">
        <f t="shared" si="40"/>
        <v>0.518991447377955</v>
      </c>
      <c r="BM26" s="49">
        <f t="shared" si="41"/>
        <v>0.27758645822863948</v>
      </c>
      <c r="BO26" s="74">
        <f t="shared" si="42"/>
        <v>23</v>
      </c>
      <c r="BP26" s="56">
        <f t="shared" si="43"/>
        <v>7.6544819428327582E-2</v>
      </c>
      <c r="BQ26" s="4">
        <f t="shared" si="44"/>
        <v>5.0819027647738864</v>
      </c>
      <c r="BR26" s="4">
        <f t="shared" si="84"/>
        <v>1.6979386916038006</v>
      </c>
      <c r="BS26" s="49">
        <f t="shared" si="45"/>
        <v>0.76696760100903294</v>
      </c>
      <c r="BU26" s="74">
        <f t="shared" si="46"/>
        <v>23</v>
      </c>
      <c r="BV26" s="73">
        <f t="shared" si="47"/>
        <v>1.5879899717475381E-7</v>
      </c>
      <c r="BW26" s="73">
        <f t="shared" si="48"/>
        <v>2.7180983133299299E-6</v>
      </c>
      <c r="BX26" s="73">
        <f t="shared" si="49"/>
        <v>1.8076988187622223E-6</v>
      </c>
      <c r="BY26" s="1">
        <f t="shared" si="50"/>
        <v>1.1507715935565919E-6</v>
      </c>
      <c r="BZ26" s="91">
        <f t="shared" si="51"/>
        <v>1.2918579506907011E-5</v>
      </c>
      <c r="CB26" s="74">
        <f t="shared" si="52"/>
        <v>23</v>
      </c>
      <c r="CC26" s="56">
        <f t="shared" si="53"/>
        <v>0.20522539810090862</v>
      </c>
      <c r="CD26" s="4">
        <f t="shared" si="54"/>
        <v>0.84906279223210035</v>
      </c>
      <c r="CE26" s="4">
        <f t="shared" si="55"/>
        <v>0.6924210562990103</v>
      </c>
      <c r="CF26" s="49">
        <f t="shared" si="56"/>
        <v>0.55246121664879255</v>
      </c>
      <c r="CH26" s="74">
        <f t="shared" si="57"/>
        <v>23</v>
      </c>
      <c r="CI26" s="56">
        <f t="shared" si="5"/>
        <v>0</v>
      </c>
      <c r="CJ26" s="4">
        <f t="shared" si="6"/>
        <v>0</v>
      </c>
      <c r="CK26" s="4">
        <f t="shared" si="7"/>
        <v>0</v>
      </c>
      <c r="CL26" s="49">
        <f t="shared" si="58"/>
        <v>0</v>
      </c>
      <c r="CM26" s="4">
        <f t="shared" si="59"/>
        <v>2.8698884147681669</v>
      </c>
      <c r="CN26" s="49">
        <f t="shared" si="60"/>
        <v>-0.9603916609820764</v>
      </c>
      <c r="CP26" s="74">
        <f t="shared" si="61"/>
        <v>23</v>
      </c>
      <c r="CQ26" s="56">
        <f t="shared" si="62"/>
        <v>0</v>
      </c>
      <c r="CR26" s="4">
        <f t="shared" si="63"/>
        <v>0</v>
      </c>
      <c r="CS26" s="4">
        <f t="shared" si="64"/>
        <v>0</v>
      </c>
      <c r="CT26" s="49">
        <f t="shared" si="65"/>
        <v>0</v>
      </c>
      <c r="CU26" s="4">
        <f t="shared" si="66"/>
        <v>2.078427480748346</v>
      </c>
      <c r="CV26" s="49">
        <f t="shared" si="67"/>
        <v>-0.16893072696225561</v>
      </c>
      <c r="CW26" s="56"/>
      <c r="CX26" s="74">
        <f t="shared" si="68"/>
        <v>23</v>
      </c>
      <c r="CY26" s="4">
        <f>Input_All!Q25*(1-$DC$3)</f>
        <v>6.9493009618930019E-4</v>
      </c>
      <c r="CZ26" s="4">
        <f>Input_All!L25</f>
        <v>5.9724066738054598E-4</v>
      </c>
      <c r="DA26" s="4">
        <f>Input_All!M25</f>
        <v>2.03377939131391E-3</v>
      </c>
      <c r="DB26" s="49">
        <f>$DC$3*Input_All!Q25</f>
        <v>8.6900734631299985E-4</v>
      </c>
      <c r="DD26" s="102">
        <f>Input_All!Q25*Input_All!C25</f>
        <v>0.76898086841755697</v>
      </c>
      <c r="DG26" s="82">
        <f t="shared" si="69"/>
        <v>23</v>
      </c>
      <c r="DH26" s="56">
        <f t="shared" si="70"/>
        <v>4.9052773714095867E-4</v>
      </c>
      <c r="DI26" s="4">
        <f t="shared" si="71"/>
        <v>1.7406974344830435E-3</v>
      </c>
      <c r="DJ26" s="4">
        <f t="shared" si="72"/>
        <v>1.4365387239333627E-3</v>
      </c>
      <c r="DK26" s="49">
        <f t="shared" si="73"/>
        <v>1.1647720450009089E-3</v>
      </c>
      <c r="DM26" s="74">
        <f t="shared" si="74"/>
        <v>23</v>
      </c>
      <c r="DN26" s="4">
        <f t="shared" si="85"/>
        <v>2.8647536948892852E-8</v>
      </c>
      <c r="DO26" s="4">
        <f t="shared" si="85"/>
        <v>6.6902327012782517E-10</v>
      </c>
      <c r="DP26" s="49">
        <f t="shared" si="75"/>
        <v>3.0478704673994811E-10</v>
      </c>
      <c r="DQ26" s="49">
        <f t="shared" si="86"/>
        <v>4.5328004804102525E-10</v>
      </c>
      <c r="DS26" s="74">
        <f t="shared" si="76"/>
        <v>23</v>
      </c>
      <c r="DT26" s="410">
        <f t="shared" si="77"/>
        <v>5.9724066738054598E-4</v>
      </c>
      <c r="DU26" s="467">
        <f t="shared" si="78"/>
        <v>5.9724066738054598E-4</v>
      </c>
      <c r="DV26" s="49"/>
      <c r="DW26" s="102">
        <f t="shared" si="87"/>
        <v>99093.969312537738</v>
      </c>
      <c r="DY26" s="74">
        <f t="shared" si="79"/>
        <v>23</v>
      </c>
      <c r="DZ26" s="409">
        <f t="shared" si="80"/>
        <v>6.0859672792133821E-4</v>
      </c>
      <c r="EB26" s="102">
        <f t="shared" si="88"/>
        <v>99076.799339257239</v>
      </c>
      <c r="EE26" s="74">
        <f t="shared" si="81"/>
        <v>23</v>
      </c>
      <c r="EF26" s="409">
        <f>Input_Accepted!Q25</f>
        <v>1.5639374425023E-3</v>
      </c>
      <c r="EH26" s="102">
        <f t="shared" si="8"/>
        <v>1.0165593376264951E-3</v>
      </c>
    </row>
    <row r="27" spans="1:138">
      <c r="A27" s="82">
        <f t="shared" si="9"/>
        <v>24</v>
      </c>
      <c r="B27" s="84">
        <f>Input_All!B26</f>
        <v>0</v>
      </c>
      <c r="C27" s="17">
        <f>Input_All!C26</f>
        <v>863.25804243668699</v>
      </c>
      <c r="D27" s="16">
        <f t="shared" si="10"/>
        <v>0</v>
      </c>
      <c r="E27" s="12"/>
      <c r="F27" s="11">
        <f t="shared" si="11"/>
        <v>0</v>
      </c>
      <c r="G27" s="11">
        <f t="shared" si="12"/>
        <v>0</v>
      </c>
      <c r="H27" s="49">
        <f t="shared" si="13"/>
        <v>0</v>
      </c>
      <c r="J27" s="61">
        <f t="shared" si="14"/>
        <v>24</v>
      </c>
      <c r="K27" s="5">
        <f>Input_All!B26</f>
        <v>0</v>
      </c>
      <c r="L27" s="4">
        <f t="shared" si="82"/>
        <v>2</v>
      </c>
      <c r="M27" s="4">
        <f t="shared" si="83"/>
        <v>1.0934937124111536E-3</v>
      </c>
      <c r="N27" s="4"/>
      <c r="O27" s="49"/>
      <c r="Q27" s="43">
        <f t="shared" si="15"/>
        <v>24</v>
      </c>
      <c r="R27" s="14">
        <f>Input_All!M26</f>
        <v>0</v>
      </c>
      <c r="S27" s="14">
        <f t="shared" si="16"/>
        <v>0</v>
      </c>
      <c r="T27" s="14">
        <f t="shared" si="17"/>
        <v>0</v>
      </c>
      <c r="U27" s="14">
        <f t="shared" si="18"/>
        <v>0</v>
      </c>
      <c r="V27" s="14">
        <f t="shared" si="19"/>
        <v>0</v>
      </c>
      <c r="W27" s="49"/>
      <c r="X27" s="43">
        <f t="shared" si="20"/>
        <v>24</v>
      </c>
      <c r="Y27" s="14">
        <f>+Input_All!I26</f>
        <v>0</v>
      </c>
      <c r="Z27" s="14">
        <f t="shared" si="21"/>
        <v>0</v>
      </c>
      <c r="AA27" s="14">
        <f t="shared" si="22"/>
        <v>0</v>
      </c>
      <c r="AB27" s="14">
        <f t="shared" si="23"/>
        <v>0</v>
      </c>
      <c r="AC27" s="14">
        <f t="shared" si="24"/>
        <v>0</v>
      </c>
      <c r="AD27" s="50"/>
      <c r="AE27" s="43">
        <f t="shared" si="25"/>
        <v>24</v>
      </c>
      <c r="AF27" s="14">
        <f>Input_All!E26</f>
        <v>0</v>
      </c>
      <c r="AG27" s="14">
        <f>Input_All!J26</f>
        <v>1.3898485919018001E-3</v>
      </c>
      <c r="AH27" s="14">
        <f>Input_All!K26</f>
        <v>3.2145071964706501E-4</v>
      </c>
      <c r="AI27" s="44">
        <f>Input_All!L26</f>
        <v>5.9835443088826295E-4</v>
      </c>
      <c r="AK27" s="56">
        <f t="shared" si="0"/>
        <v>1.1997979747285339</v>
      </c>
      <c r="AL27" s="4">
        <f t="shared" si="1"/>
        <v>0.27749491898238959</v>
      </c>
      <c r="AM27" s="4">
        <f t="shared" si="2"/>
        <v>0.51653427469191981</v>
      </c>
      <c r="AN27" s="4">
        <f t="shared" si="26"/>
        <v>0.75135264918184042</v>
      </c>
      <c r="AO27" s="57">
        <f t="shared" si="89"/>
        <v>24</v>
      </c>
      <c r="AQ27" s="74">
        <f t="shared" si="89"/>
        <v>24</v>
      </c>
      <c r="AR27" s="73">
        <f t="shared" si="3"/>
        <v>-1.3898485919018001E-3</v>
      </c>
      <c r="AS27" s="73">
        <f t="shared" si="4"/>
        <v>-3.2145071964706501E-4</v>
      </c>
      <c r="AT27" s="50">
        <f t="shared" si="28"/>
        <v>-5.9835443088826295E-4</v>
      </c>
      <c r="AU27" s="50">
        <f t="shared" si="29"/>
        <v>-8.7036854827442407E-4</v>
      </c>
      <c r="AW27" s="74">
        <f t="shared" si="30"/>
        <v>24</v>
      </c>
      <c r="AX27" s="4">
        <f t="shared" si="31"/>
        <v>0</v>
      </c>
      <c r="AY27" s="4">
        <f t="shared" si="31"/>
        <v>0</v>
      </c>
      <c r="AZ27" s="49">
        <f t="shared" si="31"/>
        <v>0</v>
      </c>
      <c r="BA27" s="4">
        <f t="shared" si="31"/>
        <v>0</v>
      </c>
      <c r="BC27" s="74">
        <f t="shared" si="32"/>
        <v>24</v>
      </c>
      <c r="BD27" s="56">
        <f t="shared" si="33"/>
        <v>2.3995959494570678</v>
      </c>
      <c r="BE27" s="4">
        <f t="shared" si="34"/>
        <v>0.55498983796477919</v>
      </c>
      <c r="BF27" s="4">
        <f t="shared" si="35"/>
        <v>1.0330685493838396</v>
      </c>
      <c r="BG27" s="49">
        <f t="shared" si="36"/>
        <v>1.5027052983636808</v>
      </c>
      <c r="BI27" s="74">
        <f t="shared" si="37"/>
        <v>24</v>
      </c>
      <c r="BJ27" s="56" t="e">
        <f t="shared" si="38"/>
        <v>#NUM!</v>
      </c>
      <c r="BK27" s="4" t="e">
        <f t="shared" si="39"/>
        <v>#NUM!</v>
      </c>
      <c r="BL27" s="4" t="e">
        <f t="shared" si="40"/>
        <v>#NUM!</v>
      </c>
      <c r="BM27" s="49" t="e">
        <f t="shared" si="41"/>
        <v>#NUM!</v>
      </c>
      <c r="BO27" s="74">
        <f t="shared" si="42"/>
        <v>24</v>
      </c>
      <c r="BP27" s="56">
        <f t="shared" si="43"/>
        <v>1.1981304372027908</v>
      </c>
      <c r="BQ27" s="4">
        <f t="shared" si="44"/>
        <v>0.27740571804098429</v>
      </c>
      <c r="BR27" s="4">
        <f t="shared" si="84"/>
        <v>0.51622520411995221</v>
      </c>
      <c r="BS27" s="49">
        <f t="shared" si="45"/>
        <v>0.75069869546732992</v>
      </c>
      <c r="BU27" s="74">
        <f t="shared" si="46"/>
        <v>24</v>
      </c>
      <c r="BV27" s="73">
        <f t="shared" si="47"/>
        <v>1.9316791084114163E-6</v>
      </c>
      <c r="BW27" s="73">
        <f t="shared" si="48"/>
        <v>1.0333056516161599E-7</v>
      </c>
      <c r="BX27" s="73">
        <f t="shared" si="49"/>
        <v>3.5802802496361704E-7</v>
      </c>
      <c r="BY27" s="1">
        <f t="shared" si="50"/>
        <v>7.5754140982532849E-7</v>
      </c>
      <c r="BZ27" s="91">
        <f t="shared" si="51"/>
        <v>3.105882131560684E-5</v>
      </c>
      <c r="CB27" s="74">
        <f t="shared" si="52"/>
        <v>24</v>
      </c>
      <c r="CC27" s="56">
        <f t="shared" si="53"/>
        <v>0</v>
      </c>
      <c r="CD27" s="4">
        <f t="shared" si="54"/>
        <v>0</v>
      </c>
      <c r="CE27" s="4">
        <f t="shared" si="55"/>
        <v>0</v>
      </c>
      <c r="CF27" s="49">
        <f t="shared" si="56"/>
        <v>0</v>
      </c>
      <c r="CH27" s="74">
        <f t="shared" si="57"/>
        <v>24</v>
      </c>
      <c r="CI27" s="56">
        <f t="shared" si="5"/>
        <v>1</v>
      </c>
      <c r="CJ27" s="4">
        <f t="shared" si="6"/>
        <v>1</v>
      </c>
      <c r="CK27" s="4">
        <f t="shared" si="7"/>
        <v>1</v>
      </c>
      <c r="CL27" s="49">
        <f t="shared" si="58"/>
        <v>1</v>
      </c>
      <c r="CM27" s="4">
        <f t="shared" si="59"/>
        <v>0</v>
      </c>
      <c r="CN27" s="49">
        <f t="shared" si="60"/>
        <v>0</v>
      </c>
      <c r="CP27" s="74">
        <f t="shared" si="61"/>
        <v>24</v>
      </c>
      <c r="CQ27" s="56">
        <f t="shared" si="62"/>
        <v>1</v>
      </c>
      <c r="CR27" s="4">
        <f t="shared" si="63"/>
        <v>1</v>
      </c>
      <c r="CS27" s="4">
        <f t="shared" si="64"/>
        <v>1</v>
      </c>
      <c r="CT27" s="49">
        <f t="shared" si="65"/>
        <v>1</v>
      </c>
      <c r="CU27" s="4">
        <f t="shared" si="66"/>
        <v>0</v>
      </c>
      <c r="CV27" s="49">
        <f t="shared" si="67"/>
        <v>0</v>
      </c>
      <c r="CW27" s="56"/>
      <c r="CX27" s="74">
        <f t="shared" si="68"/>
        <v>24</v>
      </c>
      <c r="CY27" s="4">
        <f>Input_All!Q26*(1-$DC$3)</f>
        <v>6.9601862577883583E-4</v>
      </c>
      <c r="CZ27" s="4">
        <f>Input_All!L26</f>
        <v>5.9835443088826295E-4</v>
      </c>
      <c r="DA27" s="4">
        <f>Input_All!M26</f>
        <v>0</v>
      </c>
      <c r="DB27" s="49">
        <f>$DC$3*Input_All!Q26</f>
        <v>8.7036854827442407E-4</v>
      </c>
      <c r="DD27" s="102">
        <f>Input_All!Q26*Input_All!C26</f>
        <v>1.3521963255711513</v>
      </c>
      <c r="DG27" s="82">
        <f t="shared" si="69"/>
        <v>24</v>
      </c>
      <c r="DH27" s="56">
        <f t="shared" si="70"/>
        <v>1.3898485919018001E-3</v>
      </c>
      <c r="DI27" s="4">
        <f t="shared" si="71"/>
        <v>3.2145071964706501E-4</v>
      </c>
      <c r="DJ27" s="4">
        <f t="shared" si="72"/>
        <v>5.9835443088826295E-4</v>
      </c>
      <c r="DK27" s="49">
        <f t="shared" si="73"/>
        <v>8.7036854827442407E-4</v>
      </c>
      <c r="DM27" s="74">
        <f t="shared" si="74"/>
        <v>24</v>
      </c>
      <c r="DN27" s="4">
        <f t="shared" si="85"/>
        <v>2.3532499514166299E-8</v>
      </c>
      <c r="DO27" s="4">
        <f t="shared" si="85"/>
        <v>8.0478670372181102E-10</v>
      </c>
      <c r="DP27" s="49">
        <f t="shared" si="75"/>
        <v>1.2404691511220117E-12</v>
      </c>
      <c r="DQ27" s="49">
        <f t="shared" si="86"/>
        <v>1.8528707797851364E-12</v>
      </c>
      <c r="DS27" s="74">
        <f t="shared" si="76"/>
        <v>24</v>
      </c>
      <c r="DT27" s="410">
        <f t="shared" si="77"/>
        <v>5.9835443088826295E-4</v>
      </c>
      <c r="DU27" s="467">
        <f t="shared" si="78"/>
        <v>5.9835443088826295E-4</v>
      </c>
      <c r="DV27" s="49"/>
      <c r="DW27" s="102">
        <f t="shared" si="87"/>
        <v>99034.786364172134</v>
      </c>
      <c r="DY27" s="74">
        <f t="shared" si="79"/>
        <v>24</v>
      </c>
      <c r="DZ27" s="409">
        <f t="shared" si="80"/>
        <v>6.0973166876427786E-4</v>
      </c>
      <c r="EB27" s="102">
        <f t="shared" si="88"/>
        <v>99016.501523366445</v>
      </c>
      <c r="EE27" s="74">
        <f t="shared" si="81"/>
        <v>24</v>
      </c>
      <c r="EF27" s="409">
        <f>Input_Accepted!Q26</f>
        <v>1.5663871740532599E-3</v>
      </c>
      <c r="EH27" s="102">
        <f t="shared" si="8"/>
        <v>1.018151663134619E-3</v>
      </c>
    </row>
    <row r="28" spans="1:138">
      <c r="A28" s="82">
        <f t="shared" si="9"/>
        <v>25</v>
      </c>
      <c r="B28" s="84">
        <f>Input_All!B27</f>
        <v>0</v>
      </c>
      <c r="C28" s="17">
        <f>Input_All!C27</f>
        <v>1397.1485284052001</v>
      </c>
      <c r="D28" s="16">
        <f t="shared" si="10"/>
        <v>0</v>
      </c>
      <c r="E28" s="12"/>
      <c r="F28" s="11">
        <f t="shared" si="11"/>
        <v>0</v>
      </c>
      <c r="G28" s="11">
        <f t="shared" si="12"/>
        <v>0</v>
      </c>
      <c r="H28" s="49">
        <f t="shared" si="13"/>
        <v>0</v>
      </c>
      <c r="J28" s="61">
        <f t="shared" si="14"/>
        <v>25</v>
      </c>
      <c r="K28" s="5">
        <f>Input_All!B27</f>
        <v>0</v>
      </c>
      <c r="L28" s="4">
        <f t="shared" si="82"/>
        <v>2</v>
      </c>
      <c r="M28" s="4">
        <f t="shared" si="83"/>
        <v>1.0934937124111536E-3</v>
      </c>
      <c r="N28" s="4"/>
      <c r="O28" s="49"/>
      <c r="Q28" s="43">
        <f t="shared" si="15"/>
        <v>25</v>
      </c>
      <c r="R28" s="14">
        <f>Input_All!M27</f>
        <v>0</v>
      </c>
      <c r="S28" s="14">
        <f t="shared" si="16"/>
        <v>0</v>
      </c>
      <c r="T28" s="14">
        <f t="shared" si="17"/>
        <v>0</v>
      </c>
      <c r="U28" s="14">
        <f t="shared" si="18"/>
        <v>0</v>
      </c>
      <c r="V28" s="14">
        <f t="shared" si="19"/>
        <v>0</v>
      </c>
      <c r="W28" s="49"/>
      <c r="X28" s="43">
        <f t="shared" si="20"/>
        <v>25</v>
      </c>
      <c r="Y28" s="14">
        <f>+Input_All!I27</f>
        <v>0</v>
      </c>
      <c r="Z28" s="14">
        <f t="shared" si="21"/>
        <v>0</v>
      </c>
      <c r="AA28" s="14">
        <f t="shared" si="22"/>
        <v>0</v>
      </c>
      <c r="AB28" s="14">
        <f t="shared" si="23"/>
        <v>0</v>
      </c>
      <c r="AC28" s="14">
        <f t="shared" si="24"/>
        <v>0</v>
      </c>
      <c r="AD28" s="50"/>
      <c r="AE28" s="43">
        <f t="shared" si="25"/>
        <v>25</v>
      </c>
      <c r="AF28" s="14">
        <f>Input_All!E27</f>
        <v>0</v>
      </c>
      <c r="AG28" s="14">
        <f>Input_All!J27</f>
        <v>1.2522983001626801E-3</v>
      </c>
      <c r="AH28" s="14">
        <f>Input_All!K27</f>
        <v>3.5256494839319702E-4</v>
      </c>
      <c r="AI28" s="44">
        <f>Input_All!L27</f>
        <v>5.9015573162290904E-4</v>
      </c>
      <c r="AK28" s="56">
        <f t="shared" si="0"/>
        <v>1.7496467271966221</v>
      </c>
      <c r="AL28" s="4">
        <f t="shared" si="1"/>
        <v>0.49258559881481051</v>
      </c>
      <c r="AM28" s="4">
        <f t="shared" si="2"/>
        <v>0.82453521196684154</v>
      </c>
      <c r="AN28" s="4">
        <f t="shared" si="26"/>
        <v>1.202021095755168</v>
      </c>
      <c r="AO28" s="57">
        <f t="shared" si="89"/>
        <v>25</v>
      </c>
      <c r="AQ28" s="74">
        <f t="shared" si="89"/>
        <v>25</v>
      </c>
      <c r="AR28" s="73">
        <f t="shared" si="3"/>
        <v>-1.2522983001626801E-3</v>
      </c>
      <c r="AS28" s="73">
        <f t="shared" si="4"/>
        <v>-3.5256494839319702E-4</v>
      </c>
      <c r="AT28" s="50">
        <f t="shared" si="28"/>
        <v>-5.9015573162290904E-4</v>
      </c>
      <c r="AU28" s="50">
        <f t="shared" si="29"/>
        <v>-8.6033880530027556E-4</v>
      </c>
      <c r="AW28" s="74">
        <f t="shared" si="30"/>
        <v>25</v>
      </c>
      <c r="AX28" s="4">
        <f t="shared" si="31"/>
        <v>0</v>
      </c>
      <c r="AY28" s="4">
        <f t="shared" si="31"/>
        <v>0</v>
      </c>
      <c r="AZ28" s="49">
        <f t="shared" si="31"/>
        <v>0</v>
      </c>
      <c r="BA28" s="4">
        <f t="shared" si="31"/>
        <v>0</v>
      </c>
      <c r="BC28" s="74">
        <f t="shared" si="32"/>
        <v>25</v>
      </c>
      <c r="BD28" s="56">
        <f t="shared" si="33"/>
        <v>3.4992934543932441</v>
      </c>
      <c r="BE28" s="4">
        <f t="shared" si="34"/>
        <v>0.98517119762962102</v>
      </c>
      <c r="BF28" s="4">
        <f t="shared" si="35"/>
        <v>1.6490704239336831</v>
      </c>
      <c r="BG28" s="49">
        <f t="shared" si="36"/>
        <v>2.404042191510336</v>
      </c>
      <c r="BI28" s="74">
        <f t="shared" si="37"/>
        <v>25</v>
      </c>
      <c r="BJ28" s="56" t="e">
        <f t="shared" si="38"/>
        <v>#NUM!</v>
      </c>
      <c r="BK28" s="4" t="e">
        <f t="shared" si="39"/>
        <v>#NUM!</v>
      </c>
      <c r="BL28" s="4" t="e">
        <f t="shared" si="40"/>
        <v>#NUM!</v>
      </c>
      <c r="BM28" s="49" t="e">
        <f t="shared" si="41"/>
        <v>#NUM!</v>
      </c>
      <c r="BO28" s="74">
        <f t="shared" si="42"/>
        <v>25</v>
      </c>
      <c r="BP28" s="56">
        <f t="shared" si="43"/>
        <v>1.7474556475742684</v>
      </c>
      <c r="BQ28" s="4">
        <f t="shared" si="44"/>
        <v>0.49241193039858511</v>
      </c>
      <c r="BR28" s="4">
        <f t="shared" si="84"/>
        <v>0.82404860778557443</v>
      </c>
      <c r="BS28" s="49">
        <f t="shared" si="45"/>
        <v>1.2009869503617003</v>
      </c>
      <c r="BU28" s="74">
        <f t="shared" si="46"/>
        <v>25</v>
      </c>
      <c r="BV28" s="73">
        <f t="shared" si="47"/>
        <v>1.568251032590338E-6</v>
      </c>
      <c r="BW28" s="73">
        <f t="shared" si="48"/>
        <v>1.2430204283549767E-7</v>
      </c>
      <c r="BX28" s="73">
        <f t="shared" si="49"/>
        <v>3.4828378756737106E-7</v>
      </c>
      <c r="BY28" s="1">
        <f t="shared" si="50"/>
        <v>7.4018285990550543E-7</v>
      </c>
      <c r="BZ28" s="91">
        <f t="shared" si="51"/>
        <v>3.1709250190814325E-5</v>
      </c>
      <c r="CB28" s="74">
        <f t="shared" si="52"/>
        <v>25</v>
      </c>
      <c r="CC28" s="56">
        <f t="shared" si="53"/>
        <v>0</v>
      </c>
      <c r="CD28" s="4">
        <f t="shared" si="54"/>
        <v>0</v>
      </c>
      <c r="CE28" s="4">
        <f t="shared" si="55"/>
        <v>0</v>
      </c>
      <c r="CF28" s="49">
        <f t="shared" si="56"/>
        <v>0</v>
      </c>
      <c r="CH28" s="74">
        <f t="shared" si="57"/>
        <v>25</v>
      </c>
      <c r="CI28" s="56">
        <f t="shared" si="5"/>
        <v>1</v>
      </c>
      <c r="CJ28" s="4">
        <f t="shared" si="6"/>
        <v>1</v>
      </c>
      <c r="CK28" s="4">
        <f t="shared" si="7"/>
        <v>1</v>
      </c>
      <c r="CL28" s="49">
        <f t="shared" si="58"/>
        <v>1</v>
      </c>
      <c r="CM28" s="4">
        <f t="shared" si="59"/>
        <v>0</v>
      </c>
      <c r="CN28" s="49">
        <f t="shared" si="60"/>
        <v>0</v>
      </c>
      <c r="CP28" s="74">
        <f t="shared" si="61"/>
        <v>25</v>
      </c>
      <c r="CQ28" s="56">
        <f t="shared" si="62"/>
        <v>1</v>
      </c>
      <c r="CR28" s="4">
        <f t="shared" si="63"/>
        <v>1</v>
      </c>
      <c r="CS28" s="4">
        <f t="shared" si="64"/>
        <v>1</v>
      </c>
      <c r="CT28" s="49">
        <f t="shared" si="65"/>
        <v>1</v>
      </c>
      <c r="CU28" s="4">
        <f t="shared" si="66"/>
        <v>0</v>
      </c>
      <c r="CV28" s="49">
        <f t="shared" si="67"/>
        <v>0</v>
      </c>
      <c r="CW28" s="56"/>
      <c r="CX28" s="74">
        <f t="shared" si="68"/>
        <v>25</v>
      </c>
      <c r="CY28" s="4">
        <f>Input_All!Q27*(1-$DC$3)</f>
        <v>6.8799801435437435E-4</v>
      </c>
      <c r="CZ28" s="4">
        <f>Input_All!L27</f>
        <v>5.9015573162290904E-4</v>
      </c>
      <c r="DA28" s="4">
        <f>Input_All!M27</f>
        <v>0</v>
      </c>
      <c r="DB28" s="49">
        <f>$DC$3*Input_All!Q27</f>
        <v>8.6033880530027556E-4</v>
      </c>
      <c r="DD28" s="102">
        <f>Input_All!Q27*Input_All!C27</f>
        <v>2.1632565090560818</v>
      </c>
      <c r="DG28" s="82">
        <f t="shared" si="69"/>
        <v>25</v>
      </c>
      <c r="DH28" s="56">
        <f t="shared" si="70"/>
        <v>1.2522983001626801E-3</v>
      </c>
      <c r="DI28" s="4">
        <f t="shared" si="71"/>
        <v>3.5256494839319702E-4</v>
      </c>
      <c r="DJ28" s="4">
        <f t="shared" si="72"/>
        <v>5.9015573162290904E-4</v>
      </c>
      <c r="DK28" s="49">
        <f t="shared" si="73"/>
        <v>8.6033880530027556E-4</v>
      </c>
      <c r="DM28" s="74">
        <f t="shared" si="74"/>
        <v>25</v>
      </c>
      <c r="DN28" s="4">
        <f t="shared" si="85"/>
        <v>1.8920082757517026E-8</v>
      </c>
      <c r="DO28" s="4">
        <f t="shared" si="85"/>
        <v>9.6809523046662731E-10</v>
      </c>
      <c r="DP28" s="49">
        <f t="shared" si="75"/>
        <v>6.7218669643714656E-11</v>
      </c>
      <c r="DQ28" s="49">
        <f t="shared" si="86"/>
        <v>1.0059574412748136E-10</v>
      </c>
      <c r="DS28" s="74">
        <f t="shared" si="76"/>
        <v>25</v>
      </c>
      <c r="DT28" s="410">
        <f t="shared" si="77"/>
        <v>5.9015573162290904E-4</v>
      </c>
      <c r="DU28" s="467">
        <f t="shared" si="78"/>
        <v>5.9015573162290904E-4</v>
      </c>
      <c r="DV28" s="49"/>
      <c r="DW28" s="102">
        <f t="shared" si="87"/>
        <v>98975.528460939051</v>
      </c>
      <c r="DY28" s="74">
        <f t="shared" si="79"/>
        <v>25</v>
      </c>
      <c r="DZ28" s="409">
        <f t="shared" si="80"/>
        <v>6.0137707769466781E-4</v>
      </c>
      <c r="EB28" s="102">
        <f t="shared" si="88"/>
        <v>98956.128026657403</v>
      </c>
      <c r="EE28" s="74">
        <f t="shared" si="81"/>
        <v>25</v>
      </c>
      <c r="EF28" s="409">
        <f>Input_Accepted!Q27</f>
        <v>1.5483368196546499E-3</v>
      </c>
      <c r="EH28" s="102">
        <f t="shared" si="8"/>
        <v>1.0064189327755224E-3</v>
      </c>
    </row>
    <row r="29" spans="1:138">
      <c r="A29" s="82">
        <f t="shared" si="9"/>
        <v>26</v>
      </c>
      <c r="B29" s="84">
        <f>Input_All!B28</f>
        <v>1</v>
      </c>
      <c r="C29" s="17">
        <f>Input_All!C28</f>
        <v>2162.2299794661199</v>
      </c>
      <c r="D29" s="16">
        <f t="shared" si="10"/>
        <v>4.624854939098161E-4</v>
      </c>
      <c r="E29" s="12"/>
      <c r="F29" s="11">
        <f t="shared" si="11"/>
        <v>0</v>
      </c>
      <c r="G29" s="11">
        <f t="shared" si="12"/>
        <v>26</v>
      </c>
      <c r="H29" s="49">
        <f t="shared" si="13"/>
        <v>0</v>
      </c>
      <c r="J29" s="61">
        <f t="shared" si="14"/>
        <v>26</v>
      </c>
      <c r="K29" s="5">
        <f>Input_All!B28</f>
        <v>1</v>
      </c>
      <c r="L29" s="4">
        <f t="shared" si="82"/>
        <v>3</v>
      </c>
      <c r="M29" s="4">
        <f t="shared" si="83"/>
        <v>1.6402405686167304E-3</v>
      </c>
      <c r="N29" s="4"/>
      <c r="O29" s="49"/>
      <c r="Q29" s="43">
        <f t="shared" si="15"/>
        <v>26</v>
      </c>
      <c r="R29" s="14">
        <f>Input_All!M28</f>
        <v>4.6248549390981599E-4</v>
      </c>
      <c r="S29" s="14">
        <f t="shared" si="16"/>
        <v>1.3689570619730554E-3</v>
      </c>
      <c r="T29" s="14">
        <f t="shared" si="17"/>
        <v>-4.4398607415342342E-4</v>
      </c>
      <c r="U29" s="14">
        <f t="shared" si="18"/>
        <v>9.9434381190610438E-4</v>
      </c>
      <c r="V29" s="14">
        <f t="shared" si="19"/>
        <v>-6.9372824086472455E-5</v>
      </c>
      <c r="W29" s="49"/>
      <c r="X29" s="43">
        <f t="shared" si="20"/>
        <v>26</v>
      </c>
      <c r="Y29" s="14">
        <f>+Input_All!I28</f>
        <v>4.33463372345066E-4</v>
      </c>
      <c r="Z29" s="14">
        <f t="shared" si="21"/>
        <v>1.3110324902737447E-3</v>
      </c>
      <c r="AA29" s="14">
        <f t="shared" si="22"/>
        <v>-4.4410574558361268E-4</v>
      </c>
      <c r="AB29" s="14">
        <f t="shared" si="23"/>
        <v>9.4836362010934172E-4</v>
      </c>
      <c r="AC29" s="14">
        <f t="shared" si="24"/>
        <v>-8.1436875419209776E-5</v>
      </c>
      <c r="AD29" s="50"/>
      <c r="AE29" s="43">
        <f t="shared" si="25"/>
        <v>26</v>
      </c>
      <c r="AF29" s="14">
        <f>Input_All!E28</f>
        <v>4.33463372345066E-4</v>
      </c>
      <c r="AG29" s="14">
        <f>Input_All!J28</f>
        <v>1.13060077892034E-3</v>
      </c>
      <c r="AH29" s="14">
        <f>Input_All!K28</f>
        <v>3.8669024488313702E-4</v>
      </c>
      <c r="AI29" s="44">
        <f>Input_All!L28</f>
        <v>5.9124527658721299E-4</v>
      </c>
      <c r="AK29" s="56">
        <f t="shared" si="0"/>
        <v>2.4446188989893058</v>
      </c>
      <c r="AL29" s="4">
        <f t="shared" si="1"/>
        <v>0.83611324025341416</v>
      </c>
      <c r="AM29" s="4">
        <f t="shared" si="2"/>
        <v>1.27840826225461</v>
      </c>
      <c r="AN29" s="4">
        <f t="shared" si="26"/>
        <v>1.8631351180215467</v>
      </c>
      <c r="AO29" s="57">
        <f t="shared" si="89"/>
        <v>26</v>
      </c>
      <c r="AQ29" s="74">
        <f t="shared" si="89"/>
        <v>26</v>
      </c>
      <c r="AR29" s="73">
        <f t="shared" si="3"/>
        <v>-6.681152850105238E-4</v>
      </c>
      <c r="AS29" s="73">
        <f t="shared" si="4"/>
        <v>7.5795249026679081E-5</v>
      </c>
      <c r="AT29" s="50">
        <f t="shared" si="28"/>
        <v>-1.287597826773969E-4</v>
      </c>
      <c r="AU29" s="50">
        <f t="shared" si="29"/>
        <v>-8.616729652789186E-4</v>
      </c>
      <c r="AW29" s="74">
        <f t="shared" si="30"/>
        <v>26</v>
      </c>
      <c r="AX29" s="4">
        <f t="shared" si="31"/>
        <v>0</v>
      </c>
      <c r="AY29" s="4">
        <f t="shared" si="31"/>
        <v>1</v>
      </c>
      <c r="AZ29" s="49">
        <f t="shared" si="31"/>
        <v>0</v>
      </c>
      <c r="BA29" s="4">
        <f t="shared" si="31"/>
        <v>0</v>
      </c>
      <c r="BC29" s="74">
        <f t="shared" si="32"/>
        <v>26</v>
      </c>
      <c r="BD29" s="56">
        <f t="shared" si="33"/>
        <v>1.1014593154908301</v>
      </c>
      <c r="BE29" s="4">
        <f t="shared" si="34"/>
        <v>3.0208920950895224E-2</v>
      </c>
      <c r="BF29" s="4">
        <f t="shared" si="35"/>
        <v>6.5585006561002634E-2</v>
      </c>
      <c r="BG29" s="49">
        <f t="shared" si="36"/>
        <v>0.48174900382735397</v>
      </c>
      <c r="BI29" s="74">
        <f t="shared" si="37"/>
        <v>26</v>
      </c>
      <c r="BJ29" s="56">
        <f t="shared" si="38"/>
        <v>0.55072965774541505</v>
      </c>
      <c r="BK29" s="4">
        <f t="shared" si="39"/>
        <v>1.5104460475447612E-2</v>
      </c>
      <c r="BL29" s="4">
        <f t="shared" si="40"/>
        <v>3.2792503280501317E-2</v>
      </c>
      <c r="BM29" s="49">
        <f t="shared" si="41"/>
        <v>0.24087450191367699</v>
      </c>
      <c r="BO29" s="74">
        <f t="shared" si="42"/>
        <v>26</v>
      </c>
      <c r="BP29" s="56">
        <f t="shared" si="43"/>
        <v>0.8527154422910479</v>
      </c>
      <c r="BQ29" s="4">
        <f t="shared" si="44"/>
        <v>3.211106183305068E-2</v>
      </c>
      <c r="BR29" s="4">
        <f t="shared" si="84"/>
        <v>6.0595143719964557E-2</v>
      </c>
      <c r="BS29" s="49">
        <f t="shared" si="45"/>
        <v>0.39952029054669286</v>
      </c>
      <c r="BU29" s="74">
        <f t="shared" si="46"/>
        <v>26</v>
      </c>
      <c r="BV29" s="73">
        <f t="shared" si="47"/>
        <v>4.8600056364649876E-7</v>
      </c>
      <c r="BW29" s="73">
        <f t="shared" si="48"/>
        <v>2.1877254525698554E-9</v>
      </c>
      <c r="BX29" s="73">
        <f t="shared" si="49"/>
        <v>2.4895129306278042E-8</v>
      </c>
      <c r="BY29" s="1">
        <f t="shared" si="50"/>
        <v>1.8336345548057574E-7</v>
      </c>
      <c r="BZ29" s="91">
        <f t="shared" si="51"/>
        <v>2.7635082171150041E-5</v>
      </c>
      <c r="CB29" s="74">
        <f t="shared" si="52"/>
        <v>26</v>
      </c>
      <c r="CC29" s="56">
        <f t="shared" si="53"/>
        <v>1.6082959969690487</v>
      </c>
      <c r="CD29" s="4">
        <f t="shared" si="54"/>
        <v>0.10790560505466291</v>
      </c>
      <c r="CE29" s="4">
        <f t="shared" si="55"/>
        <v>0.36400285308660862</v>
      </c>
      <c r="CF29" s="49">
        <f t="shared" si="56"/>
        <v>0.98787953089833147</v>
      </c>
      <c r="CH29" s="74">
        <f t="shared" si="57"/>
        <v>26</v>
      </c>
      <c r="CI29" s="56">
        <f t="shared" si="5"/>
        <v>0</v>
      </c>
      <c r="CJ29" s="4">
        <f t="shared" si="6"/>
        <v>0</v>
      </c>
      <c r="CK29" s="4">
        <f t="shared" si="7"/>
        <v>0</v>
      </c>
      <c r="CL29" s="49">
        <f t="shared" si="58"/>
        <v>0</v>
      </c>
      <c r="CM29" s="4">
        <f t="shared" si="59"/>
        <v>2.8347537545240149</v>
      </c>
      <c r="CN29" s="49">
        <f t="shared" si="60"/>
        <v>-0.96025875715404063</v>
      </c>
      <c r="CP29" s="74">
        <f t="shared" si="61"/>
        <v>26</v>
      </c>
      <c r="CQ29" s="56">
        <f t="shared" si="62"/>
        <v>1</v>
      </c>
      <c r="CR29" s="4">
        <f t="shared" si="63"/>
        <v>0</v>
      </c>
      <c r="CS29" s="4">
        <f t="shared" si="64"/>
        <v>0</v>
      </c>
      <c r="CT29" s="49">
        <f t="shared" si="65"/>
        <v>0</v>
      </c>
      <c r="CU29" s="4">
        <f t="shared" si="66"/>
        <v>2.0505802508354369</v>
      </c>
      <c r="CV29" s="49">
        <f t="shared" si="67"/>
        <v>-0.17608525346546292</v>
      </c>
      <c r="CW29" s="56"/>
      <c r="CX29" s="74">
        <f t="shared" si="68"/>
        <v>26</v>
      </c>
      <c r="CY29" s="4">
        <f>Input_All!Q28*(1-$DC$3)</f>
        <v>6.890649189395014E-4</v>
      </c>
      <c r="CZ29" s="4">
        <f>Input_All!L28</f>
        <v>5.9124527658721299E-4</v>
      </c>
      <c r="DA29" s="4">
        <f>Input_All!M28</f>
        <v>4.6248549390981599E-4</v>
      </c>
      <c r="DB29" s="49">
        <f>$DC$3*Input_All!Q28</f>
        <v>8.616729652789186E-4</v>
      </c>
      <c r="DD29" s="102">
        <f>Input_All!Q28*Input_All!C28</f>
        <v>3.3530519435509283</v>
      </c>
      <c r="DG29" s="82">
        <f t="shared" si="69"/>
        <v>26</v>
      </c>
      <c r="DH29" s="56">
        <f t="shared" si="70"/>
        <v>6.681152850105238E-4</v>
      </c>
      <c r="DI29" s="4">
        <f t="shared" si="71"/>
        <v>7.5795249026679081E-5</v>
      </c>
      <c r="DJ29" s="4">
        <f t="shared" si="72"/>
        <v>1.287597826773969E-4</v>
      </c>
      <c r="DK29" s="49">
        <f t="shared" si="73"/>
        <v>3.9918747136910251E-4</v>
      </c>
      <c r="DM29" s="74">
        <f t="shared" si="74"/>
        <v>26</v>
      </c>
      <c r="DN29" s="4">
        <f t="shared" si="85"/>
        <v>1.4810286676529826E-8</v>
      </c>
      <c r="DO29" s="4">
        <f t="shared" si="85"/>
        <v>1.164535860526311E-9</v>
      </c>
      <c r="DP29" s="49">
        <f t="shared" si="75"/>
        <v>1.1871082292400987E-12</v>
      </c>
      <c r="DQ29" s="49">
        <f t="shared" si="86"/>
        <v>1.7799828486128026E-12</v>
      </c>
      <c r="DS29" s="74">
        <f t="shared" si="76"/>
        <v>26</v>
      </c>
      <c r="DT29" s="410">
        <f t="shared" si="77"/>
        <v>5.9124527658721299E-4</v>
      </c>
      <c r="DU29" s="467">
        <f t="shared" si="78"/>
        <v>5.9124527658721299E-4</v>
      </c>
      <c r="DV29" s="49"/>
      <c r="DW29" s="102">
        <f t="shared" si="87"/>
        <v>98917.117485527415</v>
      </c>
      <c r="DY29" s="74">
        <f t="shared" si="79"/>
        <v>26</v>
      </c>
      <c r="DZ29" s="409">
        <f t="shared" si="80"/>
        <v>6.0248733949768069E-4</v>
      </c>
      <c r="EB29" s="102">
        <f t="shared" si="88"/>
        <v>98896.618079564752</v>
      </c>
      <c r="EE29" s="74">
        <f t="shared" si="81"/>
        <v>26</v>
      </c>
      <c r="EF29" s="409">
        <f>Input_Accepted!Q28</f>
        <v>1.55073788421842E-3</v>
      </c>
      <c r="EH29" s="102">
        <f t="shared" si="8"/>
        <v>1.007979624741973E-3</v>
      </c>
    </row>
    <row r="30" spans="1:138">
      <c r="A30" s="82">
        <f t="shared" si="9"/>
        <v>27</v>
      </c>
      <c r="B30" s="84">
        <f>Input_All!B29</f>
        <v>2</v>
      </c>
      <c r="C30" s="17">
        <f>Input_All!C29</f>
        <v>2801.8254620123198</v>
      </c>
      <c r="D30" s="16">
        <f t="shared" si="10"/>
        <v>7.1382033860294971E-4</v>
      </c>
      <c r="E30" s="12"/>
      <c r="F30" s="11">
        <f t="shared" si="11"/>
        <v>0</v>
      </c>
      <c r="G30" s="11">
        <f t="shared" si="12"/>
        <v>27</v>
      </c>
      <c r="H30" s="49">
        <f t="shared" si="13"/>
        <v>0</v>
      </c>
      <c r="J30" s="61">
        <f t="shared" si="14"/>
        <v>27</v>
      </c>
      <c r="K30" s="5">
        <f>Input_All!B29</f>
        <v>2</v>
      </c>
      <c r="L30" s="4">
        <f t="shared" si="82"/>
        <v>5</v>
      </c>
      <c r="M30" s="4">
        <f t="shared" si="83"/>
        <v>2.7337342810278839E-3</v>
      </c>
      <c r="N30" s="4"/>
      <c r="O30" s="49"/>
      <c r="Q30" s="43">
        <f t="shared" si="15"/>
        <v>27</v>
      </c>
      <c r="R30" s="14">
        <f>Input_All!M29</f>
        <v>7.1382033860294895E-4</v>
      </c>
      <c r="S30" s="14">
        <f t="shared" si="16"/>
        <v>1.703124854473994E-3</v>
      </c>
      <c r="T30" s="14">
        <f t="shared" si="17"/>
        <v>-2.7548417726809603E-4</v>
      </c>
      <c r="U30" s="14">
        <f t="shared" si="18"/>
        <v>1.2942796208742253E-3</v>
      </c>
      <c r="V30" s="14">
        <f t="shared" si="19"/>
        <v>1.3336105633167264E-4</v>
      </c>
      <c r="W30" s="49"/>
      <c r="X30" s="43">
        <f t="shared" si="20"/>
        <v>27</v>
      </c>
      <c r="Y30" s="14">
        <f>+Input_All!I29</f>
        <v>7.5542962365962401E-4</v>
      </c>
      <c r="Z30" s="14">
        <f t="shared" si="21"/>
        <v>1.7731595337765033E-3</v>
      </c>
      <c r="AA30" s="14">
        <f t="shared" si="22"/>
        <v>-2.6230028645725541E-4</v>
      </c>
      <c r="AB30" s="14">
        <f t="shared" si="23"/>
        <v>1.3525670709220788E-3</v>
      </c>
      <c r="AC30" s="14">
        <f t="shared" si="24"/>
        <v>1.5829217639716931E-4</v>
      </c>
      <c r="AD30" s="50"/>
      <c r="AE30" s="43">
        <f t="shared" si="25"/>
        <v>27</v>
      </c>
      <c r="AF30" s="14">
        <f>Input_All!E29</f>
        <v>7.5542962365962401E-4</v>
      </c>
      <c r="AG30" s="14">
        <f>Input_All!J29</f>
        <v>1.0247560281366099E-3</v>
      </c>
      <c r="AH30" s="14">
        <f>Input_All!K29</f>
        <v>4.2411788582508202E-4</v>
      </c>
      <c r="AI30" s="44">
        <f>Input_All!L29</f>
        <v>5.97010976778944E-4</v>
      </c>
      <c r="AK30" s="56">
        <f t="shared" si="0"/>
        <v>2.8711875319837667</v>
      </c>
      <c r="AL30" s="4">
        <f t="shared" si="1"/>
        <v>1.1883042913995487</v>
      </c>
      <c r="AM30" s="4">
        <f t="shared" si="2"/>
        <v>1.6727205558400911</v>
      </c>
      <c r="AN30" s="4">
        <f t="shared" si="26"/>
        <v>2.4340202400794415</v>
      </c>
      <c r="AO30" s="57">
        <f t="shared" si="89"/>
        <v>27</v>
      </c>
      <c r="AQ30" s="74">
        <f t="shared" si="89"/>
        <v>27</v>
      </c>
      <c r="AR30" s="73">
        <f t="shared" si="3"/>
        <v>-3.1093568953366024E-4</v>
      </c>
      <c r="AS30" s="73">
        <f t="shared" si="4"/>
        <v>2.8970245277786769E-4</v>
      </c>
      <c r="AT30" s="50">
        <f t="shared" si="28"/>
        <v>1.1680936182400571E-4</v>
      </c>
      <c r="AU30" s="50">
        <f t="shared" si="29"/>
        <v>-8.6872657596996986E-4</v>
      </c>
      <c r="AW30" s="74">
        <f t="shared" si="30"/>
        <v>27</v>
      </c>
      <c r="AX30" s="4">
        <f t="shared" si="31"/>
        <v>0</v>
      </c>
      <c r="AY30" s="4">
        <f t="shared" si="31"/>
        <v>1</v>
      </c>
      <c r="AZ30" s="49">
        <f t="shared" si="31"/>
        <v>1</v>
      </c>
      <c r="BA30" s="4">
        <f t="shared" si="31"/>
        <v>0</v>
      </c>
      <c r="BC30" s="74">
        <f t="shared" si="32"/>
        <v>27</v>
      </c>
      <c r="BD30" s="56">
        <f t="shared" si="33"/>
        <v>0.296060912603477</v>
      </c>
      <c r="BE30" s="4">
        <f t="shared" si="34"/>
        <v>0.45908800230071423</v>
      </c>
      <c r="BF30" s="4">
        <f t="shared" si="35"/>
        <v>6.0224328807456207E-2</v>
      </c>
      <c r="BG30" s="49">
        <f t="shared" si="36"/>
        <v>8.2451962025098635E-2</v>
      </c>
      <c r="BI30" s="74">
        <f t="shared" si="37"/>
        <v>27</v>
      </c>
      <c r="BJ30" s="56">
        <f t="shared" si="38"/>
        <v>0.1480304563017385</v>
      </c>
      <c r="BK30" s="4">
        <f t="shared" si="39"/>
        <v>0.22954400115035711</v>
      </c>
      <c r="BL30" s="4">
        <f t="shared" si="40"/>
        <v>3.0112164403728103E-2</v>
      </c>
      <c r="BM30" s="49">
        <f t="shared" si="41"/>
        <v>4.1225981012549318E-2</v>
      </c>
      <c r="BO30" s="74">
        <f t="shared" si="42"/>
        <v>27</v>
      </c>
      <c r="BP30" s="56">
        <f t="shared" si="43"/>
        <v>0.26406842140962605</v>
      </c>
      <c r="BQ30" s="4">
        <f t="shared" si="44"/>
        <v>0.5542103130404189</v>
      </c>
      <c r="BR30" s="4">
        <f t="shared" si="84"/>
        <v>6.3996276756983633E-2</v>
      </c>
      <c r="BS30" s="49">
        <f t="shared" si="45"/>
        <v>7.7324715946917352E-2</v>
      </c>
      <c r="BU30" s="74">
        <f t="shared" si="46"/>
        <v>27</v>
      </c>
      <c r="BV30" s="73">
        <f t="shared" si="47"/>
        <v>7.2536712148501033E-8</v>
      </c>
      <c r="BW30" s="73">
        <f t="shared" si="48"/>
        <v>1.0976746762694428E-7</v>
      </c>
      <c r="BX30" s="73">
        <f t="shared" si="49"/>
        <v>2.5096467679505585E-8</v>
      </c>
      <c r="BY30" s="1">
        <f t="shared" si="50"/>
        <v>1.2836199402812782E-8</v>
      </c>
      <c r="BZ30" s="91">
        <f t="shared" si="51"/>
        <v>2.4908746875640316E-5</v>
      </c>
      <c r="CB30" s="74">
        <f t="shared" si="52"/>
        <v>27</v>
      </c>
      <c r="CC30" s="56">
        <f t="shared" si="53"/>
        <v>0.3565208406472779</v>
      </c>
      <c r="CD30" s="4">
        <f t="shared" si="54"/>
        <v>0.43857392860704392</v>
      </c>
      <c r="CE30" s="4">
        <f t="shared" si="55"/>
        <v>0.209706691290755</v>
      </c>
      <c r="CF30" s="49">
        <f t="shared" si="56"/>
        <v>0.14997684597208008</v>
      </c>
      <c r="CH30" s="74">
        <f t="shared" si="57"/>
        <v>27</v>
      </c>
      <c r="CI30" s="56">
        <f t="shared" si="5"/>
        <v>0</v>
      </c>
      <c r="CJ30" s="4">
        <f t="shared" si="6"/>
        <v>0</v>
      </c>
      <c r="CK30" s="4">
        <f t="shared" si="7"/>
        <v>0</v>
      </c>
      <c r="CL30" s="49">
        <f t="shared" si="58"/>
        <v>0</v>
      </c>
      <c r="CM30" s="4">
        <f t="shared" si="59"/>
        <v>4.9680835299449013</v>
      </c>
      <c r="CN30" s="49">
        <f t="shared" si="60"/>
        <v>-0.73491962128906352</v>
      </c>
      <c r="CP30" s="74">
        <f t="shared" si="61"/>
        <v>27</v>
      </c>
      <c r="CQ30" s="56">
        <f t="shared" si="62"/>
        <v>0</v>
      </c>
      <c r="CR30" s="4">
        <f t="shared" si="63"/>
        <v>0</v>
      </c>
      <c r="CS30" s="4">
        <f t="shared" si="64"/>
        <v>0</v>
      </c>
      <c r="CT30" s="49">
        <f t="shared" si="65"/>
        <v>0</v>
      </c>
      <c r="CU30" s="4">
        <f t="shared" si="66"/>
        <v>3.7896568583889034</v>
      </c>
      <c r="CV30" s="49">
        <f t="shared" si="67"/>
        <v>0.44350705026693454</v>
      </c>
      <c r="CW30" s="56"/>
      <c r="CX30" s="74">
        <f t="shared" si="68"/>
        <v>27</v>
      </c>
      <c r="CY30" s="4">
        <f>Input_All!Q29*(1-$DC$3)</f>
        <v>6.9470556901779024E-4</v>
      </c>
      <c r="CZ30" s="4">
        <f>Input_All!L29</f>
        <v>5.97010976778944E-4</v>
      </c>
      <c r="DA30" s="4">
        <f>Input_All!M29</f>
        <v>7.1382033860294895E-4</v>
      </c>
      <c r="DB30" s="49">
        <f>$DC$3*Input_All!Q29</f>
        <v>8.6872657596996986E-4</v>
      </c>
      <c r="DD30" s="102">
        <f>Input_All!Q29*Input_All!C29</f>
        <v>4.3804639919552431</v>
      </c>
      <c r="DG30" s="82">
        <f t="shared" si="69"/>
        <v>27</v>
      </c>
      <c r="DH30" s="56">
        <f t="shared" si="70"/>
        <v>3.1093568953366024E-4</v>
      </c>
      <c r="DI30" s="4">
        <f t="shared" si="71"/>
        <v>2.8970245277786769E-4</v>
      </c>
      <c r="DJ30" s="4">
        <f t="shared" si="72"/>
        <v>1.1680936182400571E-4</v>
      </c>
      <c r="DK30" s="49">
        <f t="shared" si="73"/>
        <v>1.5490623736702015E-4</v>
      </c>
      <c r="DM30" s="74">
        <f t="shared" si="74"/>
        <v>27</v>
      </c>
      <c r="DN30" s="4">
        <f t="shared" si="85"/>
        <v>1.1203111268469915E-8</v>
      </c>
      <c r="DO30" s="4">
        <f t="shared" si="85"/>
        <v>1.400828306479158E-9</v>
      </c>
      <c r="DP30" s="49">
        <f t="shared" si="75"/>
        <v>3.3243298700926986E-11</v>
      </c>
      <c r="DQ30" s="49">
        <f t="shared" si="86"/>
        <v>4.9753423780912505E-11</v>
      </c>
      <c r="DS30" s="74">
        <f t="shared" si="76"/>
        <v>27</v>
      </c>
      <c r="DT30" s="410">
        <f t="shared" si="77"/>
        <v>5.97010976778944E-4</v>
      </c>
      <c r="DU30" s="467">
        <f t="shared" si="78"/>
        <v>5.97010976778944E-4</v>
      </c>
      <c r="DV30" s="49"/>
      <c r="DW30" s="102">
        <f t="shared" si="87"/>
        <v>98858.633207040475</v>
      </c>
      <c r="DY30" s="74">
        <f t="shared" si="79"/>
        <v>27</v>
      </c>
      <c r="DZ30" s="409">
        <f t="shared" si="80"/>
        <v>6.0836266993399054E-4</v>
      </c>
      <c r="EB30" s="102">
        <f t="shared" si="88"/>
        <v>98837.034119252683</v>
      </c>
      <c r="EE30" s="74">
        <f t="shared" si="81"/>
        <v>27</v>
      </c>
      <c r="EF30" s="409">
        <f>Input_Accepted!Q29</f>
        <v>1.5634321449877601E-3</v>
      </c>
      <c r="EH30" s="102">
        <f t="shared" si="8"/>
        <v>1.016230894242044E-3</v>
      </c>
    </row>
    <row r="31" spans="1:138">
      <c r="A31" s="82">
        <f t="shared" si="9"/>
        <v>28</v>
      </c>
      <c r="B31" s="84">
        <f>Input_All!B30</f>
        <v>1</v>
      </c>
      <c r="C31" s="17">
        <f>Input_All!C30</f>
        <v>3405.3819301847998</v>
      </c>
      <c r="D31" s="16">
        <f t="shared" si="10"/>
        <v>2.9365281795153386E-4</v>
      </c>
      <c r="E31" s="12"/>
      <c r="F31" s="11">
        <f t="shared" si="11"/>
        <v>0</v>
      </c>
      <c r="G31" s="11">
        <f t="shared" si="12"/>
        <v>28</v>
      </c>
      <c r="H31" s="49">
        <f t="shared" si="13"/>
        <v>0</v>
      </c>
      <c r="J31" s="61">
        <f t="shared" si="14"/>
        <v>28</v>
      </c>
      <c r="K31" s="5">
        <f>Input_All!B30</f>
        <v>1</v>
      </c>
      <c r="L31" s="4">
        <f t="shared" si="82"/>
        <v>6</v>
      </c>
      <c r="M31" s="4">
        <f t="shared" si="83"/>
        <v>3.2804811372334607E-3</v>
      </c>
      <c r="N31" s="4"/>
      <c r="O31" s="49"/>
      <c r="Q31" s="43">
        <f t="shared" si="15"/>
        <v>28</v>
      </c>
      <c r="R31" s="14">
        <f>Input_All!M30</f>
        <v>2.9365281795153299E-4</v>
      </c>
      <c r="S31" s="14">
        <f t="shared" si="16"/>
        <v>8.6921234113653857E-4</v>
      </c>
      <c r="T31" s="14">
        <f t="shared" si="17"/>
        <v>-2.8190670523347254E-4</v>
      </c>
      <c r="U31" s="14">
        <f t="shared" si="18"/>
        <v>6.3135355859579643E-4</v>
      </c>
      <c r="V31" s="14">
        <f t="shared" si="19"/>
        <v>-4.4047922692730401E-5</v>
      </c>
      <c r="W31" s="49"/>
      <c r="X31" s="43">
        <f t="shared" si="20"/>
        <v>28</v>
      </c>
      <c r="Y31" s="14">
        <f>+Input_All!I30</f>
        <v>3.0021014710310398E-4</v>
      </c>
      <c r="Z31" s="14">
        <f t="shared" si="21"/>
        <v>8.8216037339316025E-4</v>
      </c>
      <c r="AA31" s="14">
        <f t="shared" si="22"/>
        <v>-2.8174007918695229E-4</v>
      </c>
      <c r="AB31" s="14">
        <f t="shared" si="23"/>
        <v>6.4166053497737171E-4</v>
      </c>
      <c r="AC31" s="14">
        <f t="shared" si="24"/>
        <v>-4.1240240771163699E-5</v>
      </c>
      <c r="AD31" s="50"/>
      <c r="AE31" s="43">
        <f t="shared" si="25"/>
        <v>28</v>
      </c>
      <c r="AF31" s="14">
        <f>Input_All!E30</f>
        <v>3.0021014710310398E-4</v>
      </c>
      <c r="AG31" s="14">
        <f>Input_All!J30</f>
        <v>9.3476404777036203E-4</v>
      </c>
      <c r="AH31" s="14">
        <f>Input_All!K30</f>
        <v>4.6516730068380002E-4</v>
      </c>
      <c r="AI31" s="44">
        <f>Input_All!L30</f>
        <v>6.0750392579878303E-4</v>
      </c>
      <c r="AK31" s="56">
        <f t="shared" si="0"/>
        <v>3.1832285972635916</v>
      </c>
      <c r="AL31" s="4">
        <f t="shared" si="1"/>
        <v>1.5840723202614519</v>
      </c>
      <c r="AM31" s="4">
        <f t="shared" si="2"/>
        <v>2.068782891431503</v>
      </c>
      <c r="AN31" s="4">
        <f t="shared" si="26"/>
        <v>3.0019647546971533</v>
      </c>
      <c r="AO31" s="57">
        <f t="shared" si="89"/>
        <v>28</v>
      </c>
      <c r="AQ31" s="74">
        <f t="shared" si="89"/>
        <v>28</v>
      </c>
      <c r="AR31" s="73">
        <f t="shared" si="3"/>
        <v>-6.4111122981882823E-4</v>
      </c>
      <c r="AS31" s="73">
        <f t="shared" si="4"/>
        <v>-1.7151448273226616E-4</v>
      </c>
      <c r="AT31" s="50">
        <f t="shared" si="28"/>
        <v>-3.1385110784724917E-4</v>
      </c>
      <c r="AU31" s="50">
        <f t="shared" si="29"/>
        <v>-8.8153540960800411E-4</v>
      </c>
      <c r="AW31" s="74">
        <f t="shared" si="30"/>
        <v>28</v>
      </c>
      <c r="AX31" s="4">
        <f t="shared" si="31"/>
        <v>0</v>
      </c>
      <c r="AY31" s="4">
        <f t="shared" si="31"/>
        <v>0</v>
      </c>
      <c r="AZ31" s="49">
        <f t="shared" si="31"/>
        <v>0</v>
      </c>
      <c r="BA31" s="4">
        <f t="shared" si="31"/>
        <v>0</v>
      </c>
      <c r="BC31" s="74">
        <f t="shared" si="32"/>
        <v>28</v>
      </c>
      <c r="BD31" s="56">
        <f t="shared" si="33"/>
        <v>2.0506652667269796</v>
      </c>
      <c r="BE31" s="4">
        <f t="shared" si="34"/>
        <v>0.24814674236147993</v>
      </c>
      <c r="BF31" s="4">
        <f t="shared" si="35"/>
        <v>0.68364486446653294</v>
      </c>
      <c r="BG31" s="49">
        <f t="shared" si="36"/>
        <v>1.8053955243240307</v>
      </c>
      <c r="BI31" s="74">
        <f t="shared" si="37"/>
        <v>28</v>
      </c>
      <c r="BJ31" s="56">
        <f t="shared" si="38"/>
        <v>1.0253326333634898</v>
      </c>
      <c r="BK31" s="4">
        <f t="shared" si="39"/>
        <v>0.12407337118073997</v>
      </c>
      <c r="BL31" s="4">
        <f t="shared" si="40"/>
        <v>0.34182243223326647</v>
      </c>
      <c r="BM31" s="49">
        <f t="shared" si="41"/>
        <v>0.90269776216201536</v>
      </c>
      <c r="BO31" s="74">
        <f t="shared" si="42"/>
        <v>28</v>
      </c>
      <c r="BP31" s="56">
        <f t="shared" si="43"/>
        <v>1.4959753664001745</v>
      </c>
      <c r="BQ31" s="4">
        <f t="shared" si="44"/>
        <v>0.21525645233499796</v>
      </c>
      <c r="BR31" s="4">
        <f t="shared" si="84"/>
        <v>0.55182345325487081</v>
      </c>
      <c r="BS31" s="49">
        <f t="shared" si="45"/>
        <v>1.3339030046036853</v>
      </c>
      <c r="BU31" s="74">
        <f t="shared" si="46"/>
        <v>28</v>
      </c>
      <c r="BV31" s="73">
        <f t="shared" si="47"/>
        <v>4.0265865285203241E-7</v>
      </c>
      <c r="BW31" s="73">
        <f t="shared" si="48"/>
        <v>2.721086251744534E-8</v>
      </c>
      <c r="BX31" s="73">
        <f t="shared" si="49"/>
        <v>9.4429466425068967E-8</v>
      </c>
      <c r="BY31" s="1">
        <f t="shared" si="50"/>
        <v>3.3793906082639107E-7</v>
      </c>
      <c r="BZ31" s="91">
        <f t="shared" si="51"/>
        <v>3.024726162598748E-5</v>
      </c>
      <c r="CB31" s="74">
        <f t="shared" si="52"/>
        <v>28</v>
      </c>
      <c r="CC31" s="56">
        <f t="shared" si="53"/>
        <v>2.113699043121708</v>
      </c>
      <c r="CD31" s="4">
        <f t="shared" si="54"/>
        <v>0.54947227857705705</v>
      </c>
      <c r="CE31" s="4">
        <f t="shared" si="55"/>
        <v>1.0235955768348572</v>
      </c>
      <c r="CF31" s="49">
        <f t="shared" si="56"/>
        <v>1.9363944494029717</v>
      </c>
      <c r="CH31" s="74">
        <f t="shared" si="57"/>
        <v>28</v>
      </c>
      <c r="CI31" s="56">
        <f t="shared" si="5"/>
        <v>1</v>
      </c>
      <c r="CJ31" s="4">
        <f t="shared" si="6"/>
        <v>0</v>
      </c>
      <c r="CK31" s="4">
        <f t="shared" si="7"/>
        <v>0</v>
      </c>
      <c r="CL31" s="49">
        <f t="shared" si="58"/>
        <v>0</v>
      </c>
      <c r="CM31" s="4">
        <f t="shared" si="59"/>
        <v>3.0040929950781439</v>
      </c>
      <c r="CN31" s="49">
        <f t="shared" si="60"/>
        <v>-0.95943257467208198</v>
      </c>
      <c r="CP31" s="74">
        <f t="shared" si="61"/>
        <v>28</v>
      </c>
      <c r="CQ31" s="56">
        <f t="shared" si="62"/>
        <v>1</v>
      </c>
      <c r="CR31" s="4">
        <f t="shared" si="63"/>
        <v>0</v>
      </c>
      <c r="CS31" s="4">
        <f t="shared" si="64"/>
        <v>0</v>
      </c>
      <c r="CT31" s="49">
        <f t="shared" si="65"/>
        <v>1</v>
      </c>
      <c r="CU31" s="4">
        <f t="shared" si="66"/>
        <v>2.1850991911246531</v>
      </c>
      <c r="CV31" s="49">
        <f t="shared" si="67"/>
        <v>-0.14043877071859132</v>
      </c>
      <c r="CW31" s="56"/>
      <c r="CX31" s="74">
        <f t="shared" si="68"/>
        <v>28</v>
      </c>
      <c r="CY31" s="4">
        <f>Input_All!Q30*(1-$DC$3)</f>
        <v>7.0494857102452579E-4</v>
      </c>
      <c r="CZ31" s="4">
        <f>Input_All!L30</f>
        <v>6.0750392579878303E-4</v>
      </c>
      <c r="DA31" s="4">
        <f>Input_All!M30</f>
        <v>2.9365281795153299E-4</v>
      </c>
      <c r="DB31" s="49">
        <f>$DC$3*Input_All!Q30</f>
        <v>8.8153540960800411E-4</v>
      </c>
      <c r="DD31" s="102">
        <f>Input_All!Q30*Input_All!C30</f>
        <v>5.402583880173669</v>
      </c>
      <c r="DG31" s="82">
        <f t="shared" si="69"/>
        <v>28</v>
      </c>
      <c r="DH31" s="56">
        <f t="shared" si="70"/>
        <v>6.4111122981882823E-4</v>
      </c>
      <c r="DI31" s="4">
        <f t="shared" si="71"/>
        <v>1.7151448273226616E-4</v>
      </c>
      <c r="DJ31" s="4">
        <f t="shared" si="72"/>
        <v>3.1385110784724917E-4</v>
      </c>
      <c r="DK31" s="49">
        <f t="shared" si="73"/>
        <v>5.878825916564702E-4</v>
      </c>
      <c r="DM31" s="74">
        <f t="shared" si="74"/>
        <v>28</v>
      </c>
      <c r="DN31" s="4">
        <f t="shared" si="85"/>
        <v>8.0985565302391502E-9</v>
      </c>
      <c r="DO31" s="4">
        <f t="shared" si="85"/>
        <v>1.6850544602431379E-9</v>
      </c>
      <c r="DP31" s="49">
        <f t="shared" si="75"/>
        <v>1.1010197913294077E-10</v>
      </c>
      <c r="DQ31" s="49">
        <f t="shared" si="86"/>
        <v>1.6406621916683791E-10</v>
      </c>
      <c r="DS31" s="74">
        <f t="shared" si="76"/>
        <v>28</v>
      </c>
      <c r="DT31" s="410">
        <f t="shared" si="77"/>
        <v>6.0750392579878303E-4</v>
      </c>
      <c r="DU31" s="467">
        <f t="shared" si="78"/>
        <v>6.0750392579878303E-4</v>
      </c>
      <c r="DV31" s="49"/>
      <c r="DW31" s="102">
        <f t="shared" si="87"/>
        <v>98799.613517866514</v>
      </c>
      <c r="DY31" s="74">
        <f t="shared" si="79"/>
        <v>28</v>
      </c>
      <c r="DZ31" s="409">
        <f t="shared" si="80"/>
        <v>6.1905513410882287E-4</v>
      </c>
      <c r="EB31" s="102">
        <f t="shared" si="88"/>
        <v>98776.905357287527</v>
      </c>
      <c r="EE31" s="74">
        <f t="shared" si="81"/>
        <v>28</v>
      </c>
      <c r="EF31" s="409">
        <f>Input_Accepted!Q30</f>
        <v>1.5864839806325299E-3</v>
      </c>
      <c r="EH31" s="102">
        <f t="shared" si="8"/>
        <v>1.0312145874111444E-3</v>
      </c>
    </row>
    <row r="32" spans="1:138">
      <c r="A32" s="82">
        <f t="shared" si="9"/>
        <v>29</v>
      </c>
      <c r="B32" s="84">
        <f>Input_All!B31</f>
        <v>3</v>
      </c>
      <c r="C32" s="17">
        <f>Input_All!C31</f>
        <v>4000.4216290212198</v>
      </c>
      <c r="D32" s="16">
        <f t="shared" si="10"/>
        <v>7.499209528906601E-4</v>
      </c>
      <c r="E32" s="12"/>
      <c r="F32" s="11">
        <f t="shared" si="11"/>
        <v>0</v>
      </c>
      <c r="G32" s="11">
        <f t="shared" si="12"/>
        <v>29</v>
      </c>
      <c r="H32" s="49">
        <f t="shared" si="13"/>
        <v>0</v>
      </c>
      <c r="J32" s="61">
        <f t="shared" si="14"/>
        <v>29</v>
      </c>
      <c r="K32" s="5">
        <f>Input_All!B31</f>
        <v>3</v>
      </c>
      <c r="L32" s="4">
        <f t="shared" si="82"/>
        <v>9</v>
      </c>
      <c r="M32" s="4">
        <f t="shared" si="83"/>
        <v>4.9207217058501911E-3</v>
      </c>
      <c r="N32" s="4"/>
      <c r="O32" s="49"/>
      <c r="Q32" s="43">
        <f t="shared" si="15"/>
        <v>29</v>
      </c>
      <c r="R32" s="14">
        <f>Input_All!M31</f>
        <v>7.4992095289065999E-4</v>
      </c>
      <c r="S32" s="14">
        <f t="shared" si="16"/>
        <v>1.598536398374492E-3</v>
      </c>
      <c r="T32" s="14">
        <f t="shared" si="17"/>
        <v>-9.8694492593171955E-5</v>
      </c>
      <c r="U32" s="14">
        <f t="shared" si="18"/>
        <v>1.2478330765163777E-3</v>
      </c>
      <c r="V32" s="14">
        <f t="shared" si="19"/>
        <v>2.5200882926494227E-4</v>
      </c>
      <c r="W32" s="49"/>
      <c r="X32" s="43">
        <f t="shared" si="20"/>
        <v>29</v>
      </c>
      <c r="Y32" s="14">
        <f>+Input_All!I31</f>
        <v>7.7353332711858197E-4</v>
      </c>
      <c r="Z32" s="14">
        <f t="shared" si="21"/>
        <v>1.6354051902279718E-3</v>
      </c>
      <c r="AA32" s="14">
        <f t="shared" si="22"/>
        <v>-8.8338535990807707E-5</v>
      </c>
      <c r="AB32" s="14">
        <f t="shared" si="23"/>
        <v>1.2792234508817442E-3</v>
      </c>
      <c r="AC32" s="14">
        <f t="shared" si="24"/>
        <v>2.6784320335541967E-4</v>
      </c>
      <c r="AD32" s="50"/>
      <c r="AE32" s="43">
        <f t="shared" si="25"/>
        <v>29</v>
      </c>
      <c r="AF32" s="14">
        <f>Input_All!E31</f>
        <v>7.7353332711858197E-4</v>
      </c>
      <c r="AG32" s="14">
        <f>Input_All!J31</f>
        <v>8.6062483777731404E-4</v>
      </c>
      <c r="AH32" s="14">
        <f>Input_All!K31</f>
        <v>5.1018878785502597E-4</v>
      </c>
      <c r="AI32" s="44">
        <f>Input_All!L31</f>
        <v>6.2279354755385801E-4</v>
      </c>
      <c r="AK32" s="56">
        <f t="shared" si="0"/>
        <v>3.4428622155172457</v>
      </c>
      <c r="AL32" s="4">
        <f t="shared" si="1"/>
        <v>2.0409702618193646</v>
      </c>
      <c r="AM32" s="4">
        <f t="shared" si="2"/>
        <v>2.4914367780493092</v>
      </c>
      <c r="AN32" s="4">
        <f t="shared" si="26"/>
        <v>3.6009244396987814</v>
      </c>
      <c r="AO32" s="57">
        <f t="shared" si="89"/>
        <v>29</v>
      </c>
      <c r="AQ32" s="74">
        <f t="shared" si="89"/>
        <v>29</v>
      </c>
      <c r="AR32" s="73">
        <f t="shared" si="3"/>
        <v>-1.1070388488665394E-4</v>
      </c>
      <c r="AS32" s="73">
        <f t="shared" si="4"/>
        <v>2.3973216503563413E-4</v>
      </c>
      <c r="AT32" s="50">
        <f t="shared" si="28"/>
        <v>1.2712740533680209E-4</v>
      </c>
      <c r="AU32" s="50">
        <f t="shared" si="29"/>
        <v>-9.0013622903539216E-4</v>
      </c>
      <c r="AW32" s="74">
        <f t="shared" si="30"/>
        <v>29</v>
      </c>
      <c r="AX32" s="4">
        <f t="shared" si="31"/>
        <v>0</v>
      </c>
      <c r="AY32" s="4">
        <f t="shared" si="31"/>
        <v>1</v>
      </c>
      <c r="AZ32" s="49">
        <f t="shared" si="31"/>
        <v>1</v>
      </c>
      <c r="BA32" s="4">
        <f t="shared" si="31"/>
        <v>0</v>
      </c>
      <c r="BC32" s="74">
        <f t="shared" si="32"/>
        <v>29</v>
      </c>
      <c r="BD32" s="56">
        <f t="shared" si="33"/>
        <v>5.9579174081374475E-2</v>
      </c>
      <c r="BE32" s="4">
        <f t="shared" si="34"/>
        <v>0.39306237570108982</v>
      </c>
      <c r="BF32" s="4">
        <f t="shared" si="35"/>
        <v>9.7389907935845565E-2</v>
      </c>
      <c r="BG32" s="49">
        <f t="shared" si="36"/>
        <v>0.10637900359014529</v>
      </c>
      <c r="BI32" s="74">
        <f t="shared" si="37"/>
        <v>29</v>
      </c>
      <c r="BJ32" s="56">
        <f t="shared" si="38"/>
        <v>2.9789587040687238E-2</v>
      </c>
      <c r="BK32" s="4">
        <f t="shared" si="39"/>
        <v>0.19653118785054491</v>
      </c>
      <c r="BL32" s="4">
        <f t="shared" si="40"/>
        <v>4.8694953967922783E-2</v>
      </c>
      <c r="BM32" s="49">
        <f t="shared" si="41"/>
        <v>5.3189501795072647E-2</v>
      </c>
      <c r="BO32" s="74">
        <f t="shared" si="42"/>
        <v>29</v>
      </c>
      <c r="BP32" s="56">
        <f t="shared" si="43"/>
        <v>5.6917221180696739E-2</v>
      </c>
      <c r="BQ32" s="4">
        <f t="shared" si="44"/>
        <v>0.4504077378669134</v>
      </c>
      <c r="BR32" s="4">
        <f t="shared" si="84"/>
        <v>0.10374554787952217</v>
      </c>
      <c r="BS32" s="49">
        <f t="shared" si="45"/>
        <v>0.10019236446399242</v>
      </c>
      <c r="BU32" s="74">
        <f t="shared" si="46"/>
        <v>29</v>
      </c>
      <c r="BV32" s="73">
        <f t="shared" si="47"/>
        <v>7.5849312288200406E-9</v>
      </c>
      <c r="BW32" s="73">
        <f t="shared" si="48"/>
        <v>6.9350346359934587E-8</v>
      </c>
      <c r="BX32" s="73">
        <f t="shared" si="49"/>
        <v>2.2722481143221573E-8</v>
      </c>
      <c r="BY32" s="1">
        <f t="shared" si="50"/>
        <v>1.6028294773757461E-8</v>
      </c>
      <c r="BZ32" s="91">
        <f t="shared" si="51"/>
        <v>2.5869509520192018E-5</v>
      </c>
      <c r="CB32" s="74">
        <f t="shared" si="52"/>
        <v>29</v>
      </c>
      <c r="CC32" s="56">
        <f t="shared" si="53"/>
        <v>0.11258921575253734</v>
      </c>
      <c r="CD32" s="4">
        <f t="shared" si="54"/>
        <v>0.34044368876065961</v>
      </c>
      <c r="CE32" s="4">
        <f t="shared" si="55"/>
        <v>0.19487173245169784</v>
      </c>
      <c r="CF32" s="49">
        <f t="shared" si="56"/>
        <v>0.16366832233125242</v>
      </c>
      <c r="CH32" s="74">
        <f t="shared" si="57"/>
        <v>29</v>
      </c>
      <c r="CI32" s="56">
        <f t="shared" si="5"/>
        <v>0</v>
      </c>
      <c r="CJ32" s="4">
        <f t="shared" si="6"/>
        <v>0</v>
      </c>
      <c r="CK32" s="4">
        <f t="shared" si="7"/>
        <v>0</v>
      </c>
      <c r="CL32" s="49">
        <f t="shared" si="58"/>
        <v>0</v>
      </c>
      <c r="CM32" s="4">
        <f t="shared" si="59"/>
        <v>6.5423102952015411</v>
      </c>
      <c r="CN32" s="49">
        <f t="shared" si="60"/>
        <v>-0.35339139005369663</v>
      </c>
      <c r="CP32" s="74">
        <f t="shared" si="61"/>
        <v>29</v>
      </c>
      <c r="CQ32" s="56">
        <f t="shared" si="62"/>
        <v>0</v>
      </c>
      <c r="CR32" s="4">
        <f t="shared" si="63"/>
        <v>0</v>
      </c>
      <c r="CS32" s="4">
        <f t="shared" si="64"/>
        <v>0</v>
      </c>
      <c r="CT32" s="49">
        <f t="shared" si="65"/>
        <v>0</v>
      </c>
      <c r="CU32" s="4">
        <f t="shared" si="66"/>
        <v>5.1174331612584938</v>
      </c>
      <c r="CV32" s="49">
        <f t="shared" si="67"/>
        <v>1.0714857438893497</v>
      </c>
      <c r="CW32" s="56"/>
      <c r="CX32" s="74">
        <f t="shared" si="68"/>
        <v>29</v>
      </c>
      <c r="CY32" s="4">
        <f>Input_All!Q31*(1-$DC$3)</f>
        <v>7.1982332356685785E-4</v>
      </c>
      <c r="CZ32" s="4">
        <f>Input_All!L31</f>
        <v>6.2279354755385801E-4</v>
      </c>
      <c r="DA32" s="4">
        <f>Input_All!M31</f>
        <v>7.4992095289065999E-4</v>
      </c>
      <c r="DB32" s="49">
        <f>$DC$3*Input_All!Q31</f>
        <v>9.0013622903539216E-4</v>
      </c>
      <c r="DD32" s="102">
        <f>Input_All!Q31*Input_All!C31</f>
        <v>6.4805212323695791</v>
      </c>
      <c r="DG32" s="82">
        <f t="shared" si="69"/>
        <v>29</v>
      </c>
      <c r="DH32" s="56">
        <f t="shared" si="70"/>
        <v>1.1070388488665394E-4</v>
      </c>
      <c r="DI32" s="4">
        <f t="shared" si="71"/>
        <v>2.3973216503563413E-4</v>
      </c>
      <c r="DJ32" s="4">
        <f t="shared" si="72"/>
        <v>1.2712740533680209E-4</v>
      </c>
      <c r="DK32" s="49">
        <f t="shared" si="73"/>
        <v>1.5021527614473206E-4</v>
      </c>
      <c r="DM32" s="74">
        <f t="shared" si="74"/>
        <v>29</v>
      </c>
      <c r="DN32" s="4">
        <f t="shared" si="85"/>
        <v>5.4966224583932668E-9</v>
      </c>
      <c r="DO32" s="4">
        <f t="shared" si="85"/>
        <v>2.0269343071088633E-9</v>
      </c>
      <c r="DP32" s="49">
        <f t="shared" si="75"/>
        <v>2.3377253341326206E-10</v>
      </c>
      <c r="DQ32" s="49">
        <f t="shared" si="86"/>
        <v>3.4599048337029667E-10</v>
      </c>
      <c r="DS32" s="74">
        <f t="shared" si="76"/>
        <v>29</v>
      </c>
      <c r="DT32" s="410">
        <f t="shared" si="77"/>
        <v>6.2279354755385801E-4</v>
      </c>
      <c r="DU32" s="467">
        <f t="shared" si="78"/>
        <v>6.2279354755385801E-4</v>
      </c>
      <c r="DV32" s="49"/>
      <c r="DW32" s="102">
        <f t="shared" si="87"/>
        <v>98739.592364787008</v>
      </c>
      <c r="DY32" s="74">
        <f t="shared" si="79"/>
        <v>29</v>
      </c>
      <c r="DZ32" s="409">
        <f t="shared" si="80"/>
        <v>6.3463547597017922E-4</v>
      </c>
      <c r="EB32" s="102">
        <f t="shared" si="88"/>
        <v>98715.75700689471</v>
      </c>
      <c r="EE32" s="74">
        <f t="shared" si="81"/>
        <v>29</v>
      </c>
      <c r="EF32" s="409">
        <f>Input_Accepted!Q31</f>
        <v>1.61995955260225E-3</v>
      </c>
      <c r="EH32" s="102">
        <f t="shared" si="8"/>
        <v>1.0529737091914625E-3</v>
      </c>
    </row>
    <row r="33" spans="1:138">
      <c r="A33" s="82">
        <f t="shared" si="9"/>
        <v>30</v>
      </c>
      <c r="B33" s="84">
        <f>Input_All!B32</f>
        <v>1</v>
      </c>
      <c r="C33" s="17">
        <f>Input_All!C32</f>
        <v>4475.8596851471602</v>
      </c>
      <c r="D33" s="16">
        <f t="shared" si="10"/>
        <v>2.2342076614207385E-4</v>
      </c>
      <c r="E33" s="12"/>
      <c r="F33" s="11">
        <f t="shared" si="11"/>
        <v>0</v>
      </c>
      <c r="G33" s="11">
        <f t="shared" si="12"/>
        <v>30</v>
      </c>
      <c r="H33" s="49">
        <f t="shared" si="13"/>
        <v>0</v>
      </c>
      <c r="J33" s="61">
        <f t="shared" si="14"/>
        <v>30</v>
      </c>
      <c r="K33" s="5">
        <f>Input_All!B32</f>
        <v>1</v>
      </c>
      <c r="L33" s="4">
        <f t="shared" si="82"/>
        <v>10</v>
      </c>
      <c r="M33" s="4">
        <f t="shared" si="83"/>
        <v>5.4674685620557679E-3</v>
      </c>
      <c r="N33" s="4"/>
      <c r="O33" s="49"/>
      <c r="Q33" s="43">
        <f t="shared" si="15"/>
        <v>30</v>
      </c>
      <c r="R33" s="14">
        <f>Input_All!M32</f>
        <v>2.2342076614207399E-4</v>
      </c>
      <c r="S33" s="14">
        <f t="shared" si="16"/>
        <v>6.6132546778053885E-4</v>
      </c>
      <c r="T33" s="14">
        <f t="shared" si="17"/>
        <v>-2.1448393549639087E-4</v>
      </c>
      <c r="U33" s="14">
        <f t="shared" si="18"/>
        <v>4.8035464720545899E-4</v>
      </c>
      <c r="V33" s="14">
        <f t="shared" si="19"/>
        <v>-3.3513114921311009E-5</v>
      </c>
      <c r="W33" s="49"/>
      <c r="X33" s="43">
        <f t="shared" si="20"/>
        <v>30</v>
      </c>
      <c r="Y33" s="14">
        <f>+Input_All!I32</f>
        <v>2.2461814914646899E-4</v>
      </c>
      <c r="Z33" s="14">
        <f t="shared" si="21"/>
        <v>6.636947181247676E-4</v>
      </c>
      <c r="AA33" s="14">
        <f t="shared" si="22"/>
        <v>-2.1445841983182962E-4</v>
      </c>
      <c r="AB33" s="14">
        <f t="shared" si="23"/>
        <v>4.8223960543475639E-4</v>
      </c>
      <c r="AC33" s="14">
        <f t="shared" si="24"/>
        <v>-3.3003307141818417E-5</v>
      </c>
      <c r="AD33" s="50"/>
      <c r="AE33" s="43">
        <f t="shared" si="25"/>
        <v>30</v>
      </c>
      <c r="AF33" s="14">
        <f>Input_All!E32</f>
        <v>2.2461814914646899E-4</v>
      </c>
      <c r="AG33" s="14">
        <f>Input_All!J32</f>
        <v>8.0233839810999504E-4</v>
      </c>
      <c r="AH33" s="14">
        <f>Input_All!K32</f>
        <v>5.5956649190735995E-4</v>
      </c>
      <c r="AI33" s="44">
        <f>Input_All!L32</f>
        <v>6.4772438483002702E-4</v>
      </c>
      <c r="AK33" s="56">
        <f t="shared" si="0"/>
        <v>3.5911540899460794</v>
      </c>
      <c r="AL33" s="4">
        <f t="shared" si="1"/>
        <v>2.5045411022873769</v>
      </c>
      <c r="AM33" s="4">
        <f t="shared" si="2"/>
        <v>2.8991234611474628</v>
      </c>
      <c r="AN33" s="4">
        <f t="shared" si="26"/>
        <v>4.1639372590229327</v>
      </c>
      <c r="AO33" s="57">
        <f t="shared" si="89"/>
        <v>30</v>
      </c>
      <c r="AQ33" s="74">
        <f t="shared" si="89"/>
        <v>30</v>
      </c>
      <c r="AR33" s="73">
        <f t="shared" si="3"/>
        <v>-5.7891763196792122E-4</v>
      </c>
      <c r="AS33" s="73">
        <f t="shared" si="4"/>
        <v>-3.3614572576528613E-4</v>
      </c>
      <c r="AT33" s="50">
        <f t="shared" si="28"/>
        <v>-4.243036186879532E-4</v>
      </c>
      <c r="AU33" s="50">
        <f t="shared" si="29"/>
        <v>-9.3031005257843071E-4</v>
      </c>
      <c r="AW33" s="74">
        <f t="shared" si="30"/>
        <v>30</v>
      </c>
      <c r="AX33" s="4">
        <f t="shared" si="31"/>
        <v>0</v>
      </c>
      <c r="AY33" s="4">
        <f t="shared" si="31"/>
        <v>0</v>
      </c>
      <c r="AZ33" s="49">
        <f t="shared" si="31"/>
        <v>0</v>
      </c>
      <c r="BA33" s="4">
        <f t="shared" si="31"/>
        <v>0</v>
      </c>
      <c r="BC33" s="74">
        <f t="shared" si="32"/>
        <v>30</v>
      </c>
      <c r="BD33" s="56">
        <f t="shared" si="33"/>
        <v>2.6253609311696966</v>
      </c>
      <c r="BE33" s="4">
        <f t="shared" si="34"/>
        <v>1.1728711544640618</v>
      </c>
      <c r="BF33" s="4">
        <f t="shared" si="35"/>
        <v>1.6694300492399057</v>
      </c>
      <c r="BG33" s="49">
        <f t="shared" si="36"/>
        <v>3.4749523517228154</v>
      </c>
      <c r="BI33" s="74">
        <f t="shared" si="37"/>
        <v>30</v>
      </c>
      <c r="BJ33" s="56">
        <f t="shared" si="38"/>
        <v>1.3126804655848483</v>
      </c>
      <c r="BK33" s="4">
        <f t="shared" si="39"/>
        <v>0.58643557723203088</v>
      </c>
      <c r="BL33" s="4">
        <f t="shared" si="40"/>
        <v>0.83471502461995284</v>
      </c>
      <c r="BM33" s="49">
        <f t="shared" si="41"/>
        <v>1.7374761758614077</v>
      </c>
      <c r="BO33" s="74">
        <f t="shared" si="42"/>
        <v>30</v>
      </c>
      <c r="BP33" s="56">
        <f t="shared" si="43"/>
        <v>1.8681160390251856</v>
      </c>
      <c r="BQ33" s="4">
        <f t="shared" si="44"/>
        <v>0.90331009825070241</v>
      </c>
      <c r="BR33" s="4">
        <f t="shared" si="84"/>
        <v>1.2432494996948069</v>
      </c>
      <c r="BS33" s="49">
        <f t="shared" si="45"/>
        <v>2.4018580226035402</v>
      </c>
      <c r="BU33" s="74">
        <f t="shared" si="46"/>
        <v>30</v>
      </c>
      <c r="BV33" s="73">
        <f t="shared" si="47"/>
        <v>3.3376068606247857E-7</v>
      </c>
      <c r="BW33" s="73">
        <f t="shared" si="48"/>
        <v>1.121903923182673E-7</v>
      </c>
      <c r="BX33" s="73">
        <f t="shared" si="49"/>
        <v>1.7901888667431055E-7</v>
      </c>
      <c r="BY33" s="1">
        <f t="shared" si="50"/>
        <v>4.9800106256942507E-7</v>
      </c>
      <c r="BZ33" s="91">
        <f t="shared" si="51"/>
        <v>3.2387655657963977E-5</v>
      </c>
      <c r="CB33" s="74">
        <f t="shared" si="52"/>
        <v>30</v>
      </c>
      <c r="CC33" s="56">
        <f t="shared" si="53"/>
        <v>2.5720105483854128</v>
      </c>
      <c r="CD33" s="4">
        <f t="shared" si="54"/>
        <v>1.4911900219713674</v>
      </c>
      <c r="CE33" s="4">
        <f t="shared" si="55"/>
        <v>1.8836689612630497</v>
      </c>
      <c r="CF33" s="49">
        <f t="shared" si="56"/>
        <v>3.1417403540788422</v>
      </c>
      <c r="CH33" s="74">
        <f t="shared" si="57"/>
        <v>30</v>
      </c>
      <c r="CI33" s="56">
        <f t="shared" si="5"/>
        <v>1</v>
      </c>
      <c r="CJ33" s="4">
        <f t="shared" si="6"/>
        <v>0</v>
      </c>
      <c r="CK33" s="4">
        <f t="shared" si="7"/>
        <v>0</v>
      </c>
      <c r="CL33" s="49">
        <f t="shared" si="58"/>
        <v>1</v>
      </c>
      <c r="CM33" s="4">
        <f t="shared" si="59"/>
        <v>2.9706044320997558</v>
      </c>
      <c r="CN33" s="49">
        <f t="shared" si="60"/>
        <v>-0.95988579546565045</v>
      </c>
      <c r="CP33" s="74">
        <f t="shared" si="61"/>
        <v>30</v>
      </c>
      <c r="CQ33" s="56">
        <f t="shared" si="62"/>
        <v>1</v>
      </c>
      <c r="CR33" s="4">
        <f t="shared" si="63"/>
        <v>1</v>
      </c>
      <c r="CS33" s="4">
        <f t="shared" si="64"/>
        <v>1</v>
      </c>
      <c r="CT33" s="49">
        <f t="shared" si="65"/>
        <v>1</v>
      </c>
      <c r="CU33" s="4">
        <f t="shared" si="66"/>
        <v>2.1584368085466994</v>
      </c>
      <c r="CV33" s="49">
        <f t="shared" si="67"/>
        <v>-0.1477181719125944</v>
      </c>
      <c r="CW33" s="56"/>
      <c r="CX33" s="74">
        <f t="shared" si="68"/>
        <v>30</v>
      </c>
      <c r="CY33" s="4">
        <f>Input_All!Q32*(1-$DC$3)</f>
        <v>7.4395280669047937E-4</v>
      </c>
      <c r="CZ33" s="4">
        <f>Input_All!L32</f>
        <v>6.4772438483002702E-4</v>
      </c>
      <c r="DA33" s="4">
        <f>Input_All!M32</f>
        <v>2.2342076614207399E-4</v>
      </c>
      <c r="DB33" s="49">
        <f>$DC$3*Input_All!Q32</f>
        <v>9.3031005257843071E-4</v>
      </c>
      <c r="DD33" s="102">
        <f>Input_All!Q32*Input_All!C32</f>
        <v>7.493765634140928</v>
      </c>
      <c r="DG33" s="82">
        <f t="shared" si="69"/>
        <v>30</v>
      </c>
      <c r="DH33" s="56">
        <f t="shared" si="70"/>
        <v>5.7891763196792122E-4</v>
      </c>
      <c r="DI33" s="4">
        <f t="shared" si="71"/>
        <v>3.3614572576528613E-4</v>
      </c>
      <c r="DJ33" s="4">
        <f t="shared" si="72"/>
        <v>4.243036186879532E-4</v>
      </c>
      <c r="DK33" s="49">
        <f t="shared" si="73"/>
        <v>7.0688928643635688E-4</v>
      </c>
      <c r="DM33" s="74">
        <f t="shared" si="74"/>
        <v>30</v>
      </c>
      <c r="DN33" s="4">
        <f t="shared" si="85"/>
        <v>3.3973090490920173E-9</v>
      </c>
      <c r="DO33" s="4">
        <f t="shared" si="85"/>
        <v>2.4381576574798798E-9</v>
      </c>
      <c r="DP33" s="49">
        <f t="shared" si="75"/>
        <v>6.2154664729081863E-10</v>
      </c>
      <c r="DQ33" s="49">
        <f t="shared" si="86"/>
        <v>9.1045962720642711E-10</v>
      </c>
      <c r="DS33" s="74">
        <f t="shared" si="76"/>
        <v>30</v>
      </c>
      <c r="DT33" s="410">
        <f t="shared" si="77"/>
        <v>6.4772438483002702E-4</v>
      </c>
      <c r="DU33" s="467">
        <f t="shared" si="78"/>
        <v>6.4772438483002702E-4</v>
      </c>
      <c r="DV33" s="49"/>
      <c r="DW33" s="102">
        <f t="shared" si="87"/>
        <v>98678.097983774118</v>
      </c>
      <c r="DY33" s="74">
        <f t="shared" si="79"/>
        <v>30</v>
      </c>
      <c r="DZ33" s="409">
        <f t="shared" si="80"/>
        <v>6.6004035346648685E-4</v>
      </c>
      <c r="EB33" s="102">
        <f t="shared" si="88"/>
        <v>98653.108485460878</v>
      </c>
      <c r="EE33" s="74">
        <f t="shared" si="81"/>
        <v>30</v>
      </c>
      <c r="EF33" s="409">
        <f>Input_Accepted!Q32</f>
        <v>1.6742628592689101E-3</v>
      </c>
      <c r="EH33" s="102">
        <f t="shared" si="8"/>
        <v>1.0882708585247915E-3</v>
      </c>
    </row>
    <row r="34" spans="1:138">
      <c r="A34" s="82">
        <f t="shared" si="9"/>
        <v>31</v>
      </c>
      <c r="B34" s="84">
        <f>Input_All!B33</f>
        <v>3</v>
      </c>
      <c r="C34" s="17">
        <f>Input_All!C33</f>
        <v>4865.4346338124597</v>
      </c>
      <c r="D34" s="16">
        <f t="shared" si="10"/>
        <v>6.1659445163468542E-4</v>
      </c>
      <c r="E34" s="12"/>
      <c r="F34" s="11">
        <f t="shared" si="11"/>
        <v>0</v>
      </c>
      <c r="G34" s="11">
        <f t="shared" si="12"/>
        <v>31</v>
      </c>
      <c r="H34" s="49">
        <f t="shared" si="13"/>
        <v>0</v>
      </c>
      <c r="J34" s="61">
        <f t="shared" si="14"/>
        <v>31</v>
      </c>
      <c r="K34" s="5">
        <f>Input_All!B33</f>
        <v>3</v>
      </c>
      <c r="L34" s="4">
        <f t="shared" si="82"/>
        <v>13</v>
      </c>
      <c r="M34" s="4">
        <f t="shared" si="83"/>
        <v>7.1077091306724982E-3</v>
      </c>
      <c r="N34" s="4"/>
      <c r="O34" s="49"/>
      <c r="Q34" s="43">
        <f t="shared" si="15"/>
        <v>31</v>
      </c>
      <c r="R34" s="14">
        <f>Input_All!M33</f>
        <v>6.1659445163468596E-4</v>
      </c>
      <c r="S34" s="14">
        <f t="shared" si="16"/>
        <v>1.3143367579936322E-3</v>
      </c>
      <c r="T34" s="14">
        <f t="shared" si="17"/>
        <v>-8.1147854724260282E-5</v>
      </c>
      <c r="U34" s="14">
        <f t="shared" si="18"/>
        <v>1.0259840701616187E-3</v>
      </c>
      <c r="V34" s="14">
        <f t="shared" si="19"/>
        <v>2.072048331077532E-4</v>
      </c>
      <c r="W34" s="49"/>
      <c r="X34" s="43">
        <f t="shared" si="20"/>
        <v>31</v>
      </c>
      <c r="Y34" s="14">
        <f>+Input_All!I33</f>
        <v>6.1585158915035095E-4</v>
      </c>
      <c r="Z34" s="14">
        <f t="shared" si="21"/>
        <v>1.3131734548179922E-3</v>
      </c>
      <c r="AA34" s="14">
        <f t="shared" si="22"/>
        <v>-8.1470276517290338E-5</v>
      </c>
      <c r="AB34" s="14">
        <f t="shared" si="23"/>
        <v>1.0249945205369772E-3</v>
      </c>
      <c r="AC34" s="14">
        <f t="shared" si="24"/>
        <v>2.0670865776372473E-4</v>
      </c>
      <c r="AD34" s="50"/>
      <c r="AE34" s="43">
        <f t="shared" si="25"/>
        <v>31</v>
      </c>
      <c r="AF34" s="14">
        <f>Input_All!E33</f>
        <v>6.1585158915035095E-4</v>
      </c>
      <c r="AG34" s="14">
        <f>Input_All!J33</f>
        <v>7.5990472871759998E-4</v>
      </c>
      <c r="AH34" s="14">
        <f>Input_All!K33</f>
        <v>6.1372166678141905E-4</v>
      </c>
      <c r="AI34" s="44">
        <f>Input_All!L33</f>
        <v>6.7773349448152801E-4</v>
      </c>
      <c r="AK34" s="56">
        <f t="shared" si="0"/>
        <v>3.6972667855004726</v>
      </c>
      <c r="AL34" s="4">
        <f t="shared" si="1"/>
        <v>2.9860226530794258</v>
      </c>
      <c r="AM34" s="4">
        <f t="shared" si="2"/>
        <v>3.2974680165451717</v>
      </c>
      <c r="AN34" s="4">
        <f t="shared" si="26"/>
        <v>4.7018779945087763</v>
      </c>
      <c r="AO34" s="57">
        <f t="shared" si="89"/>
        <v>31</v>
      </c>
      <c r="AQ34" s="74">
        <f t="shared" si="89"/>
        <v>31</v>
      </c>
      <c r="AR34" s="73">
        <f t="shared" si="3"/>
        <v>-1.4331027708291456E-4</v>
      </c>
      <c r="AS34" s="73">
        <f t="shared" si="4"/>
        <v>2.8727848532663714E-6</v>
      </c>
      <c r="AT34" s="50">
        <f t="shared" si="28"/>
        <v>-6.1139042846842595E-5</v>
      </c>
      <c r="AU34" s="50">
        <f t="shared" si="29"/>
        <v>-9.6638396122577771E-4</v>
      </c>
      <c r="AW34" s="74">
        <f t="shared" si="30"/>
        <v>31</v>
      </c>
      <c r="AX34" s="4">
        <f t="shared" si="31"/>
        <v>0</v>
      </c>
      <c r="AY34" s="4">
        <f t="shared" si="31"/>
        <v>1</v>
      </c>
      <c r="AZ34" s="49">
        <f t="shared" si="31"/>
        <v>0</v>
      </c>
      <c r="BA34" s="4">
        <f t="shared" si="31"/>
        <v>0</v>
      </c>
      <c r="BC34" s="74">
        <f t="shared" si="32"/>
        <v>31</v>
      </c>
      <c r="BD34" s="56">
        <f t="shared" si="33"/>
        <v>0.14064426270656538</v>
      </c>
      <c r="BE34" s="4">
        <f t="shared" si="34"/>
        <v>6.5325059292728471E-5</v>
      </c>
      <c r="BF34" s="4">
        <f t="shared" si="35"/>
        <v>2.7680327549033823E-2</v>
      </c>
      <c r="BG34" s="49">
        <f t="shared" si="36"/>
        <v>0.70765770778060855</v>
      </c>
      <c r="BI34" s="74">
        <f t="shared" si="37"/>
        <v>31</v>
      </c>
      <c r="BJ34" s="56">
        <f t="shared" si="38"/>
        <v>7.0322131353282691E-2</v>
      </c>
      <c r="BK34" s="4">
        <f t="shared" si="39"/>
        <v>3.2662529646364236E-5</v>
      </c>
      <c r="BL34" s="4">
        <f t="shared" si="40"/>
        <v>1.3840163774516911E-2</v>
      </c>
      <c r="BM34" s="49">
        <f t="shared" si="41"/>
        <v>0.35382885389030427</v>
      </c>
      <c r="BO34" s="74">
        <f t="shared" si="42"/>
        <v>31</v>
      </c>
      <c r="BP34" s="56">
        <f t="shared" si="43"/>
        <v>0.13139747471000054</v>
      </c>
      <c r="BQ34" s="4">
        <f t="shared" si="44"/>
        <v>6.5386753262002714E-5</v>
      </c>
      <c r="BR34" s="4">
        <f t="shared" si="84"/>
        <v>2.6816711995451086E-2</v>
      </c>
      <c r="BS34" s="49">
        <f t="shared" si="45"/>
        <v>0.61541147770731253</v>
      </c>
      <c r="BU34" s="74">
        <f t="shared" si="46"/>
        <v>31</v>
      </c>
      <c r="BV34" s="73">
        <f t="shared" si="47"/>
        <v>2.0751307019181329E-8</v>
      </c>
      <c r="BW34" s="73">
        <f t="shared" si="48"/>
        <v>4.5365692976764916E-12</v>
      </c>
      <c r="BX34" s="73">
        <f t="shared" si="49"/>
        <v>3.8293702074167599E-9</v>
      </c>
      <c r="BY34" s="1">
        <f t="shared" si="50"/>
        <v>1.2287294387282541E-7</v>
      </c>
      <c r="BZ34" s="91">
        <f t="shared" si="51"/>
        <v>2.8761934276236377E-5</v>
      </c>
      <c r="CB34" s="74">
        <f t="shared" si="52"/>
        <v>31</v>
      </c>
      <c r="CC34" s="56">
        <f t="shared" si="53"/>
        <v>0.23390885418675214</v>
      </c>
      <c r="CD34" s="4">
        <f t="shared" si="54"/>
        <v>3.4584994281989501E-3</v>
      </c>
      <c r="CE34" s="4">
        <f t="shared" si="55"/>
        <v>0.10048184728491384</v>
      </c>
      <c r="CF34" s="49">
        <f t="shared" si="56"/>
        <v>0.56918318999392814</v>
      </c>
      <c r="CH34" s="74">
        <f t="shared" si="57"/>
        <v>31</v>
      </c>
      <c r="CI34" s="56">
        <f t="shared" si="5"/>
        <v>0</v>
      </c>
      <c r="CJ34" s="4">
        <f t="shared" si="6"/>
        <v>0</v>
      </c>
      <c r="CK34" s="4">
        <f t="shared" si="7"/>
        <v>0</v>
      </c>
      <c r="CL34" s="49">
        <f t="shared" si="58"/>
        <v>0</v>
      </c>
      <c r="CM34" s="4">
        <f t="shared" si="59"/>
        <v>6.3891596072746202</v>
      </c>
      <c r="CN34" s="49">
        <f t="shared" si="60"/>
        <v>-0.39638830499350236</v>
      </c>
      <c r="CP34" s="74">
        <f t="shared" si="61"/>
        <v>31</v>
      </c>
      <c r="CQ34" s="56">
        <f t="shared" si="62"/>
        <v>0</v>
      </c>
      <c r="CR34" s="4">
        <f t="shared" si="63"/>
        <v>0</v>
      </c>
      <c r="CS34" s="4">
        <f t="shared" si="64"/>
        <v>0</v>
      </c>
      <c r="CT34" s="49">
        <f t="shared" si="65"/>
        <v>0</v>
      </c>
      <c r="CU34" s="4">
        <f t="shared" si="66"/>
        <v>4.9870438396886057</v>
      </c>
      <c r="CV34" s="49">
        <f t="shared" si="67"/>
        <v>1.005727462592513</v>
      </c>
      <c r="CW34" s="56"/>
      <c r="CX34" s="74">
        <f t="shared" si="68"/>
        <v>31</v>
      </c>
      <c r="CY34" s="4">
        <f>Input_All!Q33*(1-$DC$3)</f>
        <v>7.7280048549617226E-4</v>
      </c>
      <c r="CZ34" s="4">
        <f>Input_All!L33</f>
        <v>6.7773349448152801E-4</v>
      </c>
      <c r="DA34" s="4">
        <f>Input_All!M33</f>
        <v>6.1659445163468596E-4</v>
      </c>
      <c r="DB34" s="49">
        <f>$DC$3*Input_All!Q33</f>
        <v>9.6638396122577771E-4</v>
      </c>
      <c r="DD34" s="102">
        <f>Input_All!Q33*Input_All!C33</f>
        <v>8.4618882416689356</v>
      </c>
      <c r="DG34" s="82">
        <f t="shared" si="69"/>
        <v>31</v>
      </c>
      <c r="DH34" s="56">
        <f t="shared" si="70"/>
        <v>1.4331027708291456E-4</v>
      </c>
      <c r="DI34" s="4">
        <f t="shared" si="71"/>
        <v>2.8727848532663714E-6</v>
      </c>
      <c r="DJ34" s="4">
        <f t="shared" si="72"/>
        <v>6.1139042846842595E-5</v>
      </c>
      <c r="DK34" s="49">
        <f t="shared" si="73"/>
        <v>3.4978950959109229E-4</v>
      </c>
      <c r="DM34" s="74">
        <f t="shared" si="74"/>
        <v>31</v>
      </c>
      <c r="DN34" s="4">
        <f t="shared" si="85"/>
        <v>1.8006162981030854E-9</v>
      </c>
      <c r="DO34" s="4">
        <f t="shared" si="85"/>
        <v>2.9327829656399216E-9</v>
      </c>
      <c r="DP34" s="49">
        <f t="shared" si="75"/>
        <v>9.0054666207580992E-10</v>
      </c>
      <c r="DQ34" s="49">
        <f t="shared" si="86"/>
        <v>1.3013268850971366E-9</v>
      </c>
      <c r="DS34" s="74">
        <f t="shared" si="76"/>
        <v>31</v>
      </c>
      <c r="DT34" s="410">
        <f t="shared" si="77"/>
        <v>6.7773349448152801E-4</v>
      </c>
      <c r="DU34" s="467">
        <f t="shared" si="78"/>
        <v>6.7773349448152801E-4</v>
      </c>
      <c r="DV34" s="49"/>
      <c r="DW34" s="102">
        <f t="shared" si="87"/>
        <v>98614.181773461372</v>
      </c>
      <c r="DY34" s="74">
        <f t="shared" si="79"/>
        <v>31</v>
      </c>
      <c r="DZ34" s="409">
        <f t="shared" si="80"/>
        <v>6.9062006268461214E-4</v>
      </c>
      <c r="EB34" s="102">
        <f t="shared" si="88"/>
        <v>98587.993452865572</v>
      </c>
      <c r="EE34" s="74">
        <f t="shared" si="81"/>
        <v>31</v>
      </c>
      <c r="EF34" s="409">
        <f>Input_Accepted!Q33</f>
        <v>1.73918444672195E-3</v>
      </c>
      <c r="EH34" s="102">
        <f t="shared" si="8"/>
        <v>1.1304698903692675E-3</v>
      </c>
    </row>
    <row r="35" spans="1:138">
      <c r="A35" s="82">
        <f t="shared" si="9"/>
        <v>32</v>
      </c>
      <c r="B35" s="84">
        <f>Input_All!B34</f>
        <v>2</v>
      </c>
      <c r="C35" s="17">
        <f>Input_All!C34</f>
        <v>5131.7029431895999</v>
      </c>
      <c r="D35" s="16">
        <f t="shared" si="10"/>
        <v>3.8973417248444701E-4</v>
      </c>
      <c r="E35" s="12"/>
      <c r="F35" s="11">
        <f t="shared" si="11"/>
        <v>0</v>
      </c>
      <c r="G35" s="11">
        <f t="shared" si="12"/>
        <v>32</v>
      </c>
      <c r="H35" s="49">
        <f t="shared" si="13"/>
        <v>0</v>
      </c>
      <c r="J35" s="61">
        <f t="shared" si="14"/>
        <v>32</v>
      </c>
      <c r="K35" s="5">
        <f>Input_All!B34</f>
        <v>2</v>
      </c>
      <c r="L35" s="4">
        <f t="shared" si="82"/>
        <v>15</v>
      </c>
      <c r="M35" s="4">
        <f t="shared" si="83"/>
        <v>8.2012028430836527E-3</v>
      </c>
      <c r="N35" s="4"/>
      <c r="O35" s="49"/>
      <c r="Q35" s="43">
        <f t="shared" si="15"/>
        <v>32</v>
      </c>
      <c r="R35" s="14">
        <f>Input_All!M34</f>
        <v>3.8973417248444701E-4</v>
      </c>
      <c r="S35" s="14">
        <f t="shared" si="16"/>
        <v>9.2987817788325183E-4</v>
      </c>
      <c r="T35" s="14">
        <f t="shared" si="17"/>
        <v>-1.5040983291435788E-4</v>
      </c>
      <c r="U35" s="14">
        <f t="shared" si="18"/>
        <v>7.0665540014190902E-4</v>
      </c>
      <c r="V35" s="14">
        <f t="shared" si="19"/>
        <v>7.2812944826984994E-5</v>
      </c>
      <c r="W35" s="49"/>
      <c r="X35" s="43">
        <f t="shared" si="20"/>
        <v>32</v>
      </c>
      <c r="Y35" s="14">
        <f>+Input_All!I34</f>
        <v>3.86550378244724E-4</v>
      </c>
      <c r="Z35" s="14">
        <f t="shared" si="21"/>
        <v>9.244836024908616E-4</v>
      </c>
      <c r="AA35" s="14">
        <f t="shared" si="22"/>
        <v>-1.513828460014136E-4</v>
      </c>
      <c r="AB35" s="14">
        <f t="shared" si="23"/>
        <v>7.0217446389934555E-4</v>
      </c>
      <c r="AC35" s="14">
        <f t="shared" si="24"/>
        <v>7.0926292590102447E-5</v>
      </c>
      <c r="AD35" s="50"/>
      <c r="AE35" s="43">
        <f t="shared" si="25"/>
        <v>32</v>
      </c>
      <c r="AF35" s="14">
        <f>Input_All!E34</f>
        <v>3.86550378244724E-4</v>
      </c>
      <c r="AG35" s="14">
        <f>Input_All!J34</f>
        <v>7.3332382954589403E-4</v>
      </c>
      <c r="AH35" s="14">
        <f>Input_All!K34</f>
        <v>6.7311625217136904E-4</v>
      </c>
      <c r="AI35" s="44">
        <f>Input_All!L34</f>
        <v>7.0811218957302904E-4</v>
      </c>
      <c r="AK35" s="56">
        <f t="shared" si="0"/>
        <v>3.7632000543917328</v>
      </c>
      <c r="AL35" s="4">
        <f t="shared" si="1"/>
        <v>3.4542326523765676</v>
      </c>
      <c r="AM35" s="4">
        <f t="shared" si="2"/>
        <v>3.6338214073403452</v>
      </c>
      <c r="AN35" s="4">
        <f t="shared" si="26"/>
        <v>5.1452580929973042</v>
      </c>
      <c r="AO35" s="57">
        <f t="shared" si="89"/>
        <v>32</v>
      </c>
      <c r="AQ35" s="74">
        <f t="shared" si="89"/>
        <v>32</v>
      </c>
      <c r="AR35" s="73">
        <f t="shared" si="3"/>
        <v>-3.4358965706144702E-4</v>
      </c>
      <c r="AS35" s="73">
        <f t="shared" si="4"/>
        <v>-2.8338207968692204E-4</v>
      </c>
      <c r="AT35" s="50">
        <f t="shared" si="28"/>
        <v>-3.1837801708858203E-4</v>
      </c>
      <c r="AU35" s="50">
        <f t="shared" si="29"/>
        <v>-1.0026414525466042E-3</v>
      </c>
      <c r="AW35" s="74">
        <f t="shared" si="30"/>
        <v>32</v>
      </c>
      <c r="AX35" s="4">
        <f t="shared" si="31"/>
        <v>0</v>
      </c>
      <c r="AY35" s="4">
        <f t="shared" si="31"/>
        <v>0</v>
      </c>
      <c r="AZ35" s="49">
        <f t="shared" si="31"/>
        <v>0</v>
      </c>
      <c r="BA35" s="4">
        <f t="shared" si="31"/>
        <v>0</v>
      </c>
      <c r="BC35" s="74">
        <f t="shared" si="32"/>
        <v>32</v>
      </c>
      <c r="BD35" s="56">
        <f t="shared" si="33"/>
        <v>0.99791013608044121</v>
      </c>
      <c r="BE35" s="4">
        <f t="shared" si="34"/>
        <v>0.72265268766475188</v>
      </c>
      <c r="BF35" s="4">
        <f t="shared" si="35"/>
        <v>0.87909224155758636</v>
      </c>
      <c r="BG35" s="49">
        <f t="shared" si="36"/>
        <v>2.5108027807315025</v>
      </c>
      <c r="BI35" s="74">
        <f t="shared" si="37"/>
        <v>32</v>
      </c>
      <c r="BJ35" s="56">
        <f t="shared" si="38"/>
        <v>0.49895506804022061</v>
      </c>
      <c r="BK35" s="4">
        <f t="shared" si="39"/>
        <v>0.36132634383237594</v>
      </c>
      <c r="BL35" s="4">
        <f t="shared" si="40"/>
        <v>0.43954612077879318</v>
      </c>
      <c r="BM35" s="49">
        <f t="shared" si="41"/>
        <v>1.2554013903657513</v>
      </c>
      <c r="BO35" s="74">
        <f t="shared" si="42"/>
        <v>32</v>
      </c>
      <c r="BP35" s="56">
        <f t="shared" si="43"/>
        <v>0.82551939179466116</v>
      </c>
      <c r="BQ35" s="4">
        <f t="shared" si="44"/>
        <v>0.61182014028795983</v>
      </c>
      <c r="BR35" s="4">
        <f t="shared" si="84"/>
        <v>0.73407079681093212</v>
      </c>
      <c r="BS35" s="49">
        <f t="shared" si="45"/>
        <v>1.9207451819729646</v>
      </c>
      <c r="BU35" s="74">
        <f t="shared" si="46"/>
        <v>32</v>
      </c>
      <c r="BV35" s="73">
        <f t="shared" si="47"/>
        <v>1.2025182652732493E-7</v>
      </c>
      <c r="BW35" s="73">
        <f t="shared" si="48"/>
        <v>8.2120000099341821E-8</v>
      </c>
      <c r="BX35" s="73">
        <f t="shared" si="49"/>
        <v>1.0340199850474044E-7</v>
      </c>
      <c r="BY35" s="1">
        <f t="shared" si="50"/>
        <v>3.795682118344449E-7</v>
      </c>
      <c r="BZ35" s="91">
        <f t="shared" si="51"/>
        <v>3.1951606616837748E-5</v>
      </c>
      <c r="CB35" s="74">
        <f t="shared" si="52"/>
        <v>32</v>
      </c>
      <c r="CC35" s="56">
        <f t="shared" si="53"/>
        <v>0.89709768976510662</v>
      </c>
      <c r="CD35" s="4">
        <f t="shared" si="54"/>
        <v>0.7413415949245844</v>
      </c>
      <c r="CE35" s="4">
        <f t="shared" si="55"/>
        <v>0.83187555730374974</v>
      </c>
      <c r="CF35" s="49">
        <f t="shared" si="56"/>
        <v>1.5938183196184448</v>
      </c>
      <c r="CH35" s="74">
        <f t="shared" si="57"/>
        <v>32</v>
      </c>
      <c r="CI35" s="56">
        <f t="shared" si="5"/>
        <v>0</v>
      </c>
      <c r="CJ35" s="4">
        <f t="shared" si="6"/>
        <v>0</v>
      </c>
      <c r="CK35" s="4">
        <f t="shared" si="7"/>
        <v>0</v>
      </c>
      <c r="CL35" s="49">
        <f t="shared" si="58"/>
        <v>1</v>
      </c>
      <c r="CM35" s="4">
        <f t="shared" si="59"/>
        <v>4.7441752238328787</v>
      </c>
      <c r="CN35" s="49">
        <f t="shared" si="60"/>
        <v>-0.77685179637387214</v>
      </c>
      <c r="CP35" s="74">
        <f t="shared" si="61"/>
        <v>32</v>
      </c>
      <c r="CQ35" s="56">
        <f t="shared" si="62"/>
        <v>1</v>
      </c>
      <c r="CR35" s="4">
        <f t="shared" si="63"/>
        <v>0</v>
      </c>
      <c r="CS35" s="4">
        <f t="shared" si="64"/>
        <v>1</v>
      </c>
      <c r="CT35" s="49">
        <f t="shared" si="65"/>
        <v>1</v>
      </c>
      <c r="CU35" s="4">
        <f t="shared" si="66"/>
        <v>3.6033507630248511</v>
      </c>
      <c r="CV35" s="49">
        <f t="shared" si="67"/>
        <v>0.36397266443415544</v>
      </c>
      <c r="CW35" s="56"/>
      <c r="CX35" s="74">
        <f t="shared" si="68"/>
        <v>32</v>
      </c>
      <c r="CY35" s="4">
        <f>Input_All!Q34*(1-$DC$3)</f>
        <v>8.0179497218039585E-4</v>
      </c>
      <c r="CZ35" s="4">
        <f>Input_All!L34</f>
        <v>7.0811218957302904E-4</v>
      </c>
      <c r="DA35" s="4">
        <f>Input_All!M34</f>
        <v>3.8973417248444701E-4</v>
      </c>
      <c r="DB35" s="49">
        <f>$DC$3*Input_All!Q34</f>
        <v>1.0026414525466042E-3</v>
      </c>
      <c r="DD35" s="102">
        <f>Input_All!Q34*Input_All!C34</f>
        <v>9.2598317115700652</v>
      </c>
      <c r="DG35" s="82">
        <f t="shared" si="69"/>
        <v>32</v>
      </c>
      <c r="DH35" s="56">
        <f t="shared" si="70"/>
        <v>3.4358965706144702E-4</v>
      </c>
      <c r="DI35" s="4">
        <f t="shared" si="71"/>
        <v>2.8338207968692204E-4</v>
      </c>
      <c r="DJ35" s="4">
        <f t="shared" si="72"/>
        <v>3.1837801708858203E-4</v>
      </c>
      <c r="DK35" s="49">
        <f t="shared" si="73"/>
        <v>6.1290728006215727E-4</v>
      </c>
      <c r="DM35" s="74">
        <f t="shared" si="74"/>
        <v>32</v>
      </c>
      <c r="DN35" s="4">
        <f t="shared" si="85"/>
        <v>7.0654420077639846E-10</v>
      </c>
      <c r="DO35" s="4">
        <f t="shared" si="85"/>
        <v>3.5277167736440617E-9</v>
      </c>
      <c r="DP35" s="49">
        <f t="shared" si="75"/>
        <v>9.2286511546238858E-10</v>
      </c>
      <c r="DQ35" s="49">
        <f t="shared" si="86"/>
        <v>1.3146056768798101E-9</v>
      </c>
      <c r="DS35" s="74">
        <f t="shared" si="76"/>
        <v>32</v>
      </c>
      <c r="DT35" s="410">
        <f t="shared" si="77"/>
        <v>7.0811218957302904E-4</v>
      </c>
      <c r="DU35" s="467">
        <f t="shared" si="78"/>
        <v>7.0811218957302904E-4</v>
      </c>
      <c r="DV35" s="49"/>
      <c r="DW35" s="102">
        <f t="shared" si="87"/>
        <v>98547.347639442611</v>
      </c>
      <c r="DY35" s="74">
        <f t="shared" si="79"/>
        <v>32</v>
      </c>
      <c r="DZ35" s="409">
        <f t="shared" si="80"/>
        <v>7.215763847185691E-4</v>
      </c>
      <c r="EB35" s="102">
        <f t="shared" si="88"/>
        <v>98519.906606647201</v>
      </c>
      <c r="EE35" s="74">
        <f t="shared" si="81"/>
        <v>32</v>
      </c>
      <c r="EF35" s="409">
        <f>Input_Accepted!Q34</f>
        <v>1.8044364247270001E-3</v>
      </c>
      <c r="EH35" s="102">
        <f t="shared" ref="EH35:EH66" si="90">EF35*(1-$EG$3)</f>
        <v>1.1728836760725502E-3</v>
      </c>
    </row>
    <row r="36" spans="1:138">
      <c r="A36" s="82">
        <f t="shared" si="9"/>
        <v>33</v>
      </c>
      <c r="B36" s="84">
        <f>Input_All!B35</f>
        <v>2</v>
      </c>
      <c r="C36" s="17">
        <f>Input_All!C35</f>
        <v>5372.39425051335</v>
      </c>
      <c r="D36" s="16">
        <f t="shared" si="10"/>
        <v>3.7227349794905564E-4</v>
      </c>
      <c r="E36" s="12"/>
      <c r="F36" s="11">
        <f t="shared" si="11"/>
        <v>0</v>
      </c>
      <c r="G36" s="11">
        <f t="shared" si="12"/>
        <v>33</v>
      </c>
      <c r="H36" s="49">
        <f t="shared" si="13"/>
        <v>0</v>
      </c>
      <c r="J36" s="61">
        <f t="shared" si="14"/>
        <v>33</v>
      </c>
      <c r="K36" s="5">
        <f>Input_All!B35</f>
        <v>2</v>
      </c>
      <c r="L36" s="4">
        <f t="shared" si="82"/>
        <v>17</v>
      </c>
      <c r="M36" s="4">
        <f t="shared" si="83"/>
        <v>9.2946965554948063E-3</v>
      </c>
      <c r="N36" s="4"/>
      <c r="O36" s="49"/>
      <c r="Q36" s="43">
        <f t="shared" si="15"/>
        <v>33</v>
      </c>
      <c r="R36" s="14">
        <f>Input_All!M35</f>
        <v>3.7227349794905602E-4</v>
      </c>
      <c r="S36" s="14">
        <f t="shared" si="16"/>
        <v>8.8821824306645073E-4</v>
      </c>
      <c r="T36" s="14">
        <f t="shared" si="17"/>
        <v>-1.4367124716833869E-4</v>
      </c>
      <c r="U36" s="14">
        <f t="shared" si="18"/>
        <v>6.7499618003324176E-4</v>
      </c>
      <c r="V36" s="14">
        <f t="shared" si="19"/>
        <v>6.9550815864870329E-5</v>
      </c>
      <c r="W36" s="49"/>
      <c r="X36" s="43">
        <f t="shared" si="20"/>
        <v>33</v>
      </c>
      <c r="Y36" s="14">
        <f>+Input_All!I35</f>
        <v>3.7067958496525501E-4</v>
      </c>
      <c r="Z36" s="14">
        <f t="shared" si="21"/>
        <v>8.8551861992486683E-4</v>
      </c>
      <c r="AA36" s="14">
        <f t="shared" si="22"/>
        <v>-1.4415944999435681E-4</v>
      </c>
      <c r="AB36" s="14">
        <f t="shared" si="23"/>
        <v>6.7275350853849658E-4</v>
      </c>
      <c r="AC36" s="14">
        <f t="shared" si="24"/>
        <v>6.8605661392013434E-5</v>
      </c>
      <c r="AD36" s="50"/>
      <c r="AE36" s="43">
        <f t="shared" si="25"/>
        <v>33</v>
      </c>
      <c r="AF36" s="14">
        <f>Input_All!E35</f>
        <v>3.7067958496525501E-4</v>
      </c>
      <c r="AG36" s="14">
        <f>Input_All!J35</f>
        <v>7.22595700537097E-4</v>
      </c>
      <c r="AH36" s="14">
        <f>Input_All!K35</f>
        <v>7.3825679285321999E-4</v>
      </c>
      <c r="AI36" s="44">
        <f>Input_All!L35</f>
        <v>7.5845337099662597E-4</v>
      </c>
      <c r="AK36" s="56">
        <f t="shared" si="0"/>
        <v>3.8820689870111664</v>
      </c>
      <c r="AL36" s="4">
        <f t="shared" si="1"/>
        <v>3.9662065493270644</v>
      </c>
      <c r="AM36" s="4">
        <f t="shared" si="2"/>
        <v>4.0747105296247419</v>
      </c>
      <c r="AN36" s="4">
        <f t="shared" si="26"/>
        <v>5.7064559726323258</v>
      </c>
      <c r="AO36" s="57">
        <f t="shared" ref="AO36:AQ51" si="91">1+AO35</f>
        <v>33</v>
      </c>
      <c r="AQ36" s="74">
        <f t="shared" si="91"/>
        <v>33</v>
      </c>
      <c r="AR36" s="73">
        <f t="shared" si="3"/>
        <v>-3.5032220258804137E-4</v>
      </c>
      <c r="AS36" s="73">
        <f t="shared" si="4"/>
        <v>-3.6598329490416436E-4</v>
      </c>
      <c r="AT36" s="50">
        <f t="shared" si="28"/>
        <v>-3.8617987304757033E-4</v>
      </c>
      <c r="AU36" s="50">
        <f t="shared" si="29"/>
        <v>-1.0621811629120583E-3</v>
      </c>
      <c r="AW36" s="74">
        <f t="shared" si="30"/>
        <v>33</v>
      </c>
      <c r="AX36" s="4">
        <f t="shared" si="31"/>
        <v>0</v>
      </c>
      <c r="AY36" s="4">
        <f t="shared" si="31"/>
        <v>0</v>
      </c>
      <c r="AZ36" s="49">
        <f t="shared" si="31"/>
        <v>0</v>
      </c>
      <c r="BA36" s="4">
        <f t="shared" si="31"/>
        <v>0</v>
      </c>
      <c r="BC36" s="74">
        <f t="shared" si="32"/>
        <v>33</v>
      </c>
      <c r="BD36" s="56">
        <f t="shared" si="33"/>
        <v>1.1112536739176115</v>
      </c>
      <c r="BE36" s="4">
        <f t="shared" si="34"/>
        <v>1.1937613858804923</v>
      </c>
      <c r="BF36" s="4">
        <f t="shared" si="35"/>
        <v>1.302810947510213</v>
      </c>
      <c r="BG36" s="49">
        <f t="shared" si="36"/>
        <v>3.2191080247831794</v>
      </c>
      <c r="BI36" s="74">
        <f t="shared" si="37"/>
        <v>33</v>
      </c>
      <c r="BJ36" s="56">
        <f t="shared" si="38"/>
        <v>0.55562683695880577</v>
      </c>
      <c r="BK36" s="4">
        <f t="shared" si="39"/>
        <v>0.59688069294024615</v>
      </c>
      <c r="BL36" s="4">
        <f t="shared" si="40"/>
        <v>0.65140547375510649</v>
      </c>
      <c r="BM36" s="49">
        <f t="shared" si="41"/>
        <v>1.6095540123915897</v>
      </c>
      <c r="BO36" s="74">
        <f t="shared" si="42"/>
        <v>33</v>
      </c>
      <c r="BP36" s="56">
        <f t="shared" si="43"/>
        <v>0.9117880483372387</v>
      </c>
      <c r="BQ36" s="4">
        <f t="shared" si="44"/>
        <v>0.97400729621392401</v>
      </c>
      <c r="BR36" s="4">
        <f t="shared" si="84"/>
        <v>1.0555741434237376</v>
      </c>
      <c r="BS36" s="49">
        <f t="shared" si="45"/>
        <v>2.4048593196255399</v>
      </c>
      <c r="BU36" s="74">
        <f t="shared" si="46"/>
        <v>33</v>
      </c>
      <c r="BV36" s="73">
        <f t="shared" si="47"/>
        <v>1.2384495239917406E-7</v>
      </c>
      <c r="BW36" s="73">
        <f t="shared" si="48"/>
        <v>1.3511300375871222E-7</v>
      </c>
      <c r="BX36" s="73">
        <f t="shared" si="49"/>
        <v>1.5036850913310348E-7</v>
      </c>
      <c r="BY36" s="1">
        <f t="shared" si="50"/>
        <v>4.7817443230291892E-7</v>
      </c>
      <c r="BZ36" s="91">
        <f t="shared" si="51"/>
        <v>3.2863617947474278E-5</v>
      </c>
      <c r="CB36" s="74">
        <f t="shared" si="52"/>
        <v>33</v>
      </c>
      <c r="CC36" s="56">
        <f t="shared" si="53"/>
        <v>0.94938089348737198</v>
      </c>
      <c r="CD36" s="4">
        <f t="shared" si="54"/>
        <v>0.99163056935660265</v>
      </c>
      <c r="CE36" s="4">
        <f t="shared" si="55"/>
        <v>1.0461158417119687</v>
      </c>
      <c r="CF36" s="49">
        <f t="shared" si="56"/>
        <v>1.8654967955994124</v>
      </c>
      <c r="CH36" s="74">
        <f t="shared" si="57"/>
        <v>33</v>
      </c>
      <c r="CI36" s="56">
        <f t="shared" si="5"/>
        <v>0</v>
      </c>
      <c r="CJ36" s="4">
        <f t="shared" si="6"/>
        <v>0</v>
      </c>
      <c r="CK36" s="4">
        <f t="shared" si="7"/>
        <v>0</v>
      </c>
      <c r="CL36" s="49">
        <f t="shared" si="58"/>
        <v>1</v>
      </c>
      <c r="CM36" s="4">
        <f t="shared" si="59"/>
        <v>4.7573551424068707</v>
      </c>
      <c r="CN36" s="49">
        <f t="shared" si="60"/>
        <v>-0.77448140030684931</v>
      </c>
      <c r="CP36" s="74">
        <f t="shared" si="61"/>
        <v>33</v>
      </c>
      <c r="CQ36" s="56">
        <f t="shared" si="62"/>
        <v>1</v>
      </c>
      <c r="CR36" s="4">
        <f t="shared" si="63"/>
        <v>1</v>
      </c>
      <c r="CS36" s="4">
        <f t="shared" si="64"/>
        <v>1</v>
      </c>
      <c r="CT36" s="49">
        <f t="shared" si="65"/>
        <v>1</v>
      </c>
      <c r="CU36" s="4">
        <f t="shared" si="66"/>
        <v>3.6142970812849029</v>
      </c>
      <c r="CV36" s="49">
        <f t="shared" si="67"/>
        <v>0.3685766608151187</v>
      </c>
      <c r="CW36" s="56"/>
      <c r="CX36" s="74">
        <f t="shared" si="68"/>
        <v>33</v>
      </c>
      <c r="CY36" s="4">
        <f>Input_All!Q35*(1-$DC$3)</f>
        <v>8.4940784545114176E-4</v>
      </c>
      <c r="CZ36" s="4">
        <f>Input_All!L35</f>
        <v>7.5845337099662597E-4</v>
      </c>
      <c r="DA36" s="4">
        <f>Input_All!M35</f>
        <v>3.7227349794905602E-4</v>
      </c>
      <c r="DB36" s="49">
        <f>$DC$3*Input_All!Q35</f>
        <v>1.0621811629120583E-3</v>
      </c>
      <c r="DD36" s="102">
        <f>Input_All!Q35*Input_All!C35</f>
        <v>10.269809797874972</v>
      </c>
      <c r="DG36" s="82">
        <f t="shared" si="69"/>
        <v>33</v>
      </c>
      <c r="DH36" s="56">
        <f t="shared" si="70"/>
        <v>3.5032220258804137E-4</v>
      </c>
      <c r="DI36" s="4">
        <f t="shared" si="71"/>
        <v>3.6598329490416436E-4</v>
      </c>
      <c r="DJ36" s="4">
        <f t="shared" si="72"/>
        <v>3.8617987304757033E-4</v>
      </c>
      <c r="DK36" s="49">
        <f t="shared" si="73"/>
        <v>6.8990766496300265E-4</v>
      </c>
      <c r="DM36" s="74">
        <f t="shared" si="74"/>
        <v>33</v>
      </c>
      <c r="DN36" s="4">
        <f t="shared" si="85"/>
        <v>1.1509275202939218E-10</v>
      </c>
      <c r="DO36" s="4">
        <f t="shared" si="85"/>
        <v>4.2432900403238788E-9</v>
      </c>
      <c r="DP36" s="49">
        <f t="shared" si="75"/>
        <v>2.5342345471235006E-9</v>
      </c>
      <c r="DQ36" s="49">
        <f t="shared" si="86"/>
        <v>3.5449771104021649E-9</v>
      </c>
      <c r="DS36" s="74">
        <f t="shared" si="76"/>
        <v>33</v>
      </c>
      <c r="DT36" s="410">
        <f t="shared" si="77"/>
        <v>7.5845337099662597E-4</v>
      </c>
      <c r="DU36" s="467">
        <f t="shared" si="78"/>
        <v>7.5845337099662597E-4</v>
      </c>
      <c r="DV36" s="49"/>
      <c r="DW36" s="102">
        <f t="shared" si="87"/>
        <v>98477.565061329035</v>
      </c>
      <c r="DY36" s="74">
        <f t="shared" si="79"/>
        <v>33</v>
      </c>
      <c r="DZ36" s="409">
        <f t="shared" si="80"/>
        <v>7.7287476402764942E-4</v>
      </c>
      <c r="EB36" s="102">
        <f t="shared" si="88"/>
        <v>98448.816968615167</v>
      </c>
      <c r="EE36" s="74">
        <f t="shared" si="81"/>
        <v>33</v>
      </c>
      <c r="EF36" s="409">
        <f>Input_Accepted!Q35</f>
        <v>1.9115890083632001E-3</v>
      </c>
      <c r="EH36" s="102">
        <f t="shared" si="90"/>
        <v>1.24253285543608E-3</v>
      </c>
    </row>
    <row r="37" spans="1:138">
      <c r="A37" s="82">
        <f t="shared" si="9"/>
        <v>34</v>
      </c>
      <c r="B37" s="84">
        <f>Input_All!B36</f>
        <v>7</v>
      </c>
      <c r="C37" s="17">
        <f>Input_All!C36</f>
        <v>5495.0260095824797</v>
      </c>
      <c r="D37" s="16">
        <f t="shared" si="10"/>
        <v>1.2738793206425369E-3</v>
      </c>
      <c r="E37" s="12"/>
      <c r="F37" s="11">
        <f t="shared" si="11"/>
        <v>34</v>
      </c>
      <c r="G37" s="11">
        <f t="shared" si="12"/>
        <v>34</v>
      </c>
      <c r="H37" s="49">
        <f t="shared" si="13"/>
        <v>34</v>
      </c>
      <c r="J37" s="61">
        <f t="shared" si="14"/>
        <v>34</v>
      </c>
      <c r="K37" s="5">
        <f>Input_All!B36</f>
        <v>7</v>
      </c>
      <c r="L37" s="4">
        <f t="shared" si="82"/>
        <v>24</v>
      </c>
      <c r="M37" s="4">
        <f t="shared" si="83"/>
        <v>1.3121924548933843E-2</v>
      </c>
      <c r="N37" s="4"/>
      <c r="O37" s="49"/>
      <c r="Q37" s="43">
        <f t="shared" si="15"/>
        <v>34</v>
      </c>
      <c r="R37" s="14">
        <f>Input_All!M36</f>
        <v>1.27387932064254E-3</v>
      </c>
      <c r="S37" s="14">
        <f t="shared" si="16"/>
        <v>2.2175823278063984E-3</v>
      </c>
      <c r="T37" s="14">
        <f t="shared" si="17"/>
        <v>3.3017631347868144E-4</v>
      </c>
      <c r="U37" s="14">
        <f t="shared" si="18"/>
        <v>1.8275826156621509E-3</v>
      </c>
      <c r="V37" s="14">
        <f t="shared" si="19"/>
        <v>7.2017602562292912E-4</v>
      </c>
      <c r="W37" s="49"/>
      <c r="X37" s="43">
        <f t="shared" si="20"/>
        <v>34</v>
      </c>
      <c r="Y37" s="14">
        <f>+Input_All!I36</f>
        <v>1.2730942687052299E-3</v>
      </c>
      <c r="Z37" s="14">
        <f t="shared" si="21"/>
        <v>2.2165064437475656E-3</v>
      </c>
      <c r="AA37" s="14">
        <f t="shared" si="22"/>
        <v>3.2968209366289426E-4</v>
      </c>
      <c r="AB37" s="14">
        <f t="shared" si="23"/>
        <v>1.8266269224290494E-3</v>
      </c>
      <c r="AC37" s="14">
        <f t="shared" si="24"/>
        <v>7.1956161498141059E-4</v>
      </c>
      <c r="AD37" s="50"/>
      <c r="AE37" s="43">
        <f t="shared" si="25"/>
        <v>34</v>
      </c>
      <c r="AF37" s="14">
        <f>Input_All!E36</f>
        <v>1.2730942687052299E-3</v>
      </c>
      <c r="AG37" s="14">
        <f>Input_All!J36</f>
        <v>7.2772034162977596E-4</v>
      </c>
      <c r="AH37" s="14">
        <f>Input_All!K36</f>
        <v>8.0969873349634501E-4</v>
      </c>
      <c r="AI37" s="44">
        <f>Input_All!L36</f>
        <v>8.0465745130627801E-4</v>
      </c>
      <c r="AK37" s="56">
        <f t="shared" si="0"/>
        <v>3.9988422049578665</v>
      </c>
      <c r="AL37" s="4">
        <f t="shared" si="1"/>
        <v>4.4493156004884087</v>
      </c>
      <c r="AM37" s="4">
        <f t="shared" si="2"/>
        <v>4.4216136237323456</v>
      </c>
      <c r="AN37" s="4">
        <f t="shared" si="26"/>
        <v>6.1339300728620572</v>
      </c>
      <c r="AO37" s="57">
        <f t="shared" si="91"/>
        <v>34</v>
      </c>
      <c r="AQ37" s="74">
        <f t="shared" si="91"/>
        <v>34</v>
      </c>
      <c r="AR37" s="73">
        <f t="shared" si="3"/>
        <v>5.4615897901276098E-4</v>
      </c>
      <c r="AS37" s="73">
        <f t="shared" si="4"/>
        <v>4.6418058714619193E-4</v>
      </c>
      <c r="AT37" s="50">
        <f t="shared" si="28"/>
        <v>4.6922186933625893E-4</v>
      </c>
      <c r="AU37" s="50">
        <f t="shared" si="29"/>
        <v>-1.1162695248694778E-3</v>
      </c>
      <c r="AW37" s="74">
        <f t="shared" si="30"/>
        <v>34</v>
      </c>
      <c r="AX37" s="4">
        <f t="shared" si="31"/>
        <v>1</v>
      </c>
      <c r="AY37" s="4">
        <f t="shared" si="31"/>
        <v>1</v>
      </c>
      <c r="AZ37" s="49">
        <f t="shared" si="31"/>
        <v>1</v>
      </c>
      <c r="BA37" s="4">
        <f t="shared" si="31"/>
        <v>0</v>
      </c>
      <c r="BC37" s="74">
        <f t="shared" si="32"/>
        <v>34</v>
      </c>
      <c r="BD37" s="56">
        <f t="shared" si="33"/>
        <v>1.8363583102364043</v>
      </c>
      <c r="BE37" s="4">
        <f t="shared" si="34"/>
        <v>1.2428692738528619</v>
      </c>
      <c r="BF37" s="4">
        <f t="shared" si="35"/>
        <v>1.2749034963103192</v>
      </c>
      <c r="BG37" s="49">
        <f t="shared" si="36"/>
        <v>0.11690291266479869</v>
      </c>
      <c r="BI37" s="74">
        <f t="shared" si="37"/>
        <v>34</v>
      </c>
      <c r="BJ37" s="56">
        <f t="shared" si="38"/>
        <v>0.91817915511820214</v>
      </c>
      <c r="BK37" s="4">
        <f t="shared" si="39"/>
        <v>0.62143463692643097</v>
      </c>
      <c r="BL37" s="4">
        <f t="shared" si="40"/>
        <v>0.63745174815515959</v>
      </c>
      <c r="BM37" s="49">
        <f t="shared" si="41"/>
        <v>5.8451456332399343E-2</v>
      </c>
      <c r="BO37" s="74">
        <f t="shared" si="42"/>
        <v>34</v>
      </c>
      <c r="BP37" s="56">
        <f t="shared" si="43"/>
        <v>2.2507498696065209</v>
      </c>
      <c r="BQ37" s="4">
        <f t="shared" si="44"/>
        <v>1.4610613399961012</v>
      </c>
      <c r="BR37" s="4">
        <f t="shared" si="84"/>
        <v>1.5023309240619487</v>
      </c>
      <c r="BS37" s="49">
        <f t="shared" si="45"/>
        <v>0.12214678380156883</v>
      </c>
      <c r="BU37" s="74">
        <f t="shared" si="46"/>
        <v>34</v>
      </c>
      <c r="BV37" s="73">
        <f t="shared" si="47"/>
        <v>2.9743272033370261E-7</v>
      </c>
      <c r="BW37" s="73">
        <f t="shared" si="48"/>
        <v>2.1473542205152892E-7</v>
      </c>
      <c r="BX37" s="73">
        <f t="shared" si="49"/>
        <v>2.1943305189485905E-7</v>
      </c>
      <c r="BY37" s="1">
        <f t="shared" si="50"/>
        <v>2.4594000279149292E-8</v>
      </c>
      <c r="BZ37" s="91">
        <f t="shared" si="51"/>
        <v>2.3972363261810254E-5</v>
      </c>
      <c r="CB37" s="74">
        <f t="shared" si="52"/>
        <v>34</v>
      </c>
      <c r="CC37" s="56">
        <f t="shared" si="53"/>
        <v>0.42838455916553098</v>
      </c>
      <c r="CD37" s="4">
        <f t="shared" si="54"/>
        <v>0.36399153354147945</v>
      </c>
      <c r="CE37" s="4">
        <f t="shared" si="55"/>
        <v>0.36795139913351771</v>
      </c>
      <c r="CF37" s="49">
        <f t="shared" si="56"/>
        <v>0.12318392101100811</v>
      </c>
      <c r="CH37" s="74">
        <f t="shared" si="57"/>
        <v>34</v>
      </c>
      <c r="CI37" s="56">
        <f t="shared" si="5"/>
        <v>0</v>
      </c>
      <c r="CJ37" s="4">
        <f t="shared" si="6"/>
        <v>0</v>
      </c>
      <c r="CK37" s="4">
        <f t="shared" si="7"/>
        <v>0</v>
      </c>
      <c r="CL37" s="49">
        <f t="shared" si="58"/>
        <v>0</v>
      </c>
      <c r="CM37" s="4">
        <f t="shared" si="59"/>
        <v>12.179760558800039</v>
      </c>
      <c r="CN37" s="49">
        <f t="shared" si="60"/>
        <v>1.8116116795712112</v>
      </c>
      <c r="CP37" s="74">
        <f t="shared" si="61"/>
        <v>34</v>
      </c>
      <c r="CQ37" s="56">
        <f t="shared" si="62"/>
        <v>0</v>
      </c>
      <c r="CR37" s="4">
        <f t="shared" si="63"/>
        <v>0</v>
      </c>
      <c r="CS37" s="4">
        <f t="shared" si="64"/>
        <v>0</v>
      </c>
      <c r="CT37" s="49">
        <f t="shared" si="65"/>
        <v>0</v>
      </c>
      <c r="CU37" s="4">
        <f t="shared" si="66"/>
        <v>10.037362448551225</v>
      </c>
      <c r="CV37" s="49">
        <f t="shared" si="67"/>
        <v>3.9540097898200255</v>
      </c>
      <c r="CW37" s="56"/>
      <c r="CX37" s="74">
        <f t="shared" si="68"/>
        <v>34</v>
      </c>
      <c r="CY37" s="4">
        <f>Input_All!Q36*(1-$DC$3)</f>
        <v>8.926613699895325E-4</v>
      </c>
      <c r="CZ37" s="4">
        <f>Input_All!L36</f>
        <v>8.0465745130627801E-4</v>
      </c>
      <c r="DA37" s="4">
        <f>Input_All!M36</f>
        <v>1.27387932064254E-3</v>
      </c>
      <c r="DB37" s="49">
        <f>$DC$3*Input_All!Q36</f>
        <v>1.1162695248694778E-3</v>
      </c>
      <c r="DD37" s="102">
        <f>Input_All!Q36*Input_All!C36</f>
        <v>11.039127518704067</v>
      </c>
      <c r="DG37" s="82">
        <f t="shared" si="69"/>
        <v>34</v>
      </c>
      <c r="DH37" s="56">
        <f t="shared" si="70"/>
        <v>5.4615897901276098E-4</v>
      </c>
      <c r="DI37" s="4">
        <f t="shared" si="71"/>
        <v>4.6418058714619193E-4</v>
      </c>
      <c r="DJ37" s="4">
        <f t="shared" si="72"/>
        <v>4.6922186933625893E-4</v>
      </c>
      <c r="DK37" s="49">
        <f t="shared" si="73"/>
        <v>1.5760979577305917E-4</v>
      </c>
      <c r="DM37" s="74">
        <f t="shared" si="74"/>
        <v>34</v>
      </c>
      <c r="DN37" s="4">
        <f t="shared" si="85"/>
        <v>2.6261946328773779E-11</v>
      </c>
      <c r="DO37" s="4">
        <f t="shared" si="85"/>
        <v>5.1039508828557982E-9</v>
      </c>
      <c r="DP37" s="49">
        <f t="shared" si="75"/>
        <v>2.1348170372607756E-9</v>
      </c>
      <c r="DQ37" s="49">
        <f t="shared" si="86"/>
        <v>2.9255508992368171E-9</v>
      </c>
      <c r="DS37" s="74">
        <f t="shared" si="76"/>
        <v>34</v>
      </c>
      <c r="DT37" s="410">
        <f t="shared" si="77"/>
        <v>8.0465745130627801E-4</v>
      </c>
      <c r="DU37" s="467">
        <f t="shared" si="78"/>
        <v>8.0465745130627801E-4</v>
      </c>
      <c r="DV37" s="49"/>
      <c r="DW37" s="102">
        <f t="shared" si="87"/>
        <v>98402.874420140724</v>
      </c>
      <c r="DY37" s="74">
        <f t="shared" si="79"/>
        <v>34</v>
      </c>
      <c r="DZ37" s="409">
        <f t="shared" si="80"/>
        <v>8.1995737850599647E-4</v>
      </c>
      <c r="EB37" s="102">
        <f t="shared" si="88"/>
        <v>98372.72836243175</v>
      </c>
      <c r="EE37" s="74">
        <f t="shared" si="81"/>
        <v>34</v>
      </c>
      <c r="EF37" s="409">
        <f>Input_Accepted!Q36</f>
        <v>2.0089308948590102E-3</v>
      </c>
      <c r="EH37" s="102">
        <f t="shared" si="90"/>
        <v>1.3058050816583567E-3</v>
      </c>
    </row>
    <row r="38" spans="1:138">
      <c r="A38" s="82">
        <f t="shared" si="9"/>
        <v>35</v>
      </c>
      <c r="B38" s="84">
        <f>Input_All!B37</f>
        <v>3</v>
      </c>
      <c r="C38" s="17">
        <f>Input_All!C37</f>
        <v>5715.8193018480497</v>
      </c>
      <c r="D38" s="16">
        <f t="shared" si="10"/>
        <v>5.2485913944655914E-4</v>
      </c>
      <c r="E38" s="12"/>
      <c r="F38" s="11">
        <f t="shared" si="11"/>
        <v>0</v>
      </c>
      <c r="G38" s="11">
        <f t="shared" si="12"/>
        <v>35</v>
      </c>
      <c r="H38" s="49">
        <f t="shared" si="13"/>
        <v>0</v>
      </c>
      <c r="J38" s="61">
        <f t="shared" si="14"/>
        <v>35</v>
      </c>
      <c r="K38" s="5">
        <f>Input_All!B37</f>
        <v>3</v>
      </c>
      <c r="L38" s="4">
        <f t="shared" si="82"/>
        <v>27</v>
      </c>
      <c r="M38" s="4">
        <f t="shared" si="83"/>
        <v>1.4762165117550574E-2</v>
      </c>
      <c r="N38" s="4"/>
      <c r="O38" s="49"/>
      <c r="Q38" s="43">
        <f t="shared" si="15"/>
        <v>35</v>
      </c>
      <c r="R38" s="14">
        <f>Input_All!M37</f>
        <v>5.2485913944655903E-4</v>
      </c>
      <c r="S38" s="14">
        <f t="shared" si="16"/>
        <v>1.1187931677209273E-3</v>
      </c>
      <c r="T38" s="14">
        <f t="shared" si="17"/>
        <v>-6.907488882780912E-5</v>
      </c>
      <c r="U38" s="14">
        <f t="shared" si="18"/>
        <v>8.7334083970958118E-4</v>
      </c>
      <c r="V38" s="14">
        <f t="shared" si="19"/>
        <v>1.7637743918353695E-4</v>
      </c>
      <c r="W38" s="49"/>
      <c r="X38" s="43">
        <f t="shared" si="20"/>
        <v>35</v>
      </c>
      <c r="Y38" s="14">
        <f>+Input_All!I37</f>
        <v>5.2665782982271004E-4</v>
      </c>
      <c r="Z38" s="14">
        <f t="shared" si="21"/>
        <v>1.1216086925555755E-3</v>
      </c>
      <c r="AA38" s="14">
        <f t="shared" si="22"/>
        <v>-6.8293032910155481E-5</v>
      </c>
      <c r="AB38" s="14">
        <f t="shared" si="23"/>
        <v>8.7573614214046282E-4</v>
      </c>
      <c r="AC38" s="14">
        <f t="shared" si="24"/>
        <v>1.7757951750495732E-4</v>
      </c>
      <c r="AD38" s="50"/>
      <c r="AE38" s="43">
        <f t="shared" si="25"/>
        <v>35</v>
      </c>
      <c r="AF38" s="14">
        <f>Input_All!E37</f>
        <v>5.2665782982271004E-4</v>
      </c>
      <c r="AG38" s="14">
        <f>Input_All!J37</f>
        <v>7.48697752758735E-4</v>
      </c>
      <c r="AH38" s="14">
        <f>Input_All!K37</f>
        <v>8.8805112450740498E-4</v>
      </c>
      <c r="AI38" s="44">
        <f>Input_All!L37</f>
        <v>8.5156782276325598E-4</v>
      </c>
      <c r="AK38" s="56">
        <f t="shared" si="0"/>
        <v>4.2794210664686361</v>
      </c>
      <c r="AL38" s="4">
        <f t="shared" si="1"/>
        <v>5.0759397584872907</v>
      </c>
      <c r="AM38" s="4">
        <f t="shared" si="2"/>
        <v>4.8674077981829376</v>
      </c>
      <c r="AN38" s="4">
        <f t="shared" si="26"/>
        <v>6.6913687619704207</v>
      </c>
      <c r="AO38" s="57">
        <f t="shared" si="91"/>
        <v>35</v>
      </c>
      <c r="AQ38" s="74">
        <f t="shared" si="91"/>
        <v>35</v>
      </c>
      <c r="AR38" s="73">
        <f t="shared" si="3"/>
        <v>-2.2383861331217586E-4</v>
      </c>
      <c r="AS38" s="73">
        <f t="shared" si="4"/>
        <v>-3.6319198506084584E-4</v>
      </c>
      <c r="AT38" s="50">
        <f t="shared" si="28"/>
        <v>-3.2670868331669684E-4</v>
      </c>
      <c r="AU38" s="50">
        <f t="shared" si="29"/>
        <v>-1.1706753500424611E-3</v>
      </c>
      <c r="AW38" s="74">
        <f t="shared" si="30"/>
        <v>35</v>
      </c>
      <c r="AX38" s="4">
        <f t="shared" si="31"/>
        <v>0</v>
      </c>
      <c r="AY38" s="4">
        <f t="shared" si="31"/>
        <v>0</v>
      </c>
      <c r="AZ38" s="49">
        <f t="shared" si="31"/>
        <v>0</v>
      </c>
      <c r="BA38" s="4">
        <f t="shared" si="31"/>
        <v>0</v>
      </c>
      <c r="BC38" s="74">
        <f t="shared" si="32"/>
        <v>35</v>
      </c>
      <c r="BD38" s="56">
        <f t="shared" si="33"/>
        <v>0.42760945134104134</v>
      </c>
      <c r="BE38" s="4">
        <f t="shared" si="34"/>
        <v>0.99648315775476881</v>
      </c>
      <c r="BF38" s="4">
        <f t="shared" si="35"/>
        <v>0.83112023387746436</v>
      </c>
      <c r="BG38" s="49">
        <f t="shared" si="36"/>
        <v>2.5695005474616837</v>
      </c>
      <c r="BI38" s="74">
        <f t="shared" si="37"/>
        <v>35</v>
      </c>
      <c r="BJ38" s="56">
        <f t="shared" si="38"/>
        <v>0.21380472567052067</v>
      </c>
      <c r="BK38" s="4">
        <f t="shared" si="39"/>
        <v>0.49824157887738441</v>
      </c>
      <c r="BL38" s="4">
        <f t="shared" si="40"/>
        <v>0.41556011693873218</v>
      </c>
      <c r="BM38" s="49">
        <f t="shared" si="41"/>
        <v>1.2847502737308418</v>
      </c>
      <c r="BO38" s="74">
        <f t="shared" si="42"/>
        <v>35</v>
      </c>
      <c r="BP38" s="56">
        <f t="shared" si="43"/>
        <v>0.38222289484750627</v>
      </c>
      <c r="BQ38" s="4">
        <f t="shared" si="44"/>
        <v>0.84825648183950031</v>
      </c>
      <c r="BR38" s="4">
        <f t="shared" si="84"/>
        <v>0.71583118402016299</v>
      </c>
      <c r="BS38" s="49">
        <f t="shared" si="45"/>
        <v>2.034001108090489</v>
      </c>
      <c r="BU38" s="74">
        <f t="shared" si="46"/>
        <v>35</v>
      </c>
      <c r="BV38" s="73">
        <f t="shared" si="47"/>
        <v>4.9301727377435905E-8</v>
      </c>
      <c r="BW38" s="73">
        <f t="shared" si="48"/>
        <v>1.3060511344305875E-7</v>
      </c>
      <c r="BX38" s="73">
        <f t="shared" si="49"/>
        <v>1.0556650351262562E-7</v>
      </c>
      <c r="BY38" s="1">
        <f t="shared" si="50"/>
        <v>4.1475856634999743E-7</v>
      </c>
      <c r="BZ38" s="91">
        <f t="shared" si="51"/>
        <v>3.2484602541561915E-5</v>
      </c>
      <c r="CB38" s="74">
        <f t="shared" si="52"/>
        <v>35</v>
      </c>
      <c r="CC38" s="56">
        <f t="shared" si="53"/>
        <v>0.42160186436565605</v>
      </c>
      <c r="CD38" s="4">
        <f t="shared" si="54"/>
        <v>0.68620131368093695</v>
      </c>
      <c r="CE38" s="4">
        <f t="shared" si="55"/>
        <v>0.61692805943836648</v>
      </c>
      <c r="CF38" s="49">
        <f t="shared" si="56"/>
        <v>1.2228385941523894</v>
      </c>
      <c r="CH38" s="74">
        <f t="shared" si="57"/>
        <v>35</v>
      </c>
      <c r="CI38" s="56">
        <f t="shared" si="5"/>
        <v>0</v>
      </c>
      <c r="CJ38" s="4">
        <f t="shared" si="6"/>
        <v>0</v>
      </c>
      <c r="CK38" s="4">
        <f t="shared" si="7"/>
        <v>0</v>
      </c>
      <c r="CL38" s="49">
        <f t="shared" si="58"/>
        <v>1</v>
      </c>
      <c r="CM38" s="4">
        <f t="shared" si="59"/>
        <v>6.410912614029713</v>
      </c>
      <c r="CN38" s="49">
        <f t="shared" si="60"/>
        <v>-0.39035063568961076</v>
      </c>
      <c r="CP38" s="74">
        <f t="shared" si="61"/>
        <v>35</v>
      </c>
      <c r="CQ38" s="56">
        <f t="shared" si="62"/>
        <v>0</v>
      </c>
      <c r="CR38" s="4">
        <f t="shared" si="63"/>
        <v>1</v>
      </c>
      <c r="CS38" s="4">
        <f t="shared" si="64"/>
        <v>0</v>
      </c>
      <c r="CT38" s="49">
        <f t="shared" si="65"/>
        <v>1</v>
      </c>
      <c r="CU38" s="4">
        <f t="shared" si="66"/>
        <v>5.0055495445724043</v>
      </c>
      <c r="CV38" s="49">
        <f t="shared" si="67"/>
        <v>1.0150124337676987</v>
      </c>
      <c r="CW38" s="56"/>
      <c r="CX38" s="74">
        <f t="shared" si="68"/>
        <v>35</v>
      </c>
      <c r="CY38" s="4">
        <f>Input_All!Q37*(1-$DC$3)</f>
        <v>9.3616876435291888E-4</v>
      </c>
      <c r="CZ38" s="4">
        <f>Input_All!L37</f>
        <v>8.5156782276325598E-4</v>
      </c>
      <c r="DA38" s="4">
        <f>Input_All!M37</f>
        <v>5.2485913944655903E-4</v>
      </c>
      <c r="DB38" s="49">
        <f>$DC$3*Input_All!Q37</f>
        <v>1.1706753500424611E-3</v>
      </c>
      <c r="DD38" s="102">
        <f>Input_All!Q37*Input_All!C37</f>
        <v>12.042340255046073</v>
      </c>
      <c r="DG38" s="82">
        <f t="shared" si="69"/>
        <v>35</v>
      </c>
      <c r="DH38" s="56">
        <f t="shared" si="70"/>
        <v>2.2383861331217586E-4</v>
      </c>
      <c r="DI38" s="4">
        <f t="shared" si="71"/>
        <v>3.6319198506084584E-4</v>
      </c>
      <c r="DJ38" s="4">
        <f t="shared" si="72"/>
        <v>3.2670868331669684E-4</v>
      </c>
      <c r="DK38" s="49">
        <f t="shared" si="73"/>
        <v>6.4581621059590195E-4</v>
      </c>
      <c r="DM38" s="74">
        <f t="shared" si="74"/>
        <v>35</v>
      </c>
      <c r="DN38" s="4">
        <f t="shared" si="85"/>
        <v>4.4005177767337468E-10</v>
      </c>
      <c r="DO38" s="4">
        <f t="shared" si="85"/>
        <v>6.1390971771500306E-9</v>
      </c>
      <c r="DP38" s="49">
        <f t="shared" si="75"/>
        <v>2.2005829502316531E-9</v>
      </c>
      <c r="DQ38" s="49">
        <f t="shared" si="86"/>
        <v>2.9599938127532256E-9</v>
      </c>
      <c r="DS38" s="74">
        <f t="shared" si="76"/>
        <v>35</v>
      </c>
      <c r="DT38" s="410">
        <f t="shared" si="77"/>
        <v>8.5156782276325598E-4</v>
      </c>
      <c r="DU38" s="467">
        <f t="shared" si="78"/>
        <v>8.5156782276325598E-4</v>
      </c>
      <c r="DV38" s="49"/>
      <c r="DW38" s="102">
        <f t="shared" si="87"/>
        <v>98323.693814008599</v>
      </c>
      <c r="DY38" s="74">
        <f t="shared" si="79"/>
        <v>35</v>
      </c>
      <c r="DZ38" s="409">
        <f t="shared" si="80"/>
        <v>8.67759713701132E-4</v>
      </c>
      <c r="EB38" s="102">
        <f t="shared" si="88"/>
        <v>98292.066917967197</v>
      </c>
      <c r="EE38" s="74">
        <f t="shared" si="81"/>
        <v>35</v>
      </c>
      <c r="EF38" s="409">
        <f>Input_Accepted!Q37</f>
        <v>2.10684411439538E-3</v>
      </c>
      <c r="EH38" s="102">
        <f t="shared" si="90"/>
        <v>1.369448674356997E-3</v>
      </c>
    </row>
    <row r="39" spans="1:138">
      <c r="A39" s="82">
        <f t="shared" si="9"/>
        <v>36</v>
      </c>
      <c r="B39" s="84">
        <f>Input_All!B38</f>
        <v>3</v>
      </c>
      <c r="C39" s="17">
        <f>Input_All!C38</f>
        <v>5908.1225188227199</v>
      </c>
      <c r="D39" s="16">
        <f t="shared" si="10"/>
        <v>5.0777552267108265E-4</v>
      </c>
      <c r="E39" s="12"/>
      <c r="F39" s="11">
        <f t="shared" si="11"/>
        <v>0</v>
      </c>
      <c r="G39" s="11">
        <f t="shared" si="12"/>
        <v>36</v>
      </c>
      <c r="H39" s="49">
        <f t="shared" si="13"/>
        <v>0</v>
      </c>
      <c r="J39" s="61">
        <f t="shared" si="14"/>
        <v>36</v>
      </c>
      <c r="K39" s="5">
        <f>Input_All!B38</f>
        <v>3</v>
      </c>
      <c r="L39" s="4">
        <f t="shared" si="82"/>
        <v>30</v>
      </c>
      <c r="M39" s="4">
        <f t="shared" si="83"/>
        <v>1.6402405686167305E-2</v>
      </c>
      <c r="N39" s="4"/>
      <c r="O39" s="49"/>
      <c r="Q39" s="43">
        <f t="shared" si="15"/>
        <v>36</v>
      </c>
      <c r="R39" s="14">
        <f>Input_All!M38</f>
        <v>5.07775522671082E-4</v>
      </c>
      <c r="S39" s="14">
        <f t="shared" si="16"/>
        <v>1.0823776186871044E-3</v>
      </c>
      <c r="T39" s="14">
        <f t="shared" si="17"/>
        <v>-6.6826573344940508E-5</v>
      </c>
      <c r="U39" s="14">
        <f t="shared" si="18"/>
        <v>8.4491450757844216E-4</v>
      </c>
      <c r="V39" s="14">
        <f t="shared" si="19"/>
        <v>1.7063653776372184E-4</v>
      </c>
      <c r="W39" s="49"/>
      <c r="X39" s="43">
        <f t="shared" si="20"/>
        <v>36</v>
      </c>
      <c r="Y39" s="14">
        <f>+Input_All!I38</f>
        <v>5.0848336694737201E-4</v>
      </c>
      <c r="Z39" s="14">
        <f t="shared" si="21"/>
        <v>1.0834858240869013E-3</v>
      </c>
      <c r="AA39" s="14">
        <f t="shared" si="22"/>
        <v>-6.6519090192157255E-5</v>
      </c>
      <c r="AB39" s="14">
        <f t="shared" si="23"/>
        <v>8.4585725761597325E-4</v>
      </c>
      <c r="AC39" s="14">
        <f t="shared" si="24"/>
        <v>1.7110947627877073E-4</v>
      </c>
      <c r="AD39" s="50"/>
      <c r="AE39" s="43">
        <f t="shared" si="25"/>
        <v>36</v>
      </c>
      <c r="AF39" s="14">
        <f>Input_All!E38</f>
        <v>5.0848336694737201E-4</v>
      </c>
      <c r="AG39" s="14">
        <f>Input_All!J38</f>
        <v>7.8552793385490503E-4</v>
      </c>
      <c r="AH39" s="14">
        <f>Input_All!K38</f>
        <v>9.7398177773955197E-4</v>
      </c>
      <c r="AI39" s="44">
        <f>Input_All!L38</f>
        <v>9.0934911737630404E-4</v>
      </c>
      <c r="AK39" s="56">
        <f t="shared" si="0"/>
        <v>4.6409952751724486</v>
      </c>
      <c r="AL39" s="4">
        <f t="shared" si="1"/>
        <v>5.7544036739860323</v>
      </c>
      <c r="AM39" s="4">
        <f t="shared" si="2"/>
        <v>5.372545997842507</v>
      </c>
      <c r="AN39" s="4">
        <f t="shared" si="26"/>
        <v>7.308532065166955</v>
      </c>
      <c r="AO39" s="57">
        <f t="shared" si="91"/>
        <v>36</v>
      </c>
      <c r="AQ39" s="74">
        <f t="shared" si="91"/>
        <v>36</v>
      </c>
      <c r="AR39" s="73">
        <f t="shared" si="3"/>
        <v>-2.7775241118382238E-4</v>
      </c>
      <c r="AS39" s="73">
        <f t="shared" si="4"/>
        <v>-4.6620625506846932E-4</v>
      </c>
      <c r="AT39" s="50">
        <f t="shared" si="28"/>
        <v>-4.0157359470522139E-4</v>
      </c>
      <c r="AU39" s="50">
        <f t="shared" si="29"/>
        <v>-1.2370312297828392E-3</v>
      </c>
      <c r="AW39" s="74">
        <f t="shared" si="30"/>
        <v>36</v>
      </c>
      <c r="AX39" s="4">
        <f t="shared" si="31"/>
        <v>0</v>
      </c>
      <c r="AY39" s="4">
        <f t="shared" si="31"/>
        <v>0</v>
      </c>
      <c r="AZ39" s="49">
        <f t="shared" si="31"/>
        <v>0</v>
      </c>
      <c r="BA39" s="4">
        <f t="shared" si="31"/>
        <v>0</v>
      </c>
      <c r="BC39" s="74">
        <f t="shared" si="32"/>
        <v>36</v>
      </c>
      <c r="BD39" s="56">
        <f t="shared" si="33"/>
        <v>0.66409122917677177</v>
      </c>
      <c r="BE39" s="4">
        <f t="shared" si="34"/>
        <v>1.6006885717627242</v>
      </c>
      <c r="BF39" s="4">
        <f t="shared" si="35"/>
        <v>1.2489542603843917</v>
      </c>
      <c r="BG39" s="49">
        <f t="shared" si="36"/>
        <v>3.2744832120368681</v>
      </c>
      <c r="BI39" s="74">
        <f t="shared" si="37"/>
        <v>36</v>
      </c>
      <c r="BJ39" s="56">
        <f>(B39*LN(B39/AK39)-(B39-AK39))</f>
        <v>0.33204561458838588</v>
      </c>
      <c r="BK39" s="4">
        <f t="shared" si="39"/>
        <v>0.80034428588136208</v>
      </c>
      <c r="BL39" s="4">
        <f t="shared" si="40"/>
        <v>0.62447713019219586</v>
      </c>
      <c r="BM39" s="49">
        <f t="shared" si="41"/>
        <v>1.637241606018434</v>
      </c>
      <c r="BO39" s="74">
        <f t="shared" si="42"/>
        <v>36</v>
      </c>
      <c r="BP39" s="56">
        <f t="shared" si="43"/>
        <v>0.57977869239941082</v>
      </c>
      <c r="BQ39" s="4">
        <f t="shared" si="44"/>
        <v>1.3171391307512237</v>
      </c>
      <c r="BR39" s="4">
        <f t="shared" si="84"/>
        <v>1.0467766699685401</v>
      </c>
      <c r="BS39" s="49">
        <f t="shared" si="45"/>
        <v>2.5368274813132867</v>
      </c>
      <c r="BU39" s="74">
        <f t="shared" si="46"/>
        <v>36</v>
      </c>
      <c r="BV39" s="73">
        <f t="shared" si="47"/>
        <v>7.6753692052982541E-8</v>
      </c>
      <c r="BW39" s="73">
        <f t="shared" si="48"/>
        <v>2.1668877045004512E-7</v>
      </c>
      <c r="BX39" s="73">
        <f t="shared" si="49"/>
        <v>1.6069334986695081E-7</v>
      </c>
      <c r="BY39" s="1">
        <f t="shared" si="50"/>
        <v>5.3078198844212669E-7</v>
      </c>
      <c r="BZ39" s="91">
        <f t="shared" si="51"/>
        <v>3.346338156061229E-5</v>
      </c>
      <c r="CB39" s="74">
        <f t="shared" si="52"/>
        <v>36</v>
      </c>
      <c r="CC39" s="56">
        <f t="shared" si="53"/>
        <v>0.54484489545988846</v>
      </c>
      <c r="CD39" s="4">
        <f t="shared" si="54"/>
        <v>0.91546438104111871</v>
      </c>
      <c r="CE39" s="4">
        <f t="shared" si="55"/>
        <v>0.78835567982388222</v>
      </c>
      <c r="CF39" s="49">
        <f t="shared" si="56"/>
        <v>1.4327860264323491</v>
      </c>
      <c r="CH39" s="74">
        <f t="shared" si="57"/>
        <v>36</v>
      </c>
      <c r="CI39" s="56">
        <f t="shared" si="5"/>
        <v>0</v>
      </c>
      <c r="CJ39" s="4">
        <f t="shared" si="6"/>
        <v>0</v>
      </c>
      <c r="CK39" s="4">
        <f t="shared" si="7"/>
        <v>0</v>
      </c>
      <c r="CL39" s="49">
        <f t="shared" si="58"/>
        <v>1</v>
      </c>
      <c r="CM39" s="4">
        <f t="shared" si="59"/>
        <v>6.4013669961130137</v>
      </c>
      <c r="CN39" s="49">
        <f t="shared" si="60"/>
        <v>-0.39300293469588382</v>
      </c>
      <c r="CP39" s="74">
        <f t="shared" si="61"/>
        <v>36</v>
      </c>
      <c r="CQ39" s="56">
        <f t="shared" si="62"/>
        <v>0</v>
      </c>
      <c r="CR39" s="4">
        <f t="shared" si="63"/>
        <v>1</v>
      </c>
      <c r="CS39" s="4">
        <f t="shared" si="64"/>
        <v>1</v>
      </c>
      <c r="CT39" s="49">
        <f t="shared" si="65"/>
        <v>1</v>
      </c>
      <c r="CU39" s="4">
        <f t="shared" si="66"/>
        <v>4.9974283114305624</v>
      </c>
      <c r="CV39" s="49">
        <f t="shared" si="67"/>
        <v>1.0109357499865674</v>
      </c>
      <c r="CW39" s="56"/>
      <c r="CX39" s="74">
        <f t="shared" si="68"/>
        <v>36</v>
      </c>
      <c r="CY39" s="4">
        <f>Input_All!Q38*(1-$DC$3)</f>
        <v>9.8923241000143064E-4</v>
      </c>
      <c r="CZ39" s="4">
        <f>Input_All!L38</f>
        <v>9.0934911737630404E-4</v>
      </c>
      <c r="DA39" s="4">
        <f>Input_All!M38</f>
        <v>5.07775522671082E-4</v>
      </c>
      <c r="DB39" s="49">
        <f>$DC$3*Input_All!Q38</f>
        <v>1.2370312297828392E-3</v>
      </c>
      <c r="DD39" s="102">
        <f>Input_All!Q38*Input_All!C38</f>
        <v>13.153038343045678</v>
      </c>
      <c r="DG39" s="82">
        <f t="shared" si="69"/>
        <v>36</v>
      </c>
      <c r="DH39" s="56">
        <f t="shared" si="70"/>
        <v>2.7775241118382238E-4</v>
      </c>
      <c r="DI39" s="4">
        <f t="shared" si="71"/>
        <v>4.6620625506846932E-4</v>
      </c>
      <c r="DJ39" s="4">
        <f t="shared" si="72"/>
        <v>4.0157359470522139E-4</v>
      </c>
      <c r="DK39" s="49">
        <f t="shared" si="73"/>
        <v>7.2925570711175657E-4</v>
      </c>
      <c r="DM39" s="74">
        <f t="shared" si="74"/>
        <v>36</v>
      </c>
      <c r="DN39" s="4">
        <f t="shared" si="85"/>
        <v>1.3564622395766799E-9</v>
      </c>
      <c r="DO39" s="4">
        <f t="shared" si="85"/>
        <v>7.3840771649034942E-9</v>
      </c>
      <c r="DP39" s="49">
        <f t="shared" si="75"/>
        <v>3.3386780071598571E-9</v>
      </c>
      <c r="DQ39" s="49">
        <f t="shared" si="86"/>
        <v>4.4031027761195251E-9</v>
      </c>
      <c r="DS39" s="74">
        <f t="shared" si="76"/>
        <v>36</v>
      </c>
      <c r="DT39" s="410">
        <f t="shared" si="77"/>
        <v>9.0934911737630404E-4</v>
      </c>
      <c r="DU39" s="464">
        <f>AVERAGE(DT38:DT40)</f>
        <v>8.6637594166159729E-4</v>
      </c>
      <c r="DV39" s="49"/>
      <c r="DW39" s="102">
        <f t="shared" si="87"/>
        <v>98239.964520141351</v>
      </c>
      <c r="DY39" s="74">
        <f t="shared" si="79"/>
        <v>36</v>
      </c>
      <c r="DZ39" s="409">
        <f t="shared" si="80"/>
        <v>8.8284939730845806E-4</v>
      </c>
      <c r="EB39" s="102">
        <f t="shared" si="88"/>
        <v>98206.773022119363</v>
      </c>
      <c r="EE39" s="74">
        <f t="shared" si="81"/>
        <v>36</v>
      </c>
      <c r="EF39" s="409">
        <f>Input_Accepted!Q38</f>
        <v>2.2262636397842699E-3</v>
      </c>
      <c r="EH39" s="102">
        <f t="shared" si="90"/>
        <v>1.4470713658597755E-3</v>
      </c>
    </row>
    <row r="40" spans="1:138">
      <c r="A40" s="82">
        <f t="shared" si="9"/>
        <v>37</v>
      </c>
      <c r="B40" s="84">
        <f>Input_All!B39</f>
        <v>7</v>
      </c>
      <c r="C40" s="17">
        <f>Input_All!C39</f>
        <v>6139.6276522929502</v>
      </c>
      <c r="D40" s="16">
        <f t="shared" si="10"/>
        <v>1.140134287685301E-3</v>
      </c>
      <c r="E40" s="12"/>
      <c r="F40" s="11">
        <f t="shared" si="11"/>
        <v>37</v>
      </c>
      <c r="G40" s="11">
        <f t="shared" si="12"/>
        <v>37</v>
      </c>
      <c r="H40" s="49">
        <f t="shared" si="13"/>
        <v>37</v>
      </c>
      <c r="J40" s="61">
        <f t="shared" si="14"/>
        <v>37</v>
      </c>
      <c r="K40" s="5">
        <f>Input_All!B39</f>
        <v>7</v>
      </c>
      <c r="L40" s="4">
        <f t="shared" si="82"/>
        <v>37</v>
      </c>
      <c r="M40" s="4">
        <f t="shared" si="83"/>
        <v>2.0229633679606344E-2</v>
      </c>
      <c r="N40" s="4"/>
      <c r="O40" s="49"/>
      <c r="Q40" s="43">
        <f t="shared" si="15"/>
        <v>37</v>
      </c>
      <c r="R40" s="14">
        <f>Input_All!M39</f>
        <v>1.1401342876853E-3</v>
      </c>
      <c r="S40" s="14">
        <f t="shared" si="16"/>
        <v>1.9847575878865617E-3</v>
      </c>
      <c r="T40" s="14">
        <f t="shared" si="17"/>
        <v>2.9551098748403835E-4</v>
      </c>
      <c r="U40" s="14">
        <f t="shared" si="18"/>
        <v>1.635704081170734E-3</v>
      </c>
      <c r="V40" s="14">
        <f t="shared" si="19"/>
        <v>6.4456449419986596E-4</v>
      </c>
      <c r="W40" s="49"/>
      <c r="X40" s="43">
        <f t="shared" si="20"/>
        <v>37</v>
      </c>
      <c r="Y40" s="14">
        <f>+Input_All!I39</f>
        <v>1.13825977358264E-3</v>
      </c>
      <c r="Z40" s="14">
        <f t="shared" si="21"/>
        <v>1.9821884584189688E-3</v>
      </c>
      <c r="AA40" s="14">
        <f t="shared" si="22"/>
        <v>2.9433108874631097E-4</v>
      </c>
      <c r="AB40" s="14">
        <f t="shared" si="23"/>
        <v>1.6334220121345677E-3</v>
      </c>
      <c r="AC40" s="14">
        <f t="shared" si="24"/>
        <v>6.4309753503071225E-4</v>
      </c>
      <c r="AD40" s="50"/>
      <c r="AE40" s="43">
        <f t="shared" si="25"/>
        <v>37</v>
      </c>
      <c r="AF40" s="14">
        <f>Input_All!E39</f>
        <v>1.13825977358264E-3</v>
      </c>
      <c r="AG40" s="14">
        <f>Input_All!J39</f>
        <v>8.3821088484523196E-4</v>
      </c>
      <c r="AH40" s="14">
        <f>Input_All!K39</f>
        <v>1.0682229144579601E-3</v>
      </c>
      <c r="AI40" s="44">
        <f>Input_All!L39</f>
        <v>9.7841207299288898E-4</v>
      </c>
      <c r="AK40" s="56">
        <f t="shared" si="0"/>
        <v>5.1463027270487283</v>
      </c>
      <c r="AL40" s="4">
        <f t="shared" si="1"/>
        <v>6.5584909444190584</v>
      </c>
      <c r="AM40" s="4">
        <f t="shared" si="2"/>
        <v>6.0070858186844092</v>
      </c>
      <c r="AN40" s="4">
        <f t="shared" si="26"/>
        <v>8.0764305867506589</v>
      </c>
      <c r="AO40" s="57">
        <f t="shared" si="91"/>
        <v>37</v>
      </c>
      <c r="AQ40" s="74">
        <f t="shared" si="91"/>
        <v>37</v>
      </c>
      <c r="AR40" s="73">
        <f t="shared" si="3"/>
        <v>3.0192340284006909E-4</v>
      </c>
      <c r="AS40" s="73">
        <f t="shared" si="4"/>
        <v>7.1911373227340983E-5</v>
      </c>
      <c r="AT40" s="50">
        <f t="shared" si="28"/>
        <v>1.6172221469241206E-4</v>
      </c>
      <c r="AU40" s="50">
        <f t="shared" si="29"/>
        <v>-1.3154593477235344E-3</v>
      </c>
      <c r="AW40" s="74">
        <f t="shared" si="30"/>
        <v>37</v>
      </c>
      <c r="AX40" s="4">
        <f t="shared" si="31"/>
        <v>1</v>
      </c>
      <c r="AY40" s="4">
        <f t="shared" si="31"/>
        <v>1</v>
      </c>
      <c r="AZ40" s="49">
        <f t="shared" si="31"/>
        <v>1</v>
      </c>
      <c r="BA40" s="4">
        <f t="shared" si="31"/>
        <v>0</v>
      </c>
      <c r="BC40" s="74">
        <f t="shared" si="32"/>
        <v>37</v>
      </c>
      <c r="BD40" s="56">
        <f t="shared" si="33"/>
        <v>0.59944798406584887</v>
      </c>
      <c r="BE40" s="4">
        <f t="shared" si="34"/>
        <v>2.9076450157947242E-2</v>
      </c>
      <c r="BF40" s="4">
        <f t="shared" si="35"/>
        <v>0.15575733316790696</v>
      </c>
      <c r="BG40" s="49">
        <f t="shared" si="36"/>
        <v>0.15030303819077284</v>
      </c>
      <c r="BI40" s="74">
        <f t="shared" si="37"/>
        <v>37</v>
      </c>
      <c r="BJ40" s="56">
        <f t="shared" si="38"/>
        <v>0.29972399203292444</v>
      </c>
      <c r="BK40" s="4">
        <f t="shared" si="39"/>
        <v>1.4538225078973621E-2</v>
      </c>
      <c r="BL40" s="4">
        <f t="shared" si="40"/>
        <v>7.7878666583953482E-2</v>
      </c>
      <c r="BM40" s="49">
        <f t="shared" si="41"/>
        <v>7.5151519095386421E-2</v>
      </c>
      <c r="BO40" s="74">
        <f t="shared" si="42"/>
        <v>37</v>
      </c>
      <c r="BP40" s="56">
        <f t="shared" si="43"/>
        <v>0.66714173397547472</v>
      </c>
      <c r="BQ40" s="4">
        <f t="shared" si="44"/>
        <v>2.9690064201431041E-2</v>
      </c>
      <c r="BR40" s="4">
        <f t="shared" si="84"/>
        <v>0.16395869905792249</v>
      </c>
      <c r="BS40" s="49">
        <f t="shared" si="45"/>
        <v>0.14327846555761584</v>
      </c>
      <c r="BU40" s="74">
        <f t="shared" si="46"/>
        <v>37</v>
      </c>
      <c r="BV40" s="73">
        <f t="shared" si="47"/>
        <v>9.0029335632553461E-8</v>
      </c>
      <c r="BW40" s="73">
        <f t="shared" si="48"/>
        <v>4.9051616360502609E-9</v>
      </c>
      <c r="BX40" s="73">
        <f t="shared" si="49"/>
        <v>2.5551287383830681E-8</v>
      </c>
      <c r="BY40" s="1">
        <f t="shared" si="50"/>
        <v>3.139968907571433E-8</v>
      </c>
      <c r="BZ40" s="91">
        <f t="shared" si="51"/>
        <v>2.7288545617298372E-5</v>
      </c>
      <c r="CB40" s="74">
        <f t="shared" si="52"/>
        <v>37</v>
      </c>
      <c r="CC40" s="56">
        <f t="shared" si="53"/>
        <v>0.26360317363497154</v>
      </c>
      <c r="CD40" s="4">
        <f t="shared" si="54"/>
        <v>6.1529767413497284E-2</v>
      </c>
      <c r="CE40" s="4">
        <f t="shared" si="55"/>
        <v>0.14043165215848308</v>
      </c>
      <c r="CF40" s="49">
        <f t="shared" si="56"/>
        <v>0.15567586437950259</v>
      </c>
      <c r="CH40" s="74">
        <f t="shared" si="57"/>
        <v>37</v>
      </c>
      <c r="CI40" s="56">
        <f t="shared" si="5"/>
        <v>0</v>
      </c>
      <c r="CJ40" s="4">
        <f t="shared" si="6"/>
        <v>0</v>
      </c>
      <c r="CK40" s="4">
        <f t="shared" si="7"/>
        <v>0</v>
      </c>
      <c r="CL40" s="49">
        <f t="shared" si="58"/>
        <v>0</v>
      </c>
      <c r="CM40" s="4">
        <f t="shared" si="59"/>
        <v>12.169899071365036</v>
      </c>
      <c r="CN40" s="49">
        <f t="shared" si="60"/>
        <v>1.8070832913963413</v>
      </c>
      <c r="CP40" s="74">
        <f t="shared" si="61"/>
        <v>37</v>
      </c>
      <c r="CQ40" s="56">
        <f t="shared" si="62"/>
        <v>0</v>
      </c>
      <c r="CR40" s="4">
        <f t="shared" si="63"/>
        <v>0</v>
      </c>
      <c r="CS40" s="4">
        <f t="shared" si="64"/>
        <v>0</v>
      </c>
      <c r="CT40" s="49">
        <f t="shared" si="65"/>
        <v>0</v>
      </c>
      <c r="CU40" s="4">
        <f t="shared" si="66"/>
        <v>10.028602953565382</v>
      </c>
      <c r="CV40" s="49">
        <f t="shared" si="67"/>
        <v>3.9483794091959949</v>
      </c>
      <c r="CW40" s="56"/>
      <c r="CX40" s="74">
        <f t="shared" si="68"/>
        <v>37</v>
      </c>
      <c r="CY40" s="4">
        <f>Input_All!Q39*(1-$DC$3)</f>
        <v>1.0519500150662356E-3</v>
      </c>
      <c r="CZ40" s="4">
        <f>Input_All!L39</f>
        <v>9.7841207299288898E-4</v>
      </c>
      <c r="DA40" s="4">
        <f>Input_All!M39</f>
        <v>1.1401342876853E-3</v>
      </c>
      <c r="DB40" s="49">
        <f>$DC$3*Input_All!Q39</f>
        <v>1.3154593477235344E-3</v>
      </c>
      <c r="DD40" s="102">
        <f>Input_All!Q39*Input_All!C39</f>
        <v>14.535011988081305</v>
      </c>
      <c r="DG40" s="82">
        <f t="shared" si="69"/>
        <v>37</v>
      </c>
      <c r="DH40" s="56">
        <f t="shared" si="70"/>
        <v>3.0192340284006909E-4</v>
      </c>
      <c r="DI40" s="4">
        <f t="shared" si="71"/>
        <v>7.1911373227340983E-5</v>
      </c>
      <c r="DJ40" s="4">
        <f t="shared" si="72"/>
        <v>1.6172221469241206E-4</v>
      </c>
      <c r="DK40" s="49">
        <f t="shared" si="73"/>
        <v>1.7532506003823333E-4</v>
      </c>
      <c r="DM40" s="74">
        <f t="shared" si="74"/>
        <v>37</v>
      </c>
      <c r="DN40" s="4">
        <f t="shared" si="85"/>
        <v>2.7754933250491888E-9</v>
      </c>
      <c r="DO40" s="4">
        <f t="shared" si="85"/>
        <v>8.8813918499776846E-9</v>
      </c>
      <c r="DP40" s="49">
        <f t="shared" si="75"/>
        <v>4.7696918384983812E-9</v>
      </c>
      <c r="DQ40" s="49">
        <f t="shared" si="86"/>
        <v>6.1509696837195886E-9</v>
      </c>
      <c r="DS40" s="74">
        <f t="shared" si="76"/>
        <v>37</v>
      </c>
      <c r="DT40" s="73">
        <f>AG40</f>
        <v>8.3821088484523196E-4</v>
      </c>
      <c r="DU40" s="464">
        <f>AVERAGE(DT39:DT41)</f>
        <v>8.8476886929136824E-4</v>
      </c>
      <c r="DV40" s="49"/>
      <c r="DW40" s="102">
        <f t="shared" si="87"/>
        <v>98150.630095113884</v>
      </c>
      <c r="DY40" s="74">
        <f t="shared" si="79"/>
        <v>37</v>
      </c>
      <c r="DZ40" s="409">
        <f t="shared" si="80"/>
        <v>9.0159205195966942E-4</v>
      </c>
      <c r="EB40" s="102">
        <f t="shared" si="88"/>
        <v>98120.071231745183</v>
      </c>
      <c r="EE40" s="74">
        <f t="shared" si="81"/>
        <v>37</v>
      </c>
      <c r="EF40" s="409">
        <f>Input_Accepted!Q39</f>
        <v>2.36740936278977E-3</v>
      </c>
      <c r="EH40" s="102">
        <f t="shared" si="90"/>
        <v>1.5388160858133505E-3</v>
      </c>
    </row>
    <row r="41" spans="1:138">
      <c r="A41" s="82">
        <f t="shared" si="9"/>
        <v>38</v>
      </c>
      <c r="B41" s="84">
        <f>Input_All!B40</f>
        <v>5</v>
      </c>
      <c r="C41" s="17">
        <f>Input_All!C40</f>
        <v>6384.6344969199199</v>
      </c>
      <c r="D41" s="16">
        <f t="shared" si="10"/>
        <v>7.8313018582537553E-4</v>
      </c>
      <c r="E41" s="12"/>
      <c r="F41" s="11">
        <f t="shared" si="11"/>
        <v>38</v>
      </c>
      <c r="G41" s="11">
        <f t="shared" si="12"/>
        <v>38</v>
      </c>
      <c r="H41" s="49">
        <f t="shared" si="13"/>
        <v>38</v>
      </c>
      <c r="J41" s="61">
        <f t="shared" si="14"/>
        <v>38</v>
      </c>
      <c r="K41" s="5">
        <f>Input_All!B40</f>
        <v>5</v>
      </c>
      <c r="L41" s="4">
        <f t="shared" si="82"/>
        <v>42</v>
      </c>
      <c r="M41" s="4">
        <f t="shared" si="83"/>
        <v>2.2963367960634227E-2</v>
      </c>
      <c r="N41" s="4"/>
      <c r="O41" s="49"/>
      <c r="Q41" s="43">
        <f t="shared" si="15"/>
        <v>38</v>
      </c>
      <c r="R41" s="14">
        <f>Input_All!M40</f>
        <v>7.8313018582537499E-4</v>
      </c>
      <c r="S41" s="14">
        <f t="shared" si="16"/>
        <v>1.4695740594745069E-3</v>
      </c>
      <c r="T41" s="14">
        <f t="shared" si="17"/>
        <v>9.6686312176243096E-5</v>
      </c>
      <c r="U41" s="14">
        <f t="shared" si="18"/>
        <v>1.1858906218950188E-3</v>
      </c>
      <c r="V41" s="14">
        <f t="shared" si="19"/>
        <v>3.8036974975573127E-4</v>
      </c>
      <c r="W41" s="49"/>
      <c r="X41" s="43">
        <f t="shared" si="20"/>
        <v>38</v>
      </c>
      <c r="Y41" s="14">
        <f>+Input_All!I40</f>
        <v>7.8552810277400704E-4</v>
      </c>
      <c r="Z41" s="14">
        <f t="shared" si="21"/>
        <v>1.4730221066112728E-3</v>
      </c>
      <c r="AA41" s="14">
        <f t="shared" si="22"/>
        <v>9.8034098936741277E-5</v>
      </c>
      <c r="AB41" s="14">
        <f t="shared" si="23"/>
        <v>1.188904686658117E-3</v>
      </c>
      <c r="AC41" s="14">
        <f t="shared" si="24"/>
        <v>3.8215151888989709E-4</v>
      </c>
      <c r="AD41" s="50"/>
      <c r="AE41" s="43">
        <f t="shared" si="25"/>
        <v>38</v>
      </c>
      <c r="AF41" s="14">
        <f>Input_All!E40</f>
        <v>7.8552810277400704E-4</v>
      </c>
      <c r="AG41" s="14">
        <f>Input_All!J40</f>
        <v>9.0674660565256905E-4</v>
      </c>
      <c r="AH41" s="14">
        <f>Input_All!K40</f>
        <v>1.17157735182882E-3</v>
      </c>
      <c r="AI41" s="44">
        <f>Input_All!L40</f>
        <v>1.0539836325432501E-3</v>
      </c>
      <c r="AK41" s="56">
        <f t="shared" si="0"/>
        <v>5.7892456584144352</v>
      </c>
      <c r="AL41" s="4">
        <f t="shared" si="1"/>
        <v>7.4800931762963705</v>
      </c>
      <c r="AM41" s="4">
        <f t="shared" si="2"/>
        <v>6.729300259524603</v>
      </c>
      <c r="AN41" s="4">
        <f t="shared" si="26"/>
        <v>8.9401672985335932</v>
      </c>
      <c r="AO41" s="57">
        <f t="shared" si="91"/>
        <v>38</v>
      </c>
      <c r="AQ41" s="74">
        <f t="shared" si="91"/>
        <v>38</v>
      </c>
      <c r="AR41" s="73">
        <f t="shared" si="3"/>
        <v>-1.2361641982719352E-4</v>
      </c>
      <c r="AS41" s="73">
        <f t="shared" si="4"/>
        <v>-3.8844716600344449E-4</v>
      </c>
      <c r="AT41" s="50">
        <f t="shared" si="28"/>
        <v>-2.7085344671787454E-4</v>
      </c>
      <c r="AU41" s="50">
        <f t="shared" si="29"/>
        <v>-1.4002629755621118E-3</v>
      </c>
      <c r="AW41" s="74">
        <f t="shared" si="30"/>
        <v>38</v>
      </c>
      <c r="AX41" s="4">
        <f t="shared" si="31"/>
        <v>0</v>
      </c>
      <c r="AY41" s="4">
        <f t="shared" si="31"/>
        <v>0</v>
      </c>
      <c r="AZ41" s="49">
        <f t="shared" si="31"/>
        <v>0</v>
      </c>
      <c r="BA41" s="4">
        <f t="shared" si="31"/>
        <v>0</v>
      </c>
      <c r="BC41" s="74">
        <f t="shared" si="32"/>
        <v>38</v>
      </c>
      <c r="BD41" s="56">
        <f t="shared" si="33"/>
        <v>0.11285044540541578</v>
      </c>
      <c r="BE41" s="4">
        <f t="shared" si="34"/>
        <v>0.93211299060459307</v>
      </c>
      <c r="BF41" s="4">
        <f t="shared" si="35"/>
        <v>0.48826799412709976</v>
      </c>
      <c r="BG41" s="49">
        <f t="shared" si="36"/>
        <v>2.0691706964798637</v>
      </c>
      <c r="BI41" s="74">
        <f t="shared" si="37"/>
        <v>38</v>
      </c>
      <c r="BJ41" s="56">
        <f t="shared" si="38"/>
        <v>5.6425222702707889E-2</v>
      </c>
      <c r="BK41" s="4">
        <f t="shared" si="39"/>
        <v>0.46605649530229654</v>
      </c>
      <c r="BL41" s="4">
        <f t="shared" si="40"/>
        <v>0.24413399706354988</v>
      </c>
      <c r="BM41" s="49">
        <f t="shared" si="41"/>
        <v>1.0345853482399319</v>
      </c>
      <c r="BO41" s="74">
        <f t="shared" si="42"/>
        <v>38</v>
      </c>
      <c r="BP41" s="56">
        <f t="shared" si="43"/>
        <v>0.10749999666427537</v>
      </c>
      <c r="BQ41" s="4">
        <f t="shared" si="44"/>
        <v>0.82133414751782741</v>
      </c>
      <c r="BR41" s="4">
        <f t="shared" si="84"/>
        <v>0.44392839612642299</v>
      </c>
      <c r="BS41" s="49">
        <f t="shared" si="45"/>
        <v>1.7341039439637425</v>
      </c>
      <c r="BU41" s="74">
        <f t="shared" si="46"/>
        <v>38</v>
      </c>
      <c r="BV41" s="73">
        <f t="shared" si="47"/>
        <v>1.4693925440119947E-8</v>
      </c>
      <c r="BW41" s="73">
        <f t="shared" si="48"/>
        <v>1.4903402269578501E-7</v>
      </c>
      <c r="BX41" s="73">
        <f t="shared" si="49"/>
        <v>7.2068371463684936E-8</v>
      </c>
      <c r="BY41" s="1">
        <f t="shared" si="50"/>
        <v>3.7789896382180731E-7</v>
      </c>
      <c r="BZ41" s="91">
        <f t="shared" si="51"/>
        <v>3.1804112517229179E-5</v>
      </c>
      <c r="CB41" s="74">
        <f t="shared" si="52"/>
        <v>38</v>
      </c>
      <c r="CC41" s="56">
        <f t="shared" si="53"/>
        <v>0.15431466099111166</v>
      </c>
      <c r="CD41" s="4">
        <f t="shared" si="54"/>
        <v>0.49145186237325189</v>
      </c>
      <c r="CE41" s="4">
        <f t="shared" si="55"/>
        <v>0.34175165576027328</v>
      </c>
      <c r="CF41" s="49">
        <f t="shared" si="56"/>
        <v>0.78257527721444387</v>
      </c>
      <c r="CH41" s="74">
        <f t="shared" si="57"/>
        <v>38</v>
      </c>
      <c r="CI41" s="56">
        <f t="shared" si="5"/>
        <v>0</v>
      </c>
      <c r="CJ41" s="4">
        <f t="shared" si="6"/>
        <v>0</v>
      </c>
      <c r="CK41" s="4">
        <f t="shared" si="7"/>
        <v>0</v>
      </c>
      <c r="CL41" s="49">
        <f t="shared" si="58"/>
        <v>0</v>
      </c>
      <c r="CM41" s="4">
        <f t="shared" si="59"/>
        <v>9.4047077565959842</v>
      </c>
      <c r="CN41" s="49">
        <f t="shared" si="60"/>
        <v>0.62591188994597879</v>
      </c>
      <c r="CP41" s="74">
        <f t="shared" si="61"/>
        <v>38</v>
      </c>
      <c r="CQ41" s="56">
        <f t="shared" si="62"/>
        <v>0</v>
      </c>
      <c r="CR41" s="4">
        <f t="shared" si="63"/>
        <v>0</v>
      </c>
      <c r="CS41" s="4">
        <f t="shared" si="64"/>
        <v>0</v>
      </c>
      <c r="CT41" s="49">
        <f t="shared" si="65"/>
        <v>1</v>
      </c>
      <c r="CU41" s="4">
        <f t="shared" si="66"/>
        <v>7.5907218759871817</v>
      </c>
      <c r="CV41" s="49">
        <f t="shared" si="67"/>
        <v>2.4398977705547815</v>
      </c>
      <c r="CW41" s="56"/>
      <c r="CX41" s="74">
        <f t="shared" si="68"/>
        <v>38</v>
      </c>
      <c r="CY41" s="4">
        <f>Input_All!Q40*(1-$DC$3)</f>
        <v>1.1197660047711582E-3</v>
      </c>
      <c r="CZ41" s="4">
        <f>Input_All!L40</f>
        <v>1.0539836325432501E-3</v>
      </c>
      <c r="DA41" s="4">
        <f>Input_All!M40</f>
        <v>7.8313018582537499E-4</v>
      </c>
      <c r="DB41" s="49">
        <f>$DC$3*Input_All!Q40</f>
        <v>1.4002629755621118E-3</v>
      </c>
      <c r="DD41" s="102">
        <f>Input_All!Q40*Input_All!C40</f>
        <v>16.089463961073726</v>
      </c>
      <c r="DG41" s="82">
        <f t="shared" si="69"/>
        <v>38</v>
      </c>
      <c r="DH41" s="56">
        <f t="shared" si="70"/>
        <v>1.2361641982719352E-4</v>
      </c>
      <c r="DI41" s="4">
        <f t="shared" si="71"/>
        <v>3.8844716600344449E-4</v>
      </c>
      <c r="DJ41" s="4">
        <f t="shared" si="72"/>
        <v>2.7085344671787454E-4</v>
      </c>
      <c r="DK41" s="49">
        <f t="shared" si="73"/>
        <v>6.1713278973673624E-4</v>
      </c>
      <c r="DM41" s="74">
        <f t="shared" si="74"/>
        <v>38</v>
      </c>
      <c r="DN41" s="4">
        <f t="shared" si="85"/>
        <v>4.6971450265812593E-9</v>
      </c>
      <c r="DO41" s="4">
        <f t="shared" si="85"/>
        <v>1.0682139724247014E-8</v>
      </c>
      <c r="DP41" s="49">
        <f t="shared" si="75"/>
        <v>5.7110606128737735E-9</v>
      </c>
      <c r="DQ41" s="49">
        <f t="shared" si="86"/>
        <v>7.1916552945839399E-9</v>
      </c>
      <c r="DS41" s="74">
        <f t="shared" si="76"/>
        <v>38</v>
      </c>
      <c r="DT41" s="73">
        <f t="shared" ref="DT41:DT74" si="92">AG41</f>
        <v>9.0674660565256905E-4</v>
      </c>
      <c r="DU41" s="468">
        <f t="shared" ref="DU41:DU105" si="93">DT41</f>
        <v>9.0674660565256905E-4</v>
      </c>
      <c r="DV41" s="49"/>
      <c r="DW41" s="102">
        <f t="shared" si="87"/>
        <v>98068.359168613737</v>
      </c>
      <c r="DY41" s="74">
        <f t="shared" si="79"/>
        <v>38</v>
      </c>
      <c r="DZ41" s="409">
        <f t="shared" si="80"/>
        <v>9.2398767765476642E-4</v>
      </c>
      <c r="EB41" s="102">
        <f t="shared" si="88"/>
        <v>98031.606955384923</v>
      </c>
      <c r="EE41" s="74">
        <f t="shared" si="81"/>
        <v>38</v>
      </c>
      <c r="EF41" s="409">
        <f>Input_Accepted!Q40</f>
        <v>2.52002898033327E-3</v>
      </c>
      <c r="EH41" s="102">
        <f t="shared" si="90"/>
        <v>1.6380188372166254E-3</v>
      </c>
    </row>
    <row r="42" spans="1:138">
      <c r="A42" s="82">
        <f t="shared" si="9"/>
        <v>39</v>
      </c>
      <c r="B42" s="84">
        <f>Input_All!B41</f>
        <v>9</v>
      </c>
      <c r="C42" s="17">
        <f>Input_All!C41</f>
        <v>6838.7693360711801</v>
      </c>
      <c r="D42" s="16">
        <f t="shared" si="10"/>
        <v>1.3160262552692602E-3</v>
      </c>
      <c r="E42" s="12"/>
      <c r="F42" s="11">
        <f t="shared" si="11"/>
        <v>39</v>
      </c>
      <c r="G42" s="11">
        <f t="shared" si="12"/>
        <v>39</v>
      </c>
      <c r="H42" s="49">
        <f t="shared" si="13"/>
        <v>39</v>
      </c>
      <c r="J42" s="61">
        <f t="shared" si="14"/>
        <v>39</v>
      </c>
      <c r="K42" s="5">
        <f>Input_All!B41</f>
        <v>9</v>
      </c>
      <c r="L42" s="4">
        <f t="shared" si="82"/>
        <v>51</v>
      </c>
      <c r="M42" s="4">
        <f t="shared" si="83"/>
        <v>2.7884089666484417E-2</v>
      </c>
      <c r="N42" s="4"/>
      <c r="O42" s="49"/>
      <c r="Q42" s="43">
        <f t="shared" si="15"/>
        <v>39</v>
      </c>
      <c r="R42" s="14">
        <f>Input_All!M41</f>
        <v>1.31602625526926E-3</v>
      </c>
      <c r="S42" s="14">
        <f t="shared" si="16"/>
        <v>2.17583007537851E-3</v>
      </c>
      <c r="T42" s="14">
        <f t="shared" si="17"/>
        <v>4.5622243516001018E-4</v>
      </c>
      <c r="U42" s="14">
        <f t="shared" si="18"/>
        <v>1.8205029864558097E-3</v>
      </c>
      <c r="V42" s="14">
        <f t="shared" si="19"/>
        <v>8.1154952408271034E-4</v>
      </c>
      <c r="W42" s="49"/>
      <c r="X42" s="43">
        <f t="shared" si="20"/>
        <v>39</v>
      </c>
      <c r="Y42" s="14">
        <f>+Input_All!I41</f>
        <v>1.30946891170985E-3</v>
      </c>
      <c r="Z42" s="14">
        <f t="shared" si="21"/>
        <v>2.1671279912787202E-3</v>
      </c>
      <c r="AA42" s="14">
        <f t="shared" si="22"/>
        <v>4.5180983214097978E-4</v>
      </c>
      <c r="AB42" s="14">
        <f t="shared" si="23"/>
        <v>1.8126872492119934E-3</v>
      </c>
      <c r="AC42" s="14">
        <f t="shared" si="24"/>
        <v>8.0625057420770677E-4</v>
      </c>
      <c r="AD42" s="50"/>
      <c r="AE42" s="43">
        <f t="shared" si="25"/>
        <v>39</v>
      </c>
      <c r="AF42" s="14">
        <f>Input_All!E41</f>
        <v>1.30946891170985E-3</v>
      </c>
      <c r="AG42" s="14">
        <f>Input_All!J41</f>
        <v>9.9131789752167007E-4</v>
      </c>
      <c r="AH42" s="14">
        <f>Input_All!K41</f>
        <v>1.2849252783940801E-3</v>
      </c>
      <c r="AI42" s="44">
        <f>Input_All!L41</f>
        <v>1.11511257201266E-3</v>
      </c>
      <c r="AK42" s="56">
        <f t="shared" si="0"/>
        <v>6.7793944398697494</v>
      </c>
      <c r="AL42" s="4">
        <f t="shared" si="1"/>
        <v>8.7873075930241598</v>
      </c>
      <c r="AM42" s="4">
        <f t="shared" si="2"/>
        <v>7.6259976637476452</v>
      </c>
      <c r="AN42" s="4">
        <f t="shared" si="26"/>
        <v>10.040280758595687</v>
      </c>
      <c r="AO42" s="57">
        <f t="shared" si="91"/>
        <v>39</v>
      </c>
      <c r="AQ42" s="74">
        <f t="shared" si="91"/>
        <v>39</v>
      </c>
      <c r="AR42" s="73">
        <f t="shared" si="3"/>
        <v>3.2470835774759017E-4</v>
      </c>
      <c r="AS42" s="73">
        <f t="shared" si="4"/>
        <v>3.1100976875180191E-5</v>
      </c>
      <c r="AT42" s="50">
        <f t="shared" si="28"/>
        <v>2.0091368325660022E-4</v>
      </c>
      <c r="AU42" s="50">
        <f t="shared" si="29"/>
        <v>-1.4681414542874098E-3</v>
      </c>
      <c r="AW42" s="74">
        <f t="shared" si="30"/>
        <v>39</v>
      </c>
      <c r="AX42" s="4">
        <f t="shared" si="31"/>
        <v>1</v>
      </c>
      <c r="AY42" s="4">
        <f t="shared" si="31"/>
        <v>1</v>
      </c>
      <c r="AZ42" s="49">
        <f t="shared" si="31"/>
        <v>1</v>
      </c>
      <c r="BA42" s="4">
        <f t="shared" si="31"/>
        <v>0</v>
      </c>
      <c r="BC42" s="74">
        <f t="shared" si="32"/>
        <v>39</v>
      </c>
      <c r="BD42" s="56">
        <f t="shared" si="33"/>
        <v>0.65885119021154903</v>
      </c>
      <c r="BE42" s="4">
        <f t="shared" si="34"/>
        <v>5.1070735051810257E-3</v>
      </c>
      <c r="BF42" s="4">
        <f t="shared" si="35"/>
        <v>0.23390092807571961</v>
      </c>
      <c r="BG42" s="49">
        <f t="shared" si="36"/>
        <v>0.11171250747258377</v>
      </c>
      <c r="BI42" s="74">
        <f t="shared" si="37"/>
        <v>39</v>
      </c>
      <c r="BJ42" s="56">
        <f t="shared" si="38"/>
        <v>0.32942559510577452</v>
      </c>
      <c r="BK42" s="4">
        <f t="shared" si="39"/>
        <v>2.5535367525905128E-3</v>
      </c>
      <c r="BL42" s="4">
        <f t="shared" si="40"/>
        <v>0.1169504640378598</v>
      </c>
      <c r="BM42" s="49">
        <f t="shared" si="41"/>
        <v>5.5856253736291883E-2</v>
      </c>
      <c r="BO42" s="74">
        <f t="shared" si="42"/>
        <v>39</v>
      </c>
      <c r="BP42" s="56">
        <f t="shared" si="43"/>
        <v>0.72664318628181801</v>
      </c>
      <c r="BQ42" s="4">
        <f t="shared" si="44"/>
        <v>5.1414989153472073E-3</v>
      </c>
      <c r="BR42" s="4">
        <f t="shared" si="84"/>
        <v>0.24728269031217451</v>
      </c>
      <c r="BS42" s="49">
        <f t="shared" si="45"/>
        <v>0.10762600005029556</v>
      </c>
      <c r="BU42" s="74">
        <f t="shared" si="46"/>
        <v>39</v>
      </c>
      <c r="BV42" s="73">
        <f t="shared" si="47"/>
        <v>1.0122006782896748E-7</v>
      </c>
      <c r="BW42" s="73">
        <f t="shared" si="48"/>
        <v>6.0238993633897364E-10</v>
      </c>
      <c r="BX42" s="73">
        <f t="shared" si="49"/>
        <v>3.7774386780489511E-8</v>
      </c>
      <c r="BY42" s="1">
        <f t="shared" si="50"/>
        <v>2.517697576802753E-8</v>
      </c>
      <c r="BZ42" s="91">
        <f t="shared" si="51"/>
        <v>2.6877456367017459E-5</v>
      </c>
      <c r="CB42" s="74">
        <f t="shared" si="52"/>
        <v>39</v>
      </c>
      <c r="CC42" s="56">
        <f t="shared" si="53"/>
        <v>0.24296186900134314</v>
      </c>
      <c r="CD42" s="4">
        <f t="shared" si="54"/>
        <v>1.8743196647350652E-2</v>
      </c>
      <c r="CE42" s="4">
        <f t="shared" si="55"/>
        <v>0.14842379071329581</v>
      </c>
      <c r="CF42" s="49">
        <f t="shared" si="56"/>
        <v>0.12117320324189432</v>
      </c>
      <c r="CH42" s="74">
        <f t="shared" si="57"/>
        <v>39</v>
      </c>
      <c r="CI42" s="56">
        <f t="shared" si="5"/>
        <v>0</v>
      </c>
      <c r="CJ42" s="4">
        <f t="shared" si="6"/>
        <v>0</v>
      </c>
      <c r="CK42" s="4">
        <f t="shared" si="7"/>
        <v>0</v>
      </c>
      <c r="CL42" s="49">
        <f t="shared" si="58"/>
        <v>0</v>
      </c>
      <c r="CM42" s="4">
        <f t="shared" si="59"/>
        <v>14.820488454098443</v>
      </c>
      <c r="CN42" s="49">
        <f t="shared" si="60"/>
        <v>3.0898232257811995</v>
      </c>
      <c r="CP42" s="74">
        <f t="shared" si="61"/>
        <v>39</v>
      </c>
      <c r="CQ42" s="56">
        <f t="shared" si="62"/>
        <v>0</v>
      </c>
      <c r="CR42" s="4">
        <f t="shared" si="63"/>
        <v>0</v>
      </c>
      <c r="CS42" s="4">
        <f t="shared" si="64"/>
        <v>0</v>
      </c>
      <c r="CT42" s="49">
        <f t="shared" si="65"/>
        <v>0</v>
      </c>
      <c r="CU42" s="4">
        <f t="shared" si="66"/>
        <v>12.396549975798198</v>
      </c>
      <c r="CV42" s="49">
        <f t="shared" si="67"/>
        <v>5.5137617040814462</v>
      </c>
      <c r="CW42" s="56"/>
      <c r="CX42" s="74">
        <f t="shared" si="68"/>
        <v>39</v>
      </c>
      <c r="CY42" s="4">
        <f>Input_All!Q41*(1-$DC$3)</f>
        <v>1.1740472464084003E-3</v>
      </c>
      <c r="CZ42" s="4">
        <f>Input_All!L41</f>
        <v>1.11511257201266E-3</v>
      </c>
      <c r="DA42" s="4">
        <f>Input_All!M41</f>
        <v>1.31602625526926E-3</v>
      </c>
      <c r="DB42" s="49">
        <f>$DC$3*Input_All!Q41</f>
        <v>1.4681414542874098E-3</v>
      </c>
      <c r="DD42" s="102">
        <f>Input_All!Q41*Input_All!C41</f>
        <v>18.069319066432261</v>
      </c>
      <c r="DG42" s="82">
        <f t="shared" si="69"/>
        <v>39</v>
      </c>
      <c r="DH42" s="56">
        <f t="shared" si="70"/>
        <v>3.2470835774759017E-4</v>
      </c>
      <c r="DI42" s="4">
        <f t="shared" si="71"/>
        <v>3.1100976875180191E-5</v>
      </c>
      <c r="DJ42" s="4">
        <f t="shared" si="72"/>
        <v>2.0091368325660022E-4</v>
      </c>
      <c r="DK42" s="49">
        <f t="shared" si="73"/>
        <v>1.5211519901814959E-4</v>
      </c>
      <c r="DM42" s="74">
        <f t="shared" si="74"/>
        <v>39</v>
      </c>
      <c r="DN42" s="4">
        <f t="shared" si="85"/>
        <v>7.1523034084086723E-9</v>
      </c>
      <c r="DO42" s="4">
        <f t="shared" si="85"/>
        <v>1.2847752456643582E-8</v>
      </c>
      <c r="DP42" s="49">
        <f t="shared" si="75"/>
        <v>3.7367472406547859E-9</v>
      </c>
      <c r="DQ42" s="49">
        <f t="shared" si="86"/>
        <v>4.6074878740607421E-9</v>
      </c>
      <c r="DS42" s="74">
        <f t="shared" si="76"/>
        <v>39</v>
      </c>
      <c r="DT42" s="73">
        <f t="shared" si="92"/>
        <v>9.9131789752167007E-4</v>
      </c>
      <c r="DU42" s="468">
        <f t="shared" si="93"/>
        <v>9.9131789752167007E-4</v>
      </c>
      <c r="DV42" s="49"/>
      <c r="DW42" s="102">
        <f t="shared" si="87"/>
        <v>97979.436016815671</v>
      </c>
      <c r="DY42" s="74">
        <f t="shared" si="79"/>
        <v>39</v>
      </c>
      <c r="DZ42" s="409">
        <f t="shared" si="80"/>
        <v>1.0101670259790494E-3</v>
      </c>
      <c r="EB42" s="102">
        <f t="shared" si="88"/>
        <v>97941.026958537448</v>
      </c>
      <c r="EE42" s="74">
        <f t="shared" si="81"/>
        <v>39</v>
      </c>
      <c r="EF42" s="409">
        <f>Input_Accepted!Q41</f>
        <v>2.6421887006958101E-3</v>
      </c>
      <c r="EH42" s="102">
        <f t="shared" si="90"/>
        <v>1.7174226554522766E-3</v>
      </c>
    </row>
    <row r="43" spans="1:138">
      <c r="A43" s="82">
        <f t="shared" si="9"/>
        <v>40</v>
      </c>
      <c r="B43" s="84">
        <f>Input_All!B42</f>
        <v>7</v>
      </c>
      <c r="C43" s="17">
        <f>Input_All!C42</f>
        <v>7261.9431895961698</v>
      </c>
      <c r="D43" s="16">
        <f t="shared" si="10"/>
        <v>9.6392932542195553E-4</v>
      </c>
      <c r="E43" s="12"/>
      <c r="F43" s="11">
        <f t="shared" si="11"/>
        <v>40</v>
      </c>
      <c r="G43" s="11">
        <f t="shared" si="12"/>
        <v>40</v>
      </c>
      <c r="H43" s="49">
        <f t="shared" si="13"/>
        <v>40</v>
      </c>
      <c r="J43" s="61">
        <f t="shared" si="14"/>
        <v>40</v>
      </c>
      <c r="K43" s="5">
        <f>Input_All!B42</f>
        <v>7</v>
      </c>
      <c r="L43" s="4">
        <f t="shared" si="82"/>
        <v>58</v>
      </c>
      <c r="M43" s="4">
        <f t="shared" si="83"/>
        <v>3.1711317659923452E-2</v>
      </c>
      <c r="N43" s="4"/>
      <c r="O43" s="49"/>
      <c r="Q43" s="43">
        <f t="shared" si="15"/>
        <v>40</v>
      </c>
      <c r="R43" s="14">
        <f>Input_All!M42</f>
        <v>9.6392932542195596E-4</v>
      </c>
      <c r="S43" s="14">
        <f t="shared" si="16"/>
        <v>1.6780181628444049E-3</v>
      </c>
      <c r="T43" s="14">
        <f t="shared" si="17"/>
        <v>2.498404879995071E-4</v>
      </c>
      <c r="U43" s="14">
        <f t="shared" si="18"/>
        <v>1.3829100208483927E-3</v>
      </c>
      <c r="V43" s="14">
        <f t="shared" si="19"/>
        <v>5.4494862999551925E-4</v>
      </c>
      <c r="W43" s="49"/>
      <c r="X43" s="43">
        <f t="shared" si="20"/>
        <v>40</v>
      </c>
      <c r="Y43" s="14">
        <f>+Input_All!I42</f>
        <v>9.5940624450890802E-4</v>
      </c>
      <c r="Z43" s="14">
        <f t="shared" si="21"/>
        <v>1.6718177393378487E-3</v>
      </c>
      <c r="AA43" s="14">
        <f t="shared" si="22"/>
        <v>2.4699474967996736E-4</v>
      </c>
      <c r="AB43" s="14">
        <f t="shared" si="23"/>
        <v>1.3774027848422151E-3</v>
      </c>
      <c r="AC43" s="14">
        <f t="shared" si="24"/>
        <v>5.4140970417560093E-4</v>
      </c>
      <c r="AD43" s="50"/>
      <c r="AE43" s="43">
        <f t="shared" si="25"/>
        <v>40</v>
      </c>
      <c r="AF43" s="14">
        <f>Input_All!E42</f>
        <v>9.5940624450890802E-4</v>
      </c>
      <c r="AG43" s="14">
        <f>Input_All!J42</f>
        <v>1.0922674264618199E-3</v>
      </c>
      <c r="AH43" s="14">
        <f>Input_All!K42</f>
        <v>1.40923167354146E-3</v>
      </c>
      <c r="AI43" s="44">
        <f>Input_All!L42</f>
        <v>1.2202057921512799E-3</v>
      </c>
      <c r="AK43" s="56">
        <f t="shared" si="0"/>
        <v>7.9319839988121483</v>
      </c>
      <c r="AL43" s="4">
        <f t="shared" si="1"/>
        <v>10.233760354237617</v>
      </c>
      <c r="AM43" s="4">
        <f t="shared" si="2"/>
        <v>8.8610651422187861</v>
      </c>
      <c r="AN43" s="4">
        <f t="shared" si="26"/>
        <v>11.498992689981513</v>
      </c>
      <c r="AO43" s="57">
        <f t="shared" si="91"/>
        <v>40</v>
      </c>
      <c r="AQ43" s="74">
        <f t="shared" si="91"/>
        <v>40</v>
      </c>
      <c r="AR43" s="73">
        <f t="shared" si="3"/>
        <v>-1.2833810103986439E-4</v>
      </c>
      <c r="AS43" s="73">
        <f t="shared" si="4"/>
        <v>-4.4530234811950443E-4</v>
      </c>
      <c r="AT43" s="50">
        <f t="shared" si="28"/>
        <v>-2.562764667293244E-4</v>
      </c>
      <c r="AU43" s="50">
        <f t="shared" si="29"/>
        <v>-1.5834594666694112E-3</v>
      </c>
      <c r="AW43" s="74">
        <f t="shared" si="30"/>
        <v>40</v>
      </c>
      <c r="AX43" s="4">
        <f t="shared" si="31"/>
        <v>0</v>
      </c>
      <c r="AY43" s="4">
        <f t="shared" si="31"/>
        <v>0</v>
      </c>
      <c r="AZ43" s="49">
        <f t="shared" si="31"/>
        <v>0</v>
      </c>
      <c r="BA43" s="4">
        <f t="shared" si="31"/>
        <v>0</v>
      </c>
      <c r="BC43" s="74">
        <f t="shared" si="32"/>
        <v>40</v>
      </c>
      <c r="BD43" s="56">
        <f t="shared" si="33"/>
        <v>0.11406537735838018</v>
      </c>
      <c r="BE43" s="4">
        <f t="shared" si="34"/>
        <v>1.1505734865077262</v>
      </c>
      <c r="BF43" s="4">
        <f t="shared" si="35"/>
        <v>0.42153469876587213</v>
      </c>
      <c r="BG43" s="49">
        <f t="shared" si="36"/>
        <v>2.0490953157356993</v>
      </c>
      <c r="BI43" s="74">
        <f t="shared" si="37"/>
        <v>40</v>
      </c>
      <c r="BJ43" s="56">
        <f t="shared" si="38"/>
        <v>5.7032688679190091E-2</v>
      </c>
      <c r="BK43" s="4">
        <f t="shared" si="39"/>
        <v>0.57528674325386309</v>
      </c>
      <c r="BL43" s="4">
        <f t="shared" si="40"/>
        <v>0.21076734938293606</v>
      </c>
      <c r="BM43" s="49">
        <f t="shared" si="41"/>
        <v>1.0245476578678496</v>
      </c>
      <c r="BO43" s="74">
        <f t="shared" si="42"/>
        <v>40</v>
      </c>
      <c r="BP43" s="56">
        <f t="shared" si="43"/>
        <v>0.10938567665399931</v>
      </c>
      <c r="BQ43" s="4">
        <f t="shared" si="44"/>
        <v>1.0203941700044457</v>
      </c>
      <c r="BR43" s="4">
        <f t="shared" si="84"/>
        <v>0.39039744634084428</v>
      </c>
      <c r="BS43" s="49">
        <f t="shared" si="45"/>
        <v>1.7574482451509492</v>
      </c>
      <c r="BU43" s="74">
        <f t="shared" si="46"/>
        <v>40</v>
      </c>
      <c r="BV43" s="73">
        <f t="shared" si="47"/>
        <v>1.7652093669924762E-8</v>
      </c>
      <c r="BW43" s="73">
        <f t="shared" si="48"/>
        <v>2.0234291660431943E-7</v>
      </c>
      <c r="BX43" s="73">
        <f t="shared" si="49"/>
        <v>6.8016404050465814E-8</v>
      </c>
      <c r="BY43" s="1">
        <f t="shared" si="50"/>
        <v>3.894424240889063E-7</v>
      </c>
      <c r="BZ43" s="91">
        <f t="shared" si="51"/>
        <v>3.1342241556774568E-5</v>
      </c>
      <c r="CB43" s="74">
        <f t="shared" si="52"/>
        <v>40</v>
      </c>
      <c r="CC43" s="56">
        <f t="shared" si="53"/>
        <v>0.13848271544336221</v>
      </c>
      <c r="CD43" s="4">
        <f t="shared" si="54"/>
        <v>0.46885814180082225</v>
      </c>
      <c r="CE43" s="4">
        <f t="shared" si="55"/>
        <v>0.27183432371327493</v>
      </c>
      <c r="CF43" s="49">
        <f t="shared" si="56"/>
        <v>0.65045774481063312</v>
      </c>
      <c r="CH43" s="74">
        <f t="shared" si="57"/>
        <v>40</v>
      </c>
      <c r="CI43" s="56">
        <f t="shared" si="5"/>
        <v>0</v>
      </c>
      <c r="CJ43" s="4">
        <f t="shared" si="6"/>
        <v>0</v>
      </c>
      <c r="CK43" s="4">
        <f t="shared" si="7"/>
        <v>0</v>
      </c>
      <c r="CL43" s="49">
        <f t="shared" si="58"/>
        <v>0</v>
      </c>
      <c r="CM43" s="4">
        <f t="shared" si="59"/>
        <v>12.140645446430554</v>
      </c>
      <c r="CN43" s="49">
        <f t="shared" si="60"/>
        <v>1.7936618403044498</v>
      </c>
      <c r="CP43" s="74">
        <f t="shared" si="61"/>
        <v>40</v>
      </c>
      <c r="CQ43" s="56">
        <f t="shared" si="62"/>
        <v>0</v>
      </c>
      <c r="CR43" s="4">
        <f t="shared" si="63"/>
        <v>1</v>
      </c>
      <c r="CS43" s="4">
        <f t="shared" si="64"/>
        <v>0</v>
      </c>
      <c r="CT43" s="49">
        <f t="shared" si="65"/>
        <v>1</v>
      </c>
      <c r="CU43" s="4">
        <f t="shared" si="66"/>
        <v>10.002620772715723</v>
      </c>
      <c r="CV43" s="49">
        <f t="shared" si="67"/>
        <v>3.9316865140192823</v>
      </c>
      <c r="CW43" s="56"/>
      <c r="CX43" s="74">
        <f t="shared" si="68"/>
        <v>40</v>
      </c>
      <c r="CY43" s="4">
        <f>Input_All!Q42*(1-$DC$3)</f>
        <v>1.2662650599596786E-3</v>
      </c>
      <c r="CZ43" s="4">
        <f>Input_All!L42</f>
        <v>1.2202057921512799E-3</v>
      </c>
      <c r="DA43" s="4">
        <f>Input_All!M42</f>
        <v>9.6392932542195596E-4</v>
      </c>
      <c r="DB43" s="49">
        <f>$DC$3*Input_All!Q42</f>
        <v>1.5834594666694112E-3</v>
      </c>
      <c r="DD43" s="102">
        <f>Input_All!Q42*Input_All!C42</f>
        <v>20.694537618379286</v>
      </c>
      <c r="DG43" s="82">
        <f t="shared" si="69"/>
        <v>40</v>
      </c>
      <c r="DH43" s="56">
        <f t="shared" si="70"/>
        <v>1.2833810103986439E-4</v>
      </c>
      <c r="DI43" s="4">
        <f t="shared" si="71"/>
        <v>4.4530234811950443E-4</v>
      </c>
      <c r="DJ43" s="4">
        <f t="shared" si="72"/>
        <v>2.562764667293244E-4</v>
      </c>
      <c r="DK43" s="49">
        <f t="shared" si="73"/>
        <v>6.1953014124745565E-4</v>
      </c>
      <c r="DM43" s="74">
        <f t="shared" si="74"/>
        <v>40</v>
      </c>
      <c r="DN43" s="4">
        <f t="shared" si="85"/>
        <v>1.0190807393238151E-8</v>
      </c>
      <c r="DO43" s="4">
        <f t="shared" si="85"/>
        <v>1.5452079874536554E-8</v>
      </c>
      <c r="DP43" s="49">
        <f t="shared" si="75"/>
        <v>1.1044584919104423E-8</v>
      </c>
      <c r="DQ43" s="49">
        <f t="shared" si="86"/>
        <v>1.3298243979735416E-8</v>
      </c>
      <c r="DS43" s="74">
        <f t="shared" si="76"/>
        <v>40</v>
      </c>
      <c r="DT43" s="73">
        <f t="shared" si="92"/>
        <v>1.0922674264618199E-3</v>
      </c>
      <c r="DU43" s="467">
        <f t="shared" si="93"/>
        <v>1.0922674264618199E-3</v>
      </c>
      <c r="DV43" s="49"/>
      <c r="DW43" s="102">
        <f t="shared" si="87"/>
        <v>97882.307248303114</v>
      </c>
      <c r="DY43" s="74">
        <f t="shared" si="79"/>
        <v>40</v>
      </c>
      <c r="DZ43" s="409">
        <f t="shared" si="80"/>
        <v>1.1130360306428415E-3</v>
      </c>
      <c r="EB43" s="102">
        <f t="shared" si="88"/>
        <v>97842.090162613415</v>
      </c>
      <c r="EE43" s="74">
        <f t="shared" si="81"/>
        <v>40</v>
      </c>
      <c r="EF43" s="409">
        <f>Input_Accepted!Q42</f>
        <v>2.8497245266290898E-3</v>
      </c>
      <c r="EH43" s="102">
        <f t="shared" si="90"/>
        <v>1.8523209423089084E-3</v>
      </c>
    </row>
    <row r="44" spans="1:138">
      <c r="A44" s="82">
        <f t="shared" si="9"/>
        <v>41</v>
      </c>
      <c r="B44" s="84">
        <f>Input_All!B43</f>
        <v>6</v>
      </c>
      <c r="C44" s="17">
        <f>Input_All!C43</f>
        <v>7530.1772758384705</v>
      </c>
      <c r="D44" s="16">
        <f t="shared" si="10"/>
        <v>7.9679399039538708E-4</v>
      </c>
      <c r="E44" s="12"/>
      <c r="F44" s="11">
        <f t="shared" si="11"/>
        <v>41</v>
      </c>
      <c r="G44" s="11">
        <f t="shared" si="12"/>
        <v>41</v>
      </c>
      <c r="H44" s="49">
        <f t="shared" si="13"/>
        <v>41</v>
      </c>
      <c r="J44" s="61">
        <f t="shared" si="14"/>
        <v>41</v>
      </c>
      <c r="K44" s="5">
        <f>Input_All!B43</f>
        <v>6</v>
      </c>
      <c r="L44" s="4">
        <f t="shared" si="82"/>
        <v>64</v>
      </c>
      <c r="M44" s="4">
        <f t="shared" si="83"/>
        <v>3.4991798797156914E-2</v>
      </c>
      <c r="N44" s="4"/>
      <c r="O44" s="49"/>
      <c r="Q44" s="43">
        <f t="shared" si="15"/>
        <v>41</v>
      </c>
      <c r="R44" s="14">
        <f>Input_All!M43</f>
        <v>7.9679399039538697E-4</v>
      </c>
      <c r="S44" s="14">
        <f t="shared" si="16"/>
        <v>1.434361967879748E-3</v>
      </c>
      <c r="T44" s="14">
        <f t="shared" si="17"/>
        <v>1.5922601291102592E-4</v>
      </c>
      <c r="U44" s="14">
        <f t="shared" si="18"/>
        <v>1.1708772424908029E-3</v>
      </c>
      <c r="V44" s="14">
        <f t="shared" si="19"/>
        <v>4.227107382999711E-4</v>
      </c>
      <c r="W44" s="49"/>
      <c r="X44" s="43">
        <f t="shared" si="20"/>
        <v>41</v>
      </c>
      <c r="Y44" s="14">
        <f>+Input_All!I43</f>
        <v>7.9966753309681398E-4</v>
      </c>
      <c r="Z44" s="14">
        <f t="shared" si="21"/>
        <v>1.4383841324386954E-3</v>
      </c>
      <c r="AA44" s="14">
        <f t="shared" si="22"/>
        <v>1.6095093375493262E-4</v>
      </c>
      <c r="AB44" s="14">
        <f t="shared" si="23"/>
        <v>1.1744247214861832E-3</v>
      </c>
      <c r="AC44" s="14">
        <f t="shared" si="24"/>
        <v>4.2491034470744485E-4</v>
      </c>
      <c r="AD44" s="50"/>
      <c r="AE44" s="43">
        <f t="shared" si="25"/>
        <v>41</v>
      </c>
      <c r="AF44" s="14">
        <f>Input_All!E43</f>
        <v>7.9966753309681398E-4</v>
      </c>
      <c r="AG44" s="14">
        <f>Input_All!J43</f>
        <v>1.2101612208000299E-3</v>
      </c>
      <c r="AH44" s="14">
        <f>Input_All!K43</f>
        <v>1.5455544308982101E-3</v>
      </c>
      <c r="AI44" s="44">
        <f>Input_All!L43</f>
        <v>1.3550815339419299E-3</v>
      </c>
      <c r="AK44" s="56">
        <f t="shared" si="0"/>
        <v>9.1127285249693273</v>
      </c>
      <c r="AL44" s="4">
        <f t="shared" si="1"/>
        <v>11.638298854121162</v>
      </c>
      <c r="AM44" s="4">
        <f t="shared" si="2"/>
        <v>10.204004173797857</v>
      </c>
      <c r="AN44" s="4">
        <f t="shared" si="26"/>
        <v>13.020723122105293</v>
      </c>
      <c r="AO44" s="57">
        <f t="shared" si="91"/>
        <v>41</v>
      </c>
      <c r="AQ44" s="74">
        <f t="shared" si="91"/>
        <v>41</v>
      </c>
      <c r="AR44" s="73">
        <f t="shared" si="3"/>
        <v>-4.1336723040464284E-4</v>
      </c>
      <c r="AS44" s="73">
        <f t="shared" si="4"/>
        <v>-7.4876044050282303E-4</v>
      </c>
      <c r="AT44" s="50">
        <f t="shared" si="28"/>
        <v>-5.5828754354654282E-4</v>
      </c>
      <c r="AU44" s="50">
        <f t="shared" si="29"/>
        <v>-1.7291389890492931E-3</v>
      </c>
      <c r="AW44" s="74">
        <f t="shared" si="30"/>
        <v>41</v>
      </c>
      <c r="AX44" s="4">
        <f t="shared" si="31"/>
        <v>0</v>
      </c>
      <c r="AY44" s="4">
        <f t="shared" si="31"/>
        <v>0</v>
      </c>
      <c r="AZ44" s="49">
        <f t="shared" si="31"/>
        <v>0</v>
      </c>
      <c r="BA44" s="4">
        <f t="shared" si="31"/>
        <v>0</v>
      </c>
      <c r="BC44" s="74">
        <f t="shared" si="32"/>
        <v>41</v>
      </c>
      <c r="BD44" s="56">
        <f t="shared" si="33"/>
        <v>1.2105045782002124</v>
      </c>
      <c r="BE44" s="4">
        <f t="shared" si="34"/>
        <v>3.3260959181428378</v>
      </c>
      <c r="BF44" s="4">
        <f t="shared" si="35"/>
        <v>2.0357594665530527</v>
      </c>
      <c r="BG44" s="49">
        <f t="shared" si="36"/>
        <v>4.7440537801027425</v>
      </c>
      <c r="BI44" s="74">
        <f t="shared" si="37"/>
        <v>41</v>
      </c>
      <c r="BJ44" s="56">
        <f t="shared" si="38"/>
        <v>0.6052522891001062</v>
      </c>
      <c r="BK44" s="4">
        <f t="shared" si="39"/>
        <v>1.6630479590714189</v>
      </c>
      <c r="BL44" s="4">
        <f t="shared" si="40"/>
        <v>1.0178797332765264</v>
      </c>
      <c r="BM44" s="49">
        <f t="shared" si="41"/>
        <v>2.3720268900513712</v>
      </c>
      <c r="BO44" s="74">
        <f t="shared" si="42"/>
        <v>41</v>
      </c>
      <c r="BP44" s="56">
        <f t="shared" si="43"/>
        <v>1.0619600371203155</v>
      </c>
      <c r="BQ44" s="4">
        <f t="shared" si="44"/>
        <v>2.7273126898589126</v>
      </c>
      <c r="BR44" s="4">
        <f t="shared" si="84"/>
        <v>1.7296839117723366</v>
      </c>
      <c r="BS44" s="49">
        <f t="shared" si="45"/>
        <v>3.7790007880953969</v>
      </c>
      <c r="BU44" s="74">
        <f t="shared" si="46"/>
        <v>41</v>
      </c>
      <c r="BV44" s="73">
        <f t="shared" si="47"/>
        <v>1.6850506764418538E-7</v>
      </c>
      <c r="BW44" s="73">
        <f t="shared" si="48"/>
        <v>5.563472643117904E-7</v>
      </c>
      <c r="BX44" s="73">
        <f t="shared" si="49"/>
        <v>3.084847123347784E-7</v>
      </c>
      <c r="BY44" s="1">
        <f t="shared" si="50"/>
        <v>8.6391718743042126E-7</v>
      </c>
      <c r="BZ44" s="91">
        <f t="shared" si="51"/>
        <v>3.3967135304193754E-5</v>
      </c>
      <c r="CB44" s="74">
        <f t="shared" si="52"/>
        <v>41</v>
      </c>
      <c r="CC44" s="56">
        <f t="shared" si="53"/>
        <v>0.51333044135670614</v>
      </c>
      <c r="CD44" s="4">
        <f t="shared" si="54"/>
        <v>0.93274625632586894</v>
      </c>
      <c r="CE44" s="4">
        <f t="shared" si="55"/>
        <v>0.694556147220589</v>
      </c>
      <c r="CF44" s="49">
        <f t="shared" si="56"/>
        <v>1.162322362085882</v>
      </c>
      <c r="CH44" s="74">
        <f t="shared" si="57"/>
        <v>41</v>
      </c>
      <c r="CI44" s="56">
        <f t="shared" si="5"/>
        <v>0</v>
      </c>
      <c r="CJ44" s="4">
        <f t="shared" si="6"/>
        <v>1</v>
      </c>
      <c r="CK44" s="4">
        <f t="shared" si="7"/>
        <v>0</v>
      </c>
      <c r="CL44" s="49">
        <f t="shared" si="58"/>
        <v>1</v>
      </c>
      <c r="CM44" s="4">
        <f t="shared" si="59"/>
        <v>10.831287508016498</v>
      </c>
      <c r="CN44" s="49">
        <f t="shared" si="60"/>
        <v>1.2119890638863766</v>
      </c>
      <c r="CP44" s="74">
        <f t="shared" si="61"/>
        <v>41</v>
      </c>
      <c r="CQ44" s="56">
        <f t="shared" si="62"/>
        <v>1</v>
      </c>
      <c r="CR44" s="4">
        <f t="shared" si="63"/>
        <v>1</v>
      </c>
      <c r="CS44" s="4">
        <f t="shared" si="64"/>
        <v>1</v>
      </c>
      <c r="CT44" s="49">
        <f t="shared" si="65"/>
        <v>1</v>
      </c>
      <c r="CU44" s="4">
        <f t="shared" si="66"/>
        <v>8.843626349918182</v>
      </c>
      <c r="CV44" s="49">
        <f t="shared" si="67"/>
        <v>3.1996502219846925</v>
      </c>
      <c r="CW44" s="56"/>
      <c r="CX44" s="74">
        <f t="shared" si="68"/>
        <v>41</v>
      </c>
      <c r="CY44" s="4">
        <f>Input_All!Q43*(1-$DC$3)</f>
        <v>1.3827624462358571E-3</v>
      </c>
      <c r="CZ44" s="4">
        <f>Input_All!L43</f>
        <v>1.3550815339419299E-3</v>
      </c>
      <c r="DA44" s="4">
        <f>Input_All!M43</f>
        <v>7.9679399039538697E-4</v>
      </c>
      <c r="DB44" s="49">
        <f>$DC$3*Input_All!Q43</f>
        <v>1.7291389890492931E-3</v>
      </c>
      <c r="DD44" s="102">
        <f>Input_All!Q43*Input_All!C43</f>
        <v>23.433169472633359</v>
      </c>
      <c r="DG44" s="82">
        <f t="shared" si="69"/>
        <v>41</v>
      </c>
      <c r="DH44" s="56">
        <f t="shared" si="70"/>
        <v>4.1336723040464284E-4</v>
      </c>
      <c r="DI44" s="4">
        <f t="shared" si="71"/>
        <v>7.4876044050282303E-4</v>
      </c>
      <c r="DJ44" s="4">
        <f t="shared" si="72"/>
        <v>5.5828754354654282E-4</v>
      </c>
      <c r="DK44" s="49">
        <f t="shared" si="73"/>
        <v>9.3234499865390598E-4</v>
      </c>
      <c r="DM44" s="74">
        <f t="shared" si="74"/>
        <v>41</v>
      </c>
      <c r="DN44" s="4">
        <f t="shared" si="85"/>
        <v>1.3898946743460156E-8</v>
      </c>
      <c r="DO44" s="4">
        <f t="shared" si="85"/>
        <v>1.8583894173347376E-8</v>
      </c>
      <c r="DP44" s="49">
        <f t="shared" si="75"/>
        <v>1.8191465723578084E-8</v>
      </c>
      <c r="DQ44" s="49">
        <f t="shared" si="86"/>
        <v>2.1222523240830503E-8</v>
      </c>
      <c r="DS44" s="74">
        <f t="shared" si="76"/>
        <v>41</v>
      </c>
      <c r="DT44" s="73">
        <f t="shared" si="92"/>
        <v>1.2101612208000299E-3</v>
      </c>
      <c r="DU44" s="467">
        <f t="shared" si="93"/>
        <v>1.2101612208000299E-3</v>
      </c>
      <c r="DV44" s="49"/>
      <c r="DW44" s="102">
        <f t="shared" si="87"/>
        <v>97775.393592468856</v>
      </c>
      <c r="DY44" s="74">
        <f t="shared" si="79"/>
        <v>41</v>
      </c>
      <c r="DZ44" s="409">
        <f t="shared" si="80"/>
        <v>1.2331714825556442E-3</v>
      </c>
      <c r="EB44" s="102">
        <f t="shared" si="88"/>
        <v>97733.188390949028</v>
      </c>
      <c r="EE44" s="74">
        <f t="shared" si="81"/>
        <v>41</v>
      </c>
      <c r="EF44" s="409">
        <f>Input_Accepted!Q43</f>
        <v>3.1119014352851502E-3</v>
      </c>
      <c r="EH44" s="102">
        <f t="shared" si="90"/>
        <v>2.0227359329353478E-3</v>
      </c>
    </row>
    <row r="45" spans="1:138">
      <c r="A45" s="82">
        <f t="shared" si="9"/>
        <v>42</v>
      </c>
      <c r="B45" s="84">
        <f>Input_All!B44</f>
        <v>15</v>
      </c>
      <c r="C45" s="17">
        <f>Input_All!C44</f>
        <v>7833.4524298425804</v>
      </c>
      <c r="D45" s="16">
        <f t="shared" si="10"/>
        <v>1.9148645037857768E-3</v>
      </c>
      <c r="E45" s="12"/>
      <c r="F45" s="11">
        <f t="shared" si="11"/>
        <v>42</v>
      </c>
      <c r="G45" s="11">
        <f t="shared" si="12"/>
        <v>42</v>
      </c>
      <c r="H45" s="49">
        <f t="shared" si="13"/>
        <v>42</v>
      </c>
      <c r="J45" s="61">
        <f t="shared" si="14"/>
        <v>42</v>
      </c>
      <c r="K45" s="5">
        <f>Input_All!B44</f>
        <v>15</v>
      </c>
      <c r="L45" s="4">
        <f t="shared" si="82"/>
        <v>79</v>
      </c>
      <c r="M45" s="4">
        <f t="shared" si="83"/>
        <v>4.3193001640240571E-2</v>
      </c>
      <c r="N45" s="4"/>
      <c r="O45" s="49"/>
      <c r="Q45" s="43">
        <f t="shared" si="15"/>
        <v>42</v>
      </c>
      <c r="R45" s="14">
        <f>Input_All!M44</f>
        <v>1.9148645037857801E-3</v>
      </c>
      <c r="S45" s="14">
        <f t="shared" si="16"/>
        <v>2.8839196460175038E-3</v>
      </c>
      <c r="T45" s="14">
        <f t="shared" si="17"/>
        <v>9.4580936155405637E-4</v>
      </c>
      <c r="U45" s="14">
        <f t="shared" si="18"/>
        <v>2.4834427760135769E-3</v>
      </c>
      <c r="V45" s="14">
        <f t="shared" si="19"/>
        <v>1.346286231557983E-3</v>
      </c>
      <c r="W45" s="49"/>
      <c r="X45" s="43">
        <f t="shared" si="20"/>
        <v>42</v>
      </c>
      <c r="Y45" s="14">
        <f>+Input_All!I44</f>
        <v>1.90502144828254E-3</v>
      </c>
      <c r="Z45" s="14">
        <f t="shared" si="21"/>
        <v>2.8715827448987097E-3</v>
      </c>
      <c r="AA45" s="14">
        <f t="shared" si="22"/>
        <v>9.3846015166637034E-4</v>
      </c>
      <c r="AB45" s="14">
        <f t="shared" si="23"/>
        <v>2.472136494766517E-3</v>
      </c>
      <c r="AC45" s="14">
        <f t="shared" si="24"/>
        <v>1.337906401798563E-3</v>
      </c>
      <c r="AD45" s="50"/>
      <c r="AE45" s="43">
        <f t="shared" si="25"/>
        <v>42</v>
      </c>
      <c r="AF45" s="14">
        <f>Input_All!E44</f>
        <v>1.90502144828254E-3</v>
      </c>
      <c r="AG45" s="14">
        <f>Input_All!J44</f>
        <v>1.3456091770120799E-3</v>
      </c>
      <c r="AH45" s="14">
        <f>Input_All!K44</f>
        <v>1.6950532508918099E-3</v>
      </c>
      <c r="AI45" s="44">
        <f>Input_All!L44</f>
        <v>1.4710593073073801E-3</v>
      </c>
      <c r="AK45" s="56">
        <f t="shared" si="0"/>
        <v>10.540765477283752</v>
      </c>
      <c r="AL45" s="4">
        <f t="shared" si="1"/>
        <v>13.278119006911012</v>
      </c>
      <c r="AM45" s="4">
        <f t="shared" si="2"/>
        <v>11.52347310526954</v>
      </c>
      <c r="AN45" s="4">
        <f t="shared" si="26"/>
        <v>14.511724351092976</v>
      </c>
      <c r="AO45" s="57">
        <f t="shared" si="91"/>
        <v>42</v>
      </c>
      <c r="AQ45" s="74">
        <f t="shared" si="91"/>
        <v>42</v>
      </c>
      <c r="AR45" s="73">
        <f t="shared" si="3"/>
        <v>5.6925532677369692E-4</v>
      </c>
      <c r="AS45" s="73">
        <f t="shared" si="4"/>
        <v>2.1981125289396693E-4</v>
      </c>
      <c r="AT45" s="50">
        <f t="shared" si="28"/>
        <v>4.4380519647839673E-4</v>
      </c>
      <c r="AU45" s="50">
        <f t="shared" si="29"/>
        <v>-1.852532389908775E-3</v>
      </c>
      <c r="AW45" s="74">
        <f t="shared" si="30"/>
        <v>42</v>
      </c>
      <c r="AX45" s="4">
        <f t="shared" si="31"/>
        <v>1</v>
      </c>
      <c r="AY45" s="4">
        <f t="shared" si="31"/>
        <v>1</v>
      </c>
      <c r="AZ45" s="49">
        <f t="shared" si="31"/>
        <v>1</v>
      </c>
      <c r="BA45" s="4">
        <f t="shared" si="31"/>
        <v>0</v>
      </c>
      <c r="BC45" s="74">
        <f t="shared" si="32"/>
        <v>42</v>
      </c>
      <c r="BD45" s="56">
        <f t="shared" si="33"/>
        <v>1.6655319955038763</v>
      </c>
      <c r="BE45" s="4">
        <f t="shared" si="34"/>
        <v>0.21421925777662798</v>
      </c>
      <c r="BF45" s="4">
        <f t="shared" si="35"/>
        <v>0.95686940372286244</v>
      </c>
      <c r="BG45" s="49">
        <f t="shared" si="36"/>
        <v>1.6247775975468781E-2</v>
      </c>
      <c r="BI45" s="74">
        <f t="shared" si="37"/>
        <v>42</v>
      </c>
      <c r="BJ45" s="56">
        <f t="shared" si="38"/>
        <v>0.83276599775193816</v>
      </c>
      <c r="BK45" s="4">
        <f t="shared" si="39"/>
        <v>0.10710962888831399</v>
      </c>
      <c r="BL45" s="4">
        <f t="shared" si="40"/>
        <v>0.47843470186143122</v>
      </c>
      <c r="BM45" s="49">
        <f t="shared" si="41"/>
        <v>8.1238879877343906E-3</v>
      </c>
      <c r="BO45" s="74">
        <f t="shared" si="42"/>
        <v>42</v>
      </c>
      <c r="BP45" s="56">
        <f t="shared" si="43"/>
        <v>1.8839253599734149</v>
      </c>
      <c r="BQ45" s="4">
        <f t="shared" si="44"/>
        <v>0.22291173420322091</v>
      </c>
      <c r="BR45" s="4">
        <f t="shared" si="84"/>
        <v>1.0472936036555438</v>
      </c>
      <c r="BS45" s="49">
        <f t="shared" si="45"/>
        <v>1.6398564054206699E-2</v>
      </c>
      <c r="BU45" s="74">
        <f t="shared" si="46"/>
        <v>42</v>
      </c>
      <c r="BV45" s="73">
        <f t="shared" si="47"/>
        <v>3.1294208924797483E-7</v>
      </c>
      <c r="BW45" s="73">
        <f t="shared" si="48"/>
        <v>4.4086643915512601E-8</v>
      </c>
      <c r="BX45" s="73">
        <f t="shared" si="49"/>
        <v>1.8832313979974457E-7</v>
      </c>
      <c r="BY45" s="1">
        <f t="shared" si="50"/>
        <v>2.7551012489645085E-9</v>
      </c>
      <c r="BZ45" s="91">
        <f t="shared" si="51"/>
        <v>2.3006920782337112E-5</v>
      </c>
      <c r="CB45" s="74">
        <f t="shared" si="52"/>
        <v>42</v>
      </c>
      <c r="CC45" s="56">
        <f t="shared" si="53"/>
        <v>0.29365142937093686</v>
      </c>
      <c r="CD45" s="4">
        <f t="shared" si="54"/>
        <v>0.11021828524819267</v>
      </c>
      <c r="CE45" s="4">
        <f t="shared" si="55"/>
        <v>0.22779908402941904</v>
      </c>
      <c r="CF45" s="49">
        <f t="shared" si="56"/>
        <v>2.755300126467666E-2</v>
      </c>
      <c r="CH45" s="74">
        <f t="shared" si="57"/>
        <v>42</v>
      </c>
      <c r="CI45" s="56">
        <f t="shared" si="5"/>
        <v>0</v>
      </c>
      <c r="CJ45" s="4">
        <f t="shared" si="6"/>
        <v>0</v>
      </c>
      <c r="CK45" s="4">
        <f t="shared" si="7"/>
        <v>0</v>
      </c>
      <c r="CL45" s="49">
        <f t="shared" si="58"/>
        <v>0</v>
      </c>
      <c r="CM45" s="4">
        <f t="shared" si="59"/>
        <v>22.494406830520823</v>
      </c>
      <c r="CN45" s="49">
        <f t="shared" si="60"/>
        <v>7.3513829553813652</v>
      </c>
      <c r="CP45" s="74">
        <f t="shared" si="61"/>
        <v>42</v>
      </c>
      <c r="CQ45" s="56">
        <f t="shared" si="62"/>
        <v>0</v>
      </c>
      <c r="CR45" s="4">
        <f t="shared" si="63"/>
        <v>0</v>
      </c>
      <c r="CS45" s="4">
        <f t="shared" si="64"/>
        <v>0</v>
      </c>
      <c r="CT45" s="49">
        <f t="shared" si="65"/>
        <v>0</v>
      </c>
      <c r="CU45" s="4">
        <f t="shared" si="66"/>
        <v>19.365363631831293</v>
      </c>
      <c r="CV45" s="49">
        <f t="shared" si="67"/>
        <v>10.480426154070896</v>
      </c>
      <c r="CW45" s="56"/>
      <c r="CX45" s="74">
        <f t="shared" si="68"/>
        <v>42</v>
      </c>
      <c r="CY45" s="4">
        <f>Input_All!Q44*(1-$DC$3)</f>
        <v>1.481438007831765E-3</v>
      </c>
      <c r="CZ45" s="4">
        <f>Input_All!L44</f>
        <v>1.4710593073073801E-3</v>
      </c>
      <c r="DA45" s="4">
        <f>Input_All!M44</f>
        <v>1.9148645037857801E-3</v>
      </c>
      <c r="DB45" s="49">
        <f>$DC$3*Input_All!Q44</f>
        <v>1.852532389908775E-3</v>
      </c>
      <c r="DD45" s="102">
        <f>Input_All!Q44*Input_All!C44</f>
        <v>26.116498513203869</v>
      </c>
      <c r="DG45" s="82">
        <f t="shared" si="69"/>
        <v>42</v>
      </c>
      <c r="DH45" s="56">
        <f t="shared" si="70"/>
        <v>5.6925532677369692E-4</v>
      </c>
      <c r="DI45" s="4">
        <f t="shared" si="71"/>
        <v>2.1981125289396693E-4</v>
      </c>
      <c r="DJ45" s="4">
        <f t="shared" si="72"/>
        <v>4.4380519647839673E-4</v>
      </c>
      <c r="DK45" s="49">
        <f t="shared" si="73"/>
        <v>6.2332113877001808E-5</v>
      </c>
      <c r="DM45" s="74">
        <f t="shared" si="74"/>
        <v>42</v>
      </c>
      <c r="DN45" s="4">
        <f t="shared" si="85"/>
        <v>1.8346148842021412E-8</v>
      </c>
      <c r="DO45" s="4">
        <f t="shared" si="85"/>
        <v>2.2349897179478753E-8</v>
      </c>
      <c r="DP45" s="49">
        <f t="shared" si="75"/>
        <v>1.345084391480773E-8</v>
      </c>
      <c r="DQ45" s="49">
        <f t="shared" si="86"/>
        <v>1.5225931375668805E-8</v>
      </c>
      <c r="DS45" s="74">
        <f t="shared" si="76"/>
        <v>42</v>
      </c>
      <c r="DT45" s="73">
        <f t="shared" si="92"/>
        <v>1.3456091770120799E-3</v>
      </c>
      <c r="DU45" s="467">
        <f t="shared" si="93"/>
        <v>1.3456091770120799E-3</v>
      </c>
      <c r="DV45" s="49"/>
      <c r="DW45" s="102">
        <f t="shared" si="87"/>
        <v>97657.0696027948</v>
      </c>
      <c r="DY45" s="74">
        <f t="shared" si="79"/>
        <v>42</v>
      </c>
      <c r="DZ45" s="409">
        <f t="shared" si="80"/>
        <v>1.3711948748939995E-3</v>
      </c>
      <c r="EB45" s="102">
        <f t="shared" si="88"/>
        <v>97612.666610126078</v>
      </c>
      <c r="EE45" s="74">
        <f t="shared" si="81"/>
        <v>42</v>
      </c>
      <c r="EF45" s="409">
        <f>Input_Accepted!Q44</f>
        <v>3.3339703977405401E-3</v>
      </c>
      <c r="EH45" s="102">
        <f t="shared" si="90"/>
        <v>2.1670807585313511E-3</v>
      </c>
    </row>
    <row r="46" spans="1:138">
      <c r="A46" s="82">
        <f t="shared" si="9"/>
        <v>43</v>
      </c>
      <c r="B46" s="84">
        <f>Input_All!B45</f>
        <v>10</v>
      </c>
      <c r="C46" s="17">
        <f>Input_All!C45</f>
        <v>8347.3928815879499</v>
      </c>
      <c r="D46" s="16">
        <f t="shared" si="10"/>
        <v>1.1979788350512705E-3</v>
      </c>
      <c r="E46" s="12"/>
      <c r="F46" s="11">
        <f t="shared" si="11"/>
        <v>43</v>
      </c>
      <c r="G46" s="11">
        <f t="shared" si="12"/>
        <v>43</v>
      </c>
      <c r="H46" s="49">
        <f t="shared" si="13"/>
        <v>43</v>
      </c>
      <c r="J46" s="61">
        <f t="shared" si="14"/>
        <v>43</v>
      </c>
      <c r="K46" s="5">
        <f>Input_All!B45</f>
        <v>10</v>
      </c>
      <c r="L46" s="4">
        <f t="shared" si="82"/>
        <v>89</v>
      </c>
      <c r="M46" s="4">
        <f t="shared" si="83"/>
        <v>4.8660470202296337E-2</v>
      </c>
      <c r="N46" s="4"/>
      <c r="O46" s="49"/>
      <c r="Q46" s="43">
        <f t="shared" si="15"/>
        <v>43</v>
      </c>
      <c r="R46" s="14">
        <f>Input_All!M45</f>
        <v>1.19797883505127E-3</v>
      </c>
      <c r="S46" s="14">
        <f t="shared" si="16"/>
        <v>1.9404938097089556E-3</v>
      </c>
      <c r="T46" s="14">
        <f t="shared" si="17"/>
        <v>4.5546386039358442E-4</v>
      </c>
      <c r="U46" s="14">
        <f t="shared" si="18"/>
        <v>1.6336381314065447E-3</v>
      </c>
      <c r="V46" s="14">
        <f t="shared" si="19"/>
        <v>7.6231953869599538E-4</v>
      </c>
      <c r="W46" s="49"/>
      <c r="X46" s="43">
        <f t="shared" si="20"/>
        <v>43</v>
      </c>
      <c r="Y46" s="14">
        <f>+Input_All!I45</f>
        <v>1.1910697902560801E-3</v>
      </c>
      <c r="Z46" s="14">
        <f t="shared" si="21"/>
        <v>1.9314405336985337E-3</v>
      </c>
      <c r="AA46" s="14">
        <f t="shared" si="22"/>
        <v>4.5069904681362648E-4</v>
      </c>
      <c r="AB46" s="14">
        <f t="shared" si="23"/>
        <v>1.625470991765683E-3</v>
      </c>
      <c r="AC46" s="14">
        <f t="shared" si="24"/>
        <v>7.5666858874647719E-4</v>
      </c>
      <c r="AD46" s="50"/>
      <c r="AE46" s="43">
        <f t="shared" si="25"/>
        <v>43</v>
      </c>
      <c r="AF46" s="14">
        <f>Input_All!E45</f>
        <v>1.1910697902560801E-3</v>
      </c>
      <c r="AG46" s="14">
        <f>Input_All!J45</f>
        <v>1.499193319E-3</v>
      </c>
      <c r="AH46" s="14">
        <f>Input_All!K45</f>
        <v>1.8589993734508001E-3</v>
      </c>
      <c r="AI46" s="44">
        <f>Input_All!L45</f>
        <v>1.69802034574007E-3</v>
      </c>
      <c r="AK46" s="56">
        <f t="shared" si="0"/>
        <v>12.514355639144814</v>
      </c>
      <c r="AL46" s="4">
        <f t="shared" si="1"/>
        <v>15.517798136819668</v>
      </c>
      <c r="AM46" s="4">
        <f t="shared" si="2"/>
        <v>14.174042946822169</v>
      </c>
      <c r="AN46" s="4">
        <f t="shared" si="26"/>
        <v>17.44263391495841</v>
      </c>
      <c r="AO46" s="57">
        <f t="shared" si="91"/>
        <v>43</v>
      </c>
      <c r="AQ46" s="74">
        <f t="shared" si="91"/>
        <v>43</v>
      </c>
      <c r="AR46" s="73">
        <f t="shared" si="3"/>
        <v>-3.0121448394872957E-4</v>
      </c>
      <c r="AS46" s="73">
        <f t="shared" si="4"/>
        <v>-6.6102053839952961E-4</v>
      </c>
      <c r="AT46" s="50">
        <f t="shared" si="28"/>
        <v>-5.0004151068879952E-4</v>
      </c>
      <c r="AU46" s="50">
        <f t="shared" si="29"/>
        <v>-2.0895906257667658E-3</v>
      </c>
      <c r="AW46" s="74">
        <f t="shared" si="30"/>
        <v>43</v>
      </c>
      <c r="AX46" s="4">
        <f t="shared" si="31"/>
        <v>0</v>
      </c>
      <c r="AY46" s="4">
        <f t="shared" si="31"/>
        <v>0</v>
      </c>
      <c r="AZ46" s="49">
        <f t="shared" si="31"/>
        <v>0</v>
      </c>
      <c r="BA46" s="4">
        <f t="shared" si="31"/>
        <v>0</v>
      </c>
      <c r="BC46" s="74">
        <f t="shared" si="32"/>
        <v>43</v>
      </c>
      <c r="BD46" s="56">
        <f t="shared" si="33"/>
        <v>0.54288440868418331</v>
      </c>
      <c r="BE46" s="4">
        <f t="shared" si="34"/>
        <v>2.2475454922682339</v>
      </c>
      <c r="BF46" s="4">
        <f t="shared" si="35"/>
        <v>1.3715411464171279</v>
      </c>
      <c r="BG46" s="49">
        <f t="shared" si="36"/>
        <v>3.7586210035732783</v>
      </c>
      <c r="BI46" s="74">
        <f t="shared" si="37"/>
        <v>43</v>
      </c>
      <c r="BJ46" s="56">
        <f t="shared" si="38"/>
        <v>0.27144220434209165</v>
      </c>
      <c r="BK46" s="4">
        <f t="shared" si="39"/>
        <v>1.1237727461341169</v>
      </c>
      <c r="BL46" s="4">
        <f t="shared" si="40"/>
        <v>0.68577057320856394</v>
      </c>
      <c r="BM46" s="49">
        <f t="shared" si="41"/>
        <v>1.8793105017866392</v>
      </c>
      <c r="BO46" s="74">
        <f t="shared" si="42"/>
        <v>43</v>
      </c>
      <c r="BP46" s="56">
        <f t="shared" si="43"/>
        <v>0.5044212091718332</v>
      </c>
      <c r="BQ46" s="4">
        <f t="shared" si="44"/>
        <v>1.9583639854599073</v>
      </c>
      <c r="BR46" s="4">
        <f t="shared" si="84"/>
        <v>1.2271058158406964</v>
      </c>
      <c r="BS46" s="49">
        <f t="shared" si="45"/>
        <v>3.1690770778558961</v>
      </c>
      <c r="BU46" s="74">
        <f t="shared" si="46"/>
        <v>43</v>
      </c>
      <c r="BV46" s="73">
        <f t="shared" si="47"/>
        <v>9.4940108965605261E-8</v>
      </c>
      <c r="BW46" s="73">
        <f t="shared" si="48"/>
        <v>4.4612992810667235E-7</v>
      </c>
      <c r="BX46" s="73">
        <f t="shared" si="49"/>
        <v>2.5699886570552593E-7</v>
      </c>
      <c r="BY46" s="1">
        <f t="shared" si="50"/>
        <v>8.0733969184682073E-7</v>
      </c>
      <c r="BZ46" s="91">
        <f t="shared" si="51"/>
        <v>3.1047172163633131E-5</v>
      </c>
      <c r="CB46" s="74">
        <f t="shared" si="52"/>
        <v>43</v>
      </c>
      <c r="CC46" s="56">
        <f t="shared" si="53"/>
        <v>0.25869477277034569</v>
      </c>
      <c r="CD46" s="4">
        <f t="shared" si="54"/>
        <v>0.56078123100671973</v>
      </c>
      <c r="CE46" s="4">
        <f t="shared" si="55"/>
        <v>0.42562623922733822</v>
      </c>
      <c r="CF46" s="49">
        <f t="shared" si="56"/>
        <v>0.75438134932253098</v>
      </c>
      <c r="CH46" s="74">
        <f t="shared" si="57"/>
        <v>43</v>
      </c>
      <c r="CI46" s="56">
        <f t="shared" si="5"/>
        <v>0</v>
      </c>
      <c r="CJ46" s="4">
        <f t="shared" si="6"/>
        <v>0</v>
      </c>
      <c r="CK46" s="4">
        <f t="shared" si="7"/>
        <v>0</v>
      </c>
      <c r="CL46" s="49">
        <f t="shared" si="58"/>
        <v>1</v>
      </c>
      <c r="CM46" s="4">
        <f t="shared" si="59"/>
        <v>16.12249296220557</v>
      </c>
      <c r="CN46" s="49">
        <f t="shared" si="60"/>
        <v>3.7621620151105399</v>
      </c>
      <c r="CP46" s="74">
        <f t="shared" si="61"/>
        <v>43</v>
      </c>
      <c r="CQ46" s="56">
        <f t="shared" si="62"/>
        <v>0</v>
      </c>
      <c r="CR46" s="4">
        <f t="shared" si="63"/>
        <v>1</v>
      </c>
      <c r="CS46" s="4">
        <f t="shared" si="64"/>
        <v>1</v>
      </c>
      <c r="CT46" s="49">
        <f t="shared" si="65"/>
        <v>1</v>
      </c>
      <c r="CU46" s="4">
        <f t="shared" si="66"/>
        <v>13.568444985892567</v>
      </c>
      <c r="CV46" s="49">
        <f t="shared" si="67"/>
        <v>6.3162099914235439</v>
      </c>
      <c r="CW46" s="56"/>
      <c r="CX46" s="74">
        <f t="shared" si="68"/>
        <v>43</v>
      </c>
      <c r="CY46" s="4">
        <f>Input_All!Q45*(1-$DC$3)</f>
        <v>1.6710093657106241E-3</v>
      </c>
      <c r="CZ46" s="4">
        <f>Input_All!L45</f>
        <v>1.69802034574007E-3</v>
      </c>
      <c r="DA46" s="4">
        <f>Input_All!M45</f>
        <v>1.19797883505127E-3</v>
      </c>
      <c r="DB46" s="49">
        <f>$DC$3*Input_All!Q45</f>
        <v>2.0895906257667658E-3</v>
      </c>
      <c r="DD46" s="102">
        <f>Input_All!Q45*Input_All!C45</f>
        <v>31.39120559935807</v>
      </c>
      <c r="DG46" s="82">
        <f t="shared" si="69"/>
        <v>43</v>
      </c>
      <c r="DH46" s="56">
        <f t="shared" si="70"/>
        <v>3.0121448394872957E-4</v>
      </c>
      <c r="DI46" s="4">
        <f t="shared" si="71"/>
        <v>6.6102053839952961E-4</v>
      </c>
      <c r="DJ46" s="4">
        <f t="shared" si="72"/>
        <v>5.0004151068879952E-4</v>
      </c>
      <c r="DK46" s="49">
        <f t="shared" si="73"/>
        <v>8.916117907154953E-4</v>
      </c>
      <c r="DM46" s="74">
        <f t="shared" si="74"/>
        <v>43</v>
      </c>
      <c r="DN46" s="4">
        <f t="shared" si="85"/>
        <v>2.3588088670165613E-8</v>
      </c>
      <c r="DO46" s="4">
        <f t="shared" si="85"/>
        <v>2.6878331102127431E-8</v>
      </c>
      <c r="DP46" s="49">
        <f t="shared" si="75"/>
        <v>5.1511312966444936E-8</v>
      </c>
      <c r="DQ46" s="49">
        <f t="shared" si="86"/>
        <v>5.6196607188102771E-8</v>
      </c>
      <c r="DS46" s="74">
        <f t="shared" si="76"/>
        <v>43</v>
      </c>
      <c r="DT46" s="73">
        <f t="shared" si="92"/>
        <v>1.499193319E-3</v>
      </c>
      <c r="DU46" s="467">
        <f t="shared" si="93"/>
        <v>1.499193319E-3</v>
      </c>
      <c r="DV46" s="49"/>
      <c r="DW46" s="102">
        <f t="shared" si="87"/>
        <v>97525.661353737174</v>
      </c>
      <c r="DY46" s="74">
        <f t="shared" si="79"/>
        <v>43</v>
      </c>
      <c r="DZ46" s="409">
        <f t="shared" si="80"/>
        <v>1.5276992982856793E-3</v>
      </c>
      <c r="EB46" s="102">
        <f t="shared" si="88"/>
        <v>97478.820621945531</v>
      </c>
      <c r="EE46" s="74">
        <f t="shared" si="81"/>
        <v>43</v>
      </c>
      <c r="EF46" s="409">
        <f>Input_Accepted!Q45</f>
        <v>3.7605999914773901E-3</v>
      </c>
      <c r="EH46" s="102">
        <f t="shared" si="90"/>
        <v>2.4443899944603035E-3</v>
      </c>
    </row>
    <row r="47" spans="1:138">
      <c r="A47" s="82">
        <f t="shared" si="9"/>
        <v>44</v>
      </c>
      <c r="B47" s="84">
        <f>Input_All!B46</f>
        <v>19</v>
      </c>
      <c r="C47" s="17">
        <f>Input_All!C46</f>
        <v>8848.8925393566005</v>
      </c>
      <c r="D47" s="16">
        <f t="shared" si="10"/>
        <v>2.147161344258056E-3</v>
      </c>
      <c r="E47" s="12"/>
      <c r="F47" s="11">
        <f t="shared" si="11"/>
        <v>44</v>
      </c>
      <c r="G47" s="11">
        <f t="shared" si="12"/>
        <v>44</v>
      </c>
      <c r="H47" s="49">
        <f t="shared" si="13"/>
        <v>44</v>
      </c>
      <c r="J47" s="61">
        <f t="shared" si="14"/>
        <v>44</v>
      </c>
      <c r="K47" s="5">
        <f>Input_All!B46</f>
        <v>19</v>
      </c>
      <c r="L47" s="4">
        <f t="shared" si="82"/>
        <v>108</v>
      </c>
      <c r="M47" s="4">
        <f t="shared" si="83"/>
        <v>5.9048660470202297E-2</v>
      </c>
      <c r="N47" s="4"/>
      <c r="O47" s="49"/>
      <c r="Q47" s="43">
        <f t="shared" si="15"/>
        <v>44</v>
      </c>
      <c r="R47" s="14">
        <f>Input_All!M46</f>
        <v>2.1471613442580599E-3</v>
      </c>
      <c r="S47" s="14">
        <f t="shared" si="16"/>
        <v>3.1126428314997298E-3</v>
      </c>
      <c r="T47" s="14">
        <f t="shared" si="17"/>
        <v>1.1816798570163899E-3</v>
      </c>
      <c r="U47" s="14">
        <f t="shared" si="18"/>
        <v>2.7136428291192438E-3</v>
      </c>
      <c r="V47" s="14">
        <f t="shared" si="19"/>
        <v>1.5806798593968759E-3</v>
      </c>
      <c r="W47" s="49"/>
      <c r="X47" s="43">
        <f t="shared" si="20"/>
        <v>44</v>
      </c>
      <c r="Y47" s="14">
        <f>+Input_All!I46</f>
        <v>2.1338265336405099E-3</v>
      </c>
      <c r="Z47" s="14">
        <f t="shared" si="21"/>
        <v>3.0963053205443009E-3</v>
      </c>
      <c r="AA47" s="14">
        <f t="shared" si="22"/>
        <v>1.171347746736719E-3</v>
      </c>
      <c r="AB47" s="14">
        <f t="shared" si="23"/>
        <v>2.6985462300381422E-3</v>
      </c>
      <c r="AC47" s="14">
        <f t="shared" si="24"/>
        <v>1.5691068372428777E-3</v>
      </c>
      <c r="AD47" s="50"/>
      <c r="AE47" s="43">
        <f t="shared" si="25"/>
        <v>44</v>
      </c>
      <c r="AF47" s="14">
        <f>Input_All!E46</f>
        <v>2.1338265336405099E-3</v>
      </c>
      <c r="AG47" s="14">
        <f>Input_All!J46</f>
        <v>1.67174127414788E-3</v>
      </c>
      <c r="AH47" s="14">
        <f>Input_All!K46</f>
        <v>2.0387862279833699E-3</v>
      </c>
      <c r="AI47" s="44">
        <f>Input_All!L46</f>
        <v>1.87394512653195E-3</v>
      </c>
      <c r="AK47" s="56">
        <f t="shared" si="0"/>
        <v>14.793058888541673</v>
      </c>
      <c r="AL47" s="4">
        <f t="shared" si="1"/>
        <v>18.041000242145028</v>
      </c>
      <c r="AM47" s="4">
        <f t="shared" si="2"/>
        <v>16.582339049332234</v>
      </c>
      <c r="AN47" s="4">
        <f t="shared" si="26"/>
        <v>20.085149855414738</v>
      </c>
      <c r="AO47" s="57">
        <f t="shared" si="91"/>
        <v>44</v>
      </c>
      <c r="AQ47" s="74">
        <f t="shared" si="91"/>
        <v>44</v>
      </c>
      <c r="AR47" s="73">
        <f t="shared" si="3"/>
        <v>4.7542007011017596E-4</v>
      </c>
      <c r="AS47" s="73">
        <f t="shared" si="4"/>
        <v>1.0837511627468602E-4</v>
      </c>
      <c r="AT47" s="50">
        <f t="shared" si="28"/>
        <v>2.7321621772610598E-4</v>
      </c>
      <c r="AU47" s="50">
        <f t="shared" si="29"/>
        <v>-2.2697924927987793E-3</v>
      </c>
      <c r="AW47" s="74">
        <f t="shared" si="30"/>
        <v>44</v>
      </c>
      <c r="AX47" s="4">
        <f t="shared" si="31"/>
        <v>1</v>
      </c>
      <c r="AY47" s="4">
        <f t="shared" si="31"/>
        <v>1</v>
      </c>
      <c r="AZ47" s="49">
        <f t="shared" si="31"/>
        <v>1</v>
      </c>
      <c r="BA47" s="4">
        <f t="shared" si="31"/>
        <v>0</v>
      </c>
      <c r="BC47" s="74">
        <f t="shared" si="32"/>
        <v>44</v>
      </c>
      <c r="BD47" s="56">
        <f t="shared" si="33"/>
        <v>1.0967920692682238</v>
      </c>
      <c r="BE47" s="4">
        <f t="shared" si="34"/>
        <v>5.0097254696172211E-2</v>
      </c>
      <c r="BF47" s="4">
        <f t="shared" si="35"/>
        <v>0.3365070870259359</v>
      </c>
      <c r="BG47" s="49">
        <f t="shared" si="36"/>
        <v>5.9713223057948017E-2</v>
      </c>
      <c r="BI47" s="74">
        <f t="shared" si="37"/>
        <v>44</v>
      </c>
      <c r="BJ47" s="56">
        <f t="shared" si="38"/>
        <v>0.54839603463411191</v>
      </c>
      <c r="BK47" s="4">
        <f t="shared" si="39"/>
        <v>2.5048627348086105E-2</v>
      </c>
      <c r="BL47" s="4">
        <f t="shared" si="40"/>
        <v>0.16825354351296795</v>
      </c>
      <c r="BM47" s="49">
        <f t="shared" si="41"/>
        <v>2.9856611528974009E-2</v>
      </c>
      <c r="BO47" s="74">
        <f t="shared" si="42"/>
        <v>44</v>
      </c>
      <c r="BP47" s="56">
        <f t="shared" si="43"/>
        <v>1.1943957352125498</v>
      </c>
      <c r="BQ47" s="4">
        <f t="shared" si="44"/>
        <v>5.0873315849294304E-2</v>
      </c>
      <c r="BR47" s="4">
        <f t="shared" si="84"/>
        <v>0.35182799528257841</v>
      </c>
      <c r="BS47" s="49">
        <f t="shared" si="45"/>
        <v>5.8494829390893288E-2</v>
      </c>
      <c r="BU47" s="74">
        <f t="shared" si="46"/>
        <v>44</v>
      </c>
      <c r="BV47" s="73">
        <f t="shared" si="47"/>
        <v>2.1352278704037117E-7</v>
      </c>
      <c r="BW47" s="73">
        <f t="shared" si="48"/>
        <v>9.0326596994026015E-9</v>
      </c>
      <c r="BX47" s="73">
        <f t="shared" si="49"/>
        <v>6.7538345760725081E-8</v>
      </c>
      <c r="BY47" s="1">
        <f t="shared" si="50"/>
        <v>1.8486742049828168E-8</v>
      </c>
      <c r="BZ47" s="91">
        <f t="shared" si="51"/>
        <v>2.2105097258975781E-5</v>
      </c>
      <c r="CB47" s="74">
        <f t="shared" si="52"/>
        <v>44</v>
      </c>
      <c r="CC47" s="56">
        <f t="shared" si="53"/>
        <v>0.21655240114774876</v>
      </c>
      <c r="CD47" s="4">
        <f t="shared" si="54"/>
        <v>4.4539846214674376E-2</v>
      </c>
      <c r="CE47" s="4">
        <f t="shared" si="55"/>
        <v>0.12179125294930966</v>
      </c>
      <c r="CF47" s="49">
        <f t="shared" si="56"/>
        <v>6.3719312237765904E-2</v>
      </c>
      <c r="CH47" s="74">
        <f t="shared" si="57"/>
        <v>44</v>
      </c>
      <c r="CI47" s="56">
        <f t="shared" si="5"/>
        <v>0</v>
      </c>
      <c r="CJ47" s="4">
        <f t="shared" si="6"/>
        <v>0</v>
      </c>
      <c r="CK47" s="4">
        <f t="shared" si="7"/>
        <v>0</v>
      </c>
      <c r="CL47" s="49">
        <f t="shared" si="58"/>
        <v>0</v>
      </c>
      <c r="CM47" s="4">
        <f t="shared" si="59"/>
        <v>27.398873050534611</v>
      </c>
      <c r="CN47" s="49">
        <f t="shared" si="60"/>
        <v>10.365130337090717</v>
      </c>
      <c r="CP47" s="74">
        <f t="shared" si="61"/>
        <v>44</v>
      </c>
      <c r="CQ47" s="56">
        <f t="shared" si="62"/>
        <v>0</v>
      </c>
      <c r="CR47" s="4">
        <f t="shared" si="63"/>
        <v>0</v>
      </c>
      <c r="CS47" s="4">
        <f t="shared" si="64"/>
        <v>0</v>
      </c>
      <c r="CT47" s="49">
        <f t="shared" si="65"/>
        <v>0</v>
      </c>
      <c r="CU47" s="4">
        <f t="shared" si="66"/>
        <v>23.879145602093399</v>
      </c>
      <c r="CV47" s="49">
        <f t="shared" si="67"/>
        <v>13.884857785531931</v>
      </c>
      <c r="CW47" s="56"/>
      <c r="CX47" s="74">
        <f t="shared" si="68"/>
        <v>44</v>
      </c>
      <c r="CY47" s="4">
        <f>Input_All!Q46*(1-$DC$3)</f>
        <v>1.8151136719876206E-3</v>
      </c>
      <c r="CZ47" s="4">
        <f>Input_All!L46</f>
        <v>1.87394512653195E-3</v>
      </c>
      <c r="DA47" s="4">
        <f>Input_All!M46</f>
        <v>2.1471613442580599E-3</v>
      </c>
      <c r="DB47" s="49">
        <f>$DC$3*Input_All!Q46</f>
        <v>2.2697924927987793E-3</v>
      </c>
      <c r="DD47" s="102">
        <f>Input_All!Q46*Input_All!C46</f>
        <v>36.146895685550156</v>
      </c>
      <c r="DG47" s="82">
        <f t="shared" si="69"/>
        <v>44</v>
      </c>
      <c r="DH47" s="56">
        <f t="shared" si="70"/>
        <v>4.7542007011017596E-4</v>
      </c>
      <c r="DI47" s="4">
        <f t="shared" si="71"/>
        <v>1.0837511627468602E-4</v>
      </c>
      <c r="DJ47" s="4">
        <f t="shared" si="72"/>
        <v>2.7321621772610598E-4</v>
      </c>
      <c r="DK47" s="49">
        <f t="shared" si="73"/>
        <v>1.2263114854072334E-4</v>
      </c>
      <c r="DM47" s="74">
        <f t="shared" si="74"/>
        <v>44</v>
      </c>
      <c r="DN47" s="4">
        <f t="shared" si="85"/>
        <v>2.9772796825714791E-8</v>
      </c>
      <c r="DO47" s="4">
        <f t="shared" si="85"/>
        <v>3.2323313062715433E-8</v>
      </c>
      <c r="DP47" s="49">
        <f t="shared" si="75"/>
        <v>3.0949528496671021E-8</v>
      </c>
      <c r="DQ47" s="49">
        <f t="shared" si="86"/>
        <v>3.2472712881823479E-8</v>
      </c>
      <c r="DS47" s="74">
        <f t="shared" si="76"/>
        <v>44</v>
      </c>
      <c r="DT47" s="73">
        <f t="shared" si="92"/>
        <v>1.67174127414788E-3</v>
      </c>
      <c r="DU47" s="467">
        <f t="shared" si="93"/>
        <v>1.67174127414788E-3</v>
      </c>
      <c r="DV47" s="49"/>
      <c r="DW47" s="102">
        <f t="shared" si="87"/>
        <v>97379.451533804604</v>
      </c>
      <c r="DY47" s="74">
        <f t="shared" si="79"/>
        <v>44</v>
      </c>
      <c r="DZ47" s="409">
        <f t="shared" si="80"/>
        <v>1.7035281167971398E-3</v>
      </c>
      <c r="EB47" s="102">
        <f t="shared" si="88"/>
        <v>97329.902296083674</v>
      </c>
      <c r="EE47" s="74">
        <f t="shared" si="81"/>
        <v>44</v>
      </c>
      <c r="EF47" s="409">
        <f>Input_Accepted!Q46</f>
        <v>4.0849061647863999E-3</v>
      </c>
      <c r="EH47" s="102">
        <f t="shared" si="90"/>
        <v>2.6551890071111603E-3</v>
      </c>
    </row>
    <row r="48" spans="1:138">
      <c r="A48" s="82">
        <f t="shared" si="9"/>
        <v>45</v>
      </c>
      <c r="B48" s="84">
        <f>Input_All!B47</f>
        <v>10</v>
      </c>
      <c r="C48" s="17">
        <f>Input_All!C47</f>
        <v>9397.8952772074008</v>
      </c>
      <c r="D48" s="16">
        <f t="shared" si="10"/>
        <v>1.0640680391760563E-3</v>
      </c>
      <c r="E48" s="12"/>
      <c r="F48" s="11">
        <f t="shared" si="11"/>
        <v>45</v>
      </c>
      <c r="G48" s="11">
        <f t="shared" si="12"/>
        <v>45</v>
      </c>
      <c r="H48" s="49">
        <f t="shared" si="13"/>
        <v>45</v>
      </c>
      <c r="J48" s="61">
        <f t="shared" si="14"/>
        <v>45</v>
      </c>
      <c r="K48" s="5">
        <f>Input_All!B47</f>
        <v>10</v>
      </c>
      <c r="L48" s="4">
        <f t="shared" si="82"/>
        <v>118</v>
      </c>
      <c r="M48" s="4">
        <f t="shared" si="83"/>
        <v>6.4516129032258063E-2</v>
      </c>
      <c r="N48" s="4"/>
      <c r="O48" s="49"/>
      <c r="Q48" s="43">
        <f t="shared" si="15"/>
        <v>45</v>
      </c>
      <c r="R48" s="14">
        <f>Input_All!M47</f>
        <v>1.06406803917606E-3</v>
      </c>
      <c r="S48" s="14">
        <f t="shared" si="16"/>
        <v>1.7235842426564416E-3</v>
      </c>
      <c r="T48" s="14">
        <f t="shared" si="17"/>
        <v>4.045518356956783E-4</v>
      </c>
      <c r="U48" s="14">
        <f t="shared" si="18"/>
        <v>1.4510290769324064E-3</v>
      </c>
      <c r="V48" s="14">
        <f t="shared" si="19"/>
        <v>6.7710700141971366E-4</v>
      </c>
      <c r="W48" s="49"/>
      <c r="X48" s="43">
        <f t="shared" si="20"/>
        <v>45</v>
      </c>
      <c r="Y48" s="14">
        <f>+Input_All!I47</f>
        <v>1.0591363009319901E-3</v>
      </c>
      <c r="Z48" s="14">
        <f t="shared" si="21"/>
        <v>1.7171223678694443E-3</v>
      </c>
      <c r="AA48" s="14">
        <f t="shared" si="22"/>
        <v>4.0115023399453584E-4</v>
      </c>
      <c r="AB48" s="14">
        <f t="shared" si="23"/>
        <v>1.4451995544922311E-3</v>
      </c>
      <c r="AC48" s="14">
        <f t="shared" si="24"/>
        <v>6.7307304737174905E-4</v>
      </c>
      <c r="AD48" s="50"/>
      <c r="AE48" s="43">
        <f t="shared" si="25"/>
        <v>45</v>
      </c>
      <c r="AF48" s="14">
        <f>Input_All!E47</f>
        <v>1.0591363009319901E-3</v>
      </c>
      <c r="AG48" s="14">
        <f>Input_All!J47</f>
        <v>1.86411034774853E-3</v>
      </c>
      <c r="AH48" s="14">
        <f>Input_All!K47</f>
        <v>2.2359410843955101E-3</v>
      </c>
      <c r="AI48" s="44">
        <f>Input_All!L47</f>
        <v>2.0249638060687298E-3</v>
      </c>
      <c r="AK48" s="56">
        <f t="shared" si="0"/>
        <v>17.518713833299355</v>
      </c>
      <c r="AL48" s="4">
        <f t="shared" si="1"/>
        <v>21.01314015715456</v>
      </c>
      <c r="AM48" s="4">
        <f t="shared" si="2"/>
        <v>19.030397789569239</v>
      </c>
      <c r="AN48" s="4">
        <f t="shared" si="26"/>
        <v>22.764447417498602</v>
      </c>
      <c r="AO48" s="57">
        <f t="shared" si="91"/>
        <v>45</v>
      </c>
      <c r="AQ48" s="74">
        <f t="shared" si="91"/>
        <v>45</v>
      </c>
      <c r="AR48" s="73">
        <f t="shared" si="3"/>
        <v>-8.0004230857247372E-4</v>
      </c>
      <c r="AS48" s="73">
        <f t="shared" si="4"/>
        <v>-1.1718730452194538E-3</v>
      </c>
      <c r="AT48" s="50">
        <f t="shared" si="28"/>
        <v>-9.6089576689267352E-4</v>
      </c>
      <c r="AU48" s="50">
        <f t="shared" si="29"/>
        <v>-2.4222920926464178E-3</v>
      </c>
      <c r="AW48" s="74">
        <f t="shared" si="30"/>
        <v>45</v>
      </c>
      <c r="AX48" s="4">
        <f t="shared" si="31"/>
        <v>0</v>
      </c>
      <c r="AY48" s="4">
        <f t="shared" si="31"/>
        <v>0</v>
      </c>
      <c r="AZ48" s="49">
        <f t="shared" si="31"/>
        <v>0</v>
      </c>
      <c r="BA48" s="4">
        <f t="shared" si="31"/>
        <v>0</v>
      </c>
      <c r="BC48" s="74">
        <f t="shared" si="32"/>
        <v>45</v>
      </c>
      <c r="BD48" s="56">
        <f t="shared" si="33"/>
        <v>3.8237360970368268</v>
      </c>
      <c r="BE48" s="4">
        <f t="shared" si="34"/>
        <v>7.1750228979811208</v>
      </c>
      <c r="BF48" s="4">
        <f t="shared" si="35"/>
        <v>5.1917457514691154</v>
      </c>
      <c r="BG48" s="49">
        <f t="shared" si="36"/>
        <v>9.0765967917617196</v>
      </c>
      <c r="BI48" s="74">
        <f t="shared" si="37"/>
        <v>45</v>
      </c>
      <c r="BJ48" s="56">
        <f t="shared" si="38"/>
        <v>1.9118680485184134</v>
      </c>
      <c r="BK48" s="4">
        <f t="shared" si="39"/>
        <v>3.5875114489905604</v>
      </c>
      <c r="BL48" s="4">
        <f t="shared" si="40"/>
        <v>2.5958728757345577</v>
      </c>
      <c r="BM48" s="49">
        <f t="shared" si="41"/>
        <v>4.5382983958808598</v>
      </c>
      <c r="BO48" s="74">
        <f t="shared" si="42"/>
        <v>45</v>
      </c>
      <c r="BP48" s="56">
        <f t="shared" si="43"/>
        <v>3.2208801464724521</v>
      </c>
      <c r="BQ48" s="4">
        <f t="shared" si="44"/>
        <v>5.7591611527451354</v>
      </c>
      <c r="BR48" s="4">
        <f t="shared" si="84"/>
        <v>4.27647142317897</v>
      </c>
      <c r="BS48" s="49">
        <f t="shared" si="45"/>
        <v>7.1399251708027656</v>
      </c>
      <c r="BU48" s="74">
        <f t="shared" si="46"/>
        <v>45</v>
      </c>
      <c r="BV48" s="73">
        <f t="shared" si="47"/>
        <v>6.479832160481971E-7</v>
      </c>
      <c r="BW48" s="73">
        <f t="shared" si="48"/>
        <v>1.3848694983826223E-6</v>
      </c>
      <c r="BX48" s="73">
        <f t="shared" si="49"/>
        <v>9.328227696786591E-7</v>
      </c>
      <c r="BY48" s="1">
        <f t="shared" si="50"/>
        <v>1.8581937124845883E-6</v>
      </c>
      <c r="BZ48" s="91">
        <f t="shared" si="51"/>
        <v>3.4084103827685647E-5</v>
      </c>
      <c r="CB48" s="74">
        <f t="shared" si="52"/>
        <v>45</v>
      </c>
      <c r="CC48" s="56">
        <f t="shared" si="53"/>
        <v>0.76002875749627385</v>
      </c>
      <c r="CD48" s="4">
        <f t="shared" si="54"/>
        <v>1.1110985266277695</v>
      </c>
      <c r="CE48" s="4">
        <f t="shared" si="55"/>
        <v>0.91190105021124956</v>
      </c>
      <c r="CF48" s="49">
        <f t="shared" si="56"/>
        <v>1.2870447274018602</v>
      </c>
      <c r="CH48" s="74">
        <f t="shared" si="57"/>
        <v>45</v>
      </c>
      <c r="CI48" s="56">
        <f t="shared" si="5"/>
        <v>1</v>
      </c>
      <c r="CJ48" s="4">
        <f t="shared" si="6"/>
        <v>1</v>
      </c>
      <c r="CK48" s="4">
        <f t="shared" si="7"/>
        <v>1</v>
      </c>
      <c r="CL48" s="49">
        <f t="shared" si="58"/>
        <v>1</v>
      </c>
      <c r="CM48" s="4">
        <f t="shared" si="59"/>
        <v>16.13733619138744</v>
      </c>
      <c r="CN48" s="49">
        <f t="shared" si="60"/>
        <v>3.7699678895078921</v>
      </c>
      <c r="CP48" s="74">
        <f t="shared" si="61"/>
        <v>45</v>
      </c>
      <c r="CQ48" s="56">
        <f t="shared" si="62"/>
        <v>1</v>
      </c>
      <c r="CR48" s="4">
        <f t="shared" si="63"/>
        <v>1</v>
      </c>
      <c r="CS48" s="4">
        <f t="shared" si="64"/>
        <v>1</v>
      </c>
      <c r="CT48" s="49">
        <f t="shared" si="65"/>
        <v>1</v>
      </c>
      <c r="CU48" s="4">
        <f t="shared" si="66"/>
        <v>13.581834067784778</v>
      </c>
      <c r="CV48" s="49">
        <f t="shared" si="67"/>
        <v>6.3254700131105537</v>
      </c>
      <c r="CW48" s="56"/>
      <c r="CX48" s="74">
        <f t="shared" si="68"/>
        <v>45</v>
      </c>
      <c r="CY48" s="4">
        <f>Input_All!Q47*(1-$DC$3)</f>
        <v>1.9370649558755918E-3</v>
      </c>
      <c r="CZ48" s="4">
        <f>Input_All!L47</f>
        <v>2.0249638060687298E-3</v>
      </c>
      <c r="DA48" s="4">
        <f>Input_All!M47</f>
        <v>1.06406803917606E-3</v>
      </c>
      <c r="DB48" s="49">
        <f>$DC$3*Input_All!Q47</f>
        <v>2.4222920926464178E-3</v>
      </c>
      <c r="DD48" s="102">
        <f>Input_All!Q47*Input_All!C47</f>
        <v>40.968781017965789</v>
      </c>
      <c r="DG48" s="82">
        <f t="shared" si="69"/>
        <v>45</v>
      </c>
      <c r="DH48" s="56">
        <f t="shared" si="70"/>
        <v>8.0004230857247372E-4</v>
      </c>
      <c r="DI48" s="4">
        <f t="shared" si="71"/>
        <v>1.1718730452194538E-3</v>
      </c>
      <c r="DJ48" s="4">
        <f t="shared" si="72"/>
        <v>9.6089576689267352E-4</v>
      </c>
      <c r="DK48" s="49">
        <f t="shared" si="73"/>
        <v>1.3582240534703615E-3</v>
      </c>
      <c r="DM48" s="74">
        <f t="shared" si="74"/>
        <v>45</v>
      </c>
      <c r="DN48" s="4">
        <f t="shared" si="85"/>
        <v>3.7005860477972317E-8</v>
      </c>
      <c r="DO48" s="4">
        <f t="shared" si="85"/>
        <v>3.8870037406891604E-8</v>
      </c>
      <c r="DP48" s="49">
        <f t="shared" si="75"/>
        <v>2.2806641569032616E-8</v>
      </c>
      <c r="DQ48" s="49">
        <f t="shared" si="86"/>
        <v>2.3256127953689871E-8</v>
      </c>
      <c r="DS48" s="74">
        <f t="shared" si="76"/>
        <v>45</v>
      </c>
      <c r="DT48" s="73">
        <f t="shared" si="92"/>
        <v>1.86411034774853E-3</v>
      </c>
      <c r="DU48" s="467">
        <f t="shared" si="93"/>
        <v>1.86411034774853E-3</v>
      </c>
      <c r="DV48" s="49"/>
      <c r="DW48" s="102">
        <f t="shared" si="87"/>
        <v>97216.658285421654</v>
      </c>
      <c r="DY48" s="74">
        <f t="shared" si="79"/>
        <v>45</v>
      </c>
      <c r="DZ48" s="409">
        <f t="shared" si="80"/>
        <v>1.8995549367055997E-3</v>
      </c>
      <c r="EB48" s="102">
        <f t="shared" si="88"/>
        <v>97164.098070917171</v>
      </c>
      <c r="EE48" s="74">
        <f t="shared" si="81"/>
        <v>45</v>
      </c>
      <c r="EF48" s="409">
        <f>Input_Accepted!Q47</f>
        <v>4.3593570485220097E-3</v>
      </c>
      <c r="EH48" s="102">
        <f t="shared" si="90"/>
        <v>2.8335820815393064E-3</v>
      </c>
    </row>
    <row r="49" spans="1:138">
      <c r="A49" s="82">
        <f t="shared" si="9"/>
        <v>46</v>
      </c>
      <c r="B49" s="84">
        <f>Input_All!B48</f>
        <v>17</v>
      </c>
      <c r="C49" s="17">
        <f>Input_All!C48</f>
        <v>9791.86652977413</v>
      </c>
      <c r="D49" s="16">
        <f t="shared" si="10"/>
        <v>1.7361347755617479E-3</v>
      </c>
      <c r="E49" s="12"/>
      <c r="F49" s="11">
        <f t="shared" si="11"/>
        <v>46</v>
      </c>
      <c r="G49" s="11">
        <f t="shared" si="12"/>
        <v>46</v>
      </c>
      <c r="H49" s="49">
        <f t="shared" si="13"/>
        <v>46</v>
      </c>
      <c r="J49" s="61">
        <f t="shared" si="14"/>
        <v>46</v>
      </c>
      <c r="K49" s="5">
        <f>Input_All!B48</f>
        <v>17</v>
      </c>
      <c r="L49" s="4">
        <f t="shared" si="82"/>
        <v>135</v>
      </c>
      <c r="M49" s="4">
        <f t="shared" si="83"/>
        <v>7.3810825587752871E-2</v>
      </c>
      <c r="N49" s="4"/>
      <c r="O49" s="49"/>
      <c r="Q49" s="43">
        <f t="shared" si="15"/>
        <v>46</v>
      </c>
      <c r="R49" s="14">
        <f>Input_All!M48</f>
        <v>1.7361347755617501E-3</v>
      </c>
      <c r="S49" s="14">
        <f t="shared" si="16"/>
        <v>2.5614408601205875E-3</v>
      </c>
      <c r="T49" s="14">
        <f t="shared" si="17"/>
        <v>9.1082869100291247E-4</v>
      </c>
      <c r="U49" s="14">
        <f t="shared" si="18"/>
        <v>2.22037048844066E-3</v>
      </c>
      <c r="V49" s="14">
        <f t="shared" si="19"/>
        <v>1.2518990626828401E-3</v>
      </c>
      <c r="W49" s="49"/>
      <c r="X49" s="43">
        <f t="shared" si="20"/>
        <v>46</v>
      </c>
      <c r="Y49" s="14">
        <f>+Input_All!I48</f>
        <v>1.73331521241934E-3</v>
      </c>
      <c r="Z49" s="14">
        <f t="shared" si="21"/>
        <v>2.5579508570423132E-3</v>
      </c>
      <c r="AA49" s="14">
        <f t="shared" si="22"/>
        <v>9.0867956779636658E-4</v>
      </c>
      <c r="AB49" s="14">
        <f t="shared" si="23"/>
        <v>2.217157554927717E-3</v>
      </c>
      <c r="AC49" s="14">
        <f t="shared" si="24"/>
        <v>1.2494728699109629E-3</v>
      </c>
      <c r="AD49" s="50"/>
      <c r="AE49" s="43">
        <f t="shared" si="25"/>
        <v>46</v>
      </c>
      <c r="AF49" s="14">
        <f>Input_All!E48</f>
        <v>1.73331521241934E-3</v>
      </c>
      <c r="AG49" s="14">
        <f>Input_All!J48</f>
        <v>2.0772588447127999E-3</v>
      </c>
      <c r="AH49" s="14">
        <f>Input_All!K48</f>
        <v>2.45213779600184E-3</v>
      </c>
      <c r="AI49" s="44">
        <f>Input_All!L48</f>
        <v>2.1918701318544001E-3</v>
      </c>
      <c r="AK49" s="56">
        <f t="shared" si="0"/>
        <v>20.340241355220542</v>
      </c>
      <c r="AL49" s="4">
        <f t="shared" si="1"/>
        <v>24.01100601106452</v>
      </c>
      <c r="AM49" s="4">
        <f t="shared" si="2"/>
        <v>21.462499781716708</v>
      </c>
      <c r="AN49" s="4">
        <f t="shared" si="26"/>
        <v>25.348198138544412</v>
      </c>
      <c r="AO49" s="57">
        <f t="shared" si="91"/>
        <v>46</v>
      </c>
      <c r="AQ49" s="74">
        <f t="shared" si="91"/>
        <v>46</v>
      </c>
      <c r="AR49" s="73">
        <f t="shared" si="3"/>
        <v>-3.4112406915105201E-4</v>
      </c>
      <c r="AS49" s="73">
        <f t="shared" si="4"/>
        <v>-7.1600302044009211E-4</v>
      </c>
      <c r="AT49" s="50">
        <f t="shared" si="28"/>
        <v>-4.5573535629265215E-4</v>
      </c>
      <c r="AU49" s="50">
        <f t="shared" si="29"/>
        <v>-2.5886993109503834E-3</v>
      </c>
      <c r="AW49" s="74">
        <f t="shared" si="30"/>
        <v>46</v>
      </c>
      <c r="AX49" s="4">
        <f t="shared" si="31"/>
        <v>0</v>
      </c>
      <c r="AY49" s="4">
        <f t="shared" si="31"/>
        <v>0</v>
      </c>
      <c r="AZ49" s="49">
        <f t="shared" si="31"/>
        <v>0</v>
      </c>
      <c r="BA49" s="4">
        <f t="shared" si="31"/>
        <v>0</v>
      </c>
      <c r="BC49" s="74">
        <f t="shared" si="32"/>
        <v>46</v>
      </c>
      <c r="BD49" s="56">
        <f t="shared" si="33"/>
        <v>0.58129368434724782</v>
      </c>
      <c r="BE49" s="4">
        <f t="shared" si="34"/>
        <v>2.2818472131941974</v>
      </c>
      <c r="BF49" s="4">
        <f t="shared" si="35"/>
        <v>0.99980791553788695</v>
      </c>
      <c r="BG49" s="49">
        <f t="shared" si="36"/>
        <v>3.1135899374386149</v>
      </c>
      <c r="BI49" s="74">
        <f t="shared" si="37"/>
        <v>46</v>
      </c>
      <c r="BJ49" s="56">
        <f t="shared" si="38"/>
        <v>0.29064684217362391</v>
      </c>
      <c r="BK49" s="4">
        <f t="shared" si="39"/>
        <v>1.1409236065970987</v>
      </c>
      <c r="BL49" s="4">
        <f t="shared" si="40"/>
        <v>0.49990395776894347</v>
      </c>
      <c r="BM49" s="49">
        <f t="shared" si="41"/>
        <v>1.5567949687193074</v>
      </c>
      <c r="BO49" s="74">
        <f t="shared" si="42"/>
        <v>46</v>
      </c>
      <c r="BP49" s="56">
        <f t="shared" si="43"/>
        <v>0.54738956626550883</v>
      </c>
      <c r="BQ49" s="4">
        <f t="shared" si="44"/>
        <v>2.0421331942514391</v>
      </c>
      <c r="BR49" s="4">
        <f t="shared" si="84"/>
        <v>0.92581273439083756</v>
      </c>
      <c r="BS49" s="49">
        <f t="shared" si="45"/>
        <v>2.7422856283957513</v>
      </c>
      <c r="BU49" s="74">
        <f t="shared" si="46"/>
        <v>46</v>
      </c>
      <c r="BV49" s="73">
        <f t="shared" si="47"/>
        <v>1.1829722219521881E-7</v>
      </c>
      <c r="BW49" s="73">
        <f t="shared" si="48"/>
        <v>5.1670590666822027E-7</v>
      </c>
      <c r="BX49" s="73">
        <f t="shared" si="49"/>
        <v>2.1027261413809448E-7</v>
      </c>
      <c r="BY49" s="1">
        <f t="shared" si="50"/>
        <v>7.3168195601976572E-7</v>
      </c>
      <c r="BZ49" s="91">
        <f t="shared" si="51"/>
        <v>2.7476703084829725E-5</v>
      </c>
      <c r="CB49" s="74">
        <f t="shared" si="52"/>
        <v>46</v>
      </c>
      <c r="CC49" s="56">
        <f t="shared" si="53"/>
        <v>0.19843109310359522</v>
      </c>
      <c r="CD49" s="4">
        <f t="shared" si="54"/>
        <v>0.41470967221200139</v>
      </c>
      <c r="CE49" s="4">
        <f t="shared" si="55"/>
        <v>0.26455368080166725</v>
      </c>
      <c r="CF49" s="49">
        <f t="shared" si="56"/>
        <v>0.49349598526693184</v>
      </c>
      <c r="CH49" s="74">
        <f t="shared" si="57"/>
        <v>46</v>
      </c>
      <c r="CI49" s="56">
        <f t="shared" si="5"/>
        <v>0</v>
      </c>
      <c r="CJ49" s="4">
        <f t="shared" si="6"/>
        <v>0</v>
      </c>
      <c r="CK49" s="4">
        <f t="shared" si="7"/>
        <v>0</v>
      </c>
      <c r="CL49" s="49">
        <f t="shared" si="58"/>
        <v>1</v>
      </c>
      <c r="CM49" s="4">
        <f t="shared" si="59"/>
        <v>25.047113381879676</v>
      </c>
      <c r="CN49" s="49">
        <f t="shared" si="60"/>
        <v>8.8976690461948635</v>
      </c>
      <c r="CP49" s="74">
        <f t="shared" si="61"/>
        <v>46</v>
      </c>
      <c r="CQ49" s="56">
        <f t="shared" si="62"/>
        <v>0</v>
      </c>
      <c r="CR49" s="4">
        <f t="shared" si="63"/>
        <v>1</v>
      </c>
      <c r="CS49" s="4">
        <f t="shared" si="64"/>
        <v>0</v>
      </c>
      <c r="CT49" s="49">
        <f t="shared" si="65"/>
        <v>1</v>
      </c>
      <c r="CU49" s="4">
        <f t="shared" si="66"/>
        <v>21.710110853332559</v>
      </c>
      <c r="CV49" s="49">
        <f t="shared" si="67"/>
        <v>12.234671574741983</v>
      </c>
      <c r="CW49" s="56"/>
      <c r="CX49" s="74">
        <f t="shared" si="68"/>
        <v>46</v>
      </c>
      <c r="CY49" s="4">
        <f>Input_All!Q48*(1-$DC$3)</f>
        <v>2.0701379209238265E-3</v>
      </c>
      <c r="CZ49" s="4">
        <f>Input_All!L48</f>
        <v>2.1918701318544001E-3</v>
      </c>
      <c r="DA49" s="4">
        <f>Input_All!M48</f>
        <v>1.7361347755617501E-3</v>
      </c>
      <c r="DB49" s="49">
        <f>$DC$3*Input_All!Q48</f>
        <v>2.5886993109503834E-3</v>
      </c>
      <c r="DD49" s="102">
        <f>Input_All!Q48*Input_All!C48</f>
        <v>45.61871235845463</v>
      </c>
      <c r="DG49" s="82">
        <f t="shared" si="69"/>
        <v>46</v>
      </c>
      <c r="DH49" s="56">
        <f t="shared" si="70"/>
        <v>3.4112406915105201E-4</v>
      </c>
      <c r="DI49" s="4">
        <f t="shared" si="71"/>
        <v>7.1600302044009211E-4</v>
      </c>
      <c r="DJ49" s="4">
        <f t="shared" si="72"/>
        <v>4.5573535629265215E-4</v>
      </c>
      <c r="DK49" s="49">
        <f t="shared" si="73"/>
        <v>8.5256453538863543E-4</v>
      </c>
      <c r="DM49" s="74">
        <f t="shared" si="74"/>
        <v>46</v>
      </c>
      <c r="DN49" s="4">
        <f t="shared" si="85"/>
        <v>4.543228175812737E-8</v>
      </c>
      <c r="DO49" s="4">
        <f t="shared" si="85"/>
        <v>4.67410181093906E-8</v>
      </c>
      <c r="DP49" s="49">
        <f t="shared" si="75"/>
        <v>2.7857721587272285E-8</v>
      </c>
      <c r="DQ49" s="49">
        <f t="shared" si="86"/>
        <v>2.7691362303663643E-8</v>
      </c>
      <c r="DS49" s="74">
        <f t="shared" si="76"/>
        <v>46</v>
      </c>
      <c r="DT49" s="73">
        <f t="shared" si="92"/>
        <v>2.0772588447127999E-3</v>
      </c>
      <c r="DU49" s="467">
        <f t="shared" si="93"/>
        <v>2.0772588447127999E-3</v>
      </c>
      <c r="DV49" s="49"/>
      <c r="DW49" s="102">
        <f t="shared" si="87"/>
        <v>97035.435706738266</v>
      </c>
      <c r="DY49" s="74">
        <f t="shared" si="79"/>
        <v>46</v>
      </c>
      <c r="DZ49" s="409">
        <f t="shared" si="80"/>
        <v>2.1167562843344458E-3</v>
      </c>
      <c r="EB49" s="102">
        <f t="shared" si="88"/>
        <v>96979.529528756015</v>
      </c>
      <c r="EE49" s="74">
        <f t="shared" si="81"/>
        <v>46</v>
      </c>
      <c r="EF49" s="409">
        <f>Input_Accepted!Q48</f>
        <v>4.6588372318742098E-3</v>
      </c>
      <c r="EH49" s="102">
        <f t="shared" si="90"/>
        <v>3.0282442007182366E-3</v>
      </c>
    </row>
    <row r="50" spans="1:138">
      <c r="A50" s="82">
        <f t="shared" si="9"/>
        <v>47</v>
      </c>
      <c r="B50" s="84">
        <f>Input_All!B49</f>
        <v>26</v>
      </c>
      <c r="C50" s="17">
        <f>Input_All!C49</f>
        <v>10235.6112251882</v>
      </c>
      <c r="D50" s="16">
        <f t="shared" si="10"/>
        <v>2.5401511866744372E-3</v>
      </c>
      <c r="E50" s="12"/>
      <c r="F50" s="11">
        <f t="shared" si="11"/>
        <v>47</v>
      </c>
      <c r="G50" s="11">
        <f t="shared" si="12"/>
        <v>47</v>
      </c>
      <c r="H50" s="49">
        <f t="shared" si="13"/>
        <v>47</v>
      </c>
      <c r="J50" s="61">
        <f t="shared" si="14"/>
        <v>47</v>
      </c>
      <c r="K50" s="5">
        <f>Input_All!B49</f>
        <v>26</v>
      </c>
      <c r="L50" s="4">
        <f t="shared" si="82"/>
        <v>161</v>
      </c>
      <c r="M50" s="4">
        <f t="shared" si="83"/>
        <v>8.8026243849097865E-2</v>
      </c>
      <c r="N50" s="4"/>
      <c r="O50" s="49"/>
      <c r="Q50" s="43">
        <f t="shared" si="15"/>
        <v>47</v>
      </c>
      <c r="R50" s="14">
        <f>Input_All!M49</f>
        <v>2.5401511866744299E-3</v>
      </c>
      <c r="S50" s="14">
        <f t="shared" si="16"/>
        <v>3.5165538681330628E-3</v>
      </c>
      <c r="T50" s="14">
        <f t="shared" si="17"/>
        <v>1.5637485052157969E-3</v>
      </c>
      <c r="U50" s="14">
        <f t="shared" si="18"/>
        <v>3.1130405150812807E-3</v>
      </c>
      <c r="V50" s="14">
        <f t="shared" si="19"/>
        <v>1.9672618582675791E-3</v>
      </c>
      <c r="W50" s="49"/>
      <c r="X50" s="43">
        <f t="shared" si="20"/>
        <v>47</v>
      </c>
      <c r="Y50" s="14">
        <f>+Input_All!I49</f>
        <v>2.5374037299755099E-3</v>
      </c>
      <c r="Z50" s="14">
        <f t="shared" si="21"/>
        <v>3.5132782243947431E-3</v>
      </c>
      <c r="AA50" s="14">
        <f t="shared" si="22"/>
        <v>1.5615292355562764E-3</v>
      </c>
      <c r="AB50" s="14">
        <f t="shared" si="23"/>
        <v>3.1099831527214884E-3</v>
      </c>
      <c r="AC50" s="14">
        <f t="shared" si="24"/>
        <v>1.9648243072295313E-3</v>
      </c>
      <c r="AD50" s="50"/>
      <c r="AE50" s="43">
        <f t="shared" si="25"/>
        <v>47</v>
      </c>
      <c r="AF50" s="14">
        <f>Input_All!E49</f>
        <v>2.5374037299755099E-3</v>
      </c>
      <c r="AG50" s="14">
        <f>Input_All!J49</f>
        <v>2.3118607330928501E-3</v>
      </c>
      <c r="AH50" s="14">
        <f>Input_All!K49</f>
        <v>2.6892107327600701E-3</v>
      </c>
      <c r="AI50" s="44">
        <f>Input_All!L49</f>
        <v>2.3877926706988499E-3</v>
      </c>
      <c r="AK50" s="56">
        <f t="shared" si="0"/>
        <v>23.663307670717</v>
      </c>
      <c r="AL50" s="4">
        <f t="shared" si="1"/>
        <v>27.525715563135559</v>
      </c>
      <c r="AM50" s="4">
        <f t="shared" si="2"/>
        <v>24.440517463627259</v>
      </c>
      <c r="AN50" s="4">
        <f t="shared" si="26"/>
        <v>28.469618916232175</v>
      </c>
      <c r="AO50" s="57">
        <f t="shared" si="91"/>
        <v>47</v>
      </c>
      <c r="AQ50" s="74">
        <f t="shared" si="91"/>
        <v>47</v>
      </c>
      <c r="AR50" s="73">
        <f t="shared" si="3"/>
        <v>2.2829045358158714E-4</v>
      </c>
      <c r="AS50" s="73">
        <f t="shared" si="4"/>
        <v>-1.4905954608563287E-4</v>
      </c>
      <c r="AT50" s="50">
        <f t="shared" si="28"/>
        <v>1.5235851597558735E-4</v>
      </c>
      <c r="AU50" s="50">
        <f t="shared" si="29"/>
        <v>-2.7814283182398527E-3</v>
      </c>
      <c r="AW50" s="74">
        <f t="shared" si="30"/>
        <v>47</v>
      </c>
      <c r="AX50" s="4">
        <f t="shared" si="31"/>
        <v>1</v>
      </c>
      <c r="AY50" s="4">
        <f t="shared" si="31"/>
        <v>0</v>
      </c>
      <c r="AZ50" s="49">
        <f t="shared" si="31"/>
        <v>1</v>
      </c>
      <c r="BA50" s="4">
        <f t="shared" si="31"/>
        <v>0</v>
      </c>
      <c r="BC50" s="74">
        <f t="shared" si="32"/>
        <v>47</v>
      </c>
      <c r="BD50" s="56">
        <f t="shared" si="33"/>
        <v>0.22350157606564469</v>
      </c>
      <c r="BE50" s="4">
        <f t="shared" si="34"/>
        <v>8.6175789408518888E-2</v>
      </c>
      <c r="BF50" s="4">
        <f t="shared" si="35"/>
        <v>9.7454945809413829E-2</v>
      </c>
      <c r="BG50" s="49">
        <f t="shared" si="36"/>
        <v>0.22070699057423582</v>
      </c>
      <c r="BI50" s="74">
        <f t="shared" si="37"/>
        <v>47</v>
      </c>
      <c r="BJ50" s="56">
        <f t="shared" si="38"/>
        <v>0.11175078803282235</v>
      </c>
      <c r="BK50" s="4">
        <f t="shared" si="39"/>
        <v>4.3087894704259444E-2</v>
      </c>
      <c r="BL50" s="4">
        <f t="shared" si="40"/>
        <v>4.8727472904706914E-2</v>
      </c>
      <c r="BM50" s="49">
        <f t="shared" si="41"/>
        <v>0.11035349528711791</v>
      </c>
      <c r="BO50" s="74">
        <f t="shared" si="42"/>
        <v>47</v>
      </c>
      <c r="BP50" s="56">
        <f t="shared" si="43"/>
        <v>0.23020906692255488</v>
      </c>
      <c r="BQ50" s="4">
        <f t="shared" si="44"/>
        <v>8.4341059474606878E-2</v>
      </c>
      <c r="BR50" s="4">
        <f t="shared" si="84"/>
        <v>9.9268712581004726E-2</v>
      </c>
      <c r="BS50" s="49">
        <f t="shared" si="45"/>
        <v>0.2136331234030624</v>
      </c>
      <c r="BU50" s="74">
        <f t="shared" si="46"/>
        <v>47</v>
      </c>
      <c r="BV50" s="73">
        <f t="shared" si="47"/>
        <v>5.0869643442811474E-8</v>
      </c>
      <c r="BW50" s="73">
        <f t="shared" si="48"/>
        <v>2.3045366094431481E-8</v>
      </c>
      <c r="BX50" s="73">
        <f t="shared" si="49"/>
        <v>2.2383469057884266E-8</v>
      </c>
      <c r="BY50" s="1">
        <f t="shared" si="50"/>
        <v>5.9547999677582055E-8</v>
      </c>
      <c r="BZ50" s="91">
        <f t="shared" si="51"/>
        <v>2.032719819771199E-5</v>
      </c>
      <c r="CB50" s="74">
        <f t="shared" si="52"/>
        <v>47</v>
      </c>
      <c r="CC50" s="56">
        <f t="shared" si="53"/>
        <v>8.8887311947333125E-2</v>
      </c>
      <c r="CD50" s="4">
        <f t="shared" si="54"/>
        <v>5.9827689614858973E-2</v>
      </c>
      <c r="CE50" s="4">
        <f t="shared" si="55"/>
        <v>5.8962260325085898E-2</v>
      </c>
      <c r="CF50" s="49">
        <f t="shared" si="56"/>
        <v>9.6170974047830413E-2</v>
      </c>
      <c r="CH50" s="74">
        <f t="shared" si="57"/>
        <v>47</v>
      </c>
      <c r="CI50" s="56">
        <f t="shared" si="5"/>
        <v>0</v>
      </c>
      <c r="CJ50" s="4">
        <f t="shared" si="6"/>
        <v>0</v>
      </c>
      <c r="CK50" s="4">
        <f t="shared" si="7"/>
        <v>0</v>
      </c>
      <c r="CL50" s="49">
        <f t="shared" si="58"/>
        <v>0</v>
      </c>
      <c r="CM50" s="4">
        <f t="shared" si="59"/>
        <v>35.960550030824102</v>
      </c>
      <c r="CN50" s="49">
        <f t="shared" si="60"/>
        <v>15.983206171919372</v>
      </c>
      <c r="CP50" s="74">
        <f t="shared" si="61"/>
        <v>47</v>
      </c>
      <c r="CQ50" s="56">
        <f t="shared" si="62"/>
        <v>0</v>
      </c>
      <c r="CR50" s="4">
        <f t="shared" si="63"/>
        <v>0</v>
      </c>
      <c r="CS50" s="4">
        <f t="shared" si="64"/>
        <v>0</v>
      </c>
      <c r="CT50" s="49">
        <f t="shared" si="65"/>
        <v>0</v>
      </c>
      <c r="CU50" s="4">
        <f t="shared" si="66"/>
        <v>31.832578468142255</v>
      </c>
      <c r="CV50" s="49">
        <f t="shared" si="67"/>
        <v>20.11117773460122</v>
      </c>
      <c r="CW50" s="56"/>
      <c r="CX50" s="74">
        <f t="shared" si="68"/>
        <v>47</v>
      </c>
      <c r="CY50" s="4">
        <f>Input_All!Q49*(1-$DC$3)</f>
        <v>2.2242599638989374E-3</v>
      </c>
      <c r="CZ50" s="4">
        <f>Input_All!L49</f>
        <v>2.3877926706988499E-3</v>
      </c>
      <c r="DA50" s="4">
        <f>Input_All!M49</f>
        <v>2.5401511866744299E-3</v>
      </c>
      <c r="DB50" s="49">
        <f>$DC$3*Input_All!Q49</f>
        <v>2.7814283182398527E-3</v>
      </c>
      <c r="DD50" s="102">
        <f>Input_All!Q49*Input_All!C49</f>
        <v>51.236279170452839</v>
      </c>
      <c r="DG50" s="82">
        <f t="shared" si="69"/>
        <v>47</v>
      </c>
      <c r="DH50" s="56">
        <f t="shared" si="70"/>
        <v>2.2829045358158714E-4</v>
      </c>
      <c r="DI50" s="4">
        <f t="shared" si="71"/>
        <v>1.4905954608563287E-4</v>
      </c>
      <c r="DJ50" s="4">
        <f t="shared" si="72"/>
        <v>1.5235851597558735E-4</v>
      </c>
      <c r="DK50" s="49">
        <f t="shared" si="73"/>
        <v>2.4127713156541549E-4</v>
      </c>
      <c r="DM50" s="74">
        <f t="shared" si="74"/>
        <v>47</v>
      </c>
      <c r="DN50" s="4">
        <f t="shared" si="85"/>
        <v>5.5038046031485513E-8</v>
      </c>
      <c r="DO50" s="4">
        <f t="shared" si="85"/>
        <v>5.6203577343171758E-8</v>
      </c>
      <c r="DP50" s="49">
        <f t="shared" si="75"/>
        <v>3.8385641227254948E-8</v>
      </c>
      <c r="DQ50" s="49">
        <f t="shared" si="86"/>
        <v>3.7144470250784336E-8</v>
      </c>
      <c r="DS50" s="74">
        <f t="shared" si="76"/>
        <v>47</v>
      </c>
      <c r="DT50" s="73">
        <f t="shared" si="92"/>
        <v>2.3118607330928501E-3</v>
      </c>
      <c r="DU50" s="467">
        <f t="shared" si="93"/>
        <v>2.3118607330928501E-3</v>
      </c>
      <c r="DV50" s="49"/>
      <c r="DW50" s="102">
        <f t="shared" si="87"/>
        <v>96833.867989665887</v>
      </c>
      <c r="DY50" s="74">
        <f t="shared" si="79"/>
        <v>47</v>
      </c>
      <c r="DZ50" s="409">
        <f t="shared" si="80"/>
        <v>2.3558189427071237E-3</v>
      </c>
      <c r="EB50" s="102">
        <f t="shared" si="88"/>
        <v>96774.247500174213</v>
      </c>
      <c r="EE50" s="74">
        <f t="shared" si="81"/>
        <v>47</v>
      </c>
      <c r="EF50" s="409">
        <f>Input_Accepted!Q49</f>
        <v>5.0056882821387901E-3</v>
      </c>
      <c r="EH50" s="102">
        <f t="shared" si="90"/>
        <v>3.2536973833902135E-3</v>
      </c>
    </row>
    <row r="51" spans="1:138">
      <c r="A51" s="82">
        <f t="shared" si="9"/>
        <v>48</v>
      </c>
      <c r="B51" s="84">
        <f>Input_All!B50</f>
        <v>25</v>
      </c>
      <c r="C51" s="17">
        <f>Input_All!C50</f>
        <v>10913.9014373717</v>
      </c>
      <c r="D51" s="16">
        <f t="shared" si="10"/>
        <v>2.2906565670818935E-3</v>
      </c>
      <c r="E51" s="12"/>
      <c r="F51" s="11">
        <f t="shared" si="11"/>
        <v>48</v>
      </c>
      <c r="G51" s="11">
        <f t="shared" si="12"/>
        <v>48</v>
      </c>
      <c r="H51" s="49">
        <f t="shared" si="13"/>
        <v>48</v>
      </c>
      <c r="J51" s="61">
        <f t="shared" si="14"/>
        <v>48</v>
      </c>
      <c r="K51" s="5">
        <f>Input_All!B50</f>
        <v>25</v>
      </c>
      <c r="L51" s="4">
        <f t="shared" si="82"/>
        <v>186</v>
      </c>
      <c r="M51" s="4">
        <f t="shared" si="83"/>
        <v>0.10169491525423729</v>
      </c>
      <c r="N51" s="4"/>
      <c r="O51" s="49"/>
      <c r="Q51" s="43">
        <f t="shared" si="15"/>
        <v>48</v>
      </c>
      <c r="R51" s="14">
        <f>Input_All!M50</f>
        <v>2.2906565670819E-3</v>
      </c>
      <c r="S51" s="14">
        <f t="shared" si="16"/>
        <v>3.1885939413780033E-3</v>
      </c>
      <c r="T51" s="14">
        <f t="shared" si="17"/>
        <v>1.3927191927857966E-3</v>
      </c>
      <c r="U51" s="14">
        <f t="shared" si="18"/>
        <v>2.8175075775107362E-3</v>
      </c>
      <c r="V51" s="14">
        <f t="shared" si="19"/>
        <v>1.7638055566530637E-3</v>
      </c>
      <c r="W51" s="49"/>
      <c r="X51" s="43">
        <f t="shared" si="20"/>
        <v>48</v>
      </c>
      <c r="Y51" s="14">
        <f>+Input_All!I50</f>
        <v>2.2854695432642899E-3</v>
      </c>
      <c r="Z51" s="14">
        <f t="shared" si="21"/>
        <v>3.1823896847034704E-3</v>
      </c>
      <c r="AA51" s="14">
        <f t="shared" si="22"/>
        <v>1.3885494018251094E-3</v>
      </c>
      <c r="AB51" s="14">
        <f t="shared" si="23"/>
        <v>2.8117237078842173E-3</v>
      </c>
      <c r="AC51" s="14">
        <f t="shared" si="24"/>
        <v>1.7592153786443626E-3</v>
      </c>
      <c r="AD51" s="50"/>
      <c r="AE51" s="43">
        <f t="shared" si="25"/>
        <v>48</v>
      </c>
      <c r="AF51" s="14">
        <f>Input_All!E50</f>
        <v>2.2854695432642899E-3</v>
      </c>
      <c r="AG51" s="14">
        <f>Input_All!J50</f>
        <v>2.5687651830562301E-3</v>
      </c>
      <c r="AH51" s="14">
        <f>Input_All!K50</f>
        <v>2.9491700113200001E-3</v>
      </c>
      <c r="AI51" s="44">
        <f>Input_All!L50</f>
        <v>2.6458474158231799E-3</v>
      </c>
      <c r="AK51" s="56">
        <f t="shared" si="0"/>
        <v>28.035250023627768</v>
      </c>
      <c r="AL51" s="4">
        <f t="shared" si="1"/>
        <v>32.186950825598863</v>
      </c>
      <c r="AM51" s="4">
        <f t="shared" si="2"/>
        <v>28.876517914618802</v>
      </c>
      <c r="AN51" s="4">
        <f t="shared" si="26"/>
        <v>33.08438391094387</v>
      </c>
      <c r="AO51" s="57">
        <f t="shared" si="91"/>
        <v>48</v>
      </c>
      <c r="AQ51" s="74">
        <f t="shared" si="91"/>
        <v>48</v>
      </c>
      <c r="AR51" s="73">
        <f t="shared" si="3"/>
        <v>-2.7810861597433664E-4</v>
      </c>
      <c r="AS51" s="73">
        <f t="shared" si="4"/>
        <v>-6.585134442381067E-4</v>
      </c>
      <c r="AT51" s="50">
        <f t="shared" si="28"/>
        <v>-3.5519084874128647E-4</v>
      </c>
      <c r="AU51" s="50">
        <f t="shared" si="29"/>
        <v>-3.0313984509384843E-3</v>
      </c>
      <c r="AW51" s="74">
        <f t="shared" si="30"/>
        <v>48</v>
      </c>
      <c r="AX51" s="4">
        <f t="shared" si="31"/>
        <v>0</v>
      </c>
      <c r="AY51" s="4">
        <f t="shared" si="31"/>
        <v>0</v>
      </c>
      <c r="AZ51" s="49">
        <f t="shared" si="31"/>
        <v>0</v>
      </c>
      <c r="BA51" s="4">
        <f t="shared" si="31"/>
        <v>0</v>
      </c>
      <c r="BC51" s="74">
        <f t="shared" si="32"/>
        <v>48</v>
      </c>
      <c r="BD51" s="56">
        <f t="shared" si="33"/>
        <v>0.34115890050000353</v>
      </c>
      <c r="BE51" s="4">
        <f t="shared" si="34"/>
        <v>1.7396370671360355</v>
      </c>
      <c r="BF51" s="4">
        <f t="shared" si="35"/>
        <v>0.54539027605110402</v>
      </c>
      <c r="BG51" s="49">
        <f t="shared" si="36"/>
        <v>2.1594897708217733</v>
      </c>
      <c r="BI51" s="74">
        <f t="shared" si="37"/>
        <v>48</v>
      </c>
      <c r="BJ51" s="56">
        <f t="shared" si="38"/>
        <v>0.17057945025000176</v>
      </c>
      <c r="BK51" s="4">
        <f t="shared" si="39"/>
        <v>0.86981853356801775</v>
      </c>
      <c r="BL51" s="4">
        <f t="shared" si="40"/>
        <v>0.27269513802555201</v>
      </c>
      <c r="BM51" s="49">
        <f t="shared" si="41"/>
        <v>1.0797448854108866</v>
      </c>
      <c r="BO51" s="74">
        <f t="shared" si="42"/>
        <v>48</v>
      </c>
      <c r="BP51" s="56">
        <f t="shared" si="43"/>
        <v>0.32776869567720879</v>
      </c>
      <c r="BQ51" s="4">
        <f t="shared" si="44"/>
        <v>1.600025151373146</v>
      </c>
      <c r="BR51" s="4">
        <f t="shared" si="84"/>
        <v>0.51902487005721709</v>
      </c>
      <c r="BS51" s="49">
        <f t="shared" si="45"/>
        <v>1.9694832307726027</v>
      </c>
      <c r="BU51" s="74">
        <f t="shared" si="46"/>
        <v>48</v>
      </c>
      <c r="BV51" s="73">
        <f t="shared" si="47"/>
        <v>8.0256419525124705E-8</v>
      </c>
      <c r="BW51" s="73">
        <f t="shared" si="48"/>
        <v>4.4049831129736883E-7</v>
      </c>
      <c r="BX51" s="73">
        <f t="shared" si="49"/>
        <v>1.2987221103007156E-7</v>
      </c>
      <c r="BY51" s="1">
        <f t="shared" si="50"/>
        <v>5.5640993530401677E-7</v>
      </c>
      <c r="BZ51" s="91">
        <f t="shared" si="51"/>
        <v>2.3254238087798372E-5</v>
      </c>
      <c r="CB51" s="74">
        <f t="shared" si="52"/>
        <v>48</v>
      </c>
      <c r="CC51" s="56">
        <f t="shared" si="53"/>
        <v>0.12395511488081995</v>
      </c>
      <c r="CD51" s="4">
        <f t="shared" si="54"/>
        <v>0.29040004930792485</v>
      </c>
      <c r="CE51" s="4">
        <f t="shared" si="55"/>
        <v>0.15768220303831726</v>
      </c>
      <c r="CF51" s="49">
        <f t="shared" si="56"/>
        <v>0.32637884406405138</v>
      </c>
      <c r="CH51" s="74">
        <f t="shared" si="57"/>
        <v>48</v>
      </c>
      <c r="CI51" s="56">
        <f t="shared" si="5"/>
        <v>0</v>
      </c>
      <c r="CJ51" s="4">
        <f t="shared" si="6"/>
        <v>0</v>
      </c>
      <c r="CK51" s="4">
        <f t="shared" si="7"/>
        <v>0</v>
      </c>
      <c r="CL51" s="49">
        <f t="shared" si="58"/>
        <v>0</v>
      </c>
      <c r="CM51" s="4">
        <f t="shared" si="59"/>
        <v>34.732287354162075</v>
      </c>
      <c r="CN51" s="49">
        <f t="shared" si="60"/>
        <v>15.154491312440676</v>
      </c>
      <c r="CP51" s="74">
        <f t="shared" si="61"/>
        <v>48</v>
      </c>
      <c r="CQ51" s="56">
        <f t="shared" si="62"/>
        <v>0</v>
      </c>
      <c r="CR51" s="4">
        <f t="shared" si="63"/>
        <v>1</v>
      </c>
      <c r="CS51" s="4">
        <f t="shared" si="64"/>
        <v>0</v>
      </c>
      <c r="CT51" s="49">
        <f t="shared" si="65"/>
        <v>1</v>
      </c>
      <c r="CU51" s="4">
        <f t="shared" si="66"/>
        <v>30.686875416969645</v>
      </c>
      <c r="CV51" s="49">
        <f t="shared" si="67"/>
        <v>19.19990324963311</v>
      </c>
      <c r="CW51" s="56"/>
      <c r="CX51" s="74">
        <f t="shared" si="68"/>
        <v>48</v>
      </c>
      <c r="CY51" s="4">
        <f>Input_All!Q50*(1-$DC$3)</f>
        <v>2.4241567416393461E-3</v>
      </c>
      <c r="CZ51" s="4">
        <f>Input_All!L50</f>
        <v>2.6458474158231799E-3</v>
      </c>
      <c r="DA51" s="4">
        <f>Input_All!M50</f>
        <v>2.2906565670819E-3</v>
      </c>
      <c r="DB51" s="49">
        <f>$DC$3*Input_All!Q50</f>
        <v>3.0313984509384843E-3</v>
      </c>
      <c r="DD51" s="102">
        <f>Input_All!Q50*Input_All!C50</f>
        <v>59.541391657935826</v>
      </c>
      <c r="DG51" s="82">
        <f t="shared" si="69"/>
        <v>48</v>
      </c>
      <c r="DH51" s="56">
        <f t="shared" si="70"/>
        <v>2.7810861597433664E-4</v>
      </c>
      <c r="DI51" s="4">
        <f t="shared" si="71"/>
        <v>6.585134442381067E-4</v>
      </c>
      <c r="DJ51" s="4">
        <f t="shared" si="72"/>
        <v>3.5519084874128647E-4</v>
      </c>
      <c r="DK51" s="49">
        <f t="shared" si="73"/>
        <v>7.4074188385659084E-4</v>
      </c>
      <c r="DM51" s="74">
        <f t="shared" si="74"/>
        <v>48</v>
      </c>
      <c r="DN51" s="4">
        <f t="shared" si="85"/>
        <v>6.599989641098682E-8</v>
      </c>
      <c r="DO51" s="4">
        <f t="shared" si="85"/>
        <v>6.7578826509399305E-8</v>
      </c>
      <c r="DP51" s="49">
        <f t="shared" si="75"/>
        <v>6.6592251481182942E-8</v>
      </c>
      <c r="DQ51" s="49">
        <f t="shared" si="86"/>
        <v>6.2485067241371473E-8</v>
      </c>
      <c r="DS51" s="74">
        <f t="shared" si="76"/>
        <v>48</v>
      </c>
      <c r="DT51" s="73">
        <f t="shared" si="92"/>
        <v>2.5687651830562301E-3</v>
      </c>
      <c r="DU51" s="467">
        <f t="shared" si="93"/>
        <v>2.5687651830562301E-3</v>
      </c>
      <c r="DV51" s="49"/>
      <c r="DW51" s="102">
        <f t="shared" si="87"/>
        <v>96610.001572627079</v>
      </c>
      <c r="DY51" s="74">
        <f t="shared" si="79"/>
        <v>48</v>
      </c>
      <c r="DZ51" s="409">
        <f t="shared" si="80"/>
        <v>2.6176082282925966E-3</v>
      </c>
      <c r="EB51" s="102">
        <f t="shared" si="88"/>
        <v>96546.264894747073</v>
      </c>
      <c r="EE51" s="74">
        <f t="shared" si="81"/>
        <v>48</v>
      </c>
      <c r="EF51" s="409">
        <f>Input_Accepted!Q50</f>
        <v>5.4555551925778304E-3</v>
      </c>
      <c r="EH51" s="102">
        <f t="shared" si="90"/>
        <v>3.5461108751755899E-3</v>
      </c>
    </row>
    <row r="52" spans="1:138">
      <c r="A52" s="82">
        <f t="shared" si="9"/>
        <v>49</v>
      </c>
      <c r="B52" s="84">
        <f>Input_All!B51</f>
        <v>40</v>
      </c>
      <c r="C52" s="17">
        <f>Input_All!C51</f>
        <v>11766.537303216999</v>
      </c>
      <c r="D52" s="16">
        <f t="shared" si="10"/>
        <v>3.399470801750988E-3</v>
      </c>
      <c r="E52" s="12"/>
      <c r="F52" s="11">
        <f t="shared" si="11"/>
        <v>49</v>
      </c>
      <c r="G52" s="11">
        <f t="shared" si="12"/>
        <v>49</v>
      </c>
      <c r="H52" s="49">
        <f t="shared" si="13"/>
        <v>49</v>
      </c>
      <c r="J52" s="61">
        <f t="shared" si="14"/>
        <v>49</v>
      </c>
      <c r="K52" s="5">
        <f>Input_All!B51</f>
        <v>40</v>
      </c>
      <c r="L52" s="4">
        <f t="shared" si="82"/>
        <v>226</v>
      </c>
      <c r="M52" s="4">
        <f t="shared" si="83"/>
        <v>0.12356478950246036</v>
      </c>
      <c r="N52" s="4"/>
      <c r="O52" s="49"/>
      <c r="Q52" s="43">
        <f t="shared" si="15"/>
        <v>49</v>
      </c>
      <c r="R52" s="14">
        <f>Input_All!M51</f>
        <v>3.3994708017509902E-3</v>
      </c>
      <c r="S52" s="14">
        <f t="shared" si="16"/>
        <v>4.4529777178826304E-3</v>
      </c>
      <c r="T52" s="14">
        <f t="shared" si="17"/>
        <v>2.3459638856193499E-3</v>
      </c>
      <c r="U52" s="14">
        <f t="shared" si="18"/>
        <v>4.0175998596853708E-3</v>
      </c>
      <c r="V52" s="14">
        <f t="shared" si="19"/>
        <v>2.7813417438166095E-3</v>
      </c>
      <c r="W52" s="49"/>
      <c r="X52" s="43">
        <f t="shared" si="20"/>
        <v>49</v>
      </c>
      <c r="Y52" s="14">
        <f>+Input_All!I51</f>
        <v>3.3867258002315999E-3</v>
      </c>
      <c r="Z52" s="14">
        <f t="shared" si="21"/>
        <v>4.4382560034476404E-3</v>
      </c>
      <c r="AA52" s="14">
        <f t="shared" si="22"/>
        <v>2.3351955970155594E-3</v>
      </c>
      <c r="AB52" s="14">
        <f t="shared" si="23"/>
        <v>4.0036950521185628E-3</v>
      </c>
      <c r="AC52" s="14">
        <f t="shared" si="24"/>
        <v>2.769756548344637E-3</v>
      </c>
      <c r="AD52" s="50"/>
      <c r="AE52" s="43">
        <f t="shared" si="25"/>
        <v>49</v>
      </c>
      <c r="AF52" s="14">
        <f>Input_All!E51</f>
        <v>3.3867258002315999E-3</v>
      </c>
      <c r="AG52" s="14">
        <f>Input_All!J51</f>
        <v>2.8498322315260701E-3</v>
      </c>
      <c r="AH52" s="14">
        <f>Input_All!K51</f>
        <v>3.2342181369369202E-3</v>
      </c>
      <c r="AI52" s="44">
        <f>Input_All!L51</f>
        <v>3.0025280801015499E-3</v>
      </c>
      <c r="AK52" s="56">
        <f t="shared" si="0"/>
        <v>33.532657260161649</v>
      </c>
      <c r="AL52" s="4">
        <f t="shared" si="1"/>
        <v>38.055548355009257</v>
      </c>
      <c r="AM52" s="4">
        <f t="shared" si="2"/>
        <v>35.329358658471406</v>
      </c>
      <c r="AN52" s="4">
        <f t="shared" si="26"/>
        <v>39.658797638531162</v>
      </c>
      <c r="AO52" s="57">
        <f t="shared" ref="AO52:AQ67" si="94">1+AO51</f>
        <v>49</v>
      </c>
      <c r="AQ52" s="74">
        <f t="shared" si="94"/>
        <v>49</v>
      </c>
      <c r="AR52" s="73">
        <f t="shared" si="3"/>
        <v>5.4963857022491793E-4</v>
      </c>
      <c r="AS52" s="73">
        <f t="shared" si="4"/>
        <v>1.6525266481406779E-4</v>
      </c>
      <c r="AT52" s="50">
        <f t="shared" si="28"/>
        <v>3.9694272164943808E-4</v>
      </c>
      <c r="AU52" s="50">
        <f t="shared" si="29"/>
        <v>-3.3704731151184427E-3</v>
      </c>
      <c r="AW52" s="74">
        <f t="shared" si="30"/>
        <v>49</v>
      </c>
      <c r="AX52" s="4">
        <f t="shared" si="31"/>
        <v>1</v>
      </c>
      <c r="AY52" s="4">
        <f t="shared" si="31"/>
        <v>1</v>
      </c>
      <c r="AZ52" s="49">
        <f t="shared" si="31"/>
        <v>1</v>
      </c>
      <c r="BA52" s="4">
        <f t="shared" si="31"/>
        <v>0</v>
      </c>
      <c r="BC52" s="74">
        <f t="shared" si="32"/>
        <v>49</v>
      </c>
      <c r="BD52" s="56">
        <f t="shared" si="33"/>
        <v>1.1740862441178024</v>
      </c>
      <c r="BE52" s="4">
        <f t="shared" si="34"/>
        <v>9.7701746764842667E-2</v>
      </c>
      <c r="BF52" s="4">
        <f t="shared" si="35"/>
        <v>0.59192898058459953</v>
      </c>
      <c r="BG52" s="49">
        <f t="shared" si="36"/>
        <v>2.9271339234812066E-3</v>
      </c>
      <c r="BI52" s="74">
        <f t="shared" si="37"/>
        <v>49</v>
      </c>
      <c r="BJ52" s="56">
        <f t="shared" si="38"/>
        <v>0.58704312205890119</v>
      </c>
      <c r="BK52" s="4">
        <f t="shared" si="39"/>
        <v>4.8850873382421334E-2</v>
      </c>
      <c r="BL52" s="4">
        <f t="shared" si="40"/>
        <v>0.29596449029229976</v>
      </c>
      <c r="BM52" s="49">
        <f t="shared" si="41"/>
        <v>1.4635669617406033E-3</v>
      </c>
      <c r="BO52" s="74">
        <f t="shared" si="42"/>
        <v>49</v>
      </c>
      <c r="BP52" s="56">
        <f t="shared" si="43"/>
        <v>1.2437822395076159</v>
      </c>
      <c r="BQ52" s="4">
        <f t="shared" si="44"/>
        <v>9.9030604799708224E-2</v>
      </c>
      <c r="BR52" s="4">
        <f t="shared" si="84"/>
        <v>0.61561804532125541</v>
      </c>
      <c r="BS52" s="49">
        <f t="shared" si="45"/>
        <v>2.9256223359658863E-3</v>
      </c>
      <c r="BU52" s="74">
        <f t="shared" si="46"/>
        <v>49</v>
      </c>
      <c r="BV52" s="73">
        <f t="shared" si="47"/>
        <v>2.8825470411735945E-7</v>
      </c>
      <c r="BW52" s="73">
        <f t="shared" si="48"/>
        <v>2.3258587363603386E-8</v>
      </c>
      <c r="BX52" s="73">
        <f t="shared" si="49"/>
        <v>1.476078881531282E-7</v>
      </c>
      <c r="BY52" s="1">
        <f t="shared" si="50"/>
        <v>2.6414977338744163E-10</v>
      </c>
      <c r="BZ52" s="91">
        <f t="shared" si="51"/>
        <v>1.4348826368818362E-5</v>
      </c>
      <c r="CB52" s="74">
        <f t="shared" si="52"/>
        <v>49</v>
      </c>
      <c r="CC52" s="56">
        <f t="shared" si="53"/>
        <v>0.15852879753914964</v>
      </c>
      <c r="CD52" s="4">
        <f t="shared" si="54"/>
        <v>4.5031004070140691E-2</v>
      </c>
      <c r="CE52" s="4">
        <f t="shared" si="55"/>
        <v>0.11344222791930092</v>
      </c>
      <c r="CF52" s="49">
        <f t="shared" si="56"/>
        <v>4.7989374020317097E-3</v>
      </c>
      <c r="CH52" s="74">
        <f t="shared" si="57"/>
        <v>49</v>
      </c>
      <c r="CI52" s="56">
        <f t="shared" si="5"/>
        <v>0</v>
      </c>
      <c r="CJ52" s="4">
        <f t="shared" si="6"/>
        <v>0</v>
      </c>
      <c r="CK52" s="4">
        <f t="shared" si="7"/>
        <v>0</v>
      </c>
      <c r="CL52" s="49">
        <f t="shared" si="58"/>
        <v>0</v>
      </c>
      <c r="CM52" s="4">
        <f t="shared" si="59"/>
        <v>52.222904825793456</v>
      </c>
      <c r="CN52" s="49">
        <f t="shared" si="60"/>
        <v>27.477166102591671</v>
      </c>
      <c r="CP52" s="74">
        <f t="shared" si="61"/>
        <v>49</v>
      </c>
      <c r="CQ52" s="56">
        <f t="shared" si="62"/>
        <v>0</v>
      </c>
      <c r="CR52" s="4">
        <f t="shared" si="63"/>
        <v>0</v>
      </c>
      <c r="CS52" s="4">
        <f t="shared" si="64"/>
        <v>0</v>
      </c>
      <c r="CT52" s="49">
        <f t="shared" si="65"/>
        <v>0</v>
      </c>
      <c r="CU52" s="4">
        <f t="shared" si="66"/>
        <v>47.109627181458393</v>
      </c>
      <c r="CV52" s="49">
        <f t="shared" si="67"/>
        <v>32.590443746926731</v>
      </c>
      <c r="CW52" s="56"/>
      <c r="CX52" s="74">
        <f t="shared" si="68"/>
        <v>49</v>
      </c>
      <c r="CY52" s="4">
        <f>Input_All!Q51*(1-$DC$3)</f>
        <v>2.695308867100277E-3</v>
      </c>
      <c r="CZ52" s="4">
        <f>Input_All!L51</f>
        <v>3.0025280801015499E-3</v>
      </c>
      <c r="DA52" s="4">
        <f>Input_All!M51</f>
        <v>3.3994708017509902E-3</v>
      </c>
      <c r="DB52" s="49">
        <f>$DC$3*Input_All!Q51</f>
        <v>3.3704731151184427E-3</v>
      </c>
      <c r="DD52" s="102">
        <f>Input_All!Q51*Input_All!C51</f>
        <v>71.373249966958113</v>
      </c>
      <c r="DG52" s="82">
        <f t="shared" si="69"/>
        <v>49</v>
      </c>
      <c r="DH52" s="56">
        <f t="shared" si="70"/>
        <v>5.4963857022491793E-4</v>
      </c>
      <c r="DI52" s="4">
        <f t="shared" si="71"/>
        <v>1.6525266481406779E-4</v>
      </c>
      <c r="DJ52" s="4">
        <f t="shared" si="72"/>
        <v>3.9694272164943808E-4</v>
      </c>
      <c r="DK52" s="49">
        <f t="shared" si="73"/>
        <v>2.8997686632545316E-5</v>
      </c>
      <c r="DM52" s="74">
        <f t="shared" si="74"/>
        <v>49</v>
      </c>
      <c r="DN52" s="4">
        <f t="shared" si="85"/>
        <v>7.8998685735547384E-8</v>
      </c>
      <c r="DO52" s="4">
        <f t="shared" si="85"/>
        <v>8.1252433917719436E-8</v>
      </c>
      <c r="DP52" s="49">
        <f t="shared" si="75"/>
        <v>1.2722109627005928E-7</v>
      </c>
      <c r="DQ52" s="49">
        <f t="shared" si="86"/>
        <v>1.1497162788875156E-7</v>
      </c>
      <c r="DS52" s="74">
        <f t="shared" si="76"/>
        <v>49</v>
      </c>
      <c r="DT52" s="73">
        <f t="shared" si="92"/>
        <v>2.8498322315260701E-3</v>
      </c>
      <c r="DU52" s="467">
        <f t="shared" si="93"/>
        <v>2.8498322315260701E-3</v>
      </c>
      <c r="DV52" s="49"/>
      <c r="DW52" s="102">
        <f t="shared" si="87"/>
        <v>96361.833164252297</v>
      </c>
      <c r="DY52" s="74">
        <f t="shared" si="79"/>
        <v>49</v>
      </c>
      <c r="DZ52" s="409">
        <f t="shared" si="80"/>
        <v>2.9040195451499936E-3</v>
      </c>
      <c r="EB52" s="102">
        <f t="shared" si="88"/>
        <v>96293.54459734766</v>
      </c>
      <c r="EE52" s="74">
        <f t="shared" si="81"/>
        <v>49</v>
      </c>
      <c r="EF52" s="409">
        <f>Input_Accepted!Q51</f>
        <v>6.0657819822187197E-3</v>
      </c>
      <c r="EH52" s="102">
        <f t="shared" si="90"/>
        <v>3.9427582884421679E-3</v>
      </c>
    </row>
    <row r="53" spans="1:138">
      <c r="A53" s="82">
        <f t="shared" si="9"/>
        <v>50</v>
      </c>
      <c r="B53" s="84">
        <f>Input_All!B52</f>
        <v>63</v>
      </c>
      <c r="C53" s="17">
        <f>Input_All!C52</f>
        <v>12747.4113620808</v>
      </c>
      <c r="D53" s="16">
        <f t="shared" si="10"/>
        <v>4.9421798834705767E-3</v>
      </c>
      <c r="E53" s="12"/>
      <c r="F53" s="11">
        <f t="shared" si="11"/>
        <v>50</v>
      </c>
      <c r="G53" s="11">
        <f t="shared" si="12"/>
        <v>50</v>
      </c>
      <c r="H53" s="49">
        <f t="shared" si="13"/>
        <v>50</v>
      </c>
      <c r="J53" s="61">
        <f t="shared" si="14"/>
        <v>50</v>
      </c>
      <c r="K53" s="5">
        <f>Input_All!B52</f>
        <v>63</v>
      </c>
      <c r="L53" s="4">
        <f t="shared" si="82"/>
        <v>289</v>
      </c>
      <c r="M53" s="4">
        <f t="shared" si="83"/>
        <v>0.15800984144341171</v>
      </c>
      <c r="N53" s="4"/>
      <c r="O53" s="49"/>
      <c r="Q53" s="43">
        <f t="shared" si="15"/>
        <v>50</v>
      </c>
      <c r="R53" s="14">
        <f>Input_All!M52</f>
        <v>4.9421798834705898E-3</v>
      </c>
      <c r="S53" s="14">
        <f t="shared" si="16"/>
        <v>6.1625859147167953E-3</v>
      </c>
      <c r="T53" s="14">
        <f t="shared" si="17"/>
        <v>3.7217738522243846E-3</v>
      </c>
      <c r="U53" s="14">
        <f t="shared" si="18"/>
        <v>5.6582344426201487E-3</v>
      </c>
      <c r="V53" s="14">
        <f t="shared" si="19"/>
        <v>4.2261253243210308E-3</v>
      </c>
      <c r="W53" s="49"/>
      <c r="X53" s="43">
        <f t="shared" si="20"/>
        <v>50</v>
      </c>
      <c r="Y53" s="14">
        <f>+Input_All!I52</f>
        <v>4.9333513131403399E-3</v>
      </c>
      <c r="Z53" s="14">
        <f t="shared" si="21"/>
        <v>6.1526668077383434E-3</v>
      </c>
      <c r="AA53" s="14">
        <f t="shared" si="22"/>
        <v>3.7140358185423364E-3</v>
      </c>
      <c r="AB53" s="14">
        <f t="shared" si="23"/>
        <v>5.6487660166034542E-3</v>
      </c>
      <c r="AC53" s="14">
        <f t="shared" si="24"/>
        <v>4.2179366096772256E-3</v>
      </c>
      <c r="AD53" s="50"/>
      <c r="AE53" s="43">
        <f t="shared" si="25"/>
        <v>50</v>
      </c>
      <c r="AF53" s="14">
        <f>Input_All!E52</f>
        <v>4.9333513131403399E-3</v>
      </c>
      <c r="AG53" s="14">
        <f>Input_All!J52</f>
        <v>3.1585106228223699E-3</v>
      </c>
      <c r="AH53" s="14">
        <f>Input_All!K52</f>
        <v>3.5467681813204899E-3</v>
      </c>
      <c r="AI53" s="44">
        <f>Input_All!L52</f>
        <v>3.3726982107402598E-3</v>
      </c>
      <c r="AK53" s="56">
        <f t="shared" si="0"/>
        <v>40.262834200618784</v>
      </c>
      <c r="AL53" s="4">
        <f t="shared" si="1"/>
        <v>45.212113013231466</v>
      </c>
      <c r="AM53" s="4">
        <f t="shared" si="2"/>
        <v>42.993171492459972</v>
      </c>
      <c r="AN53" s="4">
        <f t="shared" si="26"/>
        <v>47.36244917337828</v>
      </c>
      <c r="AO53" s="57">
        <f t="shared" si="94"/>
        <v>50</v>
      </c>
      <c r="AQ53" s="74">
        <f t="shared" si="94"/>
        <v>50</v>
      </c>
      <c r="AR53" s="73">
        <f t="shared" si="3"/>
        <v>1.7836692606482069E-3</v>
      </c>
      <c r="AS53" s="73">
        <f t="shared" si="4"/>
        <v>1.3954117021500868E-3</v>
      </c>
      <c r="AT53" s="50">
        <f t="shared" si="28"/>
        <v>1.5694816727303169E-3</v>
      </c>
      <c r="AU53" s="50">
        <f t="shared" si="29"/>
        <v>-3.7154562466121871E-3</v>
      </c>
      <c r="AW53" s="74">
        <f t="shared" si="30"/>
        <v>50</v>
      </c>
      <c r="AX53" s="4">
        <f t="shared" si="31"/>
        <v>1</v>
      </c>
      <c r="AY53" s="4">
        <f t="shared" si="31"/>
        <v>1</v>
      </c>
      <c r="AZ53" s="49">
        <f t="shared" si="31"/>
        <v>1</v>
      </c>
      <c r="BA53" s="4">
        <f t="shared" si="31"/>
        <v>0</v>
      </c>
      <c r="BC53" s="74">
        <f t="shared" si="32"/>
        <v>50</v>
      </c>
      <c r="BD53" s="56">
        <f t="shared" si="33"/>
        <v>10.936613215651789</v>
      </c>
      <c r="BE53" s="4">
        <f t="shared" si="34"/>
        <v>6.2272067695323514</v>
      </c>
      <c r="BF53" s="4">
        <f t="shared" si="35"/>
        <v>8.1301146368984618</v>
      </c>
      <c r="BG53" s="49">
        <f t="shared" si="36"/>
        <v>4.6733312684433557</v>
      </c>
      <c r="BI53" s="74">
        <f t="shared" si="37"/>
        <v>50</v>
      </c>
      <c r="BJ53" s="56">
        <f t="shared" si="38"/>
        <v>5.4683066078258946</v>
      </c>
      <c r="BK53" s="4">
        <f t="shared" si="39"/>
        <v>3.1136033847661757</v>
      </c>
      <c r="BL53" s="4">
        <f t="shared" si="40"/>
        <v>4.0650573184492309</v>
      </c>
      <c r="BM53" s="49">
        <f t="shared" si="41"/>
        <v>2.3366656342216778</v>
      </c>
      <c r="BO53" s="74">
        <f t="shared" si="42"/>
        <v>50</v>
      </c>
      <c r="BP53" s="56">
        <f t="shared" si="43"/>
        <v>12.799541713280105</v>
      </c>
      <c r="BQ53" s="4">
        <f t="shared" si="44"/>
        <v>6.9735005364555072</v>
      </c>
      <c r="BR53" s="4">
        <f t="shared" si="84"/>
        <v>9.278756891398718</v>
      </c>
      <c r="BS53" s="49">
        <f t="shared" si="45"/>
        <v>5.1438312093277974</v>
      </c>
      <c r="BU53" s="74">
        <f t="shared" si="46"/>
        <v>50</v>
      </c>
      <c r="BV53" s="73">
        <f t="shared" si="47"/>
        <v>3.1500594760083684E-6</v>
      </c>
      <c r="BW53" s="73">
        <f t="shared" si="48"/>
        <v>1.9226127814473436E-6</v>
      </c>
      <c r="BX53" s="73">
        <f t="shared" si="49"/>
        <v>2.435638106030995E-6</v>
      </c>
      <c r="BY53" s="1">
        <f t="shared" si="50"/>
        <v>1.4832683930736138E-6</v>
      </c>
      <c r="BZ53" s="91">
        <f t="shared" si="51"/>
        <v>5.2656979045133344E-6</v>
      </c>
      <c r="CB53" s="74">
        <f t="shared" si="52"/>
        <v>50</v>
      </c>
      <c r="CC53" s="56">
        <f t="shared" si="53"/>
        <v>0.35976369361544408</v>
      </c>
      <c r="CD53" s="4">
        <f t="shared" si="54"/>
        <v>0.28106312399171429</v>
      </c>
      <c r="CE53" s="4">
        <f t="shared" si="55"/>
        <v>0.31634744889202743</v>
      </c>
      <c r="CF53" s="49">
        <f t="shared" si="56"/>
        <v>0.24686972186314823</v>
      </c>
      <c r="CH53" s="74">
        <f t="shared" si="57"/>
        <v>50</v>
      </c>
      <c r="CI53" s="56">
        <f t="shared" si="5"/>
        <v>1</v>
      </c>
      <c r="CJ53" s="4">
        <f t="shared" si="6"/>
        <v>1</v>
      </c>
      <c r="CK53" s="4">
        <f t="shared" si="7"/>
        <v>1</v>
      </c>
      <c r="CL53" s="49">
        <f t="shared" si="58"/>
        <v>0</v>
      </c>
      <c r="CM53" s="4">
        <f t="shared" si="59"/>
        <v>78.430574772061163</v>
      </c>
      <c r="CN53" s="49">
        <f t="shared" si="60"/>
        <v>47.344342392461641</v>
      </c>
      <c r="CP53" s="74">
        <f t="shared" si="61"/>
        <v>50</v>
      </c>
      <c r="CQ53" s="56">
        <f t="shared" si="62"/>
        <v>1</v>
      </c>
      <c r="CR53" s="4">
        <f t="shared" si="63"/>
        <v>1</v>
      </c>
      <c r="CS53" s="4">
        <f t="shared" si="64"/>
        <v>1</v>
      </c>
      <c r="CT53" s="49">
        <f t="shared" si="65"/>
        <v>1</v>
      </c>
      <c r="CU53" s="4">
        <f t="shared" si="66"/>
        <v>72.007144101786778</v>
      </c>
      <c r="CV53" s="49">
        <f t="shared" si="67"/>
        <v>53.767773062736033</v>
      </c>
      <c r="CW53" s="56"/>
      <c r="CX53" s="74">
        <f t="shared" si="68"/>
        <v>50</v>
      </c>
      <c r="CY53" s="4">
        <f>Input_All!Q52*(1-$DC$3)</f>
        <v>2.9711858913507531E-3</v>
      </c>
      <c r="CZ53" s="4">
        <f>Input_All!L52</f>
        <v>3.3726982107402598E-3</v>
      </c>
      <c r="DA53" s="4">
        <f>Input_All!M52</f>
        <v>4.9421798834705898E-3</v>
      </c>
      <c r="DB53" s="49">
        <f>$DC$3*Input_All!Q52</f>
        <v>3.7154562466121871E-3</v>
      </c>
      <c r="DD53" s="102">
        <f>Input_All!Q52*Input_All!C52</f>
        <v>85.23737796363703</v>
      </c>
      <c r="DG53" s="82">
        <f t="shared" si="69"/>
        <v>50</v>
      </c>
      <c r="DH53" s="56">
        <f t="shared" si="70"/>
        <v>1.7836692606482069E-3</v>
      </c>
      <c r="DI53" s="4">
        <f t="shared" si="71"/>
        <v>1.3954117021500868E-3</v>
      </c>
      <c r="DJ53" s="4">
        <f t="shared" si="72"/>
        <v>1.5694816727303169E-3</v>
      </c>
      <c r="DK53" s="49">
        <f t="shared" si="73"/>
        <v>1.2267236368583897E-3</v>
      </c>
      <c r="DM53" s="74">
        <f t="shared" si="74"/>
        <v>50</v>
      </c>
      <c r="DN53" s="4">
        <f t="shared" si="85"/>
        <v>9.5282349253271561E-8</v>
      </c>
      <c r="DO53" s="4">
        <f t="shared" si="85"/>
        <v>9.7687530244171405E-8</v>
      </c>
      <c r="DP53" s="49">
        <f t="shared" si="75"/>
        <v>1.3702592561707953E-7</v>
      </c>
      <c r="DQ53" s="49">
        <f t="shared" si="86"/>
        <v>1.1901336101523012E-7</v>
      </c>
      <c r="DS53" s="74">
        <f t="shared" si="76"/>
        <v>50</v>
      </c>
      <c r="DT53" s="73">
        <f t="shared" si="92"/>
        <v>3.1585106228223699E-3</v>
      </c>
      <c r="DU53" s="467">
        <f t="shared" si="93"/>
        <v>3.1585106228223699E-3</v>
      </c>
      <c r="DV53" s="49"/>
      <c r="DW53" s="102">
        <f t="shared" si="87"/>
        <v>96087.218106211876</v>
      </c>
      <c r="DY53" s="74">
        <f t="shared" si="79"/>
        <v>50</v>
      </c>
      <c r="DZ53" s="409">
        <f t="shared" si="80"/>
        <v>3.2185672127542334E-3</v>
      </c>
      <c r="EB53" s="102">
        <f t="shared" si="88"/>
        <v>96013.906261765194</v>
      </c>
      <c r="EE53" s="74">
        <f t="shared" si="81"/>
        <v>50</v>
      </c>
      <c r="EF53" s="409">
        <f>Input_Accepted!Q52</f>
        <v>6.6866421379629401E-3</v>
      </c>
      <c r="EH53" s="102">
        <f t="shared" si="90"/>
        <v>4.346317389675911E-3</v>
      </c>
    </row>
    <row r="54" spans="1:138">
      <c r="A54" s="82">
        <f t="shared" si="9"/>
        <v>51</v>
      </c>
      <c r="B54" s="84">
        <f>Input_All!B53</f>
        <v>42</v>
      </c>
      <c r="C54" s="17">
        <f>Input_All!C53</f>
        <v>13924.7015742642</v>
      </c>
      <c r="D54" s="16">
        <f t="shared" si="10"/>
        <v>3.0162226296917491E-3</v>
      </c>
      <c r="E54" s="12"/>
      <c r="F54" s="11">
        <f t="shared" si="11"/>
        <v>51</v>
      </c>
      <c r="G54" s="11">
        <f t="shared" si="12"/>
        <v>51</v>
      </c>
      <c r="H54" s="49">
        <f t="shared" si="13"/>
        <v>51</v>
      </c>
      <c r="J54" s="61">
        <f t="shared" si="14"/>
        <v>51</v>
      </c>
      <c r="K54" s="5">
        <f>Input_All!B53</f>
        <v>42</v>
      </c>
      <c r="L54" s="4">
        <f t="shared" si="82"/>
        <v>331</v>
      </c>
      <c r="M54" s="4">
        <f t="shared" si="83"/>
        <v>0.18097320940404593</v>
      </c>
      <c r="N54" s="4"/>
      <c r="O54" s="49"/>
      <c r="Q54" s="43">
        <f t="shared" si="15"/>
        <v>51</v>
      </c>
      <c r="R54" s="14">
        <f>Input_All!M53</f>
        <v>3.01622262969175E-3</v>
      </c>
      <c r="S54" s="14">
        <f t="shared" si="16"/>
        <v>3.9284326114378482E-3</v>
      </c>
      <c r="T54" s="14">
        <f t="shared" si="17"/>
        <v>2.1040126479456517E-3</v>
      </c>
      <c r="U54" s="14">
        <f t="shared" si="18"/>
        <v>3.5514478740835929E-3</v>
      </c>
      <c r="V54" s="14">
        <f t="shared" si="19"/>
        <v>2.480997385299907E-3</v>
      </c>
      <c r="W54" s="49"/>
      <c r="X54" s="43">
        <f t="shared" si="20"/>
        <v>51</v>
      </c>
      <c r="Y54" s="14">
        <f>+Input_All!I53</f>
        <v>3.0083809242494601E-3</v>
      </c>
      <c r="Z54" s="14">
        <f t="shared" si="21"/>
        <v>3.9194043328768914E-3</v>
      </c>
      <c r="AA54" s="14">
        <f t="shared" si="22"/>
        <v>2.0973575156220284E-3</v>
      </c>
      <c r="AB54" s="14">
        <f t="shared" si="23"/>
        <v>3.5429099650257593E-3</v>
      </c>
      <c r="AC54" s="14">
        <f t="shared" si="24"/>
        <v>2.4738518834731609E-3</v>
      </c>
      <c r="AD54" s="50"/>
      <c r="AE54" s="43">
        <f t="shared" si="25"/>
        <v>51</v>
      </c>
      <c r="AF54" s="14">
        <f>Input_All!E53</f>
        <v>3.0083809242494601E-3</v>
      </c>
      <c r="AG54" s="14">
        <f>Input_All!J53</f>
        <v>3.5007609521265602E-3</v>
      </c>
      <c r="AH54" s="14">
        <f>Input_All!K53</f>
        <v>3.88946362997733E-3</v>
      </c>
      <c r="AI54" s="44">
        <f>Input_All!L53</f>
        <v>3.7569743822545901E-3</v>
      </c>
      <c r="AK54" s="56">
        <f t="shared" si="0"/>
        <v>48.747051541199355</v>
      </c>
      <c r="AL54" s="4">
        <f t="shared" si="1"/>
        <v>54.159620331388673</v>
      </c>
      <c r="AM54" s="4">
        <f t="shared" si="2"/>
        <v>52.314747095050762</v>
      </c>
      <c r="AN54" s="4">
        <f t="shared" si="26"/>
        <v>56.632667279855177</v>
      </c>
      <c r="AO54" s="57">
        <f t="shared" si="94"/>
        <v>51</v>
      </c>
      <c r="AQ54" s="74">
        <f t="shared" si="94"/>
        <v>51</v>
      </c>
      <c r="AR54" s="73">
        <f t="shared" si="3"/>
        <v>-4.8453832243481113E-4</v>
      </c>
      <c r="AS54" s="73">
        <f t="shared" si="4"/>
        <v>-8.7324100028558088E-4</v>
      </c>
      <c r="AT54" s="50">
        <f t="shared" si="28"/>
        <v>-7.4075175256284103E-4</v>
      </c>
      <c r="AU54" s="50">
        <f t="shared" si="29"/>
        <v>-4.067065062602444E-3</v>
      </c>
      <c r="AW54" s="74">
        <f t="shared" si="30"/>
        <v>51</v>
      </c>
      <c r="AX54" s="4">
        <f t="shared" si="31"/>
        <v>0</v>
      </c>
      <c r="AY54" s="4">
        <f t="shared" si="31"/>
        <v>0</v>
      </c>
      <c r="AZ54" s="49">
        <f t="shared" si="31"/>
        <v>0</v>
      </c>
      <c r="BA54" s="4">
        <f t="shared" si="31"/>
        <v>0</v>
      </c>
      <c r="BC54" s="74">
        <f t="shared" si="32"/>
        <v>51</v>
      </c>
      <c r="BD54" s="56">
        <f t="shared" si="33"/>
        <v>0.98019500787695968</v>
      </c>
      <c r="BE54" s="4">
        <f t="shared" si="34"/>
        <v>2.9608966487809028</v>
      </c>
      <c r="BF54" s="4">
        <f t="shared" si="35"/>
        <v>2.1823647117764722</v>
      </c>
      <c r="BG54" s="49">
        <f t="shared" si="36"/>
        <v>4.1563602479557566</v>
      </c>
      <c r="BI54" s="74">
        <f t="shared" si="37"/>
        <v>51</v>
      </c>
      <c r="BJ54" s="56">
        <f t="shared" si="38"/>
        <v>0.49009750393847984</v>
      </c>
      <c r="BK54" s="4">
        <f t="shared" si="39"/>
        <v>1.4804483243904514</v>
      </c>
      <c r="BL54" s="4">
        <f t="shared" si="40"/>
        <v>1.0911823558882361</v>
      </c>
      <c r="BM54" s="49">
        <f t="shared" si="41"/>
        <v>2.0781801239778783</v>
      </c>
      <c r="BO54" s="74">
        <f t="shared" si="42"/>
        <v>51</v>
      </c>
      <c r="BP54" s="56">
        <f t="shared" si="43"/>
        <v>0.93058634233321025</v>
      </c>
      <c r="BQ54" s="4">
        <f t="shared" si="44"/>
        <v>2.7193928565595518</v>
      </c>
      <c r="BR54" s="4">
        <f t="shared" si="84"/>
        <v>2.0260881292452271</v>
      </c>
      <c r="BS54" s="49">
        <f t="shared" si="45"/>
        <v>3.7653909399966445</v>
      </c>
      <c r="BU54" s="74">
        <f t="shared" si="46"/>
        <v>51</v>
      </c>
      <c r="BV54" s="73">
        <f t="shared" si="47"/>
        <v>2.4243809185225385E-7</v>
      </c>
      <c r="BW54" s="73">
        <f t="shared" si="48"/>
        <v>7.7630673433274414E-7</v>
      </c>
      <c r="BX54" s="73">
        <f t="shared" si="49"/>
        <v>5.603921653680783E-7</v>
      </c>
      <c r="BY54" s="1">
        <f t="shared" si="50"/>
        <v>1.1208121048001999E-6</v>
      </c>
      <c r="BZ54" s="91">
        <f t="shared" si="51"/>
        <v>1.80834400928995E-5</v>
      </c>
      <c r="CB54" s="74">
        <f t="shared" si="52"/>
        <v>51</v>
      </c>
      <c r="CC54" s="56">
        <f t="shared" si="53"/>
        <v>0.16366944222661581</v>
      </c>
      <c r="CD54" s="4">
        <f t="shared" si="54"/>
        <v>0.29287604459454714</v>
      </c>
      <c r="CE54" s="4">
        <f t="shared" si="55"/>
        <v>0.24883599412926452</v>
      </c>
      <c r="CF54" s="49">
        <f t="shared" si="56"/>
        <v>0.35191159796929888</v>
      </c>
      <c r="CH54" s="74">
        <f t="shared" si="57"/>
        <v>51</v>
      </c>
      <c r="CI54" s="56">
        <f t="shared" si="5"/>
        <v>0</v>
      </c>
      <c r="CJ54" s="4">
        <f t="shared" si="6"/>
        <v>0</v>
      </c>
      <c r="CK54" s="4">
        <f t="shared" si="7"/>
        <v>0</v>
      </c>
      <c r="CL54" s="49">
        <f t="shared" si="58"/>
        <v>1</v>
      </c>
      <c r="CM54" s="4">
        <f t="shared" si="59"/>
        <v>54.576535684188777</v>
      </c>
      <c r="CN54" s="49">
        <f t="shared" si="60"/>
        <v>29.205077499576909</v>
      </c>
      <c r="CP54" s="74">
        <f t="shared" si="61"/>
        <v>51</v>
      </c>
      <c r="CQ54" s="56">
        <f t="shared" si="62"/>
        <v>0</v>
      </c>
      <c r="CR54" s="4">
        <f t="shared" si="63"/>
        <v>1</v>
      </c>
      <c r="CS54" s="4">
        <f t="shared" si="64"/>
        <v>1</v>
      </c>
      <c r="CT54" s="49">
        <f t="shared" si="65"/>
        <v>1</v>
      </c>
      <c r="CU54" s="4">
        <f t="shared" si="66"/>
        <v>49.33396396747051</v>
      </c>
      <c r="CV54" s="49">
        <f t="shared" si="67"/>
        <v>34.447649216295183</v>
      </c>
      <c r="CW54" s="56"/>
      <c r="CX54" s="74">
        <f t="shared" si="68"/>
        <v>51</v>
      </c>
      <c r="CY54" s="4">
        <f>Input_All!Q53*(1-$DC$3)</f>
        <v>3.2523613605269452E-3</v>
      </c>
      <c r="CZ54" s="4">
        <f>Input_All!L53</f>
        <v>3.7569743822545901E-3</v>
      </c>
      <c r="DA54" s="4">
        <f>Input_All!M53</f>
        <v>3.01622262969175E-3</v>
      </c>
      <c r="DB54" s="49">
        <f>$DC$3*Input_All!Q53</f>
        <v>4.067065062602444E-3</v>
      </c>
      <c r="DD54" s="102">
        <f>Input_All!Q53*Input_All!C53</f>
        <v>101.92082863686079</v>
      </c>
      <c r="DG54" s="82">
        <f t="shared" si="69"/>
        <v>51</v>
      </c>
      <c r="DH54" s="56">
        <f t="shared" si="70"/>
        <v>4.8453832243481113E-4</v>
      </c>
      <c r="DI54" s="4">
        <f t="shared" si="71"/>
        <v>8.7324100028558088E-4</v>
      </c>
      <c r="DJ54" s="4">
        <f t="shared" si="72"/>
        <v>7.4075175256284103E-4</v>
      </c>
      <c r="DK54" s="49">
        <f t="shared" si="73"/>
        <v>1.0508424329106949E-3</v>
      </c>
      <c r="DM54" s="74">
        <f t="shared" si="74"/>
        <v>51</v>
      </c>
      <c r="DN54" s="4">
        <f t="shared" si="85"/>
        <v>1.1713528790882675E-7</v>
      </c>
      <c r="DO54" s="4">
        <f t="shared" si="85"/>
        <v>1.1744017053011289E-7</v>
      </c>
      <c r="DP54" s="49">
        <f t="shared" si="75"/>
        <v>1.4766817599371102E-7</v>
      </c>
      <c r="DQ54" s="49">
        <f t="shared" si="86"/>
        <v>1.2362875948207035E-7</v>
      </c>
      <c r="DS54" s="74">
        <f t="shared" si="76"/>
        <v>51</v>
      </c>
      <c r="DT54" s="73">
        <f t="shared" si="92"/>
        <v>3.5007609521265602E-3</v>
      </c>
      <c r="DU54" s="467">
        <f t="shared" si="93"/>
        <v>3.5007609521265602E-3</v>
      </c>
      <c r="DV54" s="49"/>
      <c r="DW54" s="102">
        <f t="shared" si="87"/>
        <v>95783.725607105953</v>
      </c>
      <c r="DY54" s="74">
        <f t="shared" si="79"/>
        <v>51</v>
      </c>
      <c r="DZ54" s="409">
        <f t="shared" si="80"/>
        <v>3.5673251623059379E-3</v>
      </c>
      <c r="EB54" s="102">
        <f t="shared" si="88"/>
        <v>95704.879051102616</v>
      </c>
      <c r="EE54" s="74">
        <f t="shared" si="81"/>
        <v>51</v>
      </c>
      <c r="EF54" s="409">
        <f>Input_Accepted!Q53</f>
        <v>7.3194264231293896E-3</v>
      </c>
      <c r="EH54" s="102">
        <f t="shared" si="90"/>
        <v>4.757627175034103E-3</v>
      </c>
    </row>
    <row r="55" spans="1:138">
      <c r="A55" s="82">
        <f t="shared" si="9"/>
        <v>52</v>
      </c>
      <c r="B55" s="84">
        <f>Input_All!B54</f>
        <v>52</v>
      </c>
      <c r="C55" s="17">
        <f>Input_All!C54</f>
        <v>15060.453798768</v>
      </c>
      <c r="D55" s="16">
        <f t="shared" si="10"/>
        <v>3.4527512048975438E-3</v>
      </c>
      <c r="E55" s="12"/>
      <c r="F55" s="11">
        <f t="shared" si="11"/>
        <v>52</v>
      </c>
      <c r="G55" s="11">
        <f t="shared" si="12"/>
        <v>52</v>
      </c>
      <c r="H55" s="49">
        <f t="shared" si="13"/>
        <v>52</v>
      </c>
      <c r="J55" s="61">
        <f t="shared" si="14"/>
        <v>52</v>
      </c>
      <c r="K55" s="5">
        <f>Input_All!B54</f>
        <v>52</v>
      </c>
      <c r="L55" s="4">
        <f t="shared" si="82"/>
        <v>383</v>
      </c>
      <c r="M55" s="4">
        <f t="shared" si="83"/>
        <v>0.20940404592673592</v>
      </c>
      <c r="N55" s="4"/>
      <c r="O55" s="49"/>
      <c r="Q55" s="43">
        <f t="shared" si="15"/>
        <v>52</v>
      </c>
      <c r="R55" s="14">
        <f>Input_All!M54</f>
        <v>3.4527512048975499E-3</v>
      </c>
      <c r="S55" s="14">
        <f t="shared" si="16"/>
        <v>4.3912196726255967E-3</v>
      </c>
      <c r="T55" s="14">
        <f t="shared" si="17"/>
        <v>2.514282737169503E-3</v>
      </c>
      <c r="U55" s="14">
        <f t="shared" si="18"/>
        <v>4.0033832140236999E-3</v>
      </c>
      <c r="V55" s="14">
        <f t="shared" si="19"/>
        <v>2.9021191957713998E-3</v>
      </c>
      <c r="W55" s="49"/>
      <c r="X55" s="43">
        <f t="shared" si="20"/>
        <v>52</v>
      </c>
      <c r="Y55" s="14">
        <f>+Input_All!I54</f>
        <v>3.4453401750952398E-3</v>
      </c>
      <c r="Z55" s="14">
        <f t="shared" si="21"/>
        <v>4.3828009313686246E-3</v>
      </c>
      <c r="AA55" s="14">
        <f t="shared" si="22"/>
        <v>2.5078794188218554E-3</v>
      </c>
      <c r="AB55" s="14">
        <f t="shared" si="23"/>
        <v>3.9953809249495213E-3</v>
      </c>
      <c r="AC55" s="14">
        <f t="shared" si="24"/>
        <v>2.8952994252409579E-3</v>
      </c>
      <c r="AD55" s="50"/>
      <c r="AE55" s="43">
        <f t="shared" si="25"/>
        <v>52</v>
      </c>
      <c r="AF55" s="14">
        <f>Input_All!E54</f>
        <v>3.4453401750952398E-3</v>
      </c>
      <c r="AG55" s="14">
        <f>Input_All!J54</f>
        <v>3.8852732763403398E-3</v>
      </c>
      <c r="AH55" s="14">
        <f>Input_All!K54</f>
        <v>4.2652000424988597E-3</v>
      </c>
      <c r="AI55" s="44">
        <f>Input_All!L54</f>
        <v>4.2048707770662103E-3</v>
      </c>
      <c r="AK55" s="56">
        <f t="shared" si="0"/>
        <v>58.513978673911659</v>
      </c>
      <c r="AL55" s="4">
        <f t="shared" si="1"/>
        <v>64.23584818255739</v>
      </c>
      <c r="AM55" s="4">
        <f t="shared" si="2"/>
        <v>63.32726206779536</v>
      </c>
      <c r="AN55" s="4">
        <f t="shared" si="26"/>
        <v>67.312886782394997</v>
      </c>
      <c r="AO55" s="57">
        <f t="shared" si="94"/>
        <v>52</v>
      </c>
      <c r="AQ55" s="74">
        <f t="shared" si="94"/>
        <v>52</v>
      </c>
      <c r="AR55" s="73">
        <f t="shared" si="3"/>
        <v>-4.3252207144279598E-4</v>
      </c>
      <c r="AS55" s="73">
        <f t="shared" si="4"/>
        <v>-8.124488376013159E-4</v>
      </c>
      <c r="AT55" s="50">
        <f t="shared" si="28"/>
        <v>-7.5211957216866649E-4</v>
      </c>
      <c r="AU55" s="50">
        <f t="shared" si="29"/>
        <v>-4.4695125181355051E-3</v>
      </c>
      <c r="AW55" s="74">
        <f t="shared" si="30"/>
        <v>52</v>
      </c>
      <c r="AX55" s="4">
        <f t="shared" si="31"/>
        <v>0</v>
      </c>
      <c r="AY55" s="4">
        <f t="shared" si="31"/>
        <v>0</v>
      </c>
      <c r="AZ55" s="49">
        <f t="shared" si="31"/>
        <v>0</v>
      </c>
      <c r="BA55" s="4">
        <f t="shared" si="31"/>
        <v>0</v>
      </c>
      <c r="BC55" s="74">
        <f t="shared" si="32"/>
        <v>52</v>
      </c>
      <c r="BD55" s="56">
        <f t="shared" si="33"/>
        <v>0.753673632334948</v>
      </c>
      <c r="BE55" s="4">
        <f t="shared" si="34"/>
        <v>2.4946535701201746</v>
      </c>
      <c r="BF55" s="4">
        <f t="shared" si="35"/>
        <v>2.1590155198325576</v>
      </c>
      <c r="BG55" s="49">
        <f t="shared" si="36"/>
        <v>3.7825433962783634</v>
      </c>
      <c r="BI55" s="74">
        <f t="shared" si="37"/>
        <v>52</v>
      </c>
      <c r="BJ55" s="56">
        <f t="shared" si="38"/>
        <v>0.376836816167474</v>
      </c>
      <c r="BK55" s="4">
        <f t="shared" si="39"/>
        <v>1.2473267850600873</v>
      </c>
      <c r="BL55" s="4">
        <f t="shared" si="40"/>
        <v>1.0795077599162788</v>
      </c>
      <c r="BM55" s="49">
        <f t="shared" si="41"/>
        <v>1.8912716981391817</v>
      </c>
      <c r="BO55" s="74">
        <f t="shared" si="42"/>
        <v>52</v>
      </c>
      <c r="BP55" s="56">
        <f t="shared" si="43"/>
        <v>0.72234121699390508</v>
      </c>
      <c r="BQ55" s="4">
        <f t="shared" si="44"/>
        <v>2.3207821856025617</v>
      </c>
      <c r="BR55" s="4">
        <f t="shared" si="84"/>
        <v>2.0175726533794065</v>
      </c>
      <c r="BS55" s="49">
        <f t="shared" si="45"/>
        <v>3.4679313479724909</v>
      </c>
      <c r="BU55" s="74">
        <f t="shared" si="46"/>
        <v>52</v>
      </c>
      <c r="BV55" s="73">
        <f t="shared" si="47"/>
        <v>1.9354113357113137E-7</v>
      </c>
      <c r="BW55" s="73">
        <f t="shared" si="48"/>
        <v>6.721702021790812E-7</v>
      </c>
      <c r="BX55" s="73">
        <f t="shared" si="49"/>
        <v>5.7688673533038477E-7</v>
      </c>
      <c r="BY55" s="1">
        <f t="shared" si="50"/>
        <v>1.048928988248587E-6</v>
      </c>
      <c r="BZ55" s="91">
        <f t="shared" si="51"/>
        <v>1.5032163959277363E-5</v>
      </c>
      <c r="CB55" s="74">
        <f t="shared" si="52"/>
        <v>52</v>
      </c>
      <c r="CC55" s="56">
        <f t="shared" si="53"/>
        <v>0.1276893075537712</v>
      </c>
      <c r="CD55" s="4">
        <f t="shared" si="54"/>
        <v>0.23796195026836689</v>
      </c>
      <c r="CE55" s="4">
        <f t="shared" si="55"/>
        <v>0.22045155583221177</v>
      </c>
      <c r="CF55" s="49">
        <f t="shared" si="56"/>
        <v>0.29726305415167142</v>
      </c>
      <c r="CH55" s="74">
        <f t="shared" si="57"/>
        <v>52</v>
      </c>
      <c r="CI55" s="56">
        <f t="shared" si="5"/>
        <v>0</v>
      </c>
      <c r="CJ55" s="4">
        <f t="shared" si="6"/>
        <v>0</v>
      </c>
      <c r="CK55" s="4">
        <f t="shared" si="7"/>
        <v>0</v>
      </c>
      <c r="CL55" s="49">
        <f t="shared" si="58"/>
        <v>1</v>
      </c>
      <c r="CM55" s="4">
        <f t="shared" si="59"/>
        <v>66.006970936074524</v>
      </c>
      <c r="CN55" s="49">
        <f t="shared" si="60"/>
        <v>37.769802120047693</v>
      </c>
      <c r="CP55" s="74">
        <f t="shared" si="61"/>
        <v>52</v>
      </c>
      <c r="CQ55" s="56">
        <f t="shared" si="62"/>
        <v>0</v>
      </c>
      <c r="CR55" s="4">
        <f t="shared" si="63"/>
        <v>1</v>
      </c>
      <c r="CS55" s="4">
        <f t="shared" si="64"/>
        <v>1</v>
      </c>
      <c r="CT55" s="49">
        <f t="shared" si="65"/>
        <v>1</v>
      </c>
      <c r="CU55" s="4">
        <f t="shared" si="66"/>
        <v>60.172249828681224</v>
      </c>
      <c r="CV55" s="49">
        <f t="shared" si="67"/>
        <v>43.604523227440993</v>
      </c>
      <c r="CW55" s="56"/>
      <c r="CX55" s="74">
        <f t="shared" si="68"/>
        <v>52</v>
      </c>
      <c r="CY55" s="4">
        <f>Input_All!Q54*(1-$DC$3)</f>
        <v>3.5741916076144037E-3</v>
      </c>
      <c r="CZ55" s="4">
        <f>Input_All!L54</f>
        <v>4.2048707770662103E-3</v>
      </c>
      <c r="DA55" s="4">
        <f>Input_All!M54</f>
        <v>3.4527512048975499E-3</v>
      </c>
      <c r="DB55" s="49">
        <f>$DC$3*Input_All!Q54</f>
        <v>4.4695125181355051E-3</v>
      </c>
      <c r="DD55" s="102">
        <f>Input_All!Q54*Input_All!C54</f>
        <v>121.14183435681605</v>
      </c>
      <c r="DG55" s="82">
        <f t="shared" si="69"/>
        <v>52</v>
      </c>
      <c r="DH55" s="56">
        <f t="shared" si="70"/>
        <v>4.3252207144279598E-4</v>
      </c>
      <c r="DI55" s="4">
        <f t="shared" si="71"/>
        <v>8.124488376013159E-4</v>
      </c>
      <c r="DJ55" s="4">
        <f t="shared" si="72"/>
        <v>7.5211957216866649E-4</v>
      </c>
      <c r="DK55" s="49">
        <f t="shared" si="73"/>
        <v>1.0167613132379613E-3</v>
      </c>
      <c r="DM55" s="74">
        <f t="shared" si="74"/>
        <v>52</v>
      </c>
      <c r="DN55" s="4">
        <f t="shared" si="85"/>
        <v>1.4784972747228273E-7</v>
      </c>
      <c r="DO55" s="4">
        <f t="shared" si="85"/>
        <v>1.4117785169454916E-7</v>
      </c>
      <c r="DP55" s="49">
        <f t="shared" si="75"/>
        <v>2.0061118048524674E-7</v>
      </c>
      <c r="DQ55" s="49">
        <f t="shared" si="86"/>
        <v>1.6196395446503522E-7</v>
      </c>
      <c r="DS55" s="74">
        <f t="shared" si="76"/>
        <v>52</v>
      </c>
      <c r="DT55" s="73">
        <f t="shared" si="92"/>
        <v>3.8852732763403398E-3</v>
      </c>
      <c r="DU55" s="467">
        <f t="shared" si="93"/>
        <v>3.8852732763403398E-3</v>
      </c>
      <c r="DV55" s="49"/>
      <c r="DW55" s="102">
        <f t="shared" si="87"/>
        <v>95448.409680651384</v>
      </c>
      <c r="DY55" s="74">
        <f t="shared" si="79"/>
        <v>52</v>
      </c>
      <c r="DZ55" s="409">
        <f t="shared" si="80"/>
        <v>3.9591486852892247E-3</v>
      </c>
      <c r="EB55" s="102">
        <f t="shared" si="88"/>
        <v>95363.468627908165</v>
      </c>
      <c r="EE55" s="74">
        <f t="shared" si="81"/>
        <v>52</v>
      </c>
      <c r="EF55" s="409">
        <f>Input_Accepted!Q54</f>
        <v>8.0437041257499092E-3</v>
      </c>
      <c r="EH55" s="102">
        <f t="shared" si="90"/>
        <v>5.2284076817374408E-3</v>
      </c>
    </row>
    <row r="56" spans="1:138">
      <c r="A56" s="82">
        <f t="shared" si="9"/>
        <v>53</v>
      </c>
      <c r="B56" s="84">
        <f>Input_All!B55</f>
        <v>65</v>
      </c>
      <c r="C56" s="17">
        <f>Input_All!C55</f>
        <v>16249.3819301848</v>
      </c>
      <c r="D56" s="16">
        <f t="shared" si="10"/>
        <v>4.0001521460490885E-3</v>
      </c>
      <c r="E56" s="12"/>
      <c r="F56" s="11">
        <f t="shared" si="11"/>
        <v>53</v>
      </c>
      <c r="G56" s="11">
        <f t="shared" si="12"/>
        <v>53</v>
      </c>
      <c r="H56" s="49">
        <f t="shared" si="13"/>
        <v>53</v>
      </c>
      <c r="J56" s="61">
        <f t="shared" si="14"/>
        <v>53</v>
      </c>
      <c r="K56" s="5">
        <f>Input_All!B55</f>
        <v>65</v>
      </c>
      <c r="L56" s="4">
        <f t="shared" si="82"/>
        <v>448</v>
      </c>
      <c r="M56" s="4">
        <f t="shared" si="83"/>
        <v>0.2449425915800984</v>
      </c>
      <c r="N56" s="4"/>
      <c r="O56" s="49"/>
      <c r="Q56" s="43">
        <f t="shared" si="15"/>
        <v>53</v>
      </c>
      <c r="R56" s="14">
        <f>Input_All!M55</f>
        <v>4.0001521460490798E-3</v>
      </c>
      <c r="S56" s="14">
        <f t="shared" si="16"/>
        <v>4.972621453162315E-3</v>
      </c>
      <c r="T56" s="14">
        <f t="shared" si="17"/>
        <v>3.0276828389358447E-3</v>
      </c>
      <c r="U56" s="14">
        <f t="shared" si="18"/>
        <v>4.5707336272634777E-3</v>
      </c>
      <c r="V56" s="14">
        <f t="shared" si="19"/>
        <v>3.4295706648346815E-3</v>
      </c>
      <c r="W56" s="49"/>
      <c r="X56" s="43">
        <f t="shared" si="20"/>
        <v>53</v>
      </c>
      <c r="Y56" s="14">
        <f>+Input_All!I55</f>
        <v>3.9946469611337803E-3</v>
      </c>
      <c r="Z56" s="14">
        <f t="shared" si="21"/>
        <v>4.9664468603837619E-3</v>
      </c>
      <c r="AA56" s="14">
        <f t="shared" si="22"/>
        <v>3.0228470618837988E-3</v>
      </c>
      <c r="AB56" s="14">
        <f t="shared" si="23"/>
        <v>4.5648356775304533E-3</v>
      </c>
      <c r="AC56" s="14">
        <f t="shared" si="24"/>
        <v>3.4244582447371073E-3</v>
      </c>
      <c r="AD56" s="50"/>
      <c r="AE56" s="43">
        <f t="shared" si="25"/>
        <v>53</v>
      </c>
      <c r="AF56" s="14">
        <f>Input_All!E55</f>
        <v>3.9946469611337803E-3</v>
      </c>
      <c r="AG56" s="14">
        <f>Input_All!J55</f>
        <v>4.3211579789315903E-3</v>
      </c>
      <c r="AH56" s="14">
        <f>Input_All!K55</f>
        <v>4.6771486794936496E-3</v>
      </c>
      <c r="AI56" s="44">
        <f>Input_All!L55</f>
        <v>4.6713854252220296E-3</v>
      </c>
      <c r="AK56" s="56">
        <f t="shared" si="0"/>
        <v>70.216146380324858</v>
      </c>
      <c r="AL56" s="4">
        <f t="shared" si="1"/>
        <v>76.000775237351803</v>
      </c>
      <c r="AM56" s="4">
        <f t="shared" si="2"/>
        <v>75.907125917531488</v>
      </c>
      <c r="AN56" s="4">
        <f t="shared" si="26"/>
        <v>79.317053521993529</v>
      </c>
      <c r="AO56" s="57">
        <f t="shared" si="94"/>
        <v>53</v>
      </c>
      <c r="AQ56" s="74">
        <f t="shared" si="94"/>
        <v>53</v>
      </c>
      <c r="AR56" s="73">
        <f t="shared" si="3"/>
        <v>-3.2100583288250176E-4</v>
      </c>
      <c r="AS56" s="73">
        <f t="shared" si="4"/>
        <v>-6.7699653344456111E-4</v>
      </c>
      <c r="AT56" s="50">
        <f t="shared" si="28"/>
        <v>-6.7123327917294109E-4</v>
      </c>
      <c r="AU56" s="50">
        <f t="shared" si="29"/>
        <v>-4.8812351056045046E-3</v>
      </c>
      <c r="AW56" s="74">
        <f t="shared" si="30"/>
        <v>53</v>
      </c>
      <c r="AX56" s="4">
        <f t="shared" si="31"/>
        <v>0</v>
      </c>
      <c r="AY56" s="4">
        <f t="shared" si="31"/>
        <v>0</v>
      </c>
      <c r="AZ56" s="49">
        <f t="shared" si="31"/>
        <v>0</v>
      </c>
      <c r="BA56" s="4">
        <f t="shared" si="31"/>
        <v>0</v>
      </c>
      <c r="BC56" s="74">
        <f t="shared" si="32"/>
        <v>53</v>
      </c>
      <c r="BD56" s="56">
        <f t="shared" si="33"/>
        <v>0.39746014678255648</v>
      </c>
      <c r="BE56" s="4">
        <f t="shared" si="34"/>
        <v>1.6752352667853501</v>
      </c>
      <c r="BF56" s="4">
        <f t="shared" si="35"/>
        <v>1.6482233933551456</v>
      </c>
      <c r="BG56" s="49">
        <f t="shared" si="36"/>
        <v>2.75554181929542</v>
      </c>
      <c r="BI56" s="74">
        <f t="shared" si="37"/>
        <v>53</v>
      </c>
      <c r="BJ56" s="56">
        <f t="shared" si="38"/>
        <v>0.19873007339127824</v>
      </c>
      <c r="BK56" s="4">
        <f t="shared" si="39"/>
        <v>0.83761763339267503</v>
      </c>
      <c r="BL56" s="4">
        <f t="shared" si="40"/>
        <v>0.82411169667757278</v>
      </c>
      <c r="BM56" s="49">
        <f t="shared" si="41"/>
        <v>1.37777090964771</v>
      </c>
      <c r="BO56" s="74">
        <f t="shared" si="42"/>
        <v>53</v>
      </c>
      <c r="BP56" s="56">
        <f t="shared" si="43"/>
        <v>0.38581741665106478</v>
      </c>
      <c r="BQ56" s="4">
        <f t="shared" si="44"/>
        <v>1.5848659527975117</v>
      </c>
      <c r="BR56" s="4">
        <f t="shared" si="84"/>
        <v>1.5599281507980614</v>
      </c>
      <c r="BS56" s="49">
        <f t="shared" si="45"/>
        <v>2.5716723778751063</v>
      </c>
      <c r="BU56" s="74">
        <f t="shared" si="46"/>
        <v>53</v>
      </c>
      <c r="BV56" s="73">
        <f t="shared" si="47"/>
        <v>1.0660944474336175E-7</v>
      </c>
      <c r="BW56" s="73">
        <f t="shared" si="48"/>
        <v>4.6580859556417434E-7</v>
      </c>
      <c r="BX56" s="73">
        <f t="shared" si="49"/>
        <v>4.5797494877652261E-7</v>
      </c>
      <c r="BY56" s="1">
        <f t="shared" si="50"/>
        <v>7.8603853791604178E-7</v>
      </c>
      <c r="BZ56" s="91">
        <f t="shared" si="51"/>
        <v>1.1457164535258807E-5</v>
      </c>
      <c r="CB56" s="74">
        <f t="shared" si="52"/>
        <v>53</v>
      </c>
      <c r="CC56" s="56">
        <f t="shared" si="53"/>
        <v>8.1737139971222381E-2</v>
      </c>
      <c r="CD56" s="4">
        <f t="shared" si="54"/>
        <v>0.17085407671824854</v>
      </c>
      <c r="CE56" s="4">
        <f t="shared" si="55"/>
        <v>0.16941133238371933</v>
      </c>
      <c r="CF56" s="49">
        <f t="shared" si="56"/>
        <v>0.22194405490569019</v>
      </c>
      <c r="CH56" s="74">
        <f t="shared" si="57"/>
        <v>53</v>
      </c>
      <c r="CI56" s="56">
        <f t="shared" si="5"/>
        <v>0</v>
      </c>
      <c r="CJ56" s="4">
        <f t="shared" si="6"/>
        <v>0</v>
      </c>
      <c r="CK56" s="4">
        <f t="shared" si="7"/>
        <v>0</v>
      </c>
      <c r="CL56" s="49">
        <f t="shared" si="58"/>
        <v>0</v>
      </c>
      <c r="CM56" s="4">
        <f t="shared" si="59"/>
        <v>80.701691870342927</v>
      </c>
      <c r="CN56" s="49">
        <f t="shared" si="60"/>
        <v>49.119396425086812</v>
      </c>
      <c r="CP56" s="74">
        <f t="shared" si="61"/>
        <v>53</v>
      </c>
      <c r="CQ56" s="56">
        <f t="shared" si="62"/>
        <v>0</v>
      </c>
      <c r="CR56" s="4">
        <f t="shared" si="63"/>
        <v>1</v>
      </c>
      <c r="CS56" s="4">
        <f t="shared" si="64"/>
        <v>1</v>
      </c>
      <c r="CT56" s="49">
        <f t="shared" si="65"/>
        <v>1</v>
      </c>
      <c r="CU56" s="4">
        <f t="shared" si="66"/>
        <v>74.175758372726236</v>
      </c>
      <c r="CV56" s="49">
        <f t="shared" si="67"/>
        <v>55.64532992270351</v>
      </c>
      <c r="CW56" s="56"/>
      <c r="CX56" s="74">
        <f t="shared" si="68"/>
        <v>53</v>
      </c>
      <c r="CY56" s="4">
        <f>Input_All!Q55*(1-$DC$3)</f>
        <v>3.9034390167727662E-3</v>
      </c>
      <c r="CZ56" s="4">
        <f>Input_All!L55</f>
        <v>4.6713854252220296E-3</v>
      </c>
      <c r="DA56" s="4">
        <f>Input_All!M55</f>
        <v>4.0001521460490798E-3</v>
      </c>
      <c r="DB56" s="49">
        <f>$DC$3*Input_All!Q55</f>
        <v>4.8812351056045046E-3</v>
      </c>
      <c r="DD56" s="102">
        <f>Input_All!Q55*Input_All!C55</f>
        <v>142.74552494671923</v>
      </c>
      <c r="DG56" s="82">
        <f t="shared" si="69"/>
        <v>53</v>
      </c>
      <c r="DH56" s="56">
        <f t="shared" si="70"/>
        <v>3.2100583288250176E-4</v>
      </c>
      <c r="DI56" s="4">
        <f t="shared" si="71"/>
        <v>6.7699653344456111E-4</v>
      </c>
      <c r="DJ56" s="4">
        <f t="shared" si="72"/>
        <v>6.7123327917294109E-4</v>
      </c>
      <c r="DK56" s="49">
        <f t="shared" si="73"/>
        <v>8.8108295955541607E-4</v>
      </c>
      <c r="DM56" s="74">
        <f t="shared" si="74"/>
        <v>53</v>
      </c>
      <c r="DN56" s="4">
        <f t="shared" si="85"/>
        <v>1.8999547395306286E-7</v>
      </c>
      <c r="DO56" s="4">
        <f t="shared" si="85"/>
        <v>1.6970167952186517E-7</v>
      </c>
      <c r="DP56" s="49">
        <f t="shared" si="75"/>
        <v>2.1763591694394785E-7</v>
      </c>
      <c r="DQ56" s="49">
        <f t="shared" si="86"/>
        <v>1.695154890321679E-7</v>
      </c>
      <c r="DS56" s="74">
        <f t="shared" si="76"/>
        <v>53</v>
      </c>
      <c r="DT56" s="73">
        <f t="shared" si="92"/>
        <v>4.3211579789315903E-3</v>
      </c>
      <c r="DU56" s="467">
        <f t="shared" si="93"/>
        <v>4.3211579789315903E-3</v>
      </c>
      <c r="DV56" s="49"/>
      <c r="DW56" s="102">
        <f t="shared" si="87"/>
        <v>95077.56652524996</v>
      </c>
      <c r="DY56" s="74">
        <f t="shared" si="79"/>
        <v>53</v>
      </c>
      <c r="DZ56" s="409">
        <f t="shared" si="80"/>
        <v>4.4033213919327466E-3</v>
      </c>
      <c r="EB56" s="102">
        <f t="shared" si="88"/>
        <v>94985.91047646536</v>
      </c>
      <c r="EE56" s="74">
        <f t="shared" si="81"/>
        <v>53</v>
      </c>
      <c r="EF56" s="409">
        <f>Input_Accepted!Q55</f>
        <v>8.7846741223772708E-3</v>
      </c>
      <c r="EH56" s="102">
        <f t="shared" si="90"/>
        <v>5.7100381795452265E-3</v>
      </c>
    </row>
    <row r="57" spans="1:138">
      <c r="A57" s="82">
        <f t="shared" si="9"/>
        <v>54</v>
      </c>
      <c r="B57" s="84">
        <f>Input_All!B56</f>
        <v>71</v>
      </c>
      <c r="C57" s="17">
        <f>Input_All!C56</f>
        <v>17062.669404517499</v>
      </c>
      <c r="D57" s="16">
        <f t="shared" si="10"/>
        <v>4.161130847509833E-3</v>
      </c>
      <c r="E57" s="12"/>
      <c r="F57" s="11">
        <f t="shared" si="11"/>
        <v>54</v>
      </c>
      <c r="G57" s="11">
        <f t="shared" si="12"/>
        <v>54</v>
      </c>
      <c r="H57" s="49">
        <f t="shared" si="13"/>
        <v>54</v>
      </c>
      <c r="J57" s="61">
        <f t="shared" si="14"/>
        <v>54</v>
      </c>
      <c r="K57" s="5">
        <f>Input_All!B56</f>
        <v>71</v>
      </c>
      <c r="L57" s="4">
        <f t="shared" si="82"/>
        <v>519</v>
      </c>
      <c r="M57" s="4">
        <f t="shared" si="83"/>
        <v>0.28376161837069436</v>
      </c>
      <c r="N57" s="4"/>
      <c r="O57" s="49"/>
      <c r="Q57" s="43">
        <f t="shared" si="15"/>
        <v>54</v>
      </c>
      <c r="R57" s="14">
        <f>Input_All!M56</f>
        <v>4.1611308475098399E-3</v>
      </c>
      <c r="S57" s="14">
        <f t="shared" si="16"/>
        <v>5.1290481858750261E-3</v>
      </c>
      <c r="T57" s="14">
        <f t="shared" si="17"/>
        <v>3.1932135091446538E-3</v>
      </c>
      <c r="U57" s="14">
        <f t="shared" si="18"/>
        <v>4.7290415307343113E-3</v>
      </c>
      <c r="V57" s="14">
        <f t="shared" si="19"/>
        <v>3.5932201642853686E-3</v>
      </c>
      <c r="W57" s="49"/>
      <c r="X57" s="43">
        <f t="shared" si="20"/>
        <v>54</v>
      </c>
      <c r="Y57" s="472">
        <f>+Input_All!I56</f>
        <v>4.1633321008292604E-3</v>
      </c>
      <c r="Z57" s="14">
        <f t="shared" si="21"/>
        <v>5.1315054212373885E-3</v>
      </c>
      <c r="AA57" s="14">
        <f t="shared" si="22"/>
        <v>3.1951587804211318E-3</v>
      </c>
      <c r="AB57" s="14">
        <f t="shared" si="23"/>
        <v>4.7313929775993357E-3</v>
      </c>
      <c r="AC57" s="14">
        <f t="shared" si="24"/>
        <v>3.595271224059185E-3</v>
      </c>
      <c r="AD57" s="50"/>
      <c r="AE57" s="43">
        <f t="shared" si="25"/>
        <v>54</v>
      </c>
      <c r="AF57" s="14">
        <f>Input_All!E56</f>
        <v>4.1633321008292604E-3</v>
      </c>
      <c r="AG57" s="14">
        <f>Input_All!J56</f>
        <v>4.8164023486898903E-3</v>
      </c>
      <c r="AH57" s="14">
        <f>Input_All!K56</f>
        <v>5.1287822603842698E-3</v>
      </c>
      <c r="AI57" s="44">
        <f>Input_All!L56</f>
        <v>5.2017932352297598E-3</v>
      </c>
      <c r="AK57" s="56">
        <f t="shared" si="0"/>
        <v>82.180680994837218</v>
      </c>
      <c r="AL57" s="4">
        <f t="shared" si="1"/>
        <v>87.510716156690776</v>
      </c>
      <c r="AM57" s="4">
        <f t="shared" si="2"/>
        <v>88.756478283380915</v>
      </c>
      <c r="AN57" s="4">
        <f t="shared" si="26"/>
        <v>91.134843950408111</v>
      </c>
      <c r="AO57" s="57">
        <f t="shared" si="94"/>
        <v>54</v>
      </c>
      <c r="AQ57" s="74">
        <f t="shared" si="94"/>
        <v>54</v>
      </c>
      <c r="AR57" s="73">
        <f t="shared" si="3"/>
        <v>-6.5527150118005733E-4</v>
      </c>
      <c r="AS57" s="73">
        <f t="shared" si="4"/>
        <v>-9.6765141287443682E-4</v>
      </c>
      <c r="AT57" s="50">
        <f t="shared" si="28"/>
        <v>-1.0406623877199268E-3</v>
      </c>
      <c r="AU57" s="50">
        <f t="shared" si="29"/>
        <v>-5.3411832457047614E-3</v>
      </c>
      <c r="AW57" s="74">
        <f t="shared" si="30"/>
        <v>54</v>
      </c>
      <c r="AX57" s="4">
        <f t="shared" si="31"/>
        <v>0</v>
      </c>
      <c r="AY57" s="4">
        <f t="shared" si="31"/>
        <v>0</v>
      </c>
      <c r="AZ57" s="49">
        <f t="shared" si="31"/>
        <v>0</v>
      </c>
      <c r="BA57" s="4">
        <f t="shared" si="31"/>
        <v>0</v>
      </c>
      <c r="BC57" s="74">
        <f t="shared" si="32"/>
        <v>54</v>
      </c>
      <c r="BD57" s="56">
        <f t="shared" si="33"/>
        <v>1.5952290230283133</v>
      </c>
      <c r="BE57" s="4">
        <f t="shared" si="34"/>
        <v>3.331876469033304</v>
      </c>
      <c r="BF57" s="4">
        <f t="shared" si="35"/>
        <v>3.8162074050206698</v>
      </c>
      <c r="BG57" s="49">
        <f t="shared" si="36"/>
        <v>4.817920424018439</v>
      </c>
      <c r="BI57" s="74">
        <f t="shared" si="37"/>
        <v>54</v>
      </c>
      <c r="BJ57" s="56">
        <f t="shared" si="38"/>
        <v>0.79761451151415663</v>
      </c>
      <c r="BK57" s="4">
        <f t="shared" si="39"/>
        <v>1.665938234516652</v>
      </c>
      <c r="BL57" s="4">
        <f t="shared" si="40"/>
        <v>1.9081037025103349</v>
      </c>
      <c r="BM57" s="49">
        <f t="shared" si="41"/>
        <v>2.4089602120092195</v>
      </c>
      <c r="BO57" s="74">
        <f t="shared" si="42"/>
        <v>54</v>
      </c>
      <c r="BP57" s="56">
        <f t="shared" si="43"/>
        <v>1.5138051786817686</v>
      </c>
      <c r="BQ57" s="4">
        <f t="shared" si="44"/>
        <v>3.0991132817872931</v>
      </c>
      <c r="BR57" s="4">
        <f t="shared" si="84"/>
        <v>3.5338539855507602</v>
      </c>
      <c r="BS57" s="49">
        <f t="shared" si="45"/>
        <v>4.4247243311277735</v>
      </c>
      <c r="BU57" s="74">
        <f t="shared" si="46"/>
        <v>54</v>
      </c>
      <c r="BV57" s="73">
        <f t="shared" si="47"/>
        <v>4.2650074864074466E-7</v>
      </c>
      <c r="BW57" s="73">
        <f t="shared" si="48"/>
        <v>9.3209401058479326E-7</v>
      </c>
      <c r="BX57" s="73">
        <f t="shared" si="49"/>
        <v>1.0784015276603724E-6</v>
      </c>
      <c r="BY57" s="1">
        <f t="shared" si="50"/>
        <v>1.3873333194845286E-6</v>
      </c>
      <c r="BZ57" s="91">
        <f t="shared" si="51"/>
        <v>1.0671186886925565E-5</v>
      </c>
      <c r="CB57" s="74">
        <f t="shared" si="52"/>
        <v>54</v>
      </c>
      <c r="CC57" s="56">
        <f t="shared" si="53"/>
        <v>0.15686239580324379</v>
      </c>
      <c r="CD57" s="4">
        <f t="shared" si="54"/>
        <v>0.23189362178499026</v>
      </c>
      <c r="CE57" s="4">
        <f t="shared" si="55"/>
        <v>0.24943029027005961</v>
      </c>
      <c r="CF57" s="49">
        <f t="shared" si="56"/>
        <v>0.28291068700498201</v>
      </c>
      <c r="CH57" s="74">
        <f t="shared" si="57"/>
        <v>54</v>
      </c>
      <c r="CI57" s="56">
        <f t="shared" si="5"/>
        <v>0</v>
      </c>
      <c r="CJ57" s="4">
        <f t="shared" si="6"/>
        <v>0</v>
      </c>
      <c r="CK57" s="4">
        <f t="shared" si="7"/>
        <v>1</v>
      </c>
      <c r="CL57" s="49">
        <f t="shared" si="58"/>
        <v>1</v>
      </c>
      <c r="CM57" s="4">
        <f t="shared" si="59"/>
        <v>87.557180550062867</v>
      </c>
      <c r="CN57" s="49">
        <f t="shared" si="60"/>
        <v>54.517937965267095</v>
      </c>
      <c r="CP57" s="74">
        <f t="shared" si="61"/>
        <v>54</v>
      </c>
      <c r="CQ57" s="56">
        <f t="shared" si="62"/>
        <v>1</v>
      </c>
      <c r="CR57" s="4">
        <f t="shared" si="63"/>
        <v>1</v>
      </c>
      <c r="CS57" s="4">
        <f t="shared" si="64"/>
        <v>1</v>
      </c>
      <c r="CT57" s="49">
        <f t="shared" si="65"/>
        <v>1</v>
      </c>
      <c r="CU57" s="4">
        <f>C57*AB57</f>
        <v>80.730194199633132</v>
      </c>
      <c r="CV57" s="49">
        <f t="shared" si="67"/>
        <v>61.344924315696836</v>
      </c>
      <c r="CW57" s="56"/>
      <c r="CX57" s="74">
        <f t="shared" si="68"/>
        <v>54</v>
      </c>
      <c r="CY57" s="4">
        <f>Input_All!Q56*(1-$DC$3)</f>
        <v>4.2712515635804377E-3</v>
      </c>
      <c r="CZ57" s="4">
        <f>Input_All!L56</f>
        <v>5.2017932352297598E-3</v>
      </c>
      <c r="DA57" s="4">
        <f>Input_All!M56</f>
        <v>4.1611308475098399E-3</v>
      </c>
      <c r="DB57" s="49">
        <f>$DC$3*Input_All!Q56</f>
        <v>5.3411832457047614E-3</v>
      </c>
      <c r="DD57" s="102">
        <f>Input_All!Q56*Input_All!C56</f>
        <v>164.01379732330957</v>
      </c>
      <c r="DG57" s="82">
        <f t="shared" si="69"/>
        <v>54</v>
      </c>
      <c r="DH57" s="56">
        <f t="shared" si="70"/>
        <v>6.5527150118005733E-4</v>
      </c>
      <c r="DI57" s="4">
        <f t="shared" si="71"/>
        <v>9.6765141287443682E-4</v>
      </c>
      <c r="DJ57" s="4">
        <f t="shared" si="72"/>
        <v>1.0406623877199268E-3</v>
      </c>
      <c r="DK57" s="49">
        <f t="shared" si="73"/>
        <v>1.1800523981949284E-3</v>
      </c>
      <c r="DM57" s="74">
        <f t="shared" si="74"/>
        <v>54</v>
      </c>
      <c r="DN57" s="4">
        <f t="shared" si="85"/>
        <v>2.4526698577729587E-7</v>
      </c>
      <c r="DO57" s="4">
        <f t="shared" si="85"/>
        <v>2.039728913880844E-7</v>
      </c>
      <c r="DP57" s="49">
        <f t="shared" si="75"/>
        <v>2.8133244491719646E-7</v>
      </c>
      <c r="DQ57" s="49">
        <f t="shared" si="86"/>
        <v>2.1155229158168551E-7</v>
      </c>
      <c r="DS57" s="74">
        <f t="shared" si="76"/>
        <v>54</v>
      </c>
      <c r="DT57" s="73">
        <f t="shared" si="92"/>
        <v>4.8164023486898903E-3</v>
      </c>
      <c r="DU57" s="467">
        <f t="shared" si="93"/>
        <v>4.8164023486898903E-3</v>
      </c>
      <c r="DV57" s="49"/>
      <c r="DW57" s="102">
        <f t="shared" si="87"/>
        <v>94666.721340041971</v>
      </c>
      <c r="DY57" s="74">
        <f t="shared" si="79"/>
        <v>54</v>
      </c>
      <c r="DZ57" s="409">
        <f t="shared" si="80"/>
        <v>4.9079824430267776E-3</v>
      </c>
      <c r="EB57" s="102">
        <f t="shared" si="88"/>
        <v>94567.656984932124</v>
      </c>
      <c r="EE57" s="74">
        <f t="shared" si="81"/>
        <v>54</v>
      </c>
      <c r="EF57" s="409">
        <f>Input_Accepted!Q56</f>
        <v>9.6124348092851992E-3</v>
      </c>
      <c r="EH57" s="102">
        <f t="shared" si="90"/>
        <v>6.2480826260353801E-3</v>
      </c>
    </row>
    <row r="58" spans="1:138">
      <c r="A58" s="82">
        <f t="shared" si="9"/>
        <v>55</v>
      </c>
      <c r="B58" s="84">
        <f>Input_All!B57</f>
        <v>97</v>
      </c>
      <c r="C58" s="17">
        <f>Input_All!C57</f>
        <v>17316.0479123888</v>
      </c>
      <c r="D58" s="16">
        <f t="shared" si="10"/>
        <v>5.601740102058805E-3</v>
      </c>
      <c r="E58" s="12"/>
      <c r="F58" s="11">
        <f t="shared" si="11"/>
        <v>55</v>
      </c>
      <c r="G58" s="11">
        <f t="shared" si="12"/>
        <v>55</v>
      </c>
      <c r="H58" s="49">
        <f t="shared" si="13"/>
        <v>55</v>
      </c>
      <c r="J58" s="61">
        <f t="shared" si="14"/>
        <v>55</v>
      </c>
      <c r="K58" s="5">
        <f>Input_All!B57</f>
        <v>97</v>
      </c>
      <c r="L58" s="4">
        <f t="shared" si="82"/>
        <v>616</v>
      </c>
      <c r="M58" s="4">
        <f t="shared" si="83"/>
        <v>0.33679606342263529</v>
      </c>
      <c r="N58" s="4"/>
      <c r="O58" s="49"/>
      <c r="Q58" s="43">
        <f t="shared" si="15"/>
        <v>55</v>
      </c>
      <c r="R58" s="14">
        <f>Input_All!M57</f>
        <v>5.6017401020588197E-3</v>
      </c>
      <c r="S58" s="14">
        <f t="shared" si="16"/>
        <v>6.7165303468761416E-3</v>
      </c>
      <c r="T58" s="14">
        <f t="shared" si="17"/>
        <v>4.4869498572414979E-3</v>
      </c>
      <c r="U58" s="14">
        <f t="shared" si="18"/>
        <v>6.2558262150893915E-3</v>
      </c>
      <c r="V58" s="14">
        <f t="shared" si="19"/>
        <v>4.947653989028248E-3</v>
      </c>
      <c r="W58" s="49"/>
      <c r="X58" s="43">
        <f t="shared" si="20"/>
        <v>55</v>
      </c>
      <c r="Y58" s="14">
        <f>+Input_All!I57</f>
        <v>5.5988324433219501E-3</v>
      </c>
      <c r="Z58" s="14">
        <f t="shared" si="21"/>
        <v>6.7133333271307116E-3</v>
      </c>
      <c r="AA58" s="14">
        <f t="shared" si="22"/>
        <v>4.4843315595131886E-3</v>
      </c>
      <c r="AB58" s="14">
        <f t="shared" si="23"/>
        <v>6.2527487782097439E-3</v>
      </c>
      <c r="AC58" s="14">
        <f t="shared" si="24"/>
        <v>4.9449161084341563E-3</v>
      </c>
      <c r="AD58" s="50"/>
      <c r="AE58" s="43">
        <f t="shared" si="25"/>
        <v>55</v>
      </c>
      <c r="AF58" s="14">
        <f>Input_All!E57</f>
        <v>5.5988324433219501E-3</v>
      </c>
      <c r="AG58" s="14">
        <f>Input_All!J57</f>
        <v>5.3770671128015399E-3</v>
      </c>
      <c r="AH58" s="14">
        <f>Input_All!K57</f>
        <v>5.6239030269639202E-3</v>
      </c>
      <c r="AI58" s="44">
        <f>Input_All!L57</f>
        <v>5.8468800496297903E-3</v>
      </c>
      <c r="AK58" s="56">
        <f t="shared" si="0"/>
        <v>93.109551753401576</v>
      </c>
      <c r="AL58" s="4">
        <f t="shared" si="1"/>
        <v>97.38377426953565</v>
      </c>
      <c r="AM58" s="4">
        <f t="shared" si="2"/>
        <v>101.24485507737965</v>
      </c>
      <c r="AN58" s="4">
        <f t="shared" si="26"/>
        <v>101.99589333426131</v>
      </c>
      <c r="AO58" s="57">
        <f t="shared" si="94"/>
        <v>55</v>
      </c>
      <c r="AQ58" s="74">
        <f t="shared" si="94"/>
        <v>55</v>
      </c>
      <c r="AR58" s="73">
        <f t="shared" si="3"/>
        <v>2.2467298925726506E-4</v>
      </c>
      <c r="AS58" s="73">
        <f t="shared" si="4"/>
        <v>-2.2162924905115219E-5</v>
      </c>
      <c r="AT58" s="50">
        <f t="shared" si="28"/>
        <v>-2.4513994757098534E-4</v>
      </c>
      <c r="AU58" s="50">
        <f t="shared" si="29"/>
        <v>-5.8902524323282881E-3</v>
      </c>
      <c r="AW58" s="74">
        <f t="shared" si="30"/>
        <v>55</v>
      </c>
      <c r="AX58" s="4">
        <f t="shared" si="31"/>
        <v>1</v>
      </c>
      <c r="AY58" s="4">
        <f t="shared" si="31"/>
        <v>0</v>
      </c>
      <c r="AZ58" s="49">
        <f t="shared" si="31"/>
        <v>0</v>
      </c>
      <c r="BA58" s="4">
        <f t="shared" si="31"/>
        <v>0</v>
      </c>
      <c r="BC58" s="74">
        <f t="shared" si="32"/>
        <v>55</v>
      </c>
      <c r="BD58" s="56">
        <f t="shared" si="33"/>
        <v>0.16033884539754695</v>
      </c>
      <c r="BE58" s="4">
        <f t="shared" si="34"/>
        <v>1.5143851827041921E-3</v>
      </c>
      <c r="BF58" s="4">
        <f t="shared" si="35"/>
        <v>0.18051319928566301</v>
      </c>
      <c r="BG58" s="49">
        <f t="shared" si="36"/>
        <v>0.24880159545910097</v>
      </c>
      <c r="BI58" s="74">
        <f t="shared" si="37"/>
        <v>55</v>
      </c>
      <c r="BJ58" s="56">
        <f t="shared" si="38"/>
        <v>8.0169422698773474E-2</v>
      </c>
      <c r="BK58" s="4">
        <f t="shared" si="39"/>
        <v>7.5719259135209604E-4</v>
      </c>
      <c r="BL58" s="4">
        <f t="shared" si="40"/>
        <v>9.0256599642831503E-2</v>
      </c>
      <c r="BM58" s="49">
        <f t="shared" si="41"/>
        <v>0.12440079772955048</v>
      </c>
      <c r="BO58" s="74">
        <f t="shared" si="42"/>
        <v>55</v>
      </c>
      <c r="BP58" s="56">
        <f t="shared" si="43"/>
        <v>0.16168268674767705</v>
      </c>
      <c r="BQ58" s="4">
        <f t="shared" si="44"/>
        <v>1.5038889947559201E-3</v>
      </c>
      <c r="BR58" s="4">
        <f t="shared" si="84"/>
        <v>0.17693186368271582</v>
      </c>
      <c r="BS58" s="49">
        <f t="shared" si="45"/>
        <v>0.24326406563091538</v>
      </c>
      <c r="BU58" s="74">
        <f t="shared" si="46"/>
        <v>55</v>
      </c>
      <c r="BV58" s="73">
        <f t="shared" si="47"/>
        <v>4.917986182082676E-8</v>
      </c>
      <c r="BW58" s="73">
        <f t="shared" si="48"/>
        <v>6.285341641490199E-10</v>
      </c>
      <c r="BX58" s="73">
        <f t="shared" si="49"/>
        <v>6.1527614995049304E-8</v>
      </c>
      <c r="BY58" s="1">
        <f t="shared" si="50"/>
        <v>8.4925609992454158E-8</v>
      </c>
      <c r="BZ58" s="91">
        <f t="shared" si="51"/>
        <v>3.5369311124181041E-6</v>
      </c>
      <c r="CB58" s="74">
        <f t="shared" si="52"/>
        <v>55</v>
      </c>
      <c r="CC58" s="56">
        <f t="shared" si="53"/>
        <v>3.9609210092529636E-2</v>
      </c>
      <c r="CD58" s="4">
        <f t="shared" si="54"/>
        <v>4.4778235276308814E-3</v>
      </c>
      <c r="CE58" s="4">
        <f t="shared" si="55"/>
        <v>4.4303452339192771E-2</v>
      </c>
      <c r="CF58" s="49">
        <f t="shared" si="56"/>
        <v>5.2050135801783352E-2</v>
      </c>
      <c r="CH58" s="74">
        <f t="shared" si="57"/>
        <v>55</v>
      </c>
      <c r="CI58" s="56">
        <f t="shared" si="5"/>
        <v>0</v>
      </c>
      <c r="CJ58" s="4">
        <f t="shared" si="6"/>
        <v>0</v>
      </c>
      <c r="CK58" s="4">
        <f t="shared" si="7"/>
        <v>0</v>
      </c>
      <c r="CL58" s="49">
        <f t="shared" si="58"/>
        <v>0</v>
      </c>
      <c r="CM58" s="4">
        <f t="shared" si="59"/>
        <v>116.24840154443191</v>
      </c>
      <c r="CN58" s="49">
        <f t="shared" si="60"/>
        <v>77.650900139567568</v>
      </c>
      <c r="CP58" s="74">
        <f t="shared" si="61"/>
        <v>55</v>
      </c>
      <c r="CQ58" s="56">
        <f t="shared" si="62"/>
        <v>0</v>
      </c>
      <c r="CR58" s="4">
        <f t="shared" si="63"/>
        <v>0</v>
      </c>
      <c r="CS58" s="4">
        <f t="shared" si="64"/>
        <v>0</v>
      </c>
      <c r="CT58" s="49">
        <f t="shared" si="65"/>
        <v>0</v>
      </c>
      <c r="CU58" s="4">
        <f t="shared" si="66"/>
        <v>108.27289742761046</v>
      </c>
      <c r="CV58" s="49">
        <f t="shared" si="67"/>
        <v>85.626404256389023</v>
      </c>
      <c r="CW58" s="56"/>
      <c r="CX58" s="74">
        <f t="shared" si="68"/>
        <v>55</v>
      </c>
      <c r="CY58" s="4">
        <f>Input_All!Q57*(1-$DC$3)</f>
        <v>4.7103326649011127E-3</v>
      </c>
      <c r="CZ58" s="4">
        <f>Input_All!L57</f>
        <v>5.8468800496297903E-3</v>
      </c>
      <c r="DA58" s="4">
        <f>Input_All!M57</f>
        <v>5.6017401020588197E-3</v>
      </c>
      <c r="DB58" s="49">
        <f>$DC$3*Input_All!Q57</f>
        <v>5.8902524323282881E-3</v>
      </c>
      <c r="DD58" s="102">
        <f>Input_All!Q57*Input_All!C57</f>
        <v>183.560239442979</v>
      </c>
      <c r="DG58" s="82">
        <f t="shared" si="69"/>
        <v>55</v>
      </c>
      <c r="DH58" s="56">
        <f t="shared" si="70"/>
        <v>2.2467298925726506E-4</v>
      </c>
      <c r="DI58" s="4">
        <f t="shared" si="71"/>
        <v>2.2162924905115219E-5</v>
      </c>
      <c r="DJ58" s="4">
        <f t="shared" si="72"/>
        <v>2.4513994757098534E-4</v>
      </c>
      <c r="DK58" s="49">
        <f t="shared" si="73"/>
        <v>2.8851233026948309E-4</v>
      </c>
      <c r="DM58" s="74">
        <f t="shared" si="74"/>
        <v>55</v>
      </c>
      <c r="DN58" s="4">
        <f t="shared" si="85"/>
        <v>3.1434497771637171E-7</v>
      </c>
      <c r="DO58" s="4">
        <f t="shared" si="85"/>
        <v>2.4514457349842066E-7</v>
      </c>
      <c r="DP58" s="49">
        <f t="shared" si="75"/>
        <v>4.161369981127794E-7</v>
      </c>
      <c r="DQ58" s="49">
        <f t="shared" si="86"/>
        <v>3.0147697169942115E-7</v>
      </c>
      <c r="DS58" s="74">
        <f t="shared" si="76"/>
        <v>55</v>
      </c>
      <c r="DT58" s="73">
        <f t="shared" si="92"/>
        <v>5.3770671128015399E-3</v>
      </c>
      <c r="DU58" s="467">
        <f t="shared" si="93"/>
        <v>5.3770671128015399E-3</v>
      </c>
      <c r="DV58" s="49"/>
      <c r="DW58" s="102">
        <f t="shared" si="87"/>
        <v>94210.768321037031</v>
      </c>
      <c r="DY58" s="74">
        <f t="shared" si="79"/>
        <v>55</v>
      </c>
      <c r="DZ58" s="409">
        <f t="shared" si="80"/>
        <v>5.4793078057079553E-3</v>
      </c>
      <c r="EB58" s="102">
        <f t="shared" si="88"/>
        <v>94103.52058477189</v>
      </c>
      <c r="EE58" s="74">
        <f t="shared" si="81"/>
        <v>55</v>
      </c>
      <c r="EF58" s="409">
        <f>Input_Accepted!Q57</f>
        <v>1.0600585097229401E-2</v>
      </c>
      <c r="EH58" s="102">
        <f t="shared" si="90"/>
        <v>6.8903803131991105E-3</v>
      </c>
    </row>
    <row r="59" spans="1:138">
      <c r="A59" s="82">
        <f t="shared" si="9"/>
        <v>56</v>
      </c>
      <c r="B59" s="84">
        <f>Input_All!B58</f>
        <v>110</v>
      </c>
      <c r="C59" s="17">
        <f>Input_All!C58</f>
        <v>16660.59137577</v>
      </c>
      <c r="D59" s="16">
        <f t="shared" si="10"/>
        <v>6.6024066924764936E-3</v>
      </c>
      <c r="E59" s="12"/>
      <c r="F59" s="11">
        <f t="shared" si="11"/>
        <v>56</v>
      </c>
      <c r="G59" s="11">
        <f t="shared" si="12"/>
        <v>56</v>
      </c>
      <c r="H59" s="49">
        <f t="shared" si="13"/>
        <v>56</v>
      </c>
      <c r="J59" s="61">
        <f t="shared" si="14"/>
        <v>56</v>
      </c>
      <c r="K59" s="5">
        <f>Input_All!B58</f>
        <v>110</v>
      </c>
      <c r="L59" s="4">
        <f t="shared" si="82"/>
        <v>726</v>
      </c>
      <c r="M59" s="4">
        <f t="shared" si="83"/>
        <v>0.39693821760524878</v>
      </c>
      <c r="N59" s="4"/>
      <c r="O59" s="49"/>
      <c r="Q59" s="43">
        <f t="shared" si="15"/>
        <v>56</v>
      </c>
      <c r="R59" s="14">
        <f>Input_All!M58</f>
        <v>6.6024066924764901E-3</v>
      </c>
      <c r="S59" s="14">
        <f t="shared" si="16"/>
        <v>7.8362556574076581E-3</v>
      </c>
      <c r="T59" s="14">
        <f t="shared" si="17"/>
        <v>5.3685577275453221E-3</v>
      </c>
      <c r="U59" s="14">
        <f t="shared" si="18"/>
        <v>7.3263486872065121E-3</v>
      </c>
      <c r="V59" s="14">
        <f t="shared" si="19"/>
        <v>5.8784646977464682E-3</v>
      </c>
      <c r="W59" s="49"/>
      <c r="X59" s="43">
        <f t="shared" si="20"/>
        <v>56</v>
      </c>
      <c r="Y59" s="14">
        <f>+Input_All!I58</f>
        <v>6.5744256779162197E-3</v>
      </c>
      <c r="Z59" s="14">
        <f t="shared" si="21"/>
        <v>7.8056573395106918E-3</v>
      </c>
      <c r="AA59" s="14">
        <f t="shared" si="22"/>
        <v>5.3431940163217477E-3</v>
      </c>
      <c r="AB59" s="14">
        <f t="shared" si="23"/>
        <v>7.2968320099742008E-3</v>
      </c>
      <c r="AC59" s="14">
        <f t="shared" si="24"/>
        <v>5.8520193458582387E-3</v>
      </c>
      <c r="AD59" s="50"/>
      <c r="AE59" s="43">
        <f t="shared" si="25"/>
        <v>56</v>
      </c>
      <c r="AF59" s="14">
        <f>Input_All!E58</f>
        <v>6.5744256779162197E-3</v>
      </c>
      <c r="AG59" s="14">
        <f>Input_All!J58</f>
        <v>6.0070755061392899E-3</v>
      </c>
      <c r="AH59" s="14">
        <f>Input_All!K58</f>
        <v>6.1666732982800197E-3</v>
      </c>
      <c r="AI59" s="44">
        <f>Input_All!L58</f>
        <v>6.3919938314765199E-3</v>
      </c>
      <c r="AK59" s="56">
        <f t="shared" si="0"/>
        <v>100.08143037118346</v>
      </c>
      <c r="AL59" s="4">
        <f t="shared" si="1"/>
        <v>102.74042397051524</v>
      </c>
      <c r="AM59" s="4">
        <f t="shared" si="2"/>
        <v>106.49439730267275</v>
      </c>
      <c r="AN59" s="4">
        <f t="shared" si="26"/>
        <v>105.73455216778783</v>
      </c>
      <c r="AO59" s="57">
        <f t="shared" si="94"/>
        <v>56</v>
      </c>
      <c r="AQ59" s="74">
        <f t="shared" si="94"/>
        <v>56</v>
      </c>
      <c r="AR59" s="73">
        <f t="shared" si="3"/>
        <v>5.9533118633720364E-4</v>
      </c>
      <c r="AS59" s="73">
        <f t="shared" si="4"/>
        <v>4.3573339419647385E-4</v>
      </c>
      <c r="AT59" s="50">
        <f t="shared" si="28"/>
        <v>2.1041286099997367E-4</v>
      </c>
      <c r="AU59" s="50">
        <f t="shared" si="29"/>
        <v>-6.346386498714612E-3</v>
      </c>
      <c r="AW59" s="74">
        <f t="shared" si="30"/>
        <v>56</v>
      </c>
      <c r="AX59" s="4">
        <f t="shared" si="31"/>
        <v>1</v>
      </c>
      <c r="AY59" s="4">
        <f t="shared" si="31"/>
        <v>1</v>
      </c>
      <c r="AZ59" s="49">
        <f t="shared" si="31"/>
        <v>1</v>
      </c>
      <c r="BA59" s="4">
        <f t="shared" si="31"/>
        <v>0</v>
      </c>
      <c r="BC59" s="74">
        <f t="shared" si="32"/>
        <v>56</v>
      </c>
      <c r="BD59" s="56">
        <f t="shared" si="33"/>
        <v>0.95202638310096077</v>
      </c>
      <c r="BE59" s="4">
        <f t="shared" si="34"/>
        <v>0.50128504885277003</v>
      </c>
      <c r="BF59" s="4">
        <f t="shared" si="35"/>
        <v>0.11415229829343421</v>
      </c>
      <c r="BG59" s="49">
        <f t="shared" si="36"/>
        <v>0.16980454777509735</v>
      </c>
      <c r="BI59" s="74">
        <f t="shared" si="37"/>
        <v>56</v>
      </c>
      <c r="BJ59" s="56">
        <f t="shared" si="38"/>
        <v>0.47601319155048039</v>
      </c>
      <c r="BK59" s="4">
        <f t="shared" si="39"/>
        <v>0.25064252442638502</v>
      </c>
      <c r="BL59" s="4">
        <f t="shared" si="40"/>
        <v>5.7076149146717103E-2</v>
      </c>
      <c r="BM59" s="49">
        <f t="shared" si="41"/>
        <v>8.4902273887548674E-2</v>
      </c>
      <c r="BO59" s="74">
        <f t="shared" si="42"/>
        <v>56</v>
      </c>
      <c r="BP59" s="56">
        <f t="shared" si="43"/>
        <v>0.97707495690068213</v>
      </c>
      <c r="BQ59" s="4">
        <f t="shared" si="44"/>
        <v>0.50979399846176188</v>
      </c>
      <c r="BR59" s="4">
        <f t="shared" si="84"/>
        <v>0.11466046823923072</v>
      </c>
      <c r="BS59" s="49">
        <f t="shared" si="45"/>
        <v>0.17098080424799633</v>
      </c>
      <c r="BU59" s="74">
        <f t="shared" si="46"/>
        <v>56</v>
      </c>
      <c r="BV59" s="73">
        <f t="shared" si="47"/>
        <v>3.2188621741531176E-7</v>
      </c>
      <c r="BW59" s="73">
        <f t="shared" si="48"/>
        <v>1.6626200309898379E-7</v>
      </c>
      <c r="BX59" s="73">
        <f t="shared" si="49"/>
        <v>3.3281378595398226E-8</v>
      </c>
      <c r="BY59" s="1">
        <f t="shared" si="50"/>
        <v>5.2001867250942966E-8</v>
      </c>
      <c r="BZ59" s="91">
        <f t="shared" si="51"/>
        <v>8.7238074114143028E-7</v>
      </c>
      <c r="CB59" s="74">
        <f t="shared" si="52"/>
        <v>56</v>
      </c>
      <c r="CC59" s="56">
        <f t="shared" si="53"/>
        <v>8.6296537457664718E-2</v>
      </c>
      <c r="CD59" s="4">
        <f t="shared" si="54"/>
        <v>6.2020988541380564E-2</v>
      </c>
      <c r="CE59" s="4">
        <f t="shared" si="55"/>
        <v>2.7748712264326951E-2</v>
      </c>
      <c r="CF59" s="49">
        <f t="shared" si="56"/>
        <v>3.4685794679769705E-2</v>
      </c>
      <c r="CH59" s="74">
        <f t="shared" si="57"/>
        <v>56</v>
      </c>
      <c r="CI59" s="56">
        <f t="shared" si="5"/>
        <v>0</v>
      </c>
      <c r="CJ59" s="4">
        <f t="shared" si="6"/>
        <v>0</v>
      </c>
      <c r="CK59" s="4">
        <f t="shared" si="7"/>
        <v>0</v>
      </c>
      <c r="CL59" s="49">
        <f t="shared" si="58"/>
        <v>0</v>
      </c>
      <c r="CM59" s="4">
        <f t="shared" si="59"/>
        <v>130.04686735286762</v>
      </c>
      <c r="CN59" s="49">
        <f t="shared" si="60"/>
        <v>89.020772147395974</v>
      </c>
      <c r="CP59" s="74">
        <f t="shared" si="61"/>
        <v>56</v>
      </c>
      <c r="CQ59" s="56">
        <f t="shared" si="62"/>
        <v>0</v>
      </c>
      <c r="CR59" s="4">
        <f t="shared" si="63"/>
        <v>0</v>
      </c>
      <c r="CS59" s="4">
        <f t="shared" si="64"/>
        <v>0</v>
      </c>
      <c r="CT59" s="49">
        <f t="shared" si="65"/>
        <v>0</v>
      </c>
      <c r="CU59" s="4">
        <f t="shared" si="66"/>
        <v>121.56953645581865</v>
      </c>
      <c r="CV59" s="49">
        <f t="shared" si="67"/>
        <v>97.498103044444974</v>
      </c>
      <c r="CW59" s="56"/>
      <c r="CX59" s="74">
        <f t="shared" si="68"/>
        <v>56</v>
      </c>
      <c r="CY59" s="4">
        <f>Input_All!Q58*(1-$DC$3)</f>
        <v>5.0750951631399876E-3</v>
      </c>
      <c r="CZ59" s="4">
        <f>Input_All!L58</f>
        <v>6.3919938314765199E-3</v>
      </c>
      <c r="DA59" s="4">
        <f>Input_All!M58</f>
        <v>6.6024066924764901E-3</v>
      </c>
      <c r="DB59" s="49">
        <f>$DC$3*Input_All!Q58</f>
        <v>6.346386498714612E-3</v>
      </c>
      <c r="DD59" s="102">
        <f>Input_All!Q58*Input_All!C58</f>
        <v>190.28863887400996</v>
      </c>
      <c r="DG59" s="82">
        <f t="shared" si="69"/>
        <v>56</v>
      </c>
      <c r="DH59" s="56">
        <f t="shared" si="70"/>
        <v>5.9533118633720364E-4</v>
      </c>
      <c r="DI59" s="4">
        <f t="shared" si="71"/>
        <v>4.3573339419647385E-4</v>
      </c>
      <c r="DJ59" s="4">
        <f t="shared" si="72"/>
        <v>2.1041286099997367E-4</v>
      </c>
      <c r="DK59" s="49">
        <f t="shared" si="73"/>
        <v>2.5602019376188157E-4</v>
      </c>
      <c r="DM59" s="74">
        <f t="shared" si="74"/>
        <v>56</v>
      </c>
      <c r="DN59" s="4">
        <f t="shared" si="85"/>
        <v>3.9691057567601312E-7</v>
      </c>
      <c r="DO59" s="4">
        <f t="shared" si="85"/>
        <v>2.9459956742455226E-7</v>
      </c>
      <c r="DP59" s="49">
        <f t="shared" si="75"/>
        <v>2.9714903515924387E-7</v>
      </c>
      <c r="DQ59" s="49">
        <f t="shared" si="86"/>
        <v>2.0805828651812336E-7</v>
      </c>
      <c r="DS59" s="74">
        <f t="shared" si="76"/>
        <v>56</v>
      </c>
      <c r="DT59" s="73">
        <f t="shared" si="92"/>
        <v>6.0070755061392899E-3</v>
      </c>
      <c r="DU59" s="467">
        <f t="shared" si="93"/>
        <v>6.0070755061392899E-3</v>
      </c>
      <c r="DV59" s="49"/>
      <c r="DW59" s="102">
        <f t="shared" si="87"/>
        <v>93704.190697026221</v>
      </c>
      <c r="DY59" s="74">
        <f t="shared" si="79"/>
        <v>56</v>
      </c>
      <c r="DZ59" s="409">
        <f t="shared" si="80"/>
        <v>6.1212953120678131E-3</v>
      </c>
      <c r="EB59" s="102">
        <f t="shared" si="88"/>
        <v>93587.898429887151</v>
      </c>
      <c r="EE59" s="74">
        <f t="shared" si="81"/>
        <v>56</v>
      </c>
      <c r="EF59" s="409">
        <f>Input_Accepted!Q58</f>
        <v>1.14214816618546E-2</v>
      </c>
      <c r="EH59" s="102">
        <f t="shared" si="90"/>
        <v>7.4239630802054903E-3</v>
      </c>
    </row>
    <row r="60" spans="1:138">
      <c r="A60" s="82">
        <f t="shared" si="9"/>
        <v>57</v>
      </c>
      <c r="B60" s="84">
        <f>Input_All!B59</f>
        <v>115</v>
      </c>
      <c r="C60" s="17">
        <f>Input_All!C59</f>
        <v>15114.3299110199</v>
      </c>
      <c r="D60" s="16">
        <f t="shared" si="10"/>
        <v>7.6086734031227659E-3</v>
      </c>
      <c r="E60" s="12"/>
      <c r="F60" s="11">
        <f t="shared" si="11"/>
        <v>57</v>
      </c>
      <c r="G60" s="11">
        <f t="shared" si="12"/>
        <v>57</v>
      </c>
      <c r="H60" s="49">
        <f t="shared" si="13"/>
        <v>57</v>
      </c>
      <c r="J60" s="61">
        <f t="shared" si="14"/>
        <v>57</v>
      </c>
      <c r="K60" s="5">
        <f>Input_All!B59</f>
        <v>115</v>
      </c>
      <c r="L60" s="4">
        <f t="shared" si="82"/>
        <v>841</v>
      </c>
      <c r="M60" s="4">
        <f t="shared" si="83"/>
        <v>0.45981410606889012</v>
      </c>
      <c r="N60" s="4"/>
      <c r="O60" s="49"/>
      <c r="Q60" s="43">
        <f t="shared" si="15"/>
        <v>57</v>
      </c>
      <c r="R60" s="14">
        <f>Input_All!M59</f>
        <v>7.6086734031227798E-3</v>
      </c>
      <c r="S60" s="14">
        <f t="shared" si="16"/>
        <v>8.9993178115402462E-3</v>
      </c>
      <c r="T60" s="14">
        <f t="shared" si="17"/>
        <v>6.2180289947053134E-3</v>
      </c>
      <c r="U60" s="14">
        <f t="shared" si="18"/>
        <v>8.4246127243881308E-3</v>
      </c>
      <c r="V60" s="14">
        <f t="shared" si="19"/>
        <v>6.7927340818574296E-3</v>
      </c>
      <c r="W60" s="49"/>
      <c r="X60" s="43">
        <f t="shared" si="20"/>
        <v>57</v>
      </c>
      <c r="Y60" s="14">
        <f>+Input_All!I59</f>
        <v>7.6037302451848901E-3</v>
      </c>
      <c r="Z60" s="14">
        <f t="shared" si="21"/>
        <v>8.9939228473913304E-3</v>
      </c>
      <c r="AA60" s="14">
        <f t="shared" si="22"/>
        <v>6.2135376429784499E-3</v>
      </c>
      <c r="AB60" s="14">
        <f t="shared" si="23"/>
        <v>8.4194044760713214E-3</v>
      </c>
      <c r="AC60" s="14">
        <f t="shared" si="24"/>
        <v>6.7880560142984589E-3</v>
      </c>
      <c r="AD60" s="50"/>
      <c r="AE60" s="43">
        <f t="shared" si="25"/>
        <v>57</v>
      </c>
      <c r="AF60" s="14">
        <f>Input_All!E59</f>
        <v>7.6037302451848901E-3</v>
      </c>
      <c r="AG60" s="14">
        <f>Input_All!J59</f>
        <v>6.7092468181594901E-3</v>
      </c>
      <c r="AH60" s="14">
        <f>Input_All!K59</f>
        <v>6.7616487128863102E-3</v>
      </c>
      <c r="AI60" s="44">
        <f>Input_All!L59</f>
        <v>6.95502639913167E-3</v>
      </c>
      <c r="AK60" s="56">
        <f t="shared" si="0"/>
        <v>101.40576986412307</v>
      </c>
      <c r="AL60" s="4">
        <f t="shared" si="1"/>
        <v>102.19778938898676</v>
      </c>
      <c r="AM60" s="4">
        <f t="shared" si="2"/>
        <v>105.12056353632883</v>
      </c>
      <c r="AN60" s="4">
        <f t="shared" si="26"/>
        <v>102.94003364791351</v>
      </c>
      <c r="AO60" s="57">
        <f t="shared" si="94"/>
        <v>57</v>
      </c>
      <c r="AQ60" s="74">
        <f t="shared" si="94"/>
        <v>57</v>
      </c>
      <c r="AR60" s="73">
        <f t="shared" si="3"/>
        <v>8.9942658496327578E-4</v>
      </c>
      <c r="AS60" s="73">
        <f t="shared" si="4"/>
        <v>8.4702469023645571E-4</v>
      </c>
      <c r="AT60" s="50">
        <f t="shared" si="28"/>
        <v>6.536470039910959E-4</v>
      </c>
      <c r="AU60" s="50">
        <f t="shared" si="29"/>
        <v>-6.8107573576821059E-3</v>
      </c>
      <c r="AW60" s="74">
        <f t="shared" si="30"/>
        <v>57</v>
      </c>
      <c r="AX60" s="4">
        <f t="shared" si="31"/>
        <v>1</v>
      </c>
      <c r="AY60" s="4">
        <f t="shared" si="31"/>
        <v>1</v>
      </c>
      <c r="AZ60" s="49">
        <f t="shared" si="31"/>
        <v>1</v>
      </c>
      <c r="BA60" s="4">
        <f t="shared" si="31"/>
        <v>0</v>
      </c>
      <c r="BC60" s="74">
        <f t="shared" si="32"/>
        <v>57</v>
      </c>
      <c r="BD60" s="56">
        <f t="shared" si="33"/>
        <v>1.7460311950009242</v>
      </c>
      <c r="BE60" s="4">
        <f t="shared" si="34"/>
        <v>1.5406574246096802</v>
      </c>
      <c r="BF60" s="4">
        <f t="shared" si="35"/>
        <v>0.90069600639744962</v>
      </c>
      <c r="BG60" s="49">
        <f t="shared" si="36"/>
        <v>1.3607339678152144</v>
      </c>
      <c r="BI60" s="74">
        <f t="shared" si="37"/>
        <v>57</v>
      </c>
      <c r="BJ60" s="56">
        <f t="shared" si="38"/>
        <v>0.87301559750046209</v>
      </c>
      <c r="BK60" s="4">
        <f t="shared" si="39"/>
        <v>0.77032871230484012</v>
      </c>
      <c r="BL60" s="4">
        <f t="shared" si="40"/>
        <v>0.45034800319872481</v>
      </c>
      <c r="BM60" s="49">
        <f t="shared" si="41"/>
        <v>0.68036698390760719</v>
      </c>
      <c r="BO60" s="74">
        <f t="shared" si="42"/>
        <v>57</v>
      </c>
      <c r="BP60" s="56">
        <f t="shared" si="43"/>
        <v>1.8101849990344383</v>
      </c>
      <c r="BQ60" s="4">
        <f t="shared" si="44"/>
        <v>1.5928757979115116</v>
      </c>
      <c r="BR60" s="4">
        <f t="shared" si="84"/>
        <v>0.9220311259330104</v>
      </c>
      <c r="BS60" s="49">
        <f t="shared" si="45"/>
        <v>1.4032656465435058</v>
      </c>
      <c r="BU60" s="74">
        <f t="shared" si="46"/>
        <v>57</v>
      </c>
      <c r="BV60" s="73">
        <f t="shared" si="47"/>
        <v>8.0010060122310417E-7</v>
      </c>
      <c r="BW60" s="73">
        <f t="shared" si="48"/>
        <v>7.0910130703832432E-7</v>
      </c>
      <c r="BX60" s="73">
        <f t="shared" si="49"/>
        <v>4.2081667988423993E-7</v>
      </c>
      <c r="BY60" s="1">
        <f t="shared" si="50"/>
        <v>6.2880600031450331E-7</v>
      </c>
      <c r="BZ60" s="91">
        <f t="shared" si="51"/>
        <v>6.5120648297680033E-9</v>
      </c>
      <c r="CB60" s="74">
        <f t="shared" si="52"/>
        <v>57</v>
      </c>
      <c r="CC60" s="56">
        <f t="shared" si="53"/>
        <v>0.11763744874982082</v>
      </c>
      <c r="CD60" s="4">
        <f t="shared" si="54"/>
        <v>0.11074584515038963</v>
      </c>
      <c r="CE60" s="4">
        <f t="shared" si="55"/>
        <v>8.5313895303428991E-2</v>
      </c>
      <c r="CF60" s="49">
        <f t="shared" si="56"/>
        <v>0.1042873513306103</v>
      </c>
      <c r="CH60" s="74">
        <f t="shared" si="57"/>
        <v>57</v>
      </c>
      <c r="CI60" s="56">
        <f t="shared" si="5"/>
        <v>0</v>
      </c>
      <c r="CJ60" s="4">
        <f t="shared" si="6"/>
        <v>0</v>
      </c>
      <c r="CK60" s="4">
        <f t="shared" si="7"/>
        <v>0</v>
      </c>
      <c r="CL60" s="49">
        <f t="shared" si="58"/>
        <v>0</v>
      </c>
      <c r="CM60" s="4">
        <f t="shared" si="59"/>
        <v>135.93711710973204</v>
      </c>
      <c r="CN60" s="49">
        <f t="shared" si="60"/>
        <v>93.913457850517275</v>
      </c>
      <c r="CP60" s="74">
        <f t="shared" si="61"/>
        <v>57</v>
      </c>
      <c r="CQ60" s="56">
        <f t="shared" si="62"/>
        <v>1</v>
      </c>
      <c r="CR60" s="4">
        <f t="shared" si="63"/>
        <v>1</v>
      </c>
      <c r="CS60" s="4">
        <f t="shared" si="64"/>
        <v>0</v>
      </c>
      <c r="CT60" s="49">
        <f t="shared" si="65"/>
        <v>0</v>
      </c>
      <c r="CU60" s="4">
        <f t="shared" si="66"/>
        <v>127.25365690565961</v>
      </c>
      <c r="CV60" s="49">
        <f t="shared" si="67"/>
        <v>102.59691805458972</v>
      </c>
      <c r="CW60" s="56"/>
      <c r="CX60" s="74">
        <f t="shared" si="68"/>
        <v>57</v>
      </c>
      <c r="CY60" s="4">
        <f>Input_All!Q59*(1-$DC$3)</f>
        <v>5.4464444814845943E-3</v>
      </c>
      <c r="CZ60" s="4">
        <f>Input_All!L59</f>
        <v>6.95502639913167E-3</v>
      </c>
      <c r="DA60" s="4">
        <f>Input_All!M59</f>
        <v>7.6086734031227798E-3</v>
      </c>
      <c r="DB60" s="49">
        <f>$DC$3*Input_All!Q59</f>
        <v>6.8107573576821059E-3</v>
      </c>
      <c r="DD60" s="102">
        <f>Input_All!Q59*Input_All!C59</f>
        <v>185.2593923831254</v>
      </c>
      <c r="DG60" s="82">
        <f t="shared" si="69"/>
        <v>57</v>
      </c>
      <c r="DH60" s="56">
        <f t="shared" si="70"/>
        <v>8.9942658496327578E-4</v>
      </c>
      <c r="DI60" s="4">
        <f t="shared" si="71"/>
        <v>8.4702469023645571E-4</v>
      </c>
      <c r="DJ60" s="4">
        <f t="shared" si="72"/>
        <v>6.536470039910959E-4</v>
      </c>
      <c r="DK60" s="49">
        <f t="shared" si="73"/>
        <v>7.9791604544065999E-4</v>
      </c>
      <c r="DM60" s="74">
        <f t="shared" si="74"/>
        <v>57</v>
      </c>
      <c r="DN60" s="4">
        <f t="shared" si="85"/>
        <v>4.9304455142416934E-7</v>
      </c>
      <c r="DO60" s="4">
        <f t="shared" si="85"/>
        <v>3.5399574398592722E-7</v>
      </c>
      <c r="DP60" s="49">
        <f t="shared" si="75"/>
        <v>3.1700567224035113E-7</v>
      </c>
      <c r="DQ60" s="49">
        <f t="shared" si="86"/>
        <v>2.156402946582081E-7</v>
      </c>
      <c r="DS60" s="74">
        <f t="shared" si="76"/>
        <v>57</v>
      </c>
      <c r="DT60" s="73">
        <f t="shared" si="92"/>
        <v>6.7092468181594901E-3</v>
      </c>
      <c r="DU60" s="467">
        <f t="shared" si="93"/>
        <v>6.7092468181594901E-3</v>
      </c>
      <c r="DV60" s="49"/>
      <c r="DW60" s="102">
        <f t="shared" si="87"/>
        <v>93141.3025482675</v>
      </c>
      <c r="DY60" s="74">
        <f t="shared" si="79"/>
        <v>57</v>
      </c>
      <c r="DZ60" s="409">
        <f t="shared" si="80"/>
        <v>6.8368178581295295E-3</v>
      </c>
      <c r="EB60" s="102">
        <f t="shared" si="88"/>
        <v>93015.019265962008</v>
      </c>
      <c r="EE60" s="74">
        <f t="shared" si="81"/>
        <v>57</v>
      </c>
      <c r="EF60" s="409">
        <f>Input_Accepted!Q59</f>
        <v>1.22572018391667E-2</v>
      </c>
      <c r="EH60" s="102">
        <f t="shared" si="90"/>
        <v>7.9671811954583546E-3</v>
      </c>
    </row>
    <row r="61" spans="1:138">
      <c r="A61" s="82">
        <f t="shared" si="9"/>
        <v>58</v>
      </c>
      <c r="B61" s="84">
        <f>Input_All!B60</f>
        <v>77</v>
      </c>
      <c r="C61" s="17">
        <f>Input_All!C60</f>
        <v>12972.4442162902</v>
      </c>
      <c r="D61" s="16">
        <f t="shared" si="10"/>
        <v>5.9356585941843509E-3</v>
      </c>
      <c r="E61" s="12"/>
      <c r="F61" s="11">
        <f t="shared" si="11"/>
        <v>58</v>
      </c>
      <c r="G61" s="11">
        <f t="shared" si="12"/>
        <v>58</v>
      </c>
      <c r="H61" s="49">
        <f t="shared" si="13"/>
        <v>58</v>
      </c>
      <c r="J61" s="61">
        <f t="shared" si="14"/>
        <v>58</v>
      </c>
      <c r="K61" s="5">
        <f>Input_All!B60</f>
        <v>77</v>
      </c>
      <c r="L61" s="4">
        <f t="shared" si="82"/>
        <v>918</v>
      </c>
      <c r="M61" s="4">
        <f t="shared" si="83"/>
        <v>0.50191361399671952</v>
      </c>
      <c r="N61" s="4"/>
      <c r="O61" s="49"/>
      <c r="Q61" s="43">
        <f t="shared" si="15"/>
        <v>58</v>
      </c>
      <c r="R61" s="14">
        <f>Input_All!M60</f>
        <v>5.9356585941843397E-3</v>
      </c>
      <c r="S61" s="14">
        <f t="shared" si="16"/>
        <v>7.2614635013036099E-3</v>
      </c>
      <c r="T61" s="14">
        <f t="shared" si="17"/>
        <v>4.6098536870650695E-3</v>
      </c>
      <c r="U61" s="14">
        <f t="shared" si="18"/>
        <v>6.7135543305043193E-3</v>
      </c>
      <c r="V61" s="14">
        <f t="shared" si="19"/>
        <v>5.15776285786436E-3</v>
      </c>
      <c r="W61" s="49"/>
      <c r="X61" s="43">
        <f t="shared" si="20"/>
        <v>58</v>
      </c>
      <c r="Y61" s="14">
        <f>+Input_All!I60</f>
        <v>5.95591304418057E-3</v>
      </c>
      <c r="Z61" s="14">
        <f t="shared" si="21"/>
        <v>7.2839780694937649E-3</v>
      </c>
      <c r="AA61" s="14">
        <f t="shared" si="22"/>
        <v>4.6278480188673751E-3</v>
      </c>
      <c r="AB61" s="14">
        <f t="shared" si="23"/>
        <v>6.7351348702571895E-3</v>
      </c>
      <c r="AC61" s="14">
        <f t="shared" si="24"/>
        <v>5.1766912181039505E-3</v>
      </c>
      <c r="AD61" s="50"/>
      <c r="AE61" s="43">
        <f t="shared" si="25"/>
        <v>58</v>
      </c>
      <c r="AF61" s="14">
        <f>Input_All!E60</f>
        <v>5.95591304418057E-3</v>
      </c>
      <c r="AG61" s="14">
        <f>Input_All!J60</f>
        <v>7.4859010727871197E-3</v>
      </c>
      <c r="AH61" s="14">
        <f>Input_All!K60</f>
        <v>7.4138143645242601E-3</v>
      </c>
      <c r="AI61" s="44">
        <f>Input_All!L60</f>
        <v>7.7338566991382801E-3</v>
      </c>
      <c r="AK61" s="56">
        <f t="shared" si="0"/>
        <v>97.110434075397876</v>
      </c>
      <c r="AL61" s="4">
        <f t="shared" si="1"/>
        <v>96.175293273721934</v>
      </c>
      <c r="AM61" s="4">
        <f t="shared" si="2"/>
        <v>100.3270246063536</v>
      </c>
      <c r="AN61" s="4">
        <f t="shared" si="26"/>
        <v>96.553085624775107</v>
      </c>
      <c r="AO61" s="57">
        <f t="shared" si="94"/>
        <v>58</v>
      </c>
      <c r="AQ61" s="74">
        <f t="shared" si="94"/>
        <v>58</v>
      </c>
      <c r="AR61" s="73">
        <f t="shared" si="3"/>
        <v>-1.5502424786027688E-3</v>
      </c>
      <c r="AS61" s="73">
        <f t="shared" si="4"/>
        <v>-1.4781557703399091E-3</v>
      </c>
      <c r="AT61" s="50">
        <f t="shared" si="28"/>
        <v>-1.7981981049539292E-3</v>
      </c>
      <c r="AU61" s="50">
        <f t="shared" si="29"/>
        <v>-7.4429370452430369E-3</v>
      </c>
      <c r="AW61" s="74">
        <f t="shared" si="30"/>
        <v>58</v>
      </c>
      <c r="AX61" s="4">
        <f t="shared" si="31"/>
        <v>0</v>
      </c>
      <c r="AY61" s="4">
        <f t="shared" si="31"/>
        <v>0</v>
      </c>
      <c r="AZ61" s="49">
        <f t="shared" si="31"/>
        <v>0</v>
      </c>
      <c r="BA61" s="4">
        <f t="shared" si="31"/>
        <v>0</v>
      </c>
      <c r="BC61" s="74">
        <f t="shared" si="32"/>
        <v>58</v>
      </c>
      <c r="BD61" s="56">
        <f t="shared" si="33"/>
        <v>4.4861838304311945</v>
      </c>
      <c r="BE61" s="4">
        <f t="shared" si="34"/>
        <v>4.1060568194397291</v>
      </c>
      <c r="BF61" s="4">
        <f t="shared" si="35"/>
        <v>5.9010793285176675</v>
      </c>
      <c r="BG61" s="49">
        <f t="shared" si="36"/>
        <v>4.2578892675813975</v>
      </c>
      <c r="BI61" s="74">
        <f t="shared" si="37"/>
        <v>58</v>
      </c>
      <c r="BJ61" s="56">
        <f t="shared" si="38"/>
        <v>2.2430919152155973</v>
      </c>
      <c r="BK61" s="4">
        <f t="shared" si="39"/>
        <v>2.0530284097198646</v>
      </c>
      <c r="BL61" s="4">
        <f t="shared" si="40"/>
        <v>2.9505396642588337</v>
      </c>
      <c r="BM61" s="49">
        <f t="shared" si="41"/>
        <v>2.1289446337906988</v>
      </c>
      <c r="BO61" s="74">
        <f t="shared" si="42"/>
        <v>58</v>
      </c>
      <c r="BP61" s="56">
        <f t="shared" si="43"/>
        <v>4.1334594253993746</v>
      </c>
      <c r="BQ61" s="4">
        <f t="shared" si="44"/>
        <v>3.7947986476234155</v>
      </c>
      <c r="BR61" s="4">
        <f t="shared" si="84"/>
        <v>5.3818171164322779</v>
      </c>
      <c r="BS61" s="49">
        <f t="shared" si="45"/>
        <v>3.9302477782292371</v>
      </c>
      <c r="BU61" s="74">
        <f t="shared" si="46"/>
        <v>58</v>
      </c>
      <c r="BV61" s="73">
        <f t="shared" si="47"/>
        <v>2.3408633676793565E-6</v>
      </c>
      <c r="BW61" s="73">
        <f t="shared" si="48"/>
        <v>2.125476259859875E-6</v>
      </c>
      <c r="BX61" s="73">
        <f t="shared" si="49"/>
        <v>3.1610836402043811E-6</v>
      </c>
      <c r="BY61" s="1">
        <f t="shared" si="50"/>
        <v>2.2112403797358278E-6</v>
      </c>
      <c r="BZ61" s="91">
        <f t="shared" si="51"/>
        <v>2.4518515382462714E-6</v>
      </c>
      <c r="CB61" s="74">
        <f t="shared" si="52"/>
        <v>58</v>
      </c>
      <c r="CC61" s="56">
        <f t="shared" si="53"/>
        <v>0.25688555512096961</v>
      </c>
      <c r="CD61" s="4">
        <f t="shared" si="54"/>
        <v>0.2447821701776158</v>
      </c>
      <c r="CE61" s="4">
        <f t="shared" si="55"/>
        <v>0.29851739637047109</v>
      </c>
      <c r="CF61" s="49">
        <f t="shared" si="56"/>
        <v>0.24967187902708132</v>
      </c>
      <c r="CH61" s="74">
        <f t="shared" si="57"/>
        <v>58</v>
      </c>
      <c r="CI61" s="56">
        <f t="shared" si="5"/>
        <v>1</v>
      </c>
      <c r="CJ61" s="4">
        <f t="shared" si="6"/>
        <v>1</v>
      </c>
      <c r="CK61" s="4">
        <f t="shared" si="7"/>
        <v>1</v>
      </c>
      <c r="CL61" s="49">
        <f t="shared" si="58"/>
        <v>1</v>
      </c>
      <c r="CM61" s="4">
        <f t="shared" si="59"/>
        <v>94.490999179189046</v>
      </c>
      <c r="CN61" s="49">
        <f t="shared" si="60"/>
        <v>60.034500266226139</v>
      </c>
      <c r="CP61" s="74">
        <f t="shared" si="61"/>
        <v>58</v>
      </c>
      <c r="CQ61" s="56">
        <f t="shared" si="62"/>
        <v>1</v>
      </c>
      <c r="CR61" s="4">
        <f t="shared" si="63"/>
        <v>1</v>
      </c>
      <c r="CS61" s="4">
        <f t="shared" si="64"/>
        <v>1</v>
      </c>
      <c r="CT61" s="49">
        <f t="shared" si="65"/>
        <v>1</v>
      </c>
      <c r="CU61" s="4">
        <f t="shared" si="66"/>
        <v>87.371161393602321</v>
      </c>
      <c r="CV61" s="49">
        <f t="shared" si="67"/>
        <v>67.154338051812857</v>
      </c>
      <c r="CW61" s="56"/>
      <c r="CX61" s="74">
        <f t="shared" si="68"/>
        <v>58</v>
      </c>
      <c r="CY61" s="4">
        <f>Input_All!Q60*(1-$DC$3)</f>
        <v>5.9519876083057623E-3</v>
      </c>
      <c r="CZ61" s="4">
        <f>Input_All!L60</f>
        <v>7.7338566991382801E-3</v>
      </c>
      <c r="DA61" s="4">
        <f>Input_All!M60</f>
        <v>5.9356585941843397E-3</v>
      </c>
      <c r="DB61" s="49">
        <f>$DC$3*Input_All!Q60</f>
        <v>7.4429370452430369E-3</v>
      </c>
      <c r="DD61" s="102">
        <f>Input_All!Q60*Input_All!C60</f>
        <v>173.76491284957211</v>
      </c>
      <c r="DG61" s="82">
        <f t="shared" si="69"/>
        <v>58</v>
      </c>
      <c r="DH61" s="56">
        <f t="shared" si="70"/>
        <v>1.5502424786027688E-3</v>
      </c>
      <c r="DI61" s="4">
        <f t="shared" si="71"/>
        <v>1.4781557703399091E-3</v>
      </c>
      <c r="DJ61" s="4">
        <f t="shared" si="72"/>
        <v>1.7981981049539292E-3</v>
      </c>
      <c r="DK61" s="49">
        <f t="shared" si="73"/>
        <v>1.507278451058686E-3</v>
      </c>
      <c r="DM61" s="74">
        <f t="shared" si="74"/>
        <v>58</v>
      </c>
      <c r="DN61" s="4">
        <f t="shared" si="85"/>
        <v>6.0319183123119893E-7</v>
      </c>
      <c r="DO61" s="4">
        <f t="shared" si="85"/>
        <v>4.2532003717635181E-7</v>
      </c>
      <c r="DP61" s="49">
        <f t="shared" si="75"/>
        <v>6.0657663620838641E-7</v>
      </c>
      <c r="DQ61" s="49">
        <f t="shared" si="86"/>
        <v>3.9965115736463633E-7</v>
      </c>
      <c r="DS61" s="74">
        <f t="shared" si="76"/>
        <v>58</v>
      </c>
      <c r="DT61" s="73">
        <f t="shared" si="92"/>
        <v>7.4859010727871197E-3</v>
      </c>
      <c r="DU61" s="467">
        <f t="shared" si="93"/>
        <v>7.4859010727871197E-3</v>
      </c>
      <c r="DV61" s="49"/>
      <c r="DW61" s="102">
        <f t="shared" si="87"/>
        <v>92516.394560506305</v>
      </c>
      <c r="DY61" s="74">
        <f t="shared" si="79"/>
        <v>58</v>
      </c>
      <c r="DZ61" s="409">
        <f t="shared" si="80"/>
        <v>7.6282395812443567E-3</v>
      </c>
      <c r="EB61" s="102">
        <f t="shared" si="88"/>
        <v>92379.092521170212</v>
      </c>
      <c r="EE61" s="74">
        <f t="shared" si="81"/>
        <v>58</v>
      </c>
      <c r="EF61" s="409">
        <f>Input_Accepted!Q60</f>
        <v>1.3394924653548799E-2</v>
      </c>
      <c r="EH61" s="102">
        <f t="shared" si="90"/>
        <v>8.7067010248067199E-3</v>
      </c>
    </row>
    <row r="62" spans="1:138">
      <c r="A62" s="82">
        <f t="shared" si="9"/>
        <v>59</v>
      </c>
      <c r="B62" s="84">
        <f>Input_All!B61</f>
        <v>83</v>
      </c>
      <c r="C62" s="17">
        <f>Input_All!C61</f>
        <v>9905.7590691307305</v>
      </c>
      <c r="D62" s="16">
        <f t="shared" si="10"/>
        <v>8.3789641380086159E-3</v>
      </c>
      <c r="E62" s="12"/>
      <c r="F62" s="11">
        <f t="shared" si="11"/>
        <v>59</v>
      </c>
      <c r="G62" s="11">
        <f t="shared" si="12"/>
        <v>59</v>
      </c>
      <c r="H62" s="49">
        <f t="shared" si="13"/>
        <v>59</v>
      </c>
      <c r="J62" s="61">
        <f t="shared" si="14"/>
        <v>59</v>
      </c>
      <c r="K62" s="5">
        <f>Input_All!B61</f>
        <v>83</v>
      </c>
      <c r="L62" s="4">
        <f t="shared" si="82"/>
        <v>1001</v>
      </c>
      <c r="M62" s="4">
        <f t="shared" si="83"/>
        <v>0.54729360306178243</v>
      </c>
      <c r="N62" s="4"/>
      <c r="O62" s="49"/>
      <c r="Q62" s="43">
        <f t="shared" si="15"/>
        <v>59</v>
      </c>
      <c r="R62" s="14">
        <f>Input_All!M61</f>
        <v>8.3789641380086193E-3</v>
      </c>
      <c r="S62" s="14">
        <f t="shared" si="16"/>
        <v>1.0181597302262412E-2</v>
      </c>
      <c r="T62" s="14">
        <f t="shared" si="17"/>
        <v>6.5763309737548268E-3</v>
      </c>
      <c r="U62" s="14">
        <f t="shared" si="18"/>
        <v>9.4366315558105894E-3</v>
      </c>
      <c r="V62" s="14">
        <f t="shared" si="19"/>
        <v>7.3212967202066492E-3</v>
      </c>
      <c r="W62" s="49"/>
      <c r="X62" s="43">
        <f t="shared" si="20"/>
        <v>59</v>
      </c>
      <c r="Y62" s="14">
        <f>+Input_All!I61</f>
        <v>8.5027052984631094E-3</v>
      </c>
      <c r="Z62" s="14">
        <f t="shared" si="21"/>
        <v>1.0318600388661826E-2</v>
      </c>
      <c r="AA62" s="14">
        <f t="shared" si="22"/>
        <v>6.6868102082643941E-3</v>
      </c>
      <c r="AB62" s="14">
        <f t="shared" si="23"/>
        <v>9.5681539483246005E-3</v>
      </c>
      <c r="AC62" s="14">
        <f t="shared" si="24"/>
        <v>7.4372566486016183E-3</v>
      </c>
      <c r="AD62" s="50"/>
      <c r="AE62" s="43">
        <f t="shared" si="25"/>
        <v>59</v>
      </c>
      <c r="AF62" s="14">
        <f>Input_All!E61</f>
        <v>8.5027052984631094E-3</v>
      </c>
      <c r="AG62" s="14">
        <f>Input_All!J61</f>
        <v>8.3384080537725596E-3</v>
      </c>
      <c r="AH62" s="14">
        <f>Input_All!K61</f>
        <v>8.1286240465241501E-3</v>
      </c>
      <c r="AI62" s="44">
        <f>Input_All!L61</f>
        <v>8.4550097436224703E-3</v>
      </c>
      <c r="AK62" s="56">
        <f t="shared" si="0"/>
        <v>82.598261200770253</v>
      </c>
      <c r="AL62" s="4">
        <f t="shared" si="1"/>
        <v>80.520191368410735</v>
      </c>
      <c r="AM62" s="4">
        <f t="shared" si="2"/>
        <v>83.753289447476973</v>
      </c>
      <c r="AN62" s="4">
        <f t="shared" si="26"/>
        <v>79.43261213752973</v>
      </c>
      <c r="AO62" s="57">
        <f t="shared" si="94"/>
        <v>59</v>
      </c>
      <c r="AQ62" s="74">
        <f t="shared" si="94"/>
        <v>59</v>
      </c>
      <c r="AR62" s="73">
        <f t="shared" si="3"/>
        <v>4.055608423605625E-5</v>
      </c>
      <c r="AS62" s="73">
        <f t="shared" si="4"/>
        <v>2.5034009148446577E-4</v>
      </c>
      <c r="AT62" s="50">
        <f t="shared" si="28"/>
        <v>-7.6045605613854483E-5</v>
      </c>
      <c r="AU62" s="50">
        <f t="shared" si="29"/>
        <v>-8.0188314275748129E-3</v>
      </c>
      <c r="AW62" s="74">
        <f t="shared" si="30"/>
        <v>59</v>
      </c>
      <c r="AX62" s="4">
        <f t="shared" si="31"/>
        <v>1</v>
      </c>
      <c r="AY62" s="4">
        <f t="shared" si="31"/>
        <v>1</v>
      </c>
      <c r="AZ62" s="49">
        <f t="shared" si="31"/>
        <v>0</v>
      </c>
      <c r="BA62" s="4">
        <f t="shared" si="31"/>
        <v>0</v>
      </c>
      <c r="BC62" s="74">
        <f t="shared" si="32"/>
        <v>59</v>
      </c>
      <c r="BD62" s="56">
        <f t="shared" si="33"/>
        <v>1.9508042159549488E-3</v>
      </c>
      <c r="BE62" s="4">
        <f t="shared" si="34"/>
        <v>7.5599378401968842E-2</v>
      </c>
      <c r="BF62" s="4">
        <f t="shared" si="35"/>
        <v>6.795600692484749E-3</v>
      </c>
      <c r="BG62" s="49">
        <f t="shared" si="36"/>
        <v>0.15786849065110786</v>
      </c>
      <c r="BI62" s="74">
        <f t="shared" si="37"/>
        <v>59</v>
      </c>
      <c r="BJ62" s="56">
        <f t="shared" si="38"/>
        <v>9.754021079774744E-4</v>
      </c>
      <c r="BK62" s="4">
        <f t="shared" si="39"/>
        <v>3.7799689200984421E-2</v>
      </c>
      <c r="BL62" s="4">
        <f t="shared" si="40"/>
        <v>3.3978003462423745E-3</v>
      </c>
      <c r="BM62" s="49">
        <f t="shared" si="41"/>
        <v>7.8934245325553931E-2</v>
      </c>
      <c r="BO62" s="74">
        <f t="shared" si="42"/>
        <v>59</v>
      </c>
      <c r="BP62" s="56">
        <f t="shared" si="43"/>
        <v>1.9376714585358531E-3</v>
      </c>
      <c r="BQ62" s="4">
        <f t="shared" si="44"/>
        <v>7.5750742411312189E-2</v>
      </c>
      <c r="BR62" s="4">
        <f t="shared" si="84"/>
        <v>6.7179121257008459E-3</v>
      </c>
      <c r="BS62" s="49">
        <f t="shared" si="45"/>
        <v>0.15892976598303263</v>
      </c>
      <c r="BU62" s="74">
        <f t="shared" si="46"/>
        <v>59</v>
      </c>
      <c r="BV62" s="73">
        <f t="shared" si="47"/>
        <v>2.69935846129064E-8</v>
      </c>
      <c r="BW62" s="73">
        <f t="shared" si="48"/>
        <v>1.3993678305221918E-7</v>
      </c>
      <c r="BX62" s="73">
        <f t="shared" si="49"/>
        <v>2.2748659515564106E-9</v>
      </c>
      <c r="BY62" s="1">
        <f t="shared" si="50"/>
        <v>2.3413392292842382E-7</v>
      </c>
      <c r="BZ62" s="91">
        <f t="shared" si="51"/>
        <v>9.1335840536091333E-7</v>
      </c>
      <c r="CB62" s="74">
        <f t="shared" si="52"/>
        <v>59</v>
      </c>
      <c r="CC62" s="56">
        <f t="shared" si="53"/>
        <v>1.9322937691401237E-2</v>
      </c>
      <c r="CD62" s="4">
        <f t="shared" si="54"/>
        <v>4.3995556567928529E-2</v>
      </c>
      <c r="CE62" s="4">
        <f t="shared" si="55"/>
        <v>5.6094564219766867E-3</v>
      </c>
      <c r="CF62" s="49">
        <f t="shared" si="56"/>
        <v>5.6908225547433501E-2</v>
      </c>
      <c r="CH62" s="74">
        <f t="shared" si="57"/>
        <v>59</v>
      </c>
      <c r="CI62" s="56">
        <f t="shared" si="5"/>
        <v>0</v>
      </c>
      <c r="CJ62" s="4">
        <f t="shared" si="6"/>
        <v>0</v>
      </c>
      <c r="CK62" s="4">
        <f t="shared" si="7"/>
        <v>0</v>
      </c>
      <c r="CL62" s="49">
        <f t="shared" si="58"/>
        <v>0</v>
      </c>
      <c r="CM62" s="4">
        <f t="shared" si="59"/>
        <v>102.21356938072276</v>
      </c>
      <c r="CN62" s="49">
        <f t="shared" si="60"/>
        <v>66.237930864070975</v>
      </c>
      <c r="CP62" s="74">
        <f t="shared" si="61"/>
        <v>59</v>
      </c>
      <c r="CQ62" s="56">
        <f t="shared" si="62"/>
        <v>0</v>
      </c>
      <c r="CR62" s="4">
        <f t="shared" si="63"/>
        <v>0</v>
      </c>
      <c r="CS62" s="4">
        <f t="shared" si="64"/>
        <v>0</v>
      </c>
      <c r="CT62" s="49">
        <f t="shared" si="65"/>
        <v>0</v>
      </c>
      <c r="CU62" s="4">
        <f t="shared" si="66"/>
        <v>94.779827748455418</v>
      </c>
      <c r="CV62" s="49">
        <f t="shared" si="67"/>
        <v>73.671672496338303</v>
      </c>
      <c r="CW62" s="56"/>
      <c r="CX62" s="74">
        <f t="shared" si="68"/>
        <v>59</v>
      </c>
      <c r="CY62" s="4">
        <f>Input_All!Q61*(1-$DC$3)</f>
        <v>6.4125203531745865E-3</v>
      </c>
      <c r="CZ62" s="4">
        <f>Input_All!L61</f>
        <v>8.4550097436224703E-3</v>
      </c>
      <c r="DA62" s="4">
        <f>Input_All!M61</f>
        <v>8.3789641380086193E-3</v>
      </c>
      <c r="DB62" s="49">
        <f>$DC$3*Input_All!Q61</f>
        <v>8.0188314275748129E-3</v>
      </c>
      <c r="DD62" s="102">
        <f>Input_All!Q61*Input_All!C61</f>
        <v>142.95349378197429</v>
      </c>
      <c r="DG62" s="82">
        <f t="shared" si="69"/>
        <v>59</v>
      </c>
      <c r="DH62" s="56">
        <f t="shared" si="70"/>
        <v>4.055608423605625E-5</v>
      </c>
      <c r="DI62" s="4">
        <f t="shared" si="71"/>
        <v>2.5034009148446577E-4</v>
      </c>
      <c r="DJ62" s="4">
        <f t="shared" si="72"/>
        <v>7.6045605613854483E-5</v>
      </c>
      <c r="DK62" s="49">
        <f t="shared" si="73"/>
        <v>3.6013271043380292E-4</v>
      </c>
      <c r="DM62" s="74">
        <f t="shared" si="74"/>
        <v>59</v>
      </c>
      <c r="DN62" s="4">
        <f t="shared" si="85"/>
        <v>7.2676815262890911E-7</v>
      </c>
      <c r="DO62" s="4">
        <f t="shared" si="85"/>
        <v>5.1095288148078387E-7</v>
      </c>
      <c r="DP62" s="49">
        <f t="shared" si="75"/>
        <v>5.2006171356881643E-7</v>
      </c>
      <c r="DQ62" s="49">
        <f t="shared" si="86"/>
        <v>3.3165433960129784E-7</v>
      </c>
      <c r="DS62" s="74">
        <f t="shared" si="76"/>
        <v>59</v>
      </c>
      <c r="DT62" s="73">
        <f t="shared" si="92"/>
        <v>8.3384080537725596E-3</v>
      </c>
      <c r="DU62" s="467">
        <f t="shared" si="93"/>
        <v>8.3384080537725596E-3</v>
      </c>
      <c r="DV62" s="49"/>
      <c r="DW62" s="102">
        <f t="shared" si="87"/>
        <v>91823.825983215414</v>
      </c>
      <c r="DY62" s="74">
        <f t="shared" si="79"/>
        <v>59</v>
      </c>
      <c r="DZ62" s="409">
        <f t="shared" si="80"/>
        <v>8.4969563105210168E-3</v>
      </c>
      <c r="EB62" s="102">
        <f t="shared" si="88"/>
        <v>91674.402671120784</v>
      </c>
      <c r="EE62" s="74">
        <f t="shared" si="81"/>
        <v>59</v>
      </c>
      <c r="EF62" s="409">
        <f>Input_Accepted!Q61</f>
        <v>1.4431351780749399E-2</v>
      </c>
      <c r="EH62" s="102">
        <f t="shared" si="90"/>
        <v>9.3803786574871099E-3</v>
      </c>
    </row>
    <row r="63" spans="1:138">
      <c r="A63" s="82">
        <f t="shared" si="9"/>
        <v>60</v>
      </c>
      <c r="B63" s="84">
        <f>Input_All!B62</f>
        <v>47</v>
      </c>
      <c r="C63" s="17">
        <f>Input_All!C62</f>
        <v>5355.2279260780197</v>
      </c>
      <c r="D63" s="16">
        <f t="shared" si="10"/>
        <v>8.7764705160590893E-3</v>
      </c>
      <c r="E63" s="12"/>
      <c r="F63" s="11">
        <f t="shared" si="11"/>
        <v>60</v>
      </c>
      <c r="G63" s="11">
        <f t="shared" si="12"/>
        <v>60</v>
      </c>
      <c r="H63" s="49">
        <f t="shared" si="13"/>
        <v>60</v>
      </c>
      <c r="J63" s="61">
        <f t="shared" si="14"/>
        <v>60</v>
      </c>
      <c r="K63" s="5">
        <f>Input_All!B62</f>
        <v>47</v>
      </c>
      <c r="L63" s="4">
        <f t="shared" si="82"/>
        <v>1048</v>
      </c>
      <c r="M63" s="4">
        <f t="shared" si="83"/>
        <v>0.57299070530344454</v>
      </c>
      <c r="N63" s="4"/>
      <c r="O63" s="49"/>
      <c r="Q63" s="43">
        <f t="shared" si="15"/>
        <v>60</v>
      </c>
      <c r="R63" s="14">
        <f>Input_All!M62</f>
        <v>8.7764705160590806E-3</v>
      </c>
      <c r="S63" s="14">
        <f t="shared" si="16"/>
        <v>1.1285622918583782E-2</v>
      </c>
      <c r="T63" s="14">
        <f t="shared" si="17"/>
        <v>6.267318113534379E-3</v>
      </c>
      <c r="U63" s="14">
        <f t="shared" si="18"/>
        <v>1.0248677282846534E-2</v>
      </c>
      <c r="V63" s="14">
        <f t="shared" si="19"/>
        <v>7.3042637492716275E-3</v>
      </c>
      <c r="W63" s="49"/>
      <c r="X63" s="43">
        <f t="shared" si="20"/>
        <v>60</v>
      </c>
      <c r="Y63" s="14">
        <f>+Input_All!I62</f>
        <v>8.7473137199653196E-3</v>
      </c>
      <c r="Z63" s="14">
        <f t="shared" si="21"/>
        <v>1.1252294758430238E-2</v>
      </c>
      <c r="AA63" s="14">
        <f t="shared" si="22"/>
        <v>6.242332681500401E-3</v>
      </c>
      <c r="AB63" s="14">
        <f t="shared" si="23"/>
        <v>1.0217073002738103E-2</v>
      </c>
      <c r="AC63" s="14">
        <f t="shared" si="24"/>
        <v>7.277554437192536E-3</v>
      </c>
      <c r="AD63" s="50"/>
      <c r="AE63" s="43">
        <f t="shared" si="25"/>
        <v>60</v>
      </c>
      <c r="AF63" s="14">
        <f>Input_All!E62</f>
        <v>8.7473137199653196E-3</v>
      </c>
      <c r="AG63" s="14">
        <f>Input_All!J62</f>
        <v>9.2652264536120799E-3</v>
      </c>
      <c r="AH63" s="14">
        <f>Input_All!K62</f>
        <v>8.9120428282480901E-3</v>
      </c>
      <c r="AI63" s="44">
        <f>Input_All!L62</f>
        <v>9.3208105468354108E-3</v>
      </c>
      <c r="AK63" s="56">
        <f t="shared" si="0"/>
        <v>49.617399445820226</v>
      </c>
      <c r="AL63" s="4">
        <f t="shared" si="1"/>
        <v>47.726020632237507</v>
      </c>
      <c r="AM63" s="4">
        <f t="shared" si="2"/>
        <v>49.915064934095533</v>
      </c>
      <c r="AN63" s="4">
        <f t="shared" si="26"/>
        <v>46.587671647143736</v>
      </c>
      <c r="AO63" s="57">
        <f t="shared" si="94"/>
        <v>60</v>
      </c>
      <c r="AQ63" s="74">
        <f t="shared" si="94"/>
        <v>60</v>
      </c>
      <c r="AR63" s="73">
        <f t="shared" si="3"/>
        <v>-4.8875593755299054E-4</v>
      </c>
      <c r="AS63" s="73">
        <f t="shared" si="4"/>
        <v>-1.3557231218900082E-4</v>
      </c>
      <c r="AT63" s="50">
        <f t="shared" si="28"/>
        <v>-5.4434003077632152E-4</v>
      </c>
      <c r="AU63" s="50">
        <f t="shared" si="29"/>
        <v>-8.6994750345318929E-3</v>
      </c>
      <c r="AW63" s="74">
        <f t="shared" si="30"/>
        <v>60</v>
      </c>
      <c r="AX63" s="4">
        <f t="shared" si="31"/>
        <v>0</v>
      </c>
      <c r="AY63" s="4">
        <f t="shared" si="31"/>
        <v>0</v>
      </c>
      <c r="AZ63" s="49">
        <f t="shared" si="31"/>
        <v>0</v>
      </c>
      <c r="BA63" s="4">
        <f t="shared" si="31"/>
        <v>0</v>
      </c>
      <c r="BC63" s="74">
        <f t="shared" si="32"/>
        <v>60</v>
      </c>
      <c r="BD63" s="56">
        <f t="shared" si="33"/>
        <v>0.14056610783366974</v>
      </c>
      <c r="BE63" s="4">
        <f t="shared" si="34"/>
        <v>1.1100847986326157E-2</v>
      </c>
      <c r="BF63" s="4">
        <f t="shared" si="35"/>
        <v>0.17365561892522408</v>
      </c>
      <c r="BG63" s="49">
        <f t="shared" si="36"/>
        <v>3.6386300452992959E-3</v>
      </c>
      <c r="BI63" s="74">
        <f t="shared" si="37"/>
        <v>60</v>
      </c>
      <c r="BJ63" s="56">
        <f t="shared" si="38"/>
        <v>7.028305391683487E-2</v>
      </c>
      <c r="BK63" s="4">
        <f t="shared" si="39"/>
        <v>5.5504239931630783E-3</v>
      </c>
      <c r="BL63" s="4">
        <f t="shared" si="40"/>
        <v>8.6827809462612038E-2</v>
      </c>
      <c r="BM63" s="49">
        <f t="shared" si="41"/>
        <v>1.819315022649648E-3</v>
      </c>
      <c r="BO63" s="74">
        <f t="shared" si="42"/>
        <v>60</v>
      </c>
      <c r="BP63" s="56">
        <f t="shared" si="43"/>
        <v>0.13679285710276165</v>
      </c>
      <c r="BQ63" s="4">
        <f t="shared" si="44"/>
        <v>1.0945986290863824E-2</v>
      </c>
      <c r="BR63" s="4">
        <f t="shared" si="84"/>
        <v>0.16865447391745264</v>
      </c>
      <c r="BS63" s="49">
        <f t="shared" si="45"/>
        <v>3.6176015290811775E-3</v>
      </c>
      <c r="BU63" s="74">
        <f t="shared" si="46"/>
        <v>60</v>
      </c>
      <c r="BV63" s="73">
        <f t="shared" si="47"/>
        <v>2.6823359967346001E-7</v>
      </c>
      <c r="BW63" s="73">
        <f t="shared" si="48"/>
        <v>2.7135679115636732E-8</v>
      </c>
      <c r="BX63" s="73">
        <f t="shared" si="49"/>
        <v>3.2889861043006338E-7</v>
      </c>
      <c r="BY63" s="1">
        <f t="shared" si="50"/>
        <v>2.288539823998355E-9</v>
      </c>
      <c r="BZ63" s="91">
        <f t="shared" si="51"/>
        <v>1.4785914617324221E-6</v>
      </c>
      <c r="CB63" s="74">
        <f t="shared" si="52"/>
        <v>60</v>
      </c>
      <c r="CC63" s="56">
        <f t="shared" si="53"/>
        <v>5.9208203824295168E-2</v>
      </c>
      <c r="CD63" s="4">
        <f t="shared" si="54"/>
        <v>1.8831965281728071E-2</v>
      </c>
      <c r="CE63" s="4">
        <f t="shared" si="55"/>
        <v>6.5562622449577002E-2</v>
      </c>
      <c r="CF63" s="49">
        <f t="shared" si="56"/>
        <v>5.4689573239195995E-3</v>
      </c>
      <c r="CH63" s="74">
        <f t="shared" si="57"/>
        <v>60</v>
      </c>
      <c r="CI63" s="56">
        <f t="shared" si="5"/>
        <v>0</v>
      </c>
      <c r="CJ63" s="4">
        <f t="shared" si="6"/>
        <v>0</v>
      </c>
      <c r="CK63" s="4">
        <f t="shared" si="7"/>
        <v>0</v>
      </c>
      <c r="CL63" s="49">
        <f t="shared" si="58"/>
        <v>0</v>
      </c>
      <c r="CM63" s="4">
        <f t="shared" si="59"/>
        <v>60.258603122806939</v>
      </c>
      <c r="CN63" s="49">
        <f t="shared" si="60"/>
        <v>33.429114299840435</v>
      </c>
      <c r="CP63" s="74">
        <f t="shared" si="61"/>
        <v>60</v>
      </c>
      <c r="CQ63" s="56">
        <f t="shared" si="62"/>
        <v>0</v>
      </c>
      <c r="CR63" s="4">
        <f t="shared" si="63"/>
        <v>0</v>
      </c>
      <c r="CS63" s="4">
        <f t="shared" si="64"/>
        <v>0</v>
      </c>
      <c r="CT63" s="49">
        <f t="shared" si="65"/>
        <v>0</v>
      </c>
      <c r="CU63" s="4">
        <f t="shared" si="66"/>
        <v>54.7147546670409</v>
      </c>
      <c r="CV63" s="49">
        <f t="shared" si="67"/>
        <v>38.972962755606474</v>
      </c>
      <c r="CW63" s="56"/>
      <c r="CX63" s="74">
        <f t="shared" si="68"/>
        <v>60</v>
      </c>
      <c r="CY63" s="4">
        <f>Input_All!Q62*(1-$DC$3)</f>
        <v>6.9568192354109055E-3</v>
      </c>
      <c r="CZ63" s="4">
        <f>Input_All!L62</f>
        <v>9.3208105468354108E-3</v>
      </c>
      <c r="DA63" s="4">
        <f>Input_All!M62</f>
        <v>8.7764705160590806E-3</v>
      </c>
      <c r="DB63" s="49">
        <f>$DC$3*Input_All!Q62</f>
        <v>8.6994750345318929E-3</v>
      </c>
      <c r="DD63" s="102">
        <f>Input_All!Q62*Input_All!C62</f>
        <v>83.843024293292956</v>
      </c>
      <c r="DG63" s="82">
        <f t="shared" si="69"/>
        <v>60</v>
      </c>
      <c r="DH63" s="56">
        <f t="shared" si="70"/>
        <v>4.8875593755299054E-4</v>
      </c>
      <c r="DI63" s="4">
        <f t="shared" si="71"/>
        <v>1.3557231218900082E-4</v>
      </c>
      <c r="DJ63" s="4">
        <f t="shared" si="72"/>
        <v>5.4434003077632152E-4</v>
      </c>
      <c r="DK63" s="49">
        <f t="shared" si="73"/>
        <v>7.699548152719643E-5</v>
      </c>
      <c r="DM63" s="74">
        <f t="shared" si="74"/>
        <v>60</v>
      </c>
      <c r="DN63" s="4">
        <f t="shared" si="85"/>
        <v>8.5899234628108887E-7</v>
      </c>
      <c r="DO63" s="4">
        <f t="shared" si="85"/>
        <v>6.1374498755782241E-7</v>
      </c>
      <c r="DP63" s="49">
        <f t="shared" si="75"/>
        <v>7.4961103084417292E-7</v>
      </c>
      <c r="DQ63" s="49">
        <f t="shared" si="86"/>
        <v>4.6327571969154394E-7</v>
      </c>
      <c r="DS63" s="74">
        <f t="shared" si="76"/>
        <v>60</v>
      </c>
      <c r="DT63" s="73">
        <f t="shared" si="92"/>
        <v>9.2652264536120799E-3</v>
      </c>
      <c r="DU63" s="467">
        <f t="shared" si="93"/>
        <v>9.2652264536120799E-3</v>
      </c>
      <c r="DV63" s="49"/>
      <c r="DW63" s="102">
        <f t="shared" si="87"/>
        <v>91058.161453108769</v>
      </c>
      <c r="DY63" s="74">
        <f t="shared" si="79"/>
        <v>60</v>
      </c>
      <c r="DZ63" s="409">
        <f t="shared" si="80"/>
        <v>9.4413974317084648E-3</v>
      </c>
      <c r="EB63" s="102">
        <f t="shared" si="88"/>
        <v>90895.449276831161</v>
      </c>
      <c r="EE63" s="74">
        <f t="shared" si="81"/>
        <v>60</v>
      </c>
      <c r="EF63" s="409">
        <f>Input_Accepted!Q62</f>
        <v>1.5656294269942798E-2</v>
      </c>
      <c r="EH63" s="102">
        <f t="shared" si="90"/>
        <v>1.017659127546282E-2</v>
      </c>
    </row>
    <row r="64" spans="1:138">
      <c r="A64" s="82">
        <f t="shared" si="9"/>
        <v>61</v>
      </c>
      <c r="B64" s="84">
        <f>Input_All!B63</f>
        <v>47</v>
      </c>
      <c r="C64" s="17">
        <f>Input_All!C63</f>
        <v>5313.7761806981598</v>
      </c>
      <c r="D64" s="16">
        <f t="shared" si="10"/>
        <v>8.8449340735734221E-3</v>
      </c>
      <c r="E64" s="12"/>
      <c r="F64" s="11">
        <f t="shared" si="11"/>
        <v>61</v>
      </c>
      <c r="G64" s="11">
        <f t="shared" si="12"/>
        <v>61</v>
      </c>
      <c r="H64" s="49">
        <f t="shared" si="13"/>
        <v>61</v>
      </c>
      <c r="J64" s="61">
        <f t="shared" si="14"/>
        <v>61</v>
      </c>
      <c r="K64" s="5">
        <f>Input_All!B63</f>
        <v>47</v>
      </c>
      <c r="L64" s="4">
        <f t="shared" si="82"/>
        <v>1095</v>
      </c>
      <c r="M64" s="4">
        <f t="shared" si="83"/>
        <v>0.59868780754510664</v>
      </c>
      <c r="N64" s="4"/>
      <c r="O64" s="49"/>
      <c r="Q64" s="43">
        <f t="shared" si="15"/>
        <v>61</v>
      </c>
      <c r="R64" s="14">
        <f>Input_All!M63</f>
        <v>8.8449340735734308E-3</v>
      </c>
      <c r="S64" s="14">
        <f t="shared" si="16"/>
        <v>1.1373659891118233E-2</v>
      </c>
      <c r="T64" s="14">
        <f t="shared" si="17"/>
        <v>6.3162082560286291E-3</v>
      </c>
      <c r="U64" s="14">
        <f t="shared" si="18"/>
        <v>1.0328625242030841E-2</v>
      </c>
      <c r="V64" s="14">
        <f t="shared" si="19"/>
        <v>7.3612429051160217E-3</v>
      </c>
      <c r="W64" s="49"/>
      <c r="X64" s="43">
        <f t="shared" si="20"/>
        <v>61</v>
      </c>
      <c r="Y64" s="14">
        <f>+Input_All!I63</f>
        <v>8.8034316205642307E-3</v>
      </c>
      <c r="Z64" s="14">
        <f t="shared" si="21"/>
        <v>1.1326217782504698E-2</v>
      </c>
      <c r="AA64" s="14">
        <f t="shared" si="22"/>
        <v>6.2806454586237636E-3</v>
      </c>
      <c r="AB64" s="14">
        <f t="shared" si="23"/>
        <v>1.0283637787008892E-2</v>
      </c>
      <c r="AC64" s="14">
        <f t="shared" si="24"/>
        <v>7.3232254541195684E-3</v>
      </c>
      <c r="AD64" s="50"/>
      <c r="AE64" s="43">
        <f t="shared" si="25"/>
        <v>61</v>
      </c>
      <c r="AF64" s="14">
        <f>Input_All!E63</f>
        <v>8.8034316205642307E-3</v>
      </c>
      <c r="AG64" s="14">
        <f>Input_All!J63</f>
        <v>1.02621596363869E-2</v>
      </c>
      <c r="AH64" s="14">
        <f>Input_All!K63</f>
        <v>9.7705931932172696E-3</v>
      </c>
      <c r="AI64" s="44">
        <f>Input_All!L63</f>
        <v>1.01854711415493E-2</v>
      </c>
      <c r="AK64" s="56">
        <f t="shared" si="0"/>
        <v>54.530819438354797</v>
      </c>
      <c r="AL64" s="4">
        <f t="shared" si="1"/>
        <v>51.918745381409501</v>
      </c>
      <c r="AM64" s="4">
        <f t="shared" si="2"/>
        <v>54.123313941153164</v>
      </c>
      <c r="AN64" s="4">
        <f t="shared" si="26"/>
        <v>49.782988823244956</v>
      </c>
      <c r="AO64" s="57">
        <f t="shared" si="94"/>
        <v>61</v>
      </c>
      <c r="AQ64" s="74">
        <f t="shared" si="94"/>
        <v>61</v>
      </c>
      <c r="AR64" s="73">
        <f t="shared" si="3"/>
        <v>-1.4172255628134775E-3</v>
      </c>
      <c r="AS64" s="73">
        <f t="shared" si="4"/>
        <v>-9.2565911964384746E-4</v>
      </c>
      <c r="AT64" s="50">
        <f t="shared" si="28"/>
        <v>-1.3405370679758777E-3</v>
      </c>
      <c r="AU64" s="50">
        <f t="shared" si="29"/>
        <v>-9.3686649814264718E-3</v>
      </c>
      <c r="AW64" s="74">
        <f t="shared" si="30"/>
        <v>61</v>
      </c>
      <c r="AX64" s="4">
        <f t="shared" si="31"/>
        <v>0</v>
      </c>
      <c r="AY64" s="4">
        <f t="shared" si="31"/>
        <v>0</v>
      </c>
      <c r="AZ64" s="49">
        <f t="shared" si="31"/>
        <v>0</v>
      </c>
      <c r="BA64" s="4">
        <f t="shared" si="31"/>
        <v>0</v>
      </c>
      <c r="BC64" s="74">
        <f t="shared" si="32"/>
        <v>61</v>
      </c>
      <c r="BD64" s="56">
        <f t="shared" si="33"/>
        <v>1.0915060422409457</v>
      </c>
      <c r="BE64" s="4">
        <f t="shared" si="34"/>
        <v>0.48145400472811239</v>
      </c>
      <c r="BF64" s="4">
        <f t="shared" si="35"/>
        <v>0.98158918738701217</v>
      </c>
      <c r="BG64" s="49">
        <f t="shared" si="36"/>
        <v>0.1585586438392621</v>
      </c>
      <c r="BI64" s="74">
        <f t="shared" si="37"/>
        <v>61</v>
      </c>
      <c r="BJ64" s="56">
        <f t="shared" si="38"/>
        <v>0.54575302112047286</v>
      </c>
      <c r="BK64" s="4">
        <f t="shared" si="39"/>
        <v>0.2407270023640562</v>
      </c>
      <c r="BL64" s="4">
        <f t="shared" si="40"/>
        <v>0.49079459369350609</v>
      </c>
      <c r="BM64" s="49">
        <f t="shared" si="41"/>
        <v>7.9279321919631052E-2</v>
      </c>
      <c r="BO64" s="74">
        <f t="shared" si="42"/>
        <v>61</v>
      </c>
      <c r="BP64" s="56">
        <f t="shared" si="43"/>
        <v>1.0293489379832019</v>
      </c>
      <c r="BQ64" s="4">
        <f t="shared" si="44"/>
        <v>0.46144539262313666</v>
      </c>
      <c r="BR64" s="4">
        <f t="shared" si="84"/>
        <v>0.92796931172835762</v>
      </c>
      <c r="BS64" s="49">
        <f t="shared" si="45"/>
        <v>0.15411823215912102</v>
      </c>
      <c r="BU64" s="74">
        <f t="shared" si="46"/>
        <v>61</v>
      </c>
      <c r="BV64" s="73">
        <f t="shared" si="47"/>
        <v>2.1278874241459409E-6</v>
      </c>
      <c r="BW64" s="73">
        <f t="shared" si="48"/>
        <v>9.3540150761669953E-7</v>
      </c>
      <c r="BX64" s="73">
        <f t="shared" si="49"/>
        <v>1.9100332375646395E-6</v>
      </c>
      <c r="BY64" s="1">
        <f t="shared" si="50"/>
        <v>3.1948875223162458E-7</v>
      </c>
      <c r="BZ64" s="91">
        <f t="shared" si="51"/>
        <v>1.6701881341479445E-6</v>
      </c>
      <c r="CB64" s="74">
        <f t="shared" si="52"/>
        <v>61</v>
      </c>
      <c r="CC64" s="56">
        <f t="shared" si="53"/>
        <v>0.16569993142392081</v>
      </c>
      <c r="CD64" s="4">
        <f t="shared" si="54"/>
        <v>0.10986188276783043</v>
      </c>
      <c r="CE64" s="4">
        <f t="shared" si="55"/>
        <v>0.15698872673205261</v>
      </c>
      <c r="CF64" s="49">
        <f t="shared" si="56"/>
        <v>6.4206026152562337E-2</v>
      </c>
      <c r="CH64" s="74">
        <f t="shared" si="57"/>
        <v>61</v>
      </c>
      <c r="CI64" s="56">
        <f t="shared" si="5"/>
        <v>0</v>
      </c>
      <c r="CJ64" s="4">
        <f t="shared" si="6"/>
        <v>0</v>
      </c>
      <c r="CK64" s="4">
        <f t="shared" si="7"/>
        <v>0</v>
      </c>
      <c r="CL64" s="49">
        <f t="shared" si="58"/>
        <v>0</v>
      </c>
      <c r="CM64" s="4">
        <f t="shared" si="59"/>
        <v>60.184986270073395</v>
      </c>
      <c r="CN64" s="49">
        <f t="shared" si="60"/>
        <v>33.373944237445023</v>
      </c>
      <c r="CP64" s="74">
        <f t="shared" si="61"/>
        <v>61</v>
      </c>
      <c r="CQ64" s="56">
        <f t="shared" si="62"/>
        <v>0</v>
      </c>
      <c r="CR64" s="4">
        <f t="shared" si="63"/>
        <v>0</v>
      </c>
      <c r="CS64" s="4">
        <f t="shared" si="64"/>
        <v>0</v>
      </c>
      <c r="CT64" s="49">
        <f t="shared" si="65"/>
        <v>0</v>
      </c>
      <c r="CU64" s="4">
        <f t="shared" si="66"/>
        <v>54.644949523535388</v>
      </c>
      <c r="CV64" s="49">
        <f t="shared" si="67"/>
        <v>38.913980983983024</v>
      </c>
      <c r="CW64" s="56"/>
      <c r="CX64" s="74">
        <f t="shared" si="68"/>
        <v>61</v>
      </c>
      <c r="CY64" s="4">
        <f>Input_All!Q63*(1-$DC$3)</f>
        <v>7.4919588244344295E-3</v>
      </c>
      <c r="CZ64" s="4">
        <f>Input_All!L63</f>
        <v>1.01854711415493E-2</v>
      </c>
      <c r="DA64" s="4">
        <f>Input_All!M63</f>
        <v>8.8449340735734308E-3</v>
      </c>
      <c r="DB64" s="49">
        <f>$DC$3*Input_All!Q63</f>
        <v>9.3686649814264718E-3</v>
      </c>
      <c r="DD64" s="102">
        <f>Input_All!Q63*Input_All!C63</f>
        <v>89.593581171296009</v>
      </c>
      <c r="DG64" s="82">
        <f t="shared" si="69"/>
        <v>61</v>
      </c>
      <c r="DH64" s="56">
        <f t="shared" si="70"/>
        <v>1.4172255628134775E-3</v>
      </c>
      <c r="DI64" s="4">
        <f t="shared" si="71"/>
        <v>9.2565911964384746E-4</v>
      </c>
      <c r="DJ64" s="4">
        <f t="shared" si="72"/>
        <v>1.3405370679758777E-3</v>
      </c>
      <c r="DK64" s="49">
        <f t="shared" si="73"/>
        <v>5.2373090785304971E-4</v>
      </c>
      <c r="DM64" s="74">
        <f t="shared" si="74"/>
        <v>61</v>
      </c>
      <c r="DN64" s="4">
        <f t="shared" si="85"/>
        <v>9.9387577091753225E-7</v>
      </c>
      <c r="DO64" s="4">
        <f t="shared" si="85"/>
        <v>7.3710872918871122E-7</v>
      </c>
      <c r="DP64" s="49">
        <f t="shared" si="75"/>
        <v>7.4763794405097619E-7</v>
      </c>
      <c r="DQ64" s="49">
        <f t="shared" si="86"/>
        <v>4.4781518502476941E-7</v>
      </c>
      <c r="DS64" s="74">
        <f t="shared" si="76"/>
        <v>61</v>
      </c>
      <c r="DT64" s="73">
        <f t="shared" si="92"/>
        <v>1.02621596363869E-2</v>
      </c>
      <c r="DU64" s="467">
        <f t="shared" si="93"/>
        <v>1.02621596363869E-2</v>
      </c>
      <c r="DV64" s="49"/>
      <c r="DW64" s="102">
        <f t="shared" si="87"/>
        <v>90214.486966796147</v>
      </c>
      <c r="DY64" s="74">
        <f t="shared" si="79"/>
        <v>61</v>
      </c>
      <c r="DZ64" s="409">
        <f t="shared" si="80"/>
        <v>1.0457286513163744E-2</v>
      </c>
      <c r="EB64" s="102">
        <f t="shared" si="88"/>
        <v>90037.269215474895</v>
      </c>
      <c r="EE64" s="74">
        <f t="shared" si="81"/>
        <v>61</v>
      </c>
      <c r="EF64" s="409">
        <f>Input_Accepted!Q63</f>
        <v>1.6860623805860901E-2</v>
      </c>
      <c r="EH64" s="102">
        <f t="shared" si="90"/>
        <v>1.0959405473809586E-2</v>
      </c>
    </row>
    <row r="65" spans="1:138">
      <c r="A65" s="82">
        <f t="shared" si="9"/>
        <v>62</v>
      </c>
      <c r="B65" s="84">
        <f>Input_All!B64</f>
        <v>62</v>
      </c>
      <c r="C65" s="17">
        <f>Input_All!C64</f>
        <v>5148.40862422999</v>
      </c>
      <c r="D65" s="16">
        <f t="shared" si="10"/>
        <v>1.2042556161569807E-2</v>
      </c>
      <c r="E65" s="12"/>
      <c r="F65" s="11">
        <f t="shared" si="11"/>
        <v>62</v>
      </c>
      <c r="G65" s="11">
        <f t="shared" si="12"/>
        <v>62</v>
      </c>
      <c r="H65" s="49">
        <f t="shared" si="13"/>
        <v>62</v>
      </c>
      <c r="J65" s="61">
        <f t="shared" si="14"/>
        <v>62</v>
      </c>
      <c r="K65" s="5">
        <f>Input_All!B64</f>
        <v>62</v>
      </c>
      <c r="L65" s="4">
        <f t="shared" si="82"/>
        <v>1157</v>
      </c>
      <c r="M65" s="4">
        <f t="shared" si="83"/>
        <v>0.63258611262985243</v>
      </c>
      <c r="N65" s="4"/>
      <c r="O65" s="49"/>
      <c r="Q65" s="43">
        <f t="shared" si="15"/>
        <v>62</v>
      </c>
      <c r="R65" s="14">
        <f>Input_All!M64</f>
        <v>1.20425561615698E-2</v>
      </c>
      <c r="S65" s="14">
        <f t="shared" si="16"/>
        <v>1.5040192238945331E-2</v>
      </c>
      <c r="T65" s="14">
        <f t="shared" si="17"/>
        <v>9.0449200841942693E-3</v>
      </c>
      <c r="U65" s="14">
        <f t="shared" si="18"/>
        <v>1.3801373247785036E-2</v>
      </c>
      <c r="V65" s="14">
        <f t="shared" si="19"/>
        <v>1.0283739075354565E-2</v>
      </c>
      <c r="W65" s="49"/>
      <c r="X65" s="43">
        <f t="shared" si="20"/>
        <v>62</v>
      </c>
      <c r="Y65" s="14">
        <f>+Input_All!I64</f>
        <v>1.2021615269119299E-2</v>
      </c>
      <c r="Z65" s="14">
        <f t="shared" si="21"/>
        <v>1.5016643906396579E-2</v>
      </c>
      <c r="AA65" s="14">
        <f t="shared" si="22"/>
        <v>9.0265866318420193E-3</v>
      </c>
      <c r="AB65" s="14">
        <f t="shared" si="23"/>
        <v>1.3778902479766684E-2</v>
      </c>
      <c r="AC65" s="14">
        <f t="shared" si="24"/>
        <v>1.0264328058471914E-2</v>
      </c>
      <c r="AD65" s="50"/>
      <c r="AE65" s="43">
        <f t="shared" si="25"/>
        <v>62</v>
      </c>
      <c r="AF65" s="14">
        <f>Input_All!E64</f>
        <v>1.2021615269119299E-2</v>
      </c>
      <c r="AG65" s="14">
        <f>Input_All!J64</f>
        <v>1.1322429640628E-2</v>
      </c>
      <c r="AH65" s="14">
        <f>Input_All!K64</f>
        <v>1.07114049725424E-2</v>
      </c>
      <c r="AI65" s="44">
        <f>Input_All!L64</f>
        <v>1.11041828672614E-2</v>
      </c>
      <c r="AK65" s="56">
        <f t="shared" si="0"/>
        <v>58.292494409046462</v>
      </c>
      <c r="AL65" s="4">
        <f t="shared" si="1"/>
        <v>55.146689738257287</v>
      </c>
      <c r="AM65" s="4">
        <f t="shared" si="2"/>
        <v>57.168870838835495</v>
      </c>
      <c r="AN65" s="4">
        <f t="shared" si="26"/>
        <v>51.840670595318535</v>
      </c>
      <c r="AO65" s="57">
        <f t="shared" si="94"/>
        <v>62</v>
      </c>
      <c r="AQ65" s="74">
        <f t="shared" si="94"/>
        <v>62</v>
      </c>
      <c r="AR65" s="73">
        <f t="shared" si="3"/>
        <v>7.2012652094180681E-4</v>
      </c>
      <c r="AS65" s="73">
        <f t="shared" si="4"/>
        <v>1.3311511890274075E-3</v>
      </c>
      <c r="AT65" s="50">
        <f t="shared" si="28"/>
        <v>9.383732943084068E-4</v>
      </c>
      <c r="AU65" s="50">
        <f t="shared" si="29"/>
        <v>-1.0069261082218773E-2</v>
      </c>
      <c r="AW65" s="74">
        <f t="shared" si="30"/>
        <v>62</v>
      </c>
      <c r="AX65" s="4">
        <f t="shared" si="31"/>
        <v>1</v>
      </c>
      <c r="AY65" s="4">
        <f t="shared" si="31"/>
        <v>1</v>
      </c>
      <c r="AZ65" s="49">
        <f t="shared" si="31"/>
        <v>1</v>
      </c>
      <c r="BA65" s="4">
        <f t="shared" si="31"/>
        <v>0</v>
      </c>
      <c r="BC65" s="74">
        <f t="shared" si="32"/>
        <v>62</v>
      </c>
      <c r="BD65" s="56">
        <f t="shared" si="33"/>
        <v>0.23095787929445066</v>
      </c>
      <c r="BE65" s="4">
        <f t="shared" si="34"/>
        <v>0.81844981566494646</v>
      </c>
      <c r="BF65" s="4">
        <f t="shared" si="35"/>
        <v>0.39722318963641712</v>
      </c>
      <c r="BG65" s="49">
        <f t="shared" si="36"/>
        <v>1.8723064457007936</v>
      </c>
      <c r="BI65" s="74">
        <f t="shared" si="37"/>
        <v>62</v>
      </c>
      <c r="BJ65" s="56">
        <f t="shared" si="38"/>
        <v>0.11547893964722533</v>
      </c>
      <c r="BK65" s="4">
        <f t="shared" si="39"/>
        <v>0.40922490783247323</v>
      </c>
      <c r="BL65" s="4">
        <f t="shared" si="40"/>
        <v>0.19861159481820856</v>
      </c>
      <c r="BM65" s="49">
        <f t="shared" si="41"/>
        <v>0.93615322285039682</v>
      </c>
      <c r="BO65" s="74">
        <f t="shared" si="42"/>
        <v>62</v>
      </c>
      <c r="BP65" s="56">
        <f t="shared" si="43"/>
        <v>0.23313403006369485</v>
      </c>
      <c r="BQ65" s="4">
        <f t="shared" si="44"/>
        <v>0.84256679736453333</v>
      </c>
      <c r="BR65" s="4">
        <f t="shared" si="84"/>
        <v>0.40372739790523698</v>
      </c>
      <c r="BS65" s="49">
        <f t="shared" si="45"/>
        <v>1.9708986104340629</v>
      </c>
      <c r="BU65" s="74">
        <f t="shared" si="46"/>
        <v>62</v>
      </c>
      <c r="BV65" s="73">
        <f t="shared" si="47"/>
        <v>4.8886054308877234E-7</v>
      </c>
      <c r="BW65" s="73">
        <f t="shared" si="48"/>
        <v>1.7166510212561266E-6</v>
      </c>
      <c r="BX65" s="73">
        <f t="shared" si="49"/>
        <v>8.416822119787529E-7</v>
      </c>
      <c r="BY65" s="1">
        <f t="shared" si="50"/>
        <v>3.8116868711080147E-6</v>
      </c>
      <c r="BZ65" s="91">
        <f t="shared" si="51"/>
        <v>2.0543063135228521E-5</v>
      </c>
      <c r="CB65" s="74">
        <f t="shared" si="52"/>
        <v>62</v>
      </c>
      <c r="CC65" s="56">
        <f t="shared" si="53"/>
        <v>5.8160705765334386E-2</v>
      </c>
      <c r="CD65" s="4">
        <f t="shared" si="54"/>
        <v>0.10898787452818602</v>
      </c>
      <c r="CE65" s="4">
        <f t="shared" si="55"/>
        <v>7.6315235625163166E-2</v>
      </c>
      <c r="CF65" s="49">
        <f t="shared" si="56"/>
        <v>0.16240364902673809</v>
      </c>
      <c r="CH65" s="74">
        <f t="shared" si="57"/>
        <v>62</v>
      </c>
      <c r="CI65" s="56">
        <f t="shared" si="5"/>
        <v>0</v>
      </c>
      <c r="CJ65" s="4">
        <f t="shared" si="6"/>
        <v>0</v>
      </c>
      <c r="CK65" s="4">
        <f t="shared" si="7"/>
        <v>0</v>
      </c>
      <c r="CL65" s="49">
        <f t="shared" si="58"/>
        <v>0</v>
      </c>
      <c r="CM65" s="4">
        <f t="shared" si="59"/>
        <v>77.311818994682881</v>
      </c>
      <c r="CN65" s="49">
        <f t="shared" si="60"/>
        <v>46.472556462734588</v>
      </c>
      <c r="CP65" s="74">
        <f t="shared" si="61"/>
        <v>62</v>
      </c>
      <c r="CQ65" s="56">
        <f t="shared" si="62"/>
        <v>0</v>
      </c>
      <c r="CR65" s="4">
        <f t="shared" si="63"/>
        <v>0</v>
      </c>
      <c r="CS65" s="4">
        <f t="shared" si="64"/>
        <v>0</v>
      </c>
      <c r="CT65" s="49">
        <f t="shared" si="65"/>
        <v>1</v>
      </c>
      <c r="CU65" s="4">
        <f t="shared" si="66"/>
        <v>70.939420359254797</v>
      </c>
      <c r="CV65" s="49">
        <f t="shared" si="67"/>
        <v>52.844955098162671</v>
      </c>
      <c r="CW65" s="56"/>
      <c r="CX65" s="74">
        <f t="shared" si="68"/>
        <v>62</v>
      </c>
      <c r="CY65" s="4">
        <f>Input_All!Q64*(1-$DC$3)</f>
        <v>8.052213369783328E-3</v>
      </c>
      <c r="CZ65" s="4">
        <f>Input_All!L64</f>
        <v>1.11041828672614E-2</v>
      </c>
      <c r="DA65" s="4">
        <f>Input_All!M64</f>
        <v>1.20425561615698E-2</v>
      </c>
      <c r="DB65" s="49">
        <f>$DC$3*Input_All!Q64</f>
        <v>1.0069261082218773E-2</v>
      </c>
      <c r="DD65" s="102">
        <f>Input_All!Q64*Input_All!C64</f>
        <v>93.296755352451044</v>
      </c>
      <c r="DG65" s="82">
        <f t="shared" si="69"/>
        <v>62</v>
      </c>
      <c r="DH65" s="56">
        <f t="shared" si="70"/>
        <v>7.2012652094180681E-4</v>
      </c>
      <c r="DI65" s="4">
        <f t="shared" si="71"/>
        <v>1.3311511890274075E-3</v>
      </c>
      <c r="DJ65" s="4">
        <f t="shared" si="72"/>
        <v>9.383732943084068E-4</v>
      </c>
      <c r="DK65" s="49">
        <f t="shared" si="73"/>
        <v>1.9732950793510343E-3</v>
      </c>
      <c r="DM65" s="74">
        <f t="shared" si="74"/>
        <v>62</v>
      </c>
      <c r="DN65" s="4">
        <f t="shared" si="85"/>
        <v>1.1241724818934241E-6</v>
      </c>
      <c r="DO65" s="4">
        <f t="shared" si="85"/>
        <v>8.8512680411691748E-7</v>
      </c>
      <c r="DP65" s="49">
        <f t="shared" si="75"/>
        <v>8.4403123496090604E-7</v>
      </c>
      <c r="DQ65" s="49">
        <f t="shared" si="86"/>
        <v>4.9083489644537615E-7</v>
      </c>
      <c r="DS65" s="74">
        <f t="shared" si="76"/>
        <v>62</v>
      </c>
      <c r="DT65" s="73">
        <f t="shared" si="92"/>
        <v>1.1322429640628E-2</v>
      </c>
      <c r="DU65" s="467">
        <f t="shared" si="93"/>
        <v>1.1322429640628E-2</v>
      </c>
      <c r="DV65" s="49"/>
      <c r="DW65" s="102">
        <f t="shared" si="87"/>
        <v>89288.691500028144</v>
      </c>
      <c r="DY65" s="74">
        <f t="shared" si="79"/>
        <v>62</v>
      </c>
      <c r="DZ65" s="409">
        <f t="shared" si="80"/>
        <v>1.1537716715822939E-2</v>
      </c>
      <c r="EB65" s="102">
        <f t="shared" si="88"/>
        <v>89095.723694425804</v>
      </c>
      <c r="EE65" s="74">
        <f t="shared" si="81"/>
        <v>62</v>
      </c>
      <c r="EF65" s="409">
        <f>Input_Accepted!Q64</f>
        <v>1.8121474452002101E-2</v>
      </c>
      <c r="EH65" s="102">
        <f t="shared" si="90"/>
        <v>1.1778958393801366E-2</v>
      </c>
    </row>
    <row r="66" spans="1:138">
      <c r="A66" s="82">
        <f t="shared" si="9"/>
        <v>63</v>
      </c>
      <c r="B66" s="84">
        <f>Input_All!B65</f>
        <v>57</v>
      </c>
      <c r="C66" s="17">
        <f>Input_All!C65</f>
        <v>5032.1608487337398</v>
      </c>
      <c r="D66" s="16">
        <f t="shared" si="10"/>
        <v>1.1327141900550159E-2</v>
      </c>
      <c r="E66" s="12"/>
      <c r="F66" s="11">
        <f t="shared" si="11"/>
        <v>63</v>
      </c>
      <c r="G66" s="11">
        <f t="shared" si="12"/>
        <v>63</v>
      </c>
      <c r="H66" s="49">
        <f t="shared" si="13"/>
        <v>63</v>
      </c>
      <c r="J66" s="61">
        <f t="shared" si="14"/>
        <v>63</v>
      </c>
      <c r="K66" s="5">
        <f>Input_All!B65</f>
        <v>57</v>
      </c>
      <c r="L66" s="4">
        <f t="shared" si="82"/>
        <v>1214</v>
      </c>
      <c r="M66" s="4">
        <f t="shared" si="83"/>
        <v>0.66375068343357024</v>
      </c>
      <c r="N66" s="4"/>
      <c r="O66" s="49"/>
      <c r="Q66" s="43">
        <f t="shared" si="15"/>
        <v>63</v>
      </c>
      <c r="R66" s="14">
        <f>Input_All!M65</f>
        <v>1.1327141900550199E-2</v>
      </c>
      <c r="S66" s="14">
        <f t="shared" si="16"/>
        <v>1.4267762428778006E-2</v>
      </c>
      <c r="T66" s="14">
        <f t="shared" si="17"/>
        <v>8.3865213723223926E-3</v>
      </c>
      <c r="U66" s="14">
        <f t="shared" si="18"/>
        <v>1.3052505985989983E-2</v>
      </c>
      <c r="V66" s="14">
        <f t="shared" si="19"/>
        <v>9.6017778151104155E-3</v>
      </c>
      <c r="W66" s="49"/>
      <c r="X66" s="43">
        <f t="shared" si="20"/>
        <v>63</v>
      </c>
      <c r="Y66" s="14">
        <f>+Input_All!I65</f>
        <v>1.1330042965970399E-2</v>
      </c>
      <c r="Z66" s="14">
        <f t="shared" si="21"/>
        <v>1.4271040040481704E-2</v>
      </c>
      <c r="AA66" s="14">
        <f t="shared" si="22"/>
        <v>8.3890458914590953E-3</v>
      </c>
      <c r="AB66" s="14">
        <f t="shared" si="23"/>
        <v>1.3055627984178564E-2</v>
      </c>
      <c r="AC66" s="14">
        <f t="shared" si="24"/>
        <v>9.6044579477622353E-3</v>
      </c>
      <c r="AD66" s="50"/>
      <c r="AE66" s="43">
        <f t="shared" si="25"/>
        <v>63</v>
      </c>
      <c r="AF66" s="14">
        <f>Input_All!E65</f>
        <v>1.1330042965970399E-2</v>
      </c>
      <c r="AG66" s="14">
        <f>Input_All!J65</f>
        <v>1.2437060934638099E-2</v>
      </c>
      <c r="AH66" s="14">
        <f>Input_All!K65</f>
        <v>1.17422693081102E-2</v>
      </c>
      <c r="AI66" s="44">
        <f>Input_All!L65</f>
        <v>1.20734416643218E-2</v>
      </c>
      <c r="AK66" s="56">
        <f t="shared" si="0"/>
        <v>62.585291108601695</v>
      </c>
      <c r="AL66" s="4">
        <f t="shared" si="1"/>
        <v>59.088987887559966</v>
      </c>
      <c r="AM66" s="4">
        <f t="shared" si="2"/>
        <v>60.755500452670887</v>
      </c>
      <c r="AN66" s="4">
        <f t="shared" si="26"/>
        <v>54.336505639958354</v>
      </c>
      <c r="AO66" s="57">
        <f t="shared" si="94"/>
        <v>63</v>
      </c>
      <c r="AQ66" s="74">
        <f t="shared" si="94"/>
        <v>63</v>
      </c>
      <c r="AR66" s="73">
        <f t="shared" si="3"/>
        <v>-1.1099190340879399E-3</v>
      </c>
      <c r="AS66" s="73">
        <f t="shared" si="4"/>
        <v>-4.1512740756004078E-4</v>
      </c>
      <c r="AT66" s="50">
        <f t="shared" si="28"/>
        <v>-7.462997637716403E-4</v>
      </c>
      <c r="AU66" s="50">
        <f t="shared" si="29"/>
        <v>-1.0797847539716708E-2</v>
      </c>
      <c r="AW66" s="74">
        <f t="shared" si="30"/>
        <v>63</v>
      </c>
      <c r="AX66" s="4">
        <f t="shared" si="31"/>
        <v>0</v>
      </c>
      <c r="AY66" s="4">
        <f t="shared" si="31"/>
        <v>0</v>
      </c>
      <c r="AZ66" s="49">
        <f t="shared" si="31"/>
        <v>0</v>
      </c>
      <c r="BA66" s="4">
        <f t="shared" si="31"/>
        <v>0</v>
      </c>
      <c r="BC66" s="74">
        <f t="shared" si="32"/>
        <v>63</v>
      </c>
      <c r="BD66" s="56">
        <f t="shared" si="33"/>
        <v>0.51397435372221523</v>
      </c>
      <c r="BE66" s="4">
        <f t="shared" si="34"/>
        <v>7.4738542718644219E-2</v>
      </c>
      <c r="BF66" s="4">
        <f t="shared" si="35"/>
        <v>0.237076695468601</v>
      </c>
      <c r="BG66" s="49">
        <f t="shared" si="36"/>
        <v>0.12847801823886318</v>
      </c>
      <c r="BI66" s="74">
        <f t="shared" si="37"/>
        <v>63</v>
      </c>
      <c r="BJ66" s="56">
        <f t="shared" si="38"/>
        <v>0.25698717686110761</v>
      </c>
      <c r="BK66" s="4">
        <f t="shared" si="39"/>
        <v>3.7369271359322109E-2</v>
      </c>
      <c r="BL66" s="4">
        <f t="shared" si="40"/>
        <v>0.1185383477343005</v>
      </c>
      <c r="BM66" s="49">
        <f t="shared" si="41"/>
        <v>6.4239009119431589E-2</v>
      </c>
      <c r="BO66" s="74">
        <f t="shared" si="42"/>
        <v>63</v>
      </c>
      <c r="BP66" s="56">
        <f t="shared" si="43"/>
        <v>0.49224819724685193</v>
      </c>
      <c r="BQ66" s="4">
        <f t="shared" si="44"/>
        <v>7.2985319382730243E-2</v>
      </c>
      <c r="BR66" s="4">
        <f t="shared" si="84"/>
        <v>0.2293373001136077</v>
      </c>
      <c r="BS66" s="49">
        <f t="shared" si="45"/>
        <v>0.12915074330758919</v>
      </c>
      <c r="BU66" s="74">
        <f t="shared" si="46"/>
        <v>63</v>
      </c>
      <c r="BV66" s="73">
        <f t="shared" si="47"/>
        <v>1.2254887829531606E-6</v>
      </c>
      <c r="BW66" s="73">
        <f t="shared" si="48"/>
        <v>1.6993055715396009E-7</v>
      </c>
      <c r="BX66" s="73">
        <f t="shared" si="49"/>
        <v>5.5264162471055626E-7</v>
      </c>
      <c r="BY66" s="1">
        <f t="shared" si="50"/>
        <v>2.8323197172534812E-7</v>
      </c>
      <c r="BZ66" s="91">
        <f t="shared" si="51"/>
        <v>1.5358709238055825E-5</v>
      </c>
      <c r="CB66" s="74">
        <f t="shared" si="52"/>
        <v>63</v>
      </c>
      <c r="CC66" s="56">
        <f t="shared" si="53"/>
        <v>9.7706422825810144E-2</v>
      </c>
      <c r="CD66" s="4">
        <f t="shared" si="54"/>
        <v>3.6383475630049768E-2</v>
      </c>
      <c r="CE66" s="4">
        <f t="shared" si="55"/>
        <v>6.5613052005556047E-2</v>
      </c>
      <c r="CF66" s="49">
        <f t="shared" si="56"/>
        <v>4.6972057198029313E-2</v>
      </c>
      <c r="CH66" s="74">
        <f t="shared" si="57"/>
        <v>63</v>
      </c>
      <c r="CI66" s="56">
        <f t="shared" si="5"/>
        <v>0</v>
      </c>
      <c r="CJ66" s="4">
        <f t="shared" si="6"/>
        <v>0</v>
      </c>
      <c r="CK66" s="4">
        <f t="shared" si="7"/>
        <v>0</v>
      </c>
      <c r="CL66" s="49">
        <f t="shared" si="58"/>
        <v>0</v>
      </c>
      <c r="CM66" s="4">
        <f t="shared" si="59"/>
        <v>71.814168962423594</v>
      </c>
      <c r="CN66" s="49">
        <f t="shared" si="60"/>
        <v>42.215028293231093</v>
      </c>
      <c r="CP66" s="74">
        <f t="shared" si="61"/>
        <v>63</v>
      </c>
      <c r="CQ66" s="56">
        <f t="shared" si="62"/>
        <v>0</v>
      </c>
      <c r="CR66" s="4">
        <f t="shared" si="63"/>
        <v>0</v>
      </c>
      <c r="CS66" s="4">
        <f t="shared" si="64"/>
        <v>0</v>
      </c>
      <c r="CT66" s="49">
        <f t="shared" si="65"/>
        <v>0</v>
      </c>
      <c r="CU66" s="4">
        <f t="shared" si="66"/>
        <v>65.698019997615958</v>
      </c>
      <c r="CV66" s="49">
        <f t="shared" si="67"/>
        <v>48.331177258038721</v>
      </c>
      <c r="CW66" s="56"/>
      <c r="CX66" s="74">
        <f t="shared" si="68"/>
        <v>63</v>
      </c>
      <c r="CY66" s="4">
        <f>Input_All!Q65*(1-$DC$3)</f>
        <v>8.6348513177125913E-3</v>
      </c>
      <c r="CZ66" s="4">
        <f>Input_All!L65</f>
        <v>1.20734416643218E-2</v>
      </c>
      <c r="DA66" s="4">
        <f>Input_All!M65</f>
        <v>1.1327141900550199E-2</v>
      </c>
      <c r="DB66" s="49">
        <f>$DC$3*Input_All!Q65</f>
        <v>1.0797847539716708E-2</v>
      </c>
      <c r="DD66" s="102">
        <f>Input_All!Q65*Input_All!C65</f>
        <v>97.788466375588598</v>
      </c>
      <c r="DG66" s="82">
        <f t="shared" si="69"/>
        <v>63</v>
      </c>
      <c r="DH66" s="56">
        <f t="shared" si="70"/>
        <v>1.1099190340879399E-3</v>
      </c>
      <c r="DI66" s="4">
        <f t="shared" si="71"/>
        <v>4.1512740756004078E-4</v>
      </c>
      <c r="DJ66" s="4">
        <f t="shared" si="72"/>
        <v>7.462997637716403E-4</v>
      </c>
      <c r="DK66" s="49">
        <f t="shared" si="73"/>
        <v>5.2929436083345126E-4</v>
      </c>
      <c r="DM66" s="74">
        <f t="shared" si="74"/>
        <v>63</v>
      </c>
      <c r="DN66" s="4">
        <f t="shared" si="85"/>
        <v>1.2424029215866273E-6</v>
      </c>
      <c r="DO66" s="4">
        <f t="shared" si="85"/>
        <v>1.0626812783456424E-6</v>
      </c>
      <c r="DP66" s="49">
        <f t="shared" si="75"/>
        <v>9.3946261567897217E-7</v>
      </c>
      <c r="DQ66" s="49">
        <f t="shared" si="86"/>
        <v>5.3083822604939052E-7</v>
      </c>
      <c r="DS66" s="74">
        <f t="shared" si="76"/>
        <v>63</v>
      </c>
      <c r="DT66" s="73">
        <f t="shared" si="92"/>
        <v>1.2437060934638099E-2</v>
      </c>
      <c r="DU66" s="467">
        <f t="shared" si="93"/>
        <v>1.2437060934638099E-2</v>
      </c>
      <c r="DV66" s="49"/>
      <c r="DW66" s="102">
        <f t="shared" si="87"/>
        <v>88277.726572815329</v>
      </c>
      <c r="DY66" s="74">
        <f t="shared" si="79"/>
        <v>63</v>
      </c>
      <c r="DZ66" s="409">
        <f t="shared" si="80"/>
        <v>1.2673541845328127E-2</v>
      </c>
      <c r="EB66" s="102">
        <f t="shared" si="88"/>
        <v>88067.762473848285</v>
      </c>
      <c r="EE66" s="74">
        <f t="shared" si="81"/>
        <v>63</v>
      </c>
      <c r="EF66" s="409">
        <f>Input_Accepted!Q65</f>
        <v>1.9432698857429299E-2</v>
      </c>
      <c r="EH66" s="102">
        <f t="shared" si="90"/>
        <v>1.2631254257329045E-2</v>
      </c>
    </row>
    <row r="67" spans="1:138">
      <c r="A67" s="82">
        <f t="shared" si="9"/>
        <v>64</v>
      </c>
      <c r="B67" s="84">
        <f>Input_All!B66</f>
        <v>73</v>
      </c>
      <c r="C67" s="17">
        <f>Input_All!C66</f>
        <v>4841.6728268309498</v>
      </c>
      <c r="D67" s="16">
        <f t="shared" si="10"/>
        <v>1.5077433484447388E-2</v>
      </c>
      <c r="E67" s="12"/>
      <c r="F67" s="11">
        <f t="shared" si="11"/>
        <v>64</v>
      </c>
      <c r="G67" s="11">
        <f t="shared" si="12"/>
        <v>64</v>
      </c>
      <c r="H67" s="49">
        <f t="shared" si="13"/>
        <v>64</v>
      </c>
      <c r="J67" s="61">
        <f t="shared" si="14"/>
        <v>64</v>
      </c>
      <c r="K67" s="5">
        <f>Input_All!B66</f>
        <v>73</v>
      </c>
      <c r="L67" s="4">
        <f t="shared" si="82"/>
        <v>1287</v>
      </c>
      <c r="M67" s="4">
        <f t="shared" si="83"/>
        <v>0.70366320393657733</v>
      </c>
      <c r="N67" s="4"/>
      <c r="O67" s="49"/>
      <c r="Q67" s="43">
        <f t="shared" si="15"/>
        <v>64</v>
      </c>
      <c r="R67" s="14">
        <f>Input_All!M66</f>
        <v>1.50774334844474E-2</v>
      </c>
      <c r="S67" s="14">
        <f t="shared" si="16"/>
        <v>1.8536206503561827E-2</v>
      </c>
      <c r="T67" s="14">
        <f t="shared" si="17"/>
        <v>1.1618660465332973E-2</v>
      </c>
      <c r="U67" s="14">
        <f t="shared" si="18"/>
        <v>1.7106815613009436E-2</v>
      </c>
      <c r="V67" s="14">
        <f t="shared" si="19"/>
        <v>1.3048051355885364E-2</v>
      </c>
      <c r="W67" s="49"/>
      <c r="X67" s="43">
        <f t="shared" si="20"/>
        <v>64</v>
      </c>
      <c r="Y67" s="14">
        <f>+Input_All!I66</f>
        <v>1.50451238486337E-2</v>
      </c>
      <c r="Z67" s="14">
        <f t="shared" si="21"/>
        <v>1.8500188954544177E-2</v>
      </c>
      <c r="AA67" s="14">
        <f t="shared" si="22"/>
        <v>1.1590058742723225E-2</v>
      </c>
      <c r="AB67" s="14">
        <f t="shared" si="23"/>
        <v>1.7072330415877093E-2</v>
      </c>
      <c r="AC67" s="14">
        <f t="shared" si="24"/>
        <v>1.3017917281390309E-2</v>
      </c>
      <c r="AD67" s="50"/>
      <c r="AE67" s="43">
        <f t="shared" si="25"/>
        <v>64</v>
      </c>
      <c r="AF67" s="14">
        <f>Input_All!E66</f>
        <v>1.50451238486337E-2</v>
      </c>
      <c r="AG67" s="14">
        <f>Input_All!J66</f>
        <v>1.3596129852629099E-2</v>
      </c>
      <c r="AH67" s="14">
        <f>Input_All!K66</f>
        <v>1.2871696876734499E-2</v>
      </c>
      <c r="AI67" s="44">
        <f>Input_All!L66</f>
        <v>1.29804209746722E-2</v>
      </c>
      <c r="AK67" s="56">
        <f t="shared" ref="AK67:AK123" si="95">AG67*C67</f>
        <v>65.828012457539401</v>
      </c>
      <c r="AL67" s="4">
        <f t="shared" ref="AL67:AL123" si="96">AH67*C67</f>
        <v>62.320545003290235</v>
      </c>
      <c r="AM67" s="4">
        <f t="shared" ref="AM67:AM123" si="97">AI67*C67</f>
        <v>62.846951513896904</v>
      </c>
      <c r="AN67" s="4">
        <f t="shared" si="26"/>
        <v>55.53720127155902</v>
      </c>
      <c r="AO67" s="57">
        <f t="shared" si="94"/>
        <v>64</v>
      </c>
      <c r="AQ67" s="74">
        <f t="shared" si="94"/>
        <v>64</v>
      </c>
      <c r="AR67" s="73">
        <f t="shared" ref="AR67:AR123" si="98">D67-AG67</f>
        <v>1.4813036318182884E-3</v>
      </c>
      <c r="AS67" s="73">
        <f t="shared" ref="AS67:AS123" si="99">D67-AH67</f>
        <v>2.2057366077128885E-3</v>
      </c>
      <c r="AT67" s="50">
        <f t="shared" si="28"/>
        <v>2.0970125097751879E-3</v>
      </c>
      <c r="AU67" s="50">
        <f t="shared" si="29"/>
        <v>-1.1470663809373945E-2</v>
      </c>
      <c r="AW67" s="74">
        <f t="shared" si="30"/>
        <v>64</v>
      </c>
      <c r="AX67" s="4">
        <f t="shared" si="31"/>
        <v>1</v>
      </c>
      <c r="AY67" s="4">
        <f t="shared" si="31"/>
        <v>1</v>
      </c>
      <c r="AZ67" s="49">
        <f t="shared" si="31"/>
        <v>1</v>
      </c>
      <c r="BA67" s="4">
        <f t="shared" ref="BA67:BA123" si="100">IF(SIGN(AU67)=1,1,0)</f>
        <v>0</v>
      </c>
      <c r="BC67" s="74">
        <f t="shared" si="32"/>
        <v>64</v>
      </c>
      <c r="BD67" s="56">
        <f t="shared" si="33"/>
        <v>0.75446485211706182</v>
      </c>
      <c r="BE67" s="4">
        <f t="shared" si="34"/>
        <v>1.7336609868205031</v>
      </c>
      <c r="BF67" s="4">
        <f t="shared" si="35"/>
        <v>1.5584266984549018</v>
      </c>
      <c r="BG67" s="49">
        <f t="shared" si="36"/>
        <v>4.9917299002090942</v>
      </c>
      <c r="BI67" s="74">
        <f t="shared" si="37"/>
        <v>64</v>
      </c>
      <c r="BJ67" s="56">
        <f t="shared" si="38"/>
        <v>0.37723242605853091</v>
      </c>
      <c r="BK67" s="4">
        <f t="shared" si="39"/>
        <v>0.86683049341025153</v>
      </c>
      <c r="BL67" s="4">
        <f t="shared" si="40"/>
        <v>0.77921334922745089</v>
      </c>
      <c r="BM67" s="49">
        <f t="shared" si="41"/>
        <v>2.4958649501045471</v>
      </c>
      <c r="BO67" s="74">
        <f t="shared" si="42"/>
        <v>64</v>
      </c>
      <c r="BP67" s="56">
        <f t="shared" si="43"/>
        <v>0.7707669390758366</v>
      </c>
      <c r="BQ67" s="4">
        <f t="shared" si="44"/>
        <v>1.8065107136346694</v>
      </c>
      <c r="BR67" s="4">
        <f t="shared" si="84"/>
        <v>1.6189538599070994</v>
      </c>
      <c r="BS67" s="49">
        <f t="shared" si="45"/>
        <v>5.4279178852486138</v>
      </c>
      <c r="BU67" s="74">
        <f t="shared" si="46"/>
        <v>64</v>
      </c>
      <c r="BV67" s="73">
        <f t="shared" si="47"/>
        <v>2.0995836004573813E-6</v>
      </c>
      <c r="BW67" s="73">
        <f t="shared" si="48"/>
        <v>4.7237848021789299E-6</v>
      </c>
      <c r="BX67" s="73">
        <f t="shared" si="49"/>
        <v>4.2629979577448789E-6</v>
      </c>
      <c r="BY67" s="1">
        <f t="shared" si="50"/>
        <v>1.2776764572264849E-5</v>
      </c>
      <c r="BZ67" s="91">
        <f t="shared" si="51"/>
        <v>5.9333967650357787E-5</v>
      </c>
      <c r="CB67" s="74">
        <f t="shared" si="52"/>
        <v>64</v>
      </c>
      <c r="CC67" s="56">
        <f t="shared" si="53"/>
        <v>9.6309874919121324E-2</v>
      </c>
      <c r="CD67" s="4">
        <f t="shared" si="54"/>
        <v>0.14446055703932123</v>
      </c>
      <c r="CE67" s="4">
        <f t="shared" si="55"/>
        <v>0.13723402311168101</v>
      </c>
      <c r="CF67" s="49">
        <f t="shared" si="56"/>
        <v>0.23758262645238137</v>
      </c>
      <c r="CH67" s="74">
        <f t="shared" si="57"/>
        <v>64</v>
      </c>
      <c r="CI67" s="56">
        <f t="shared" ref="CI67:CI123" si="101">IF(CM67&gt;=AK67,0,1)+IF(CN67&lt;=AK67,0,1)</f>
        <v>0</v>
      </c>
      <c r="CJ67" s="4">
        <f t="shared" ref="CJ67:CJ123" si="102">IF(CM67&gt;=AL67,0,1)+IF(CN67&lt;=AL67,0,1)</f>
        <v>0</v>
      </c>
      <c r="CK67" s="4">
        <f t="shared" ref="CK67:CK123" si="103">IF(CM67&gt;=AM67,0,1)+IF(CN67&lt;=AM67,0,1)</f>
        <v>0</v>
      </c>
      <c r="CL67" s="49">
        <f t="shared" si="58"/>
        <v>1</v>
      </c>
      <c r="CM67" s="4">
        <f t="shared" si="59"/>
        <v>89.571862152454614</v>
      </c>
      <c r="CN67" s="49">
        <f t="shared" si="60"/>
        <v>56.115272476017523</v>
      </c>
      <c r="CP67" s="74">
        <f t="shared" si="61"/>
        <v>64</v>
      </c>
      <c r="CQ67" s="56">
        <f t="shared" si="62"/>
        <v>0</v>
      </c>
      <c r="CR67" s="4">
        <f t="shared" si="63"/>
        <v>1</v>
      </c>
      <c r="CS67" s="4">
        <f t="shared" si="64"/>
        <v>1</v>
      </c>
      <c r="CT67" s="49">
        <f t="shared" si="65"/>
        <v>1</v>
      </c>
      <c r="CU67" s="4">
        <f t="shared" si="66"/>
        <v>82.658638265231644</v>
      </c>
      <c r="CV67" s="49">
        <f t="shared" si="67"/>
        <v>63.028496363240492</v>
      </c>
      <c r="CW67" s="56"/>
      <c r="CX67" s="74">
        <f t="shared" si="68"/>
        <v>64</v>
      </c>
      <c r="CY67" s="4">
        <f>Input_All!Q66*(1-$DC$3)</f>
        <v>9.1728908141269563E-3</v>
      </c>
      <c r="CZ67" s="4">
        <f>Input_All!L66</f>
        <v>1.29804209746722E-2</v>
      </c>
      <c r="DA67" s="4">
        <f>Input_All!M66</f>
        <v>1.50774334844474E-2</v>
      </c>
      <c r="DB67" s="49">
        <f>$DC$3*Input_All!Q66</f>
        <v>1.1470663809373945E-2</v>
      </c>
      <c r="DD67" s="102">
        <f>Input_All!Q66*Input_All!C66</f>
        <v>99.949337469804732</v>
      </c>
      <c r="DG67" s="82">
        <f t="shared" si="69"/>
        <v>64</v>
      </c>
      <c r="DH67" s="56">
        <f t="shared" si="70"/>
        <v>1.4813036318182884E-3</v>
      </c>
      <c r="DI67" s="4">
        <f t="shared" si="71"/>
        <v>2.2057366077128885E-3</v>
      </c>
      <c r="DJ67" s="4">
        <f t="shared" si="72"/>
        <v>2.0970125097751879E-3</v>
      </c>
      <c r="DK67" s="49">
        <f t="shared" si="73"/>
        <v>3.6067696750734426E-3</v>
      </c>
      <c r="DM67" s="74">
        <f t="shared" si="74"/>
        <v>64</v>
      </c>
      <c r="DN67" s="4">
        <f t="shared" si="85"/>
        <v>1.3434407566528277E-6</v>
      </c>
      <c r="DO67" s="4">
        <f t="shared" si="85"/>
        <v>1.2756066327685963E-6</v>
      </c>
      <c r="DP67" s="49">
        <f t="shared" si="75"/>
        <v>8.2261146940368782E-7</v>
      </c>
      <c r="DQ67" s="49">
        <f t="shared" si="86"/>
        <v>4.5268173271548014E-7</v>
      </c>
      <c r="DS67" s="74">
        <f t="shared" si="76"/>
        <v>64</v>
      </c>
      <c r="DT67" s="73">
        <f t="shared" si="92"/>
        <v>1.3596129852629099E-2</v>
      </c>
      <c r="DU67" s="467">
        <f t="shared" si="93"/>
        <v>1.3596129852629099E-2</v>
      </c>
      <c r="DV67" s="49"/>
      <c r="DW67" s="102">
        <f t="shared" si="87"/>
        <v>87179.811108257898</v>
      </c>
      <c r="DY67" s="74">
        <f t="shared" si="79"/>
        <v>64</v>
      </c>
      <c r="DZ67" s="409">
        <f t="shared" si="80"/>
        <v>1.3854649545208153E-2</v>
      </c>
      <c r="EB67" s="102">
        <f t="shared" si="88"/>
        <v>86951.632000911559</v>
      </c>
      <c r="EE67" s="74">
        <f t="shared" si="81"/>
        <v>64</v>
      </c>
      <c r="EF67" s="409">
        <f>Input_Accepted!Q66</f>
        <v>2.0643554623500902E-2</v>
      </c>
      <c r="EH67" s="102">
        <f t="shared" ref="EH67:EH98" si="104">EF67*(1-$EG$3)</f>
        <v>1.3418310505275586E-2</v>
      </c>
    </row>
    <row r="68" spans="1:138">
      <c r="A68" s="82">
        <f t="shared" ref="A68:A103" si="105">1+A67</f>
        <v>65</v>
      </c>
      <c r="B68" s="84">
        <f>Input_All!B67</f>
        <v>74</v>
      </c>
      <c r="C68" s="17">
        <f>Input_All!C67</f>
        <v>4690.3839835729104</v>
      </c>
      <c r="D68" s="16">
        <f t="shared" ref="D68:D123" si="106">IF(C68=0,0,B68/C68)</f>
        <v>1.577695989479103E-2</v>
      </c>
      <c r="E68" s="12"/>
      <c r="F68" s="11">
        <f t="shared" ref="F68:F123" si="107">IF(B68&gt;=5,1,0)*A68</f>
        <v>65</v>
      </c>
      <c r="G68" s="11">
        <f t="shared" ref="G68:G123" si="108">IF(C68&gt;=1900,1,0)*A68</f>
        <v>65</v>
      </c>
      <c r="H68" s="49">
        <f t="shared" ref="H68:H123" si="109">IF(B68&gt;=5,1,0)*IF(C68&gt;=1900,1,0)*A68</f>
        <v>65</v>
      </c>
      <c r="J68" s="61">
        <f t="shared" ref="J68:J123" si="110">1+J67</f>
        <v>65</v>
      </c>
      <c r="K68" s="5">
        <f>Input_All!B67</f>
        <v>74</v>
      </c>
      <c r="L68" s="4">
        <f t="shared" si="82"/>
        <v>1361</v>
      </c>
      <c r="M68" s="4">
        <f t="shared" si="83"/>
        <v>0.74412247129579001</v>
      </c>
      <c r="N68" s="4"/>
      <c r="O68" s="49"/>
      <c r="Q68" s="43">
        <f t="shared" ref="Q68:Q103" si="111">1+Q67</f>
        <v>65</v>
      </c>
      <c r="R68" s="14">
        <f>Input_All!M67</f>
        <v>1.5776959894790998E-2</v>
      </c>
      <c r="S68" s="14">
        <f t="shared" ref="S68:S123" si="112">IF(C68&lt;&gt;0,(R68+1.96*SQRT(R68/C68)),0)</f>
        <v>1.9371667190068765E-2</v>
      </c>
      <c r="T68" s="14">
        <f t="shared" ref="T68:T123" si="113">IF(C68&lt;&gt;0,(R68-1.96*SQRT(R68/C68)),0)</f>
        <v>1.2182252599513232E-2</v>
      </c>
      <c r="U68" s="14">
        <f t="shared" ref="U68:U123" si="114">IF(C68&lt;&gt;0,(R68+1.15*SQRT(R68/C68)),0)</f>
        <v>1.7886099379265198E-2</v>
      </c>
      <c r="V68" s="14">
        <f t="shared" ref="V68:V123" si="115">IF(C68&lt;&gt;0,(R68-1.15*SQRT(R68/C68)),0)</f>
        <v>1.3667820410316799E-2</v>
      </c>
      <c r="W68" s="49"/>
      <c r="X68" s="43">
        <f t="shared" ref="X68:X103" si="116">1+X67</f>
        <v>65</v>
      </c>
      <c r="Y68" s="14">
        <f>+Input_All!I67</f>
        <v>1.5743759577246101E-2</v>
      </c>
      <c r="Z68" s="14">
        <f t="shared" ref="Z68:Z123" si="117">IF(C68&lt;&gt;0,(Y68+1.96*SQRT(Y68/C68)),0)</f>
        <v>1.9334682611268798E-2</v>
      </c>
      <c r="AA68" s="14">
        <f t="shared" ref="AA68:AA123" si="118">IF(C68&lt;&gt;0,(Y68-1.96*SQRT(Y68/C68)),0)</f>
        <v>1.2152836543223402E-2</v>
      </c>
      <c r="AB68" s="14">
        <f t="shared" ref="AB68:AB123" si="119">IF(C68&lt;&gt;0,(Y68+1.15*SQRT(Y68/C68)),0)</f>
        <v>1.7850678704351256E-2</v>
      </c>
      <c r="AC68" s="14">
        <f t="shared" ref="AC68:AC123" si="120">IF(C68&lt;&gt;0,(Y68-1.15*SQRT(Y68/C68)),0)</f>
        <v>1.3636840450140946E-2</v>
      </c>
      <c r="AD68" s="50"/>
      <c r="AE68" s="43">
        <f t="shared" ref="AE68:AE103" si="121">1+AE67</f>
        <v>65</v>
      </c>
      <c r="AF68" s="14">
        <f>Input_All!E67</f>
        <v>1.5743759577246101E-2</v>
      </c>
      <c r="AG68" s="14">
        <f>Input_All!J67</f>
        <v>1.4789612012660399E-2</v>
      </c>
      <c r="AH68" s="14">
        <f>Input_All!K67</f>
        <v>1.4108980597982299E-2</v>
      </c>
      <c r="AI68" s="44">
        <f>Input_All!L67</f>
        <v>1.4021245279088801E-2</v>
      </c>
      <c r="AK68" s="56">
        <f t="shared" si="95"/>
        <v>69.368959307439852</v>
      </c>
      <c r="AL68" s="4">
        <f t="shared" si="96"/>
        <v>66.176536621317126</v>
      </c>
      <c r="AM68" s="4">
        <f t="shared" si="97"/>
        <v>65.76502428678539</v>
      </c>
      <c r="AN68" s="4">
        <f t="shared" ref="AN68:AN123" si="122">DB68*C68</f>
        <v>57.377484960145871</v>
      </c>
      <c r="AO68" s="57">
        <f t="shared" ref="AO68:AQ83" si="123">1+AO67</f>
        <v>65</v>
      </c>
      <c r="AQ68" s="74">
        <f t="shared" si="123"/>
        <v>65</v>
      </c>
      <c r="AR68" s="73">
        <f t="shared" si="98"/>
        <v>9.8734788213063022E-4</v>
      </c>
      <c r="AS68" s="73">
        <f t="shared" si="99"/>
        <v>1.6679792968087304E-3</v>
      </c>
      <c r="AT68" s="50">
        <f t="shared" ref="AT68:AT123" si="124">D68-AI68</f>
        <v>1.755714615702229E-3</v>
      </c>
      <c r="AU68" s="50">
        <f t="shared" ref="AU68:AU123" si="125">E68-DB68</f>
        <v>-1.2233003771354013E-2</v>
      </c>
      <c r="AW68" s="74">
        <f t="shared" ref="AW68:AW103" si="126">1+AW67</f>
        <v>65</v>
      </c>
      <c r="AX68" s="4">
        <f t="shared" ref="AX68:AZ123" si="127">IF(SIGN(AR68)=1,1,0)</f>
        <v>1</v>
      </c>
      <c r="AY68" s="4">
        <f t="shared" si="127"/>
        <v>1</v>
      </c>
      <c r="AZ68" s="49">
        <f t="shared" si="127"/>
        <v>1</v>
      </c>
      <c r="BA68" s="4">
        <f t="shared" si="100"/>
        <v>0</v>
      </c>
      <c r="BC68" s="74">
        <f t="shared" ref="BC68:BC103" si="128">1+BC67</f>
        <v>65</v>
      </c>
      <c r="BD68" s="56">
        <f t="shared" ref="BD68:BD123" si="129">IF(B68=0,2*AK68,2*(B68*LN(B68/AK68)-(B68-AK68)))</f>
        <v>0.30250711511472161</v>
      </c>
      <c r="BE68" s="4">
        <f t="shared" ref="BE68:BE123" si="130">IF(B68=0,2*AL68,2*(B68*LN(B68/AL68)-(B68-AL68)))</f>
        <v>0.89046371142498515</v>
      </c>
      <c r="BF68" s="4">
        <f t="shared" ref="BF68:BF123" si="131">IF(B68=0,2*AM68,2*(B68*LN(B68/AM68)-(B68-AM68)))</f>
        <v>0.99063598764378469</v>
      </c>
      <c r="BG68" s="49">
        <f t="shared" ref="BG68:BG123" si="132">IF(B68=0,2*AN68,2*(B68*LN(B68/AN68)-(B68-AN68)))</f>
        <v>4.4081109268434062</v>
      </c>
      <c r="BI68" s="74">
        <f t="shared" ref="BI68:BI103" si="133">1+BI67</f>
        <v>65</v>
      </c>
      <c r="BJ68" s="56">
        <f t="shared" ref="BJ68:BJ123" si="134">(B68*LN(B68/AK68)-(B68-AK68))</f>
        <v>0.15125355755736081</v>
      </c>
      <c r="BK68" s="4">
        <f t="shared" ref="BK68:BK123" si="135">B68*LN(B68/AL68)-(B68-AL68)</f>
        <v>0.44523185571249257</v>
      </c>
      <c r="BL68" s="4">
        <f t="shared" ref="BL68:BL123" si="136">B68*LN(B68/AM68)-(B68-AM68)</f>
        <v>0.49531799382189234</v>
      </c>
      <c r="BM68" s="49">
        <f t="shared" ref="BM68:BM123" si="137">B68*LN(B68/AN68)-(B68-AN68)</f>
        <v>2.2040554634217031</v>
      </c>
      <c r="BO68" s="74">
        <f t="shared" ref="BO68:BO103" si="138">1+BO67</f>
        <v>65</v>
      </c>
      <c r="BP68" s="56">
        <f t="shared" ref="BP68:BP123" si="139">IF(AK68*(1-AG68)=0,0,(B68-AK68)^2/AK68*(1-AG68))</f>
        <v>0.30459375681282569</v>
      </c>
      <c r="BQ68" s="4">
        <f t="shared" ref="BQ68:BQ123" si="140">IF(AL68*(1-AH68)=0,0,(B68-AL68)^2/AL68*(1-AH68))</f>
        <v>0.9118491217508351</v>
      </c>
      <c r="BR68" s="4">
        <f t="shared" si="84"/>
        <v>1.0167102867751117</v>
      </c>
      <c r="BS68" s="49">
        <f t="shared" ref="BS68:BS123" si="141">IF(AN68*(1-DB68)=0,0,(B68-AN68)^2/AN68*(1-DB68))</f>
        <v>4.7567077845471522</v>
      </c>
      <c r="BU68" s="74">
        <f t="shared" ref="BU68:BU103" si="142">1+BU67</f>
        <v>65</v>
      </c>
      <c r="BV68" s="73">
        <f t="shared" ref="BV68:BV123" si="143">(AF68-AG68)^2</f>
        <v>9.1039757500482596E-7</v>
      </c>
      <c r="BW68" s="73">
        <f t="shared" ref="BW68:BW123" si="144">(AF68-AH68)^2</f>
        <v>2.6725023110427983E-6</v>
      </c>
      <c r="BX68" s="73">
        <f t="shared" ref="BX68:BX123" si="145">(AF68-AI68)^2</f>
        <v>2.9670555073563379E-6</v>
      </c>
      <c r="BY68" s="1">
        <f t="shared" ref="BY68:BY123" si="146">(AF68-DB68)^2</f>
        <v>1.2325406328605006E-5</v>
      </c>
      <c r="BZ68" s="91">
        <f t="shared" ref="BZ68:BZ123" si="147">(AF68-AVERAGE(AF68:AF188))^2</f>
        <v>7.291522487463225E-5</v>
      </c>
      <c r="CB68" s="74">
        <f t="shared" ref="CB68:CB103" si="148">1+CB67</f>
        <v>65</v>
      </c>
      <c r="CC68" s="56">
        <f t="shared" ref="CC68:CC123" si="149">IF(AF68=0,0,ABS((AF68-AG68)/AF68))</f>
        <v>6.060481042690067E-2</v>
      </c>
      <c r="CD68" s="4">
        <f t="shared" ref="CD68:CD123" si="150">IF(AF68=0,0,ABS((AF68-AH68)/AF68))</f>
        <v>0.10383663261896416</v>
      </c>
      <c r="CE68" s="4">
        <f t="shared" ref="CE68:CE123" si="151">IF(AF68=0,0,ABS((AF68-AI68)/AF68))</f>
        <v>0.10940933705865209</v>
      </c>
      <c r="CF68" s="49">
        <f t="shared" ref="CF68:CF123" si="152">IF(AF68=0,0,ABS((AF68-DB68)/AF68))</f>
        <v>0.2229934844130915</v>
      </c>
      <c r="CH68" s="74">
        <f t="shared" ref="CH68:CH103" si="153">1+CH67</f>
        <v>65</v>
      </c>
      <c r="CI68" s="56">
        <f t="shared" si="101"/>
        <v>0</v>
      </c>
      <c r="CJ68" s="4">
        <f t="shared" si="102"/>
        <v>0</v>
      </c>
      <c r="CK68" s="4">
        <f t="shared" si="103"/>
        <v>0</v>
      </c>
      <c r="CL68" s="49">
        <f t="shared" ref="CL68:CL123" si="154">IF(CM68&gt;=AN68,0,1)+IF(CN68&lt;=AN68,0,1)</f>
        <v>0</v>
      </c>
      <c r="CM68" s="4">
        <f t="shared" ref="CM68:CM123" si="155">Z68*C68</f>
        <v>90.687085647360831</v>
      </c>
      <c r="CN68" s="49">
        <f t="shared" ref="CN68:CN123" si="156">AA68*C68</f>
        <v>57.001469877314619</v>
      </c>
      <c r="CP68" s="74">
        <f t="shared" ref="CP68:CP103" si="157">1+CP67</f>
        <v>65</v>
      </c>
      <c r="CQ68" s="56">
        <f t="shared" ref="CQ68:CQ123" si="158">IF(CU68&gt;=AK68,0,1)+IF(CV68&lt;=AK68,0,1)</f>
        <v>0</v>
      </c>
      <c r="CR68" s="4">
        <f t="shared" ref="CR68:CR123" si="159">IF(CU68&gt;=AL68,0,1)+IF(CV68&lt;=AL68,0,1)</f>
        <v>0</v>
      </c>
      <c r="CS68" s="4">
        <f t="shared" ref="CS68:CS123" si="160">IF(CU68&gt;=AM68,0,1)+IF(CV68&lt;=AM68,0,1)</f>
        <v>0</v>
      </c>
      <c r="CT68" s="49">
        <f t="shared" ref="CT68:CT123" si="161">IF(CU68&gt;=AN68,0,1)+IF(CV68&lt;=AN68,0,1)</f>
        <v>1</v>
      </c>
      <c r="CU68" s="4">
        <f t="shared" ref="CU68:CU123" si="162">C68*AB68</f>
        <v>83.726537490795167</v>
      </c>
      <c r="CV68" s="49">
        <f t="shared" ref="CV68:CV123" si="163">C68*AC68</f>
        <v>63.962018033880291</v>
      </c>
      <c r="CW68" s="56"/>
      <c r="CX68" s="74">
        <f t="shared" ref="CX68:CX103" si="164">1+CX67</f>
        <v>65</v>
      </c>
      <c r="CY68" s="4">
        <f>Input_All!Q67*(1-$DC$3)</f>
        <v>9.7825208539136874E-3</v>
      </c>
      <c r="CZ68" s="4">
        <f>Input_All!L67</f>
        <v>1.4021245279088801E-2</v>
      </c>
      <c r="DA68" s="4">
        <f>Input_All!M67</f>
        <v>1.5776959894790998E-2</v>
      </c>
      <c r="DB68" s="49">
        <f>$DC$3*Input_All!Q67</f>
        <v>1.2233003771354013E-2</v>
      </c>
      <c r="DD68" s="102">
        <f>Input_All!Q67*Input_All!C67</f>
        <v>103.26126409231063</v>
      </c>
      <c r="DG68" s="82">
        <f t="shared" ref="DG68:DG103" si="165">1+DG67</f>
        <v>65</v>
      </c>
      <c r="DH68" s="56">
        <f t="shared" ref="DH68:DH123" si="166">ABS(D68-AG68)</f>
        <v>9.8734788213063022E-4</v>
      </c>
      <c r="DI68" s="4">
        <f t="shared" ref="DI68:DI123" si="167">ABS(D68-AH68)</f>
        <v>1.6679792968087304E-3</v>
      </c>
      <c r="DJ68" s="4">
        <f t="shared" ref="DJ68:DJ123" si="168">ABS(D68-AI68)</f>
        <v>1.755714615702229E-3</v>
      </c>
      <c r="DK68" s="49">
        <f t="shared" ref="DK68:DK123" si="169">ABS(D68-DB68)</f>
        <v>3.5439561234370167E-3</v>
      </c>
      <c r="DM68" s="74">
        <f t="shared" ref="DM68:DM103" si="170">1+DM67</f>
        <v>65</v>
      </c>
      <c r="DN68" s="4">
        <f t="shared" si="85"/>
        <v>1.4243996663129773E-6</v>
      </c>
      <c r="DO68" s="4">
        <f t="shared" si="85"/>
        <v>1.5308710068648032E-6</v>
      </c>
      <c r="DP68" s="49">
        <f t="shared" si="85"/>
        <v>1.0833152326643003E-6</v>
      </c>
      <c r="DQ68" s="49">
        <f t="shared" si="86"/>
        <v>5.8116221763177085E-7</v>
      </c>
      <c r="DS68" s="74">
        <f t="shared" ref="DS68:DS103" si="171">1+DS67</f>
        <v>65</v>
      </c>
      <c r="DT68" s="73">
        <f t="shared" si="92"/>
        <v>1.4789612012660399E-2</v>
      </c>
      <c r="DU68" s="467">
        <f t="shared" si="93"/>
        <v>1.4789612012660399E-2</v>
      </c>
      <c r="DV68" s="49"/>
      <c r="DW68" s="102">
        <f t="shared" si="87"/>
        <v>85994.503075902336</v>
      </c>
      <c r="DY68" s="74">
        <f t="shared" ref="DY68:DY103" si="172">1+DY67</f>
        <v>65</v>
      </c>
      <c r="DZ68" s="409">
        <f t="shared" ref="DZ68:DZ123" si="173">MIN(DU68*$EA$3,1)</f>
        <v>1.5070824827801107E-2</v>
      </c>
      <c r="EB68" s="102">
        <f t="shared" si="88"/>
        <v>85746.947612155025</v>
      </c>
      <c r="EE68" s="74">
        <f t="shared" ref="EE68:EE103" si="174">1+EE67</f>
        <v>65</v>
      </c>
      <c r="EF68" s="409">
        <f>Input_Accepted!Q67</f>
        <v>2.20155246252677E-2</v>
      </c>
      <c r="EH68" s="102">
        <f t="shared" si="104"/>
        <v>1.4310091006424006E-2</v>
      </c>
    </row>
    <row r="69" spans="1:138">
      <c r="A69" s="82">
        <f t="shared" si="105"/>
        <v>66</v>
      </c>
      <c r="B69" s="84">
        <f>Input_All!B68</f>
        <v>71</v>
      </c>
      <c r="C69" s="17">
        <f>Input_All!C68</f>
        <v>4262.4113620807702</v>
      </c>
      <c r="D69" s="16">
        <f t="shared" si="106"/>
        <v>1.6657237879860596E-2</v>
      </c>
      <c r="E69" s="12"/>
      <c r="F69" s="11">
        <f t="shared" si="107"/>
        <v>66</v>
      </c>
      <c r="G69" s="11">
        <f t="shared" si="108"/>
        <v>66</v>
      </c>
      <c r="H69" s="49">
        <f t="shared" si="109"/>
        <v>66</v>
      </c>
      <c r="J69" s="61">
        <f t="shared" si="110"/>
        <v>66</v>
      </c>
      <c r="K69" s="5">
        <f>Input_All!B68</f>
        <v>71</v>
      </c>
      <c r="L69" s="4">
        <f t="shared" ref="L69:L123" si="175">(L68+K69)</f>
        <v>1432</v>
      </c>
      <c r="M69" s="4">
        <f t="shared" ref="M69:M123" si="176">L69/$L$123</f>
        <v>0.78294149808638602</v>
      </c>
      <c r="N69" s="4"/>
      <c r="O69" s="49"/>
      <c r="Q69" s="43">
        <f t="shared" si="111"/>
        <v>66</v>
      </c>
      <c r="R69" s="14">
        <f>Input_All!M68</f>
        <v>1.6657237879860599E-2</v>
      </c>
      <c r="S69" s="14">
        <f t="shared" si="112"/>
        <v>2.0531864740690724E-2</v>
      </c>
      <c r="T69" s="14">
        <f t="shared" si="113"/>
        <v>1.2782611019030476E-2</v>
      </c>
      <c r="U69" s="14">
        <f t="shared" si="114"/>
        <v>1.8930615884939498E-2</v>
      </c>
      <c r="V69" s="14">
        <f t="shared" si="115"/>
        <v>1.4383859874781701E-2</v>
      </c>
      <c r="W69" s="49"/>
      <c r="X69" s="43">
        <f t="shared" si="116"/>
        <v>66</v>
      </c>
      <c r="Y69" s="14">
        <f>+Input_All!I68</f>
        <v>1.6589413077441901E-2</v>
      </c>
      <c r="Z69" s="14">
        <f t="shared" si="117"/>
        <v>2.0456143555281178E-2</v>
      </c>
      <c r="AA69" s="14">
        <f t="shared" si="118"/>
        <v>1.2722682599602622E-2</v>
      </c>
      <c r="AB69" s="14">
        <f t="shared" si="119"/>
        <v>1.8858158000663927E-2</v>
      </c>
      <c r="AC69" s="14">
        <f t="shared" si="120"/>
        <v>1.4320668154219875E-2</v>
      </c>
      <c r="AD69" s="50"/>
      <c r="AE69" s="43">
        <f t="shared" si="121"/>
        <v>66</v>
      </c>
      <c r="AF69" s="14">
        <f>Input_All!E68</f>
        <v>1.6589413077441901E-2</v>
      </c>
      <c r="AG69" s="14">
        <f>Input_All!J68</f>
        <v>1.6008851876398101E-2</v>
      </c>
      <c r="AH69" s="14">
        <f>Input_All!K68</f>
        <v>1.5464263033217599E-2</v>
      </c>
      <c r="AI69" s="44">
        <f>Input_All!L68</f>
        <v>1.5074983638413701E-2</v>
      </c>
      <c r="AK69" s="56">
        <f t="shared" si="95"/>
        <v>68.236312131827319</v>
      </c>
      <c r="AL69" s="4">
        <f t="shared" si="96"/>
        <v>65.915050458992326</v>
      </c>
      <c r="AM69" s="4">
        <f t="shared" si="97"/>
        <v>64.255781543556267</v>
      </c>
      <c r="AN69" s="4">
        <f t="shared" si="122"/>
        <v>55.390166432036615</v>
      </c>
      <c r="AO69" s="57">
        <f t="shared" si="123"/>
        <v>66</v>
      </c>
      <c r="AQ69" s="74">
        <f t="shared" si="123"/>
        <v>66</v>
      </c>
      <c r="AR69" s="73">
        <f t="shared" si="98"/>
        <v>6.4838600346249498E-4</v>
      </c>
      <c r="AS69" s="73">
        <f t="shared" si="99"/>
        <v>1.1929748466429965E-3</v>
      </c>
      <c r="AT69" s="50">
        <f t="shared" si="124"/>
        <v>1.5822542414468954E-3</v>
      </c>
      <c r="AU69" s="50">
        <f t="shared" si="125"/>
        <v>-1.2995030682584551E-2</v>
      </c>
      <c r="AW69" s="74">
        <f t="shared" si="126"/>
        <v>66</v>
      </c>
      <c r="AX69" s="4">
        <f t="shared" si="127"/>
        <v>1</v>
      </c>
      <c r="AY69" s="4">
        <f t="shared" si="127"/>
        <v>1</v>
      </c>
      <c r="AZ69" s="49">
        <f t="shared" si="127"/>
        <v>1</v>
      </c>
      <c r="BA69" s="4">
        <f t="shared" si="100"/>
        <v>0</v>
      </c>
      <c r="BC69" s="74">
        <f t="shared" si="128"/>
        <v>66</v>
      </c>
      <c r="BD69" s="56">
        <f t="shared" si="129"/>
        <v>0.11045281043592237</v>
      </c>
      <c r="BE69" s="4">
        <f t="shared" si="130"/>
        <v>0.3825580387993579</v>
      </c>
      <c r="BF69" s="4">
        <f t="shared" si="131"/>
        <v>0.68432353961016545</v>
      </c>
      <c r="BG69" s="49">
        <f t="shared" si="132"/>
        <v>4.0357805024217939</v>
      </c>
      <c r="BI69" s="74">
        <f t="shared" si="133"/>
        <v>66</v>
      </c>
      <c r="BJ69" s="56">
        <f t="shared" si="134"/>
        <v>5.5226405217961183E-2</v>
      </c>
      <c r="BK69" s="4">
        <f t="shared" si="135"/>
        <v>0.19127901939967895</v>
      </c>
      <c r="BL69" s="4">
        <f t="shared" si="136"/>
        <v>0.34216176980508273</v>
      </c>
      <c r="BM69" s="49">
        <f t="shared" si="137"/>
        <v>2.0178902512108969</v>
      </c>
      <c r="BO69" s="74">
        <f t="shared" si="138"/>
        <v>66</v>
      </c>
      <c r="BP69" s="56">
        <f t="shared" si="139"/>
        <v>0.11014217001748546</v>
      </c>
      <c r="BQ69" s="4">
        <f t="shared" si="140"/>
        <v>0.38620704473930934</v>
      </c>
      <c r="BR69" s="4">
        <f t="shared" ref="BR69:BR123" si="177">IF(AM69*(1-AI69)=0,0,(B69-AM69)^2/AM69*(1-AI69))</f>
        <v>0.69719492442948028</v>
      </c>
      <c r="BS69" s="49">
        <f t="shared" si="141"/>
        <v>4.3419339680184033</v>
      </c>
      <c r="BU69" s="74">
        <f t="shared" si="142"/>
        <v>66</v>
      </c>
      <c r="BV69" s="73">
        <f t="shared" si="143"/>
        <v>3.3705130815741948E-7</v>
      </c>
      <c r="BW69" s="73">
        <f t="shared" si="144"/>
        <v>1.2659626220179473E-6</v>
      </c>
      <c r="BX69" s="73">
        <f t="shared" si="145"/>
        <v>2.2934965257952696E-6</v>
      </c>
      <c r="BY69" s="1">
        <f t="shared" si="146"/>
        <v>1.2919584800460459E-5</v>
      </c>
      <c r="BZ69" s="91">
        <f t="shared" si="147"/>
        <v>9.1010646197164406E-5</v>
      </c>
      <c r="CB69" s="74">
        <f t="shared" si="148"/>
        <v>66</v>
      </c>
      <c r="CC69" s="56">
        <f t="shared" si="149"/>
        <v>3.4995885528538717E-2</v>
      </c>
      <c r="CD69" s="4">
        <f t="shared" si="150"/>
        <v>6.7823378619359831E-2</v>
      </c>
      <c r="CE69" s="4">
        <f t="shared" si="151"/>
        <v>9.1288910099387707E-2</v>
      </c>
      <c r="CF69" s="49">
        <f t="shared" si="152"/>
        <v>0.21666724302289822</v>
      </c>
      <c r="CH69" s="74">
        <f t="shared" si="153"/>
        <v>66</v>
      </c>
      <c r="CI69" s="56">
        <f t="shared" si="101"/>
        <v>0</v>
      </c>
      <c r="CJ69" s="4">
        <f t="shared" si="102"/>
        <v>0</v>
      </c>
      <c r="CK69" s="4">
        <f t="shared" si="103"/>
        <v>0</v>
      </c>
      <c r="CL69" s="49">
        <f t="shared" si="154"/>
        <v>0</v>
      </c>
      <c r="CM69" s="4">
        <f t="shared" si="155"/>
        <v>87.19249871438582</v>
      </c>
      <c r="CN69" s="49">
        <f t="shared" si="156"/>
        <v>54.229306868693527</v>
      </c>
      <c r="CP69" s="74">
        <f t="shared" si="157"/>
        <v>66</v>
      </c>
      <c r="CQ69" s="56">
        <f t="shared" si="158"/>
        <v>0</v>
      </c>
      <c r="CR69" s="4">
        <f t="shared" si="159"/>
        <v>0</v>
      </c>
      <c r="CS69" s="4">
        <f t="shared" si="160"/>
        <v>0</v>
      </c>
      <c r="CT69" s="49">
        <f t="shared" si="161"/>
        <v>1</v>
      </c>
      <c r="CU69" s="4">
        <f t="shared" si="162"/>
        <v>80.381226929944305</v>
      </c>
      <c r="CV69" s="49">
        <f t="shared" si="163"/>
        <v>61.040578653135043</v>
      </c>
      <c r="CW69" s="56"/>
      <c r="CX69" s="74">
        <f t="shared" si="164"/>
        <v>66</v>
      </c>
      <c r="CY69" s="4">
        <f>Input_All!Q68*(1-$DC$3)</f>
        <v>1.0391900552447949E-2</v>
      </c>
      <c r="CZ69" s="4">
        <f>Input_All!L68</f>
        <v>1.5074983638413701E-2</v>
      </c>
      <c r="DA69" s="4">
        <f>Input_All!M68</f>
        <v>1.6657237879860599E-2</v>
      </c>
      <c r="DB69" s="49">
        <f>$DC$3*Input_All!Q68</f>
        <v>1.2995030682584551E-2</v>
      </c>
      <c r="DD69" s="102">
        <f>Input_All!Q68*Input_All!C68</f>
        <v>99.684721420404188</v>
      </c>
      <c r="DG69" s="82">
        <f t="shared" si="165"/>
        <v>66</v>
      </c>
      <c r="DH69" s="56">
        <f t="shared" si="166"/>
        <v>6.4838600346249498E-4</v>
      </c>
      <c r="DI69" s="4">
        <f t="shared" si="167"/>
        <v>1.1929748466429965E-3</v>
      </c>
      <c r="DJ69" s="4">
        <f t="shared" si="168"/>
        <v>1.5822542414468954E-3</v>
      </c>
      <c r="DK69" s="49">
        <f t="shared" si="169"/>
        <v>3.6622071972760451E-3</v>
      </c>
      <c r="DM69" s="74">
        <f t="shared" si="170"/>
        <v>66</v>
      </c>
      <c r="DN69" s="4">
        <f t="shared" ref="DN69:DP123" si="178">(AG69-AG68)^2</f>
        <v>1.486545845327129E-6</v>
      </c>
      <c r="DO69" s="4">
        <f t="shared" si="178"/>
        <v>1.8367904792573259E-6</v>
      </c>
      <c r="DP69" s="49">
        <f t="shared" si="178"/>
        <v>1.110364529912732E-6</v>
      </c>
      <c r="DQ69" s="49">
        <f t="shared" ref="DQ69:DQ123" si="179">(DB69-DB68)^2</f>
        <v>5.8068501343955415E-7</v>
      </c>
      <c r="DS69" s="74">
        <f t="shared" si="171"/>
        <v>66</v>
      </c>
      <c r="DT69" s="73">
        <f t="shared" si="92"/>
        <v>1.6008851876398101E-2</v>
      </c>
      <c r="DU69" s="467">
        <f t="shared" si="93"/>
        <v>1.6008851876398101E-2</v>
      </c>
      <c r="DV69" s="49"/>
      <c r="DW69" s="102">
        <f t="shared" ref="DW69:DW122" si="180">DW68*(1-DT68)</f>
        <v>84722.677740188214</v>
      </c>
      <c r="DY69" s="74">
        <f t="shared" si="172"/>
        <v>66</v>
      </c>
      <c r="DZ69" s="409">
        <f t="shared" si="173"/>
        <v>1.6313247576534032E-2</v>
      </c>
      <c r="EB69" s="102">
        <f t="shared" si="88"/>
        <v>84454.670385173595</v>
      </c>
      <c r="EE69" s="74">
        <f t="shared" si="174"/>
        <v>66</v>
      </c>
      <c r="EF69" s="409">
        <f>Input_Accepted!Q68</f>
        <v>2.33869312350325E-2</v>
      </c>
      <c r="EH69" s="102">
        <f t="shared" si="104"/>
        <v>1.5201505302771125E-2</v>
      </c>
    </row>
    <row r="70" spans="1:138">
      <c r="A70" s="82">
        <f t="shared" si="105"/>
        <v>67</v>
      </c>
      <c r="B70" s="84">
        <f>Input_All!B69</f>
        <v>71</v>
      </c>
      <c r="C70" s="17">
        <f>Input_All!C69</f>
        <v>4016.5256673511499</v>
      </c>
      <c r="D70" s="16">
        <f t="shared" si="106"/>
        <v>1.7676969072333511E-2</v>
      </c>
      <c r="E70" s="12"/>
      <c r="F70" s="11">
        <f t="shared" si="107"/>
        <v>67</v>
      </c>
      <c r="G70" s="11">
        <f t="shared" si="108"/>
        <v>67</v>
      </c>
      <c r="H70" s="49">
        <f t="shared" si="109"/>
        <v>67</v>
      </c>
      <c r="J70" s="61">
        <f t="shared" si="110"/>
        <v>67</v>
      </c>
      <c r="K70" s="5">
        <f>Input_All!B69</f>
        <v>71</v>
      </c>
      <c r="L70" s="4">
        <f t="shared" si="175"/>
        <v>1503</v>
      </c>
      <c r="M70" s="4">
        <f t="shared" si="176"/>
        <v>0.82176052487698192</v>
      </c>
      <c r="N70" s="4"/>
      <c r="O70" s="49"/>
      <c r="Q70" s="43">
        <f t="shared" si="111"/>
        <v>67</v>
      </c>
      <c r="R70" s="14">
        <f>Input_All!M69</f>
        <v>1.7676969072333501E-2</v>
      </c>
      <c r="S70" s="14">
        <f t="shared" si="112"/>
        <v>2.1788794795164563E-2</v>
      </c>
      <c r="T70" s="14">
        <f t="shared" si="113"/>
        <v>1.3565143349502439E-2</v>
      </c>
      <c r="U70" s="14">
        <f t="shared" si="114"/>
        <v>2.0089519879096625E-2</v>
      </c>
      <c r="V70" s="14">
        <f t="shared" si="115"/>
        <v>1.5264418265570378E-2</v>
      </c>
      <c r="W70" s="49"/>
      <c r="X70" s="43">
        <f t="shared" si="116"/>
        <v>67</v>
      </c>
      <c r="Y70" s="14">
        <f>+Input_All!I69</f>
        <v>1.7818995573685801E-2</v>
      </c>
      <c r="Z70" s="14">
        <f t="shared" si="117"/>
        <v>2.1947306585575619E-2</v>
      </c>
      <c r="AA70" s="14">
        <f t="shared" si="118"/>
        <v>1.3690684561795983E-2</v>
      </c>
      <c r="AB70" s="14">
        <f t="shared" si="119"/>
        <v>2.0241218871478298E-2</v>
      </c>
      <c r="AC70" s="14">
        <f t="shared" si="120"/>
        <v>1.5396772275893306E-2</v>
      </c>
      <c r="AD70" s="50"/>
      <c r="AE70" s="43">
        <f t="shared" si="121"/>
        <v>67</v>
      </c>
      <c r="AF70" s="14">
        <f>Input_All!E69</f>
        <v>1.7818995573685801E-2</v>
      </c>
      <c r="AG70" s="14">
        <f>Input_All!J69</f>
        <v>1.7247248803038101E-2</v>
      </c>
      <c r="AH70" s="14">
        <f>Input_All!K69</f>
        <v>1.6948608659899101E-2</v>
      </c>
      <c r="AI70" s="44">
        <f>Input_All!L69</f>
        <v>1.6581941949800401E-2</v>
      </c>
      <c r="AK70" s="56">
        <f t="shared" si="95"/>
        <v>69.274017508593928</v>
      </c>
      <c r="AL70" s="4">
        <f t="shared" si="96"/>
        <v>68.074521708374718</v>
      </c>
      <c r="AM70" s="4">
        <f t="shared" si="97"/>
        <v>66.601795455900088</v>
      </c>
      <c r="AN70" s="4">
        <f t="shared" si="122"/>
        <v>56.509493427615723</v>
      </c>
      <c r="AO70" s="57">
        <f t="shared" si="123"/>
        <v>67</v>
      </c>
      <c r="AQ70" s="74">
        <f t="shared" si="123"/>
        <v>67</v>
      </c>
      <c r="AR70" s="73">
        <f t="shared" si="98"/>
        <v>4.2972026929541038E-4</v>
      </c>
      <c r="AS70" s="73">
        <f t="shared" si="99"/>
        <v>7.2836041243441035E-4</v>
      </c>
      <c r="AT70" s="50">
        <f t="shared" si="124"/>
        <v>1.0950271225331105E-3</v>
      </c>
      <c r="AU70" s="50">
        <f t="shared" si="125"/>
        <v>-1.4069247431171789E-2</v>
      </c>
      <c r="AW70" s="74">
        <f t="shared" si="126"/>
        <v>67</v>
      </c>
      <c r="AX70" s="4">
        <f t="shared" si="127"/>
        <v>1</v>
      </c>
      <c r="AY70" s="4">
        <f t="shared" si="127"/>
        <v>1</v>
      </c>
      <c r="AZ70" s="49">
        <f t="shared" si="127"/>
        <v>1</v>
      </c>
      <c r="BA70" s="4">
        <f t="shared" si="100"/>
        <v>0</v>
      </c>
      <c r="BC70" s="74">
        <f t="shared" si="128"/>
        <v>67</v>
      </c>
      <c r="BD70" s="56">
        <f t="shared" si="129"/>
        <v>4.2650597345268881E-2</v>
      </c>
      <c r="BE70" s="4">
        <f t="shared" si="130"/>
        <v>0.12395816969103901</v>
      </c>
      <c r="BF70" s="4">
        <f t="shared" si="131"/>
        <v>0.28425534247002382</v>
      </c>
      <c r="BG70" s="49">
        <f t="shared" si="132"/>
        <v>3.4335011937504589</v>
      </c>
      <c r="BI70" s="74">
        <f t="shared" si="133"/>
        <v>67</v>
      </c>
      <c r="BJ70" s="56">
        <f t="shared" si="134"/>
        <v>2.1325298672634441E-2</v>
      </c>
      <c r="BK70" s="4">
        <f t="shared" si="135"/>
        <v>6.1979084845519505E-2</v>
      </c>
      <c r="BL70" s="4">
        <f t="shared" si="136"/>
        <v>0.14212767123501191</v>
      </c>
      <c r="BM70" s="49">
        <f t="shared" si="137"/>
        <v>1.7167505968752295</v>
      </c>
      <c r="BO70" s="74">
        <f t="shared" si="138"/>
        <v>67</v>
      </c>
      <c r="BP70" s="56">
        <f t="shared" si="139"/>
        <v>4.2261671018497385E-2</v>
      </c>
      <c r="BQ70" s="4">
        <f t="shared" si="140"/>
        <v>0.12359058363510801</v>
      </c>
      <c r="BR70" s="4">
        <f t="shared" si="177"/>
        <v>0.28562951834556938</v>
      </c>
      <c r="BS70" s="49">
        <f t="shared" si="141"/>
        <v>3.6634657474884791</v>
      </c>
      <c r="BU70" s="74">
        <f t="shared" si="142"/>
        <v>67</v>
      </c>
      <c r="BV70" s="73">
        <f t="shared" si="143"/>
        <v>3.2689436974607351E-7</v>
      </c>
      <c r="BW70" s="73">
        <f t="shared" si="144"/>
        <v>7.5757337969113606E-7</v>
      </c>
      <c r="BX70" s="73">
        <f t="shared" si="145"/>
        <v>1.5303016683680008E-6</v>
      </c>
      <c r="BY70" s="1">
        <f t="shared" si="146"/>
        <v>1.406061113228728E-5</v>
      </c>
      <c r="BZ70" s="91">
        <f t="shared" si="147"/>
        <v>1.1981925607086112E-4</v>
      </c>
      <c r="CB70" s="74">
        <f t="shared" si="148"/>
        <v>67</v>
      </c>
      <c r="CC70" s="56">
        <f t="shared" si="149"/>
        <v>3.2086363582245168E-2</v>
      </c>
      <c r="CD70" s="4">
        <f t="shared" si="150"/>
        <v>4.8846014366378969E-2</v>
      </c>
      <c r="CE70" s="4">
        <f t="shared" si="151"/>
        <v>6.94233083323854E-2</v>
      </c>
      <c r="CF70" s="49">
        <f t="shared" si="152"/>
        <v>0.21043543823825017</v>
      </c>
      <c r="CH70" s="74">
        <f t="shared" si="153"/>
        <v>67</v>
      </c>
      <c r="CI70" s="56">
        <f t="shared" si="101"/>
        <v>0</v>
      </c>
      <c r="CJ70" s="4">
        <f t="shared" si="102"/>
        <v>0</v>
      </c>
      <c r="CK70" s="4">
        <f t="shared" si="103"/>
        <v>0</v>
      </c>
      <c r="CL70" s="49">
        <f t="shared" si="154"/>
        <v>0</v>
      </c>
      <c r="CM70" s="4">
        <f t="shared" si="155"/>
        <v>88.151920230189404</v>
      </c>
      <c r="CN70" s="49">
        <f t="shared" si="156"/>
        <v>54.988985946061696</v>
      </c>
      <c r="CP70" s="74">
        <f t="shared" si="157"/>
        <v>67</v>
      </c>
      <c r="CQ70" s="56">
        <f t="shared" si="158"/>
        <v>0</v>
      </c>
      <c r="CR70" s="4">
        <f t="shared" si="159"/>
        <v>0</v>
      </c>
      <c r="CS70" s="4">
        <f t="shared" si="160"/>
        <v>0</v>
      </c>
      <c r="CT70" s="49">
        <f t="shared" si="161"/>
        <v>1</v>
      </c>
      <c r="CU70" s="4">
        <f t="shared" si="162"/>
        <v>81.299375135765061</v>
      </c>
      <c r="CV70" s="49">
        <f t="shared" si="163"/>
        <v>61.841531040486046</v>
      </c>
      <c r="CW70" s="56"/>
      <c r="CX70" s="74">
        <f t="shared" si="164"/>
        <v>67</v>
      </c>
      <c r="CY70" s="4">
        <f>Input_All!Q69*(1-$DC$3)</f>
        <v>1.1250933046927012E-2</v>
      </c>
      <c r="CZ70" s="4">
        <f>Input_All!L69</f>
        <v>1.6581941949800401E-2</v>
      </c>
      <c r="DA70" s="4">
        <f>Input_All!M69</f>
        <v>1.7676969072333501E-2</v>
      </c>
      <c r="DB70" s="49">
        <f>$DC$3*Input_All!Q69</f>
        <v>1.4069247431171789E-2</v>
      </c>
      <c r="DD70" s="102">
        <f>Input_All!Q69*Input_All!C69</f>
        <v>101.69915479224734</v>
      </c>
      <c r="DG70" s="82">
        <f t="shared" si="165"/>
        <v>67</v>
      </c>
      <c r="DH70" s="56">
        <f t="shared" si="166"/>
        <v>4.2972026929541038E-4</v>
      </c>
      <c r="DI70" s="4">
        <f t="shared" si="167"/>
        <v>7.2836041243441035E-4</v>
      </c>
      <c r="DJ70" s="4">
        <f t="shared" si="168"/>
        <v>1.0950271225331105E-3</v>
      </c>
      <c r="DK70" s="49">
        <f t="shared" si="169"/>
        <v>3.6077216411617222E-3</v>
      </c>
      <c r="DM70" s="74">
        <f t="shared" si="170"/>
        <v>67</v>
      </c>
      <c r="DN70" s="4">
        <f t="shared" si="178"/>
        <v>1.5336269479113978E-6</v>
      </c>
      <c r="DO70" s="4">
        <f t="shared" si="178"/>
        <v>2.2032819394484997E-6</v>
      </c>
      <c r="DP70" s="49">
        <f t="shared" si="178"/>
        <v>2.2709233522574554E-6</v>
      </c>
      <c r="DQ70" s="49">
        <f t="shared" si="179"/>
        <v>1.1539416229453382E-6</v>
      </c>
      <c r="DS70" s="74">
        <f t="shared" si="171"/>
        <v>67</v>
      </c>
      <c r="DT70" s="73">
        <f t="shared" si="92"/>
        <v>1.7247248803038101E-2</v>
      </c>
      <c r="DU70" s="467">
        <f t="shared" si="93"/>
        <v>1.7247248803038101E-2</v>
      </c>
      <c r="DV70" s="49"/>
      <c r="DW70" s="102">
        <f t="shared" si="180"/>
        <v>83366.364941673732</v>
      </c>
      <c r="DY70" s="74">
        <f t="shared" si="172"/>
        <v>67</v>
      </c>
      <c r="DZ70" s="409">
        <f t="shared" si="173"/>
        <v>1.7575191644620604E-2</v>
      </c>
      <c r="EB70" s="102">
        <f t="shared" ref="EB70:EB123" si="181">EB69*(1-DZ69)</f>
        <v>83076.940438185673</v>
      </c>
      <c r="EE70" s="74">
        <f t="shared" si="174"/>
        <v>67</v>
      </c>
      <c r="EF70" s="409">
        <f>Input_Accepted!Q69</f>
        <v>2.5320180478098801E-2</v>
      </c>
      <c r="EH70" s="102">
        <f t="shared" si="104"/>
        <v>1.6458117310764221E-2</v>
      </c>
    </row>
    <row r="71" spans="1:138">
      <c r="A71" s="82">
        <f t="shared" si="105"/>
        <v>68</v>
      </c>
      <c r="B71" s="84">
        <f>Input_All!B70</f>
        <v>81</v>
      </c>
      <c r="C71" s="17">
        <f>Input_All!C70</f>
        <v>3806.2600958247899</v>
      </c>
      <c r="D71" s="16">
        <f t="shared" si="106"/>
        <v>2.128073173161538E-2</v>
      </c>
      <c r="E71" s="12"/>
      <c r="F71" s="11">
        <f t="shared" si="107"/>
        <v>68</v>
      </c>
      <c r="G71" s="11">
        <f t="shared" si="108"/>
        <v>68</v>
      </c>
      <c r="H71" s="49">
        <f t="shared" si="109"/>
        <v>68</v>
      </c>
      <c r="J71" s="61">
        <f t="shared" si="110"/>
        <v>68</v>
      </c>
      <c r="K71" s="5">
        <f>Input_All!B70</f>
        <v>81</v>
      </c>
      <c r="L71" s="4">
        <f t="shared" si="175"/>
        <v>1584</v>
      </c>
      <c r="M71" s="4">
        <f t="shared" si="176"/>
        <v>0.86604702022963365</v>
      </c>
      <c r="N71" s="4"/>
      <c r="O71" s="49"/>
      <c r="Q71" s="43">
        <f t="shared" si="111"/>
        <v>68</v>
      </c>
      <c r="R71" s="14">
        <f>Input_All!M70</f>
        <v>2.1280731731615401E-2</v>
      </c>
      <c r="S71" s="14">
        <f t="shared" si="112"/>
        <v>2.5915202197611641E-2</v>
      </c>
      <c r="T71" s="14">
        <f t="shared" si="113"/>
        <v>1.6646261265619161E-2</v>
      </c>
      <c r="U71" s="14">
        <f t="shared" si="114"/>
        <v>2.3999936341766257E-2</v>
      </c>
      <c r="V71" s="14">
        <f t="shared" si="115"/>
        <v>1.8561527121464545E-2</v>
      </c>
      <c r="W71" s="49"/>
      <c r="X71" s="43">
        <f t="shared" si="116"/>
        <v>68</v>
      </c>
      <c r="Y71" s="14">
        <f>+Input_All!I70</f>
        <v>2.0979458353937198E-2</v>
      </c>
      <c r="Z71" s="14">
        <f t="shared" si="117"/>
        <v>2.5581006560338113E-2</v>
      </c>
      <c r="AA71" s="14">
        <f t="shared" si="118"/>
        <v>1.6377910147536284E-2</v>
      </c>
      <c r="AB71" s="14">
        <f t="shared" si="119"/>
        <v>2.3679346332182633E-2</v>
      </c>
      <c r="AC71" s="14">
        <f t="shared" si="120"/>
        <v>1.8279570375691764E-2</v>
      </c>
      <c r="AD71" s="50"/>
      <c r="AE71" s="43">
        <f t="shared" si="121"/>
        <v>68</v>
      </c>
      <c r="AF71" s="14">
        <f>Input_All!E70</f>
        <v>2.0979458353937198E-2</v>
      </c>
      <c r="AG71" s="14">
        <f>Input_All!J70</f>
        <v>1.8500443294132401E-2</v>
      </c>
      <c r="AH71" s="14">
        <f>Input_All!K70</f>
        <v>1.8574081171257101E-2</v>
      </c>
      <c r="AI71" s="44">
        <f>Input_All!L70</f>
        <v>1.8207757174976798E-2</v>
      </c>
      <c r="AK71" s="56">
        <f t="shared" si="95"/>
        <v>70.41749906552549</v>
      </c>
      <c r="AL71" s="4">
        <f t="shared" si="96"/>
        <v>70.697783978766481</v>
      </c>
      <c r="AM71" s="4">
        <f t="shared" si="97"/>
        <v>69.30345956958169</v>
      </c>
      <c r="AN71" s="4">
        <f t="shared" si="122"/>
        <v>57.891679178287106</v>
      </c>
      <c r="AO71" s="57">
        <f t="shared" si="123"/>
        <v>68</v>
      </c>
      <c r="AQ71" s="74">
        <f t="shared" si="123"/>
        <v>68</v>
      </c>
      <c r="AR71" s="73">
        <f t="shared" si="98"/>
        <v>2.7802884374829792E-3</v>
      </c>
      <c r="AS71" s="73">
        <f t="shared" si="99"/>
        <v>2.7066505603582786E-3</v>
      </c>
      <c r="AT71" s="50">
        <f t="shared" si="124"/>
        <v>3.0729745566385816E-3</v>
      </c>
      <c r="AU71" s="50">
        <f t="shared" si="125"/>
        <v>-1.5209596223282367E-2</v>
      </c>
      <c r="AW71" s="74">
        <f t="shared" si="126"/>
        <v>68</v>
      </c>
      <c r="AX71" s="4">
        <f t="shared" si="127"/>
        <v>1</v>
      </c>
      <c r="AY71" s="4">
        <f t="shared" si="127"/>
        <v>1</v>
      </c>
      <c r="AZ71" s="49">
        <f t="shared" si="127"/>
        <v>1</v>
      </c>
      <c r="BA71" s="4">
        <f t="shared" si="100"/>
        <v>0</v>
      </c>
      <c r="BC71" s="74">
        <f t="shared" si="128"/>
        <v>68</v>
      </c>
      <c r="BD71" s="56">
        <f t="shared" si="129"/>
        <v>1.5161898231795661</v>
      </c>
      <c r="BE71" s="4">
        <f t="shared" si="130"/>
        <v>1.433226012831863</v>
      </c>
      <c r="BF71" s="4">
        <f t="shared" si="131"/>
        <v>1.8715202887129401</v>
      </c>
      <c r="BG71" s="49">
        <f t="shared" si="132"/>
        <v>8.1951878403122933</v>
      </c>
      <c r="BI71" s="74">
        <f t="shared" si="133"/>
        <v>68</v>
      </c>
      <c r="BJ71" s="56">
        <f t="shared" si="134"/>
        <v>0.75809491158978304</v>
      </c>
      <c r="BK71" s="4">
        <f t="shared" si="135"/>
        <v>0.71661300641593151</v>
      </c>
      <c r="BL71" s="4">
        <f t="shared" si="136"/>
        <v>0.93576014435647004</v>
      </c>
      <c r="BM71" s="49">
        <f t="shared" si="137"/>
        <v>4.0975939201561467</v>
      </c>
      <c r="BO71" s="74">
        <f t="shared" si="138"/>
        <v>68</v>
      </c>
      <c r="BP71" s="56">
        <f t="shared" si="139"/>
        <v>1.5609397566099381</v>
      </c>
      <c r="BQ71" s="4">
        <f t="shared" si="140"/>
        <v>1.4733740835395044</v>
      </c>
      <c r="BR71" s="4">
        <f t="shared" si="177"/>
        <v>1.9381149623189549</v>
      </c>
      <c r="BS71" s="49">
        <f t="shared" si="141"/>
        <v>9.0837346241607531</v>
      </c>
      <c r="BU71" s="74">
        <f t="shared" si="142"/>
        <v>68</v>
      </c>
      <c r="BV71" s="73">
        <f t="shared" si="143"/>
        <v>6.1455156667389843E-6</v>
      </c>
      <c r="BW71" s="73">
        <f t="shared" si="144"/>
        <v>5.7858393909580405E-6</v>
      </c>
      <c r="BX71" s="73">
        <f t="shared" si="145"/>
        <v>7.6823274254504716E-6</v>
      </c>
      <c r="BY71" s="1">
        <f t="shared" si="146"/>
        <v>3.3291309006764712E-5</v>
      </c>
      <c r="BZ71" s="91">
        <f t="shared" si="147"/>
        <v>2.0486749585998032E-4</v>
      </c>
      <c r="CB71" s="74">
        <f t="shared" si="148"/>
        <v>68</v>
      </c>
      <c r="CC71" s="56">
        <f t="shared" si="149"/>
        <v>0.11816392101179117</v>
      </c>
      <c r="CD71" s="4">
        <f t="shared" si="150"/>
        <v>0.11465392204602277</v>
      </c>
      <c r="CE71" s="4">
        <f t="shared" si="151"/>
        <v>0.13211500183655775</v>
      </c>
      <c r="CF71" s="49">
        <f t="shared" si="152"/>
        <v>0.27502436113046769</v>
      </c>
      <c r="CH71" s="74">
        <f t="shared" si="153"/>
        <v>68</v>
      </c>
      <c r="CI71" s="56">
        <f t="shared" si="101"/>
        <v>0</v>
      </c>
      <c r="CJ71" s="4">
        <f t="shared" si="102"/>
        <v>0</v>
      </c>
      <c r="CK71" s="4">
        <f t="shared" si="103"/>
        <v>0</v>
      </c>
      <c r="CL71" s="49">
        <f t="shared" si="154"/>
        <v>1</v>
      </c>
      <c r="CM71" s="4">
        <f t="shared" si="155"/>
        <v>97.367964481647121</v>
      </c>
      <c r="CN71" s="49">
        <f t="shared" si="156"/>
        <v>62.33858584757126</v>
      </c>
      <c r="CP71" s="74">
        <f t="shared" si="157"/>
        <v>68</v>
      </c>
      <c r="CQ71" s="56">
        <f t="shared" si="158"/>
        <v>0</v>
      </c>
      <c r="CR71" s="4">
        <f t="shared" si="159"/>
        <v>0</v>
      </c>
      <c r="CS71" s="4">
        <f t="shared" si="160"/>
        <v>1</v>
      </c>
      <c r="CT71" s="49">
        <f t="shared" si="161"/>
        <v>1</v>
      </c>
      <c r="CU71" s="4">
        <f t="shared" si="162"/>
        <v>90.129751039401853</v>
      </c>
      <c r="CV71" s="49">
        <f t="shared" si="163"/>
        <v>69.57679928981652</v>
      </c>
      <c r="CW71" s="56"/>
      <c r="CX71" s="74">
        <f t="shared" si="164"/>
        <v>68</v>
      </c>
      <c r="CY71" s="4">
        <f>Input_All!Q70*(1-$DC$3)</f>
        <v>1.2162850189115733E-2</v>
      </c>
      <c r="CZ71" s="4">
        <f>Input_All!L70</f>
        <v>1.8207757174976798E-2</v>
      </c>
      <c r="DA71" s="4">
        <f>Input_All!M70</f>
        <v>2.1280731731615401E-2</v>
      </c>
      <c r="DB71" s="49">
        <f>$DC$3*Input_All!Q70</f>
        <v>1.5209596223282367E-2</v>
      </c>
      <c r="DD71" s="102">
        <f>Input_All!Q70*Input_All!C70</f>
        <v>104.18665050461333</v>
      </c>
      <c r="DG71" s="82">
        <f t="shared" si="165"/>
        <v>68</v>
      </c>
      <c r="DH71" s="56">
        <f t="shared" si="166"/>
        <v>2.7802884374829792E-3</v>
      </c>
      <c r="DI71" s="4">
        <f t="shared" si="167"/>
        <v>2.7066505603582786E-3</v>
      </c>
      <c r="DJ71" s="4">
        <f t="shared" si="168"/>
        <v>3.0729745566385816E-3</v>
      </c>
      <c r="DK71" s="49">
        <f t="shared" si="169"/>
        <v>6.0711355083330129E-3</v>
      </c>
      <c r="DM71" s="74">
        <f t="shared" si="170"/>
        <v>68</v>
      </c>
      <c r="DN71" s="4">
        <f t="shared" si="178"/>
        <v>1.5704964325091011E-6</v>
      </c>
      <c r="DO71" s="4">
        <f t="shared" si="178"/>
        <v>2.6421608851804847E-6</v>
      </c>
      <c r="DP71" s="49">
        <f t="shared" si="178"/>
        <v>2.6432751464153803E-6</v>
      </c>
      <c r="DQ71" s="49">
        <f t="shared" si="179"/>
        <v>1.3003953676680539E-6</v>
      </c>
      <c r="DS71" s="74">
        <f t="shared" si="171"/>
        <v>68</v>
      </c>
      <c r="DT71" s="73">
        <f t="shared" si="92"/>
        <v>1.8500443294132401E-2</v>
      </c>
      <c r="DU71" s="467">
        <f t="shared" si="93"/>
        <v>1.8500443294132401E-2</v>
      </c>
      <c r="DV71" s="49"/>
      <c r="DW71" s="102">
        <f t="shared" si="180"/>
        <v>81928.524503719818</v>
      </c>
      <c r="DY71" s="74">
        <f t="shared" si="172"/>
        <v>68</v>
      </c>
      <c r="DZ71" s="409">
        <f t="shared" si="173"/>
        <v>1.8852214641186023E-2</v>
      </c>
      <c r="EB71" s="102">
        <f t="shared" si="181"/>
        <v>81616.847288735822</v>
      </c>
      <c r="EE71" s="74">
        <f t="shared" si="174"/>
        <v>68</v>
      </c>
      <c r="EF71" s="409">
        <f>Input_Accepted!Q70</f>
        <v>2.73724464123981E-2</v>
      </c>
      <c r="EH71" s="102">
        <f t="shared" si="104"/>
        <v>1.7792090168058765E-2</v>
      </c>
    </row>
    <row r="72" spans="1:138">
      <c r="A72" s="82">
        <f t="shared" si="105"/>
        <v>69</v>
      </c>
      <c r="B72" s="84">
        <f>Input_All!B71</f>
        <v>61</v>
      </c>
      <c r="C72" s="17">
        <f>Input_All!C71</f>
        <v>3568.8494182067202</v>
      </c>
      <c r="D72" s="16">
        <f t="shared" si="106"/>
        <v>1.7092343456354443E-2</v>
      </c>
      <c r="E72" s="12"/>
      <c r="F72" s="11">
        <f t="shared" si="107"/>
        <v>69</v>
      </c>
      <c r="G72" s="11">
        <f t="shared" si="108"/>
        <v>69</v>
      </c>
      <c r="H72" s="49">
        <f t="shared" si="109"/>
        <v>69</v>
      </c>
      <c r="J72" s="61">
        <f t="shared" si="110"/>
        <v>69</v>
      </c>
      <c r="K72" s="5">
        <f>Input_All!B71</f>
        <v>61</v>
      </c>
      <c r="L72" s="4">
        <f t="shared" si="175"/>
        <v>1645</v>
      </c>
      <c r="M72" s="4">
        <f t="shared" si="176"/>
        <v>0.89939857845817384</v>
      </c>
      <c r="N72" s="4"/>
      <c r="O72" s="49"/>
      <c r="Q72" s="43">
        <f t="shared" si="111"/>
        <v>69</v>
      </c>
      <c r="R72" s="14">
        <f>Input_All!M71</f>
        <v>1.7092343456354402E-2</v>
      </c>
      <c r="S72" s="14">
        <f t="shared" si="112"/>
        <v>2.1381706097064822E-2</v>
      </c>
      <c r="T72" s="14">
        <f t="shared" si="113"/>
        <v>1.2802980815643981E-2</v>
      </c>
      <c r="U72" s="14">
        <f t="shared" si="114"/>
        <v>1.9609061332281432E-2</v>
      </c>
      <c r="V72" s="14">
        <f t="shared" si="115"/>
        <v>1.4575625580427369E-2</v>
      </c>
      <c r="W72" s="49"/>
      <c r="X72" s="43">
        <f t="shared" si="116"/>
        <v>69</v>
      </c>
      <c r="Y72" s="14">
        <f>+Input_All!I71</f>
        <v>1.7266451491911701E-2</v>
      </c>
      <c r="Z72" s="14">
        <f t="shared" si="117"/>
        <v>2.1577605185229883E-2</v>
      </c>
      <c r="AA72" s="14">
        <f t="shared" si="118"/>
        <v>1.2955297798593519E-2</v>
      </c>
      <c r="AB72" s="14">
        <f t="shared" si="119"/>
        <v>1.9795954934419817E-2</v>
      </c>
      <c r="AC72" s="14">
        <f t="shared" si="120"/>
        <v>1.4736948049403585E-2</v>
      </c>
      <c r="AD72" s="50"/>
      <c r="AE72" s="43">
        <f t="shared" si="121"/>
        <v>69</v>
      </c>
      <c r="AF72" s="14">
        <f>Input_All!E71</f>
        <v>1.7266451491911701E-2</v>
      </c>
      <c r="AG72" s="14">
        <f>Input_All!J71</f>
        <v>1.9766226873071498E-2</v>
      </c>
      <c r="AH72" s="14">
        <f>Input_All!K71</f>
        <v>2.0353825904771201E-2</v>
      </c>
      <c r="AI72" s="44">
        <f>Input_All!L71</f>
        <v>2.00420297251605E-2</v>
      </c>
      <c r="AK72" s="56">
        <f t="shared" si="95"/>
        <v>70.542687276103251</v>
      </c>
      <c r="AL72" s="4">
        <f t="shared" si="96"/>
        <v>72.639739738523573</v>
      </c>
      <c r="AM72" s="4">
        <f t="shared" si="97"/>
        <v>71.526986124320842</v>
      </c>
      <c r="AN72" s="4">
        <f t="shared" si="122"/>
        <v>58.798104377741062</v>
      </c>
      <c r="AO72" s="57">
        <f t="shared" si="123"/>
        <v>69</v>
      </c>
      <c r="AQ72" s="74">
        <f t="shared" si="123"/>
        <v>69</v>
      </c>
      <c r="AR72" s="73">
        <f t="shared" si="98"/>
        <v>-2.6738834167170551E-3</v>
      </c>
      <c r="AS72" s="73">
        <f t="shared" si="99"/>
        <v>-3.2614824484167582E-3</v>
      </c>
      <c r="AT72" s="50">
        <f t="shared" si="124"/>
        <v>-2.9496862688060572E-3</v>
      </c>
      <c r="AU72" s="50">
        <f t="shared" si="125"/>
        <v>-1.6475367124703738E-2</v>
      </c>
      <c r="AW72" s="74">
        <f t="shared" si="126"/>
        <v>69</v>
      </c>
      <c r="AX72" s="4">
        <f t="shared" si="127"/>
        <v>0</v>
      </c>
      <c r="AY72" s="4">
        <f t="shared" si="127"/>
        <v>0</v>
      </c>
      <c r="AZ72" s="49">
        <f t="shared" si="127"/>
        <v>0</v>
      </c>
      <c r="BA72" s="4">
        <f t="shared" si="100"/>
        <v>0</v>
      </c>
      <c r="BC72" s="74">
        <f t="shared" si="128"/>
        <v>69</v>
      </c>
      <c r="BD72" s="56">
        <f t="shared" si="129"/>
        <v>1.3533875585292279</v>
      </c>
      <c r="BE72" s="4">
        <f t="shared" si="130"/>
        <v>1.9736084363860726</v>
      </c>
      <c r="BF72" s="4">
        <f t="shared" si="131"/>
        <v>1.6314572476985205</v>
      </c>
      <c r="BG72" s="49">
        <f t="shared" si="132"/>
        <v>8.1447043469571767E-2</v>
      </c>
      <c r="BI72" s="74">
        <f t="shared" si="133"/>
        <v>69</v>
      </c>
      <c r="BJ72" s="56">
        <f t="shared" si="134"/>
        <v>0.67669377926461394</v>
      </c>
      <c r="BK72" s="4">
        <f t="shared" si="135"/>
        <v>0.98680421819303632</v>
      </c>
      <c r="BL72" s="4">
        <f t="shared" si="136"/>
        <v>0.81572862384926026</v>
      </c>
      <c r="BM72" s="49">
        <f t="shared" si="137"/>
        <v>4.0723521734785884E-2</v>
      </c>
      <c r="BO72" s="74">
        <f t="shared" si="138"/>
        <v>69</v>
      </c>
      <c r="BP72" s="56">
        <f t="shared" si="139"/>
        <v>1.265374404372329</v>
      </c>
      <c r="BQ72" s="4">
        <f t="shared" si="140"/>
        <v>1.8271807312110204</v>
      </c>
      <c r="BR72" s="4">
        <f t="shared" si="177"/>
        <v>1.5182581621605762</v>
      </c>
      <c r="BS72" s="49">
        <f t="shared" si="141"/>
        <v>8.1098976386774976E-2</v>
      </c>
      <c r="BU72" s="74">
        <f t="shared" si="142"/>
        <v>69</v>
      </c>
      <c r="BV72" s="73">
        <f t="shared" si="143"/>
        <v>6.2488769562526101E-6</v>
      </c>
      <c r="BW72" s="73">
        <f t="shared" si="144"/>
        <v>9.5318807651795453E-6</v>
      </c>
      <c r="BX72" s="73">
        <f t="shared" si="145"/>
        <v>7.7038345288845266E-6</v>
      </c>
      <c r="BY72" s="1">
        <f t="shared" si="146"/>
        <v>6.2581447604082307E-7</v>
      </c>
      <c r="BZ72" s="91">
        <f t="shared" si="147"/>
        <v>1.1827519347290103E-4</v>
      </c>
      <c r="CB72" s="74">
        <f t="shared" si="148"/>
        <v>69</v>
      </c>
      <c r="CC72" s="56">
        <f t="shared" si="149"/>
        <v>0.14477644015800192</v>
      </c>
      <c r="CD72" s="4">
        <f t="shared" si="150"/>
        <v>0.17880769620241602</v>
      </c>
      <c r="CE72" s="4">
        <f t="shared" si="151"/>
        <v>0.16074977736734103</v>
      </c>
      <c r="CF72" s="49">
        <f t="shared" si="152"/>
        <v>4.5816267898388885E-2</v>
      </c>
      <c r="CH72" s="74">
        <f t="shared" si="153"/>
        <v>69</v>
      </c>
      <c r="CI72" s="56">
        <f t="shared" si="101"/>
        <v>0</v>
      </c>
      <c r="CJ72" s="4">
        <f t="shared" si="102"/>
        <v>0</v>
      </c>
      <c r="CK72" s="4">
        <f t="shared" si="103"/>
        <v>0</v>
      </c>
      <c r="CL72" s="49">
        <f t="shared" si="154"/>
        <v>0</v>
      </c>
      <c r="CM72" s="4">
        <f t="shared" si="155"/>
        <v>77.007223711601981</v>
      </c>
      <c r="CN72" s="49">
        <f t="shared" si="156"/>
        <v>46.235507011205286</v>
      </c>
      <c r="CP72" s="74">
        <f t="shared" si="157"/>
        <v>69</v>
      </c>
      <c r="CQ72" s="56">
        <f t="shared" si="158"/>
        <v>0</v>
      </c>
      <c r="CR72" s="4">
        <f t="shared" si="159"/>
        <v>1</v>
      </c>
      <c r="CS72" s="4">
        <f t="shared" si="160"/>
        <v>1</v>
      </c>
      <c r="CT72" s="49">
        <f t="shared" si="161"/>
        <v>0</v>
      </c>
      <c r="CU72" s="4">
        <f t="shared" si="162"/>
        <v>70.64878225055061</v>
      </c>
      <c r="CV72" s="49">
        <f t="shared" si="163"/>
        <v>52.593948472256642</v>
      </c>
      <c r="CW72" s="56"/>
      <c r="CX72" s="74">
        <f t="shared" si="164"/>
        <v>69</v>
      </c>
      <c r="CY72" s="4">
        <f>Input_All!Q71*(1-$DC$3)</f>
        <v>1.3175065215847563E-2</v>
      </c>
      <c r="CZ72" s="4">
        <f>Input_All!L71</f>
        <v>2.00420297251605E-2</v>
      </c>
      <c r="DA72" s="4">
        <f>Input_All!M71</f>
        <v>1.7092343456354402E-2</v>
      </c>
      <c r="DB72" s="49">
        <f>$DC$3*Input_All!Q71</f>
        <v>1.6475367124703738E-2</v>
      </c>
      <c r="DD72" s="102">
        <f>Input_All!Q71*Input_All!C71</f>
        <v>105.81792820815423</v>
      </c>
      <c r="DG72" s="82">
        <f t="shared" si="165"/>
        <v>69</v>
      </c>
      <c r="DH72" s="56">
        <f t="shared" si="166"/>
        <v>2.6738834167170551E-3</v>
      </c>
      <c r="DI72" s="4">
        <f t="shared" si="167"/>
        <v>3.2614824484167582E-3</v>
      </c>
      <c r="DJ72" s="4">
        <f t="shared" si="168"/>
        <v>2.9496862688060572E-3</v>
      </c>
      <c r="DK72" s="49">
        <f t="shared" si="169"/>
        <v>6.1697633165070515E-4</v>
      </c>
      <c r="DM72" s="74">
        <f t="shared" si="170"/>
        <v>69</v>
      </c>
      <c r="DN72" s="4">
        <f t="shared" si="178"/>
        <v>1.6022080687118706E-6</v>
      </c>
      <c r="DO72" s="4">
        <f t="shared" si="178"/>
        <v>3.1674913164711744E-6</v>
      </c>
      <c r="DP72" s="49">
        <f t="shared" si="178"/>
        <v>3.3645557883574217E-6</v>
      </c>
      <c r="DQ72" s="49">
        <f t="shared" si="179"/>
        <v>1.60217597488507E-6</v>
      </c>
      <c r="DS72" s="74">
        <f t="shared" si="171"/>
        <v>69</v>
      </c>
      <c r="DT72" s="73">
        <f t="shared" si="92"/>
        <v>1.9766226873071498E-2</v>
      </c>
      <c r="DU72" s="467">
        <f t="shared" si="93"/>
        <v>1.9766226873071498E-2</v>
      </c>
      <c r="DV72" s="49"/>
      <c r="DW72" s="102">
        <f t="shared" si="180"/>
        <v>80412.810481966822</v>
      </c>
      <c r="DY72" s="74">
        <f t="shared" si="172"/>
        <v>69</v>
      </c>
      <c r="DZ72" s="409">
        <f t="shared" si="173"/>
        <v>2.0142066097178803E-2</v>
      </c>
      <c r="EB72" s="102">
        <f t="shared" si="181"/>
        <v>80078.188965311667</v>
      </c>
      <c r="EE72" s="74">
        <f t="shared" si="174"/>
        <v>69</v>
      </c>
      <c r="EF72" s="409">
        <f>Input_Accepted!Q71</f>
        <v>2.96504323405513E-2</v>
      </c>
      <c r="EH72" s="102">
        <f t="shared" si="104"/>
        <v>1.9272781021358345E-2</v>
      </c>
    </row>
    <row r="73" spans="1:138">
      <c r="A73" s="82">
        <f t="shared" si="105"/>
        <v>70</v>
      </c>
      <c r="B73" s="84">
        <f>Input_All!B72</f>
        <v>63</v>
      </c>
      <c r="C73" s="17">
        <f>Input_All!C72</f>
        <v>3143.6557152635201</v>
      </c>
      <c r="D73" s="16">
        <f t="shared" si="106"/>
        <v>2.0040362465302268E-2</v>
      </c>
      <c r="E73" s="12"/>
      <c r="F73" s="11">
        <f t="shared" si="107"/>
        <v>70</v>
      </c>
      <c r="G73" s="11">
        <f t="shared" si="108"/>
        <v>70</v>
      </c>
      <c r="H73" s="49">
        <f t="shared" si="109"/>
        <v>70</v>
      </c>
      <c r="J73" s="61">
        <f t="shared" si="110"/>
        <v>70</v>
      </c>
      <c r="K73" s="5">
        <f>Input_All!B72</f>
        <v>63</v>
      </c>
      <c r="L73" s="4">
        <f t="shared" si="175"/>
        <v>1708</v>
      </c>
      <c r="M73" s="4">
        <f t="shared" si="176"/>
        <v>0.93384363039912521</v>
      </c>
      <c r="N73" s="4"/>
      <c r="O73" s="49"/>
      <c r="Q73" s="43">
        <f t="shared" si="111"/>
        <v>70</v>
      </c>
      <c r="R73" s="14">
        <f>Input_All!M72</f>
        <v>2.0040362465302199E-2</v>
      </c>
      <c r="S73" s="14">
        <f t="shared" si="112"/>
        <v>2.4989065223535278E-2</v>
      </c>
      <c r="T73" s="14">
        <f t="shared" si="113"/>
        <v>1.5091659707069119E-2</v>
      </c>
      <c r="U73" s="14">
        <f t="shared" si="114"/>
        <v>2.2943938063245076E-2</v>
      </c>
      <c r="V73" s="14">
        <f t="shared" si="115"/>
        <v>1.7136786867359321E-2</v>
      </c>
      <c r="W73" s="49"/>
      <c r="X73" s="43">
        <f t="shared" si="116"/>
        <v>70</v>
      </c>
      <c r="Y73" s="14">
        <f>+Input_All!I72</f>
        <v>1.9893358943967699E-2</v>
      </c>
      <c r="Z73" s="14">
        <f t="shared" si="117"/>
        <v>2.4823878006010922E-2</v>
      </c>
      <c r="AA73" s="14">
        <f t="shared" si="118"/>
        <v>1.4962839881924477E-2</v>
      </c>
      <c r="AB73" s="14">
        <f t="shared" si="119"/>
        <v>2.2786265536493058E-2</v>
      </c>
      <c r="AC73" s="14">
        <f t="shared" si="120"/>
        <v>1.700045235144234E-2</v>
      </c>
      <c r="AD73" s="50"/>
      <c r="AE73" s="43">
        <f t="shared" si="121"/>
        <v>70</v>
      </c>
      <c r="AF73" s="14">
        <f>Input_All!E72</f>
        <v>1.9893358943967699E-2</v>
      </c>
      <c r="AG73" s="14">
        <f>Input_All!J72</f>
        <v>2.10441954958045E-2</v>
      </c>
      <c r="AH73" s="14">
        <f>Input_All!K72</f>
        <v>2.23021574404756E-2</v>
      </c>
      <c r="AI73" s="44">
        <f>Input_All!L72</f>
        <v>2.2030496124608601E-2</v>
      </c>
      <c r="AK73" s="56">
        <f t="shared" si="95"/>
        <v>66.155705443508637</v>
      </c>
      <c r="AL73" s="4">
        <f t="shared" si="96"/>
        <v>70.110304700457959</v>
      </c>
      <c r="AM73" s="4">
        <f t="shared" si="97"/>
        <v>69.256295052216657</v>
      </c>
      <c r="AN73" s="4">
        <f t="shared" si="122"/>
        <v>56.036280368228162</v>
      </c>
      <c r="AO73" s="57">
        <f t="shared" si="123"/>
        <v>70</v>
      </c>
      <c r="AQ73" s="74">
        <f t="shared" si="123"/>
        <v>70</v>
      </c>
      <c r="AR73" s="73">
        <f t="shared" si="98"/>
        <v>-1.0038330305022318E-3</v>
      </c>
      <c r="AS73" s="73">
        <f t="shared" si="99"/>
        <v>-2.261794975173332E-3</v>
      </c>
      <c r="AT73" s="50">
        <f t="shared" si="124"/>
        <v>-1.9901336593063333E-3</v>
      </c>
      <c r="AU73" s="50">
        <f t="shared" si="125"/>
        <v>-1.7825196345818951E-2</v>
      </c>
      <c r="AW73" s="74">
        <f t="shared" si="126"/>
        <v>70</v>
      </c>
      <c r="AX73" s="4">
        <f t="shared" si="127"/>
        <v>0</v>
      </c>
      <c r="AY73" s="4">
        <f t="shared" si="127"/>
        <v>0</v>
      </c>
      <c r="AZ73" s="49">
        <f t="shared" si="127"/>
        <v>0</v>
      </c>
      <c r="BA73" s="4">
        <f t="shared" si="100"/>
        <v>0</v>
      </c>
      <c r="BC73" s="74">
        <f t="shared" si="128"/>
        <v>70</v>
      </c>
      <c r="BD73" s="56">
        <f t="shared" si="129"/>
        <v>0.15298315885879088</v>
      </c>
      <c r="BE73" s="4">
        <f t="shared" si="130"/>
        <v>0.74679223755102164</v>
      </c>
      <c r="BF73" s="4">
        <f t="shared" si="131"/>
        <v>0.58299605841158098</v>
      </c>
      <c r="BG73" s="49">
        <f t="shared" si="132"/>
        <v>0.83161883205798048</v>
      </c>
      <c r="BI73" s="74">
        <f t="shared" si="133"/>
        <v>70</v>
      </c>
      <c r="BJ73" s="56">
        <f t="shared" si="134"/>
        <v>7.649157942939544E-2</v>
      </c>
      <c r="BK73" s="4">
        <f t="shared" si="135"/>
        <v>0.37339611877551082</v>
      </c>
      <c r="BL73" s="4">
        <f t="shared" si="136"/>
        <v>0.29149802920579049</v>
      </c>
      <c r="BM73" s="49">
        <f t="shared" si="137"/>
        <v>0.41580941602899024</v>
      </c>
      <c r="BO73" s="74">
        <f t="shared" si="138"/>
        <v>70</v>
      </c>
      <c r="BP73" s="56">
        <f t="shared" si="139"/>
        <v>0.14736308300609263</v>
      </c>
      <c r="BQ73" s="4">
        <f t="shared" si="140"/>
        <v>0.70501641117704583</v>
      </c>
      <c r="BR73" s="4">
        <f t="shared" si="177"/>
        <v>0.55271404692672965</v>
      </c>
      <c r="BS73" s="49">
        <f t="shared" si="141"/>
        <v>0.84996696031452723</v>
      </c>
      <c r="BU73" s="74">
        <f t="shared" si="142"/>
        <v>70</v>
      </c>
      <c r="BV73" s="73">
        <f t="shared" si="143"/>
        <v>1.3244247690436175E-6</v>
      </c>
      <c r="BW73" s="73">
        <f t="shared" si="144"/>
        <v>5.8023101967787244E-6</v>
      </c>
      <c r="BX73" s="73">
        <f t="shared" si="145"/>
        <v>4.5673553288777449E-6</v>
      </c>
      <c r="BY73" s="1">
        <f t="shared" si="146"/>
        <v>4.2772965323813785E-6</v>
      </c>
      <c r="BZ73" s="91">
        <f t="shared" si="147"/>
        <v>1.8811744451563165E-4</v>
      </c>
      <c r="CB73" s="74">
        <f t="shared" si="148"/>
        <v>70</v>
      </c>
      <c r="CC73" s="56">
        <f t="shared" si="149"/>
        <v>5.7850288384092681E-2</v>
      </c>
      <c r="CD73" s="4">
        <f t="shared" si="150"/>
        <v>0.12108555942174488</v>
      </c>
      <c r="CE73" s="4">
        <f t="shared" si="151"/>
        <v>0.10742967975696988</v>
      </c>
      <c r="CF73" s="49">
        <f t="shared" si="152"/>
        <v>0.10396246325087702</v>
      </c>
      <c r="CH73" s="74">
        <f t="shared" si="153"/>
        <v>70</v>
      </c>
      <c r="CI73" s="56">
        <f t="shared" si="101"/>
        <v>0</v>
      </c>
      <c r="CJ73" s="4">
        <f t="shared" si="102"/>
        <v>0</v>
      </c>
      <c r="CK73" s="4">
        <f t="shared" si="103"/>
        <v>0</v>
      </c>
      <c r="CL73" s="49">
        <f t="shared" si="154"/>
        <v>0</v>
      </c>
      <c r="CM73" s="4">
        <f t="shared" si="155"/>
        <v>78.037725968600625</v>
      </c>
      <c r="CN73" s="49">
        <f t="shared" si="156"/>
        <v>47.038017111384811</v>
      </c>
      <c r="CP73" s="74">
        <f t="shared" si="157"/>
        <v>70</v>
      </c>
      <c r="CQ73" s="56">
        <f t="shared" si="158"/>
        <v>0</v>
      </c>
      <c r="CR73" s="4">
        <f t="shared" si="159"/>
        <v>0</v>
      </c>
      <c r="CS73" s="4">
        <f t="shared" si="160"/>
        <v>0</v>
      </c>
      <c r="CT73" s="49">
        <f t="shared" si="161"/>
        <v>0</v>
      </c>
      <c r="CU73" s="4">
        <f t="shared" si="162"/>
        <v>71.632173883308582</v>
      </c>
      <c r="CV73" s="49">
        <f t="shared" si="163"/>
        <v>53.443569196676862</v>
      </c>
      <c r="CW73" s="56"/>
      <c r="CX73" s="74">
        <f t="shared" si="164"/>
        <v>70</v>
      </c>
      <c r="CY73" s="4">
        <f>Input_All!Q72*(1-$DC$3)</f>
        <v>1.4254500222293251E-2</v>
      </c>
      <c r="CZ73" s="4">
        <f>Input_All!L72</f>
        <v>2.2030496124608601E-2</v>
      </c>
      <c r="DA73" s="4">
        <f>Input_All!M72</f>
        <v>2.0040362465302199E-2</v>
      </c>
      <c r="DB73" s="49">
        <f>$DC$3*Input_All!Q72</f>
        <v>1.7825196345818951E-2</v>
      </c>
      <c r="DD73" s="102">
        <f>Input_All!Q72*Input_All!C72</f>
        <v>100.84752146026545</v>
      </c>
      <c r="DG73" s="82">
        <f t="shared" si="165"/>
        <v>70</v>
      </c>
      <c r="DH73" s="56">
        <f t="shared" si="166"/>
        <v>1.0038330305022318E-3</v>
      </c>
      <c r="DI73" s="4">
        <f t="shared" si="167"/>
        <v>2.261794975173332E-3</v>
      </c>
      <c r="DJ73" s="4">
        <f t="shared" si="168"/>
        <v>1.9901336593063333E-3</v>
      </c>
      <c r="DK73" s="49">
        <f t="shared" si="169"/>
        <v>2.2151661194833167E-3</v>
      </c>
      <c r="DM73" s="74">
        <f t="shared" si="170"/>
        <v>70</v>
      </c>
      <c r="DN73" s="4">
        <f t="shared" si="178"/>
        <v>1.6332038006900846E-6</v>
      </c>
      <c r="DO73" s="4">
        <f t="shared" si="178"/>
        <v>3.7959957730202602E-6</v>
      </c>
      <c r="DP73" s="49">
        <f t="shared" si="178"/>
        <v>3.9539986217340944E-6</v>
      </c>
      <c r="DQ73" s="49">
        <f t="shared" si="179"/>
        <v>1.8220389261765033E-6</v>
      </c>
      <c r="DS73" s="74">
        <f t="shared" si="171"/>
        <v>70</v>
      </c>
      <c r="DT73" s="73">
        <f t="shared" si="92"/>
        <v>2.10441954958045E-2</v>
      </c>
      <c r="DU73" s="467">
        <f t="shared" si="93"/>
        <v>2.10441954958045E-2</v>
      </c>
      <c r="DV73" s="49"/>
      <c r="DW73" s="102">
        <f t="shared" si="180"/>
        <v>78823.352626478969</v>
      </c>
      <c r="DY73" s="74">
        <f t="shared" si="172"/>
        <v>70</v>
      </c>
      <c r="DZ73" s="409">
        <f t="shared" si="173"/>
        <v>2.1444334285968886E-2</v>
      </c>
      <c r="EB73" s="102">
        <f t="shared" si="181"/>
        <v>78465.248790229976</v>
      </c>
      <c r="EE73" s="74">
        <f t="shared" si="174"/>
        <v>70</v>
      </c>
      <c r="EF73" s="409">
        <f>Input_Accepted!Q72</f>
        <v>3.2079696568112201E-2</v>
      </c>
      <c r="EH73" s="102">
        <f t="shared" si="104"/>
        <v>2.0851802769272933E-2</v>
      </c>
    </row>
    <row r="74" spans="1:138">
      <c r="A74" s="82">
        <f t="shared" si="105"/>
        <v>71</v>
      </c>
      <c r="B74" s="84">
        <f>Input_All!B73</f>
        <v>68</v>
      </c>
      <c r="C74" s="17">
        <f>Input_All!C73</f>
        <v>2781.33538672144</v>
      </c>
      <c r="D74" s="16">
        <f t="shared" si="106"/>
        <v>2.4448687606911185E-2</v>
      </c>
      <c r="E74" s="12"/>
      <c r="F74" s="11">
        <f t="shared" si="107"/>
        <v>71</v>
      </c>
      <c r="G74" s="11">
        <f t="shared" si="108"/>
        <v>71</v>
      </c>
      <c r="H74" s="49">
        <f t="shared" si="109"/>
        <v>71</v>
      </c>
      <c r="J74" s="61">
        <f t="shared" si="110"/>
        <v>71</v>
      </c>
      <c r="K74" s="5">
        <f>Input_All!B73</f>
        <v>68</v>
      </c>
      <c r="L74" s="4">
        <f t="shared" si="175"/>
        <v>1776</v>
      </c>
      <c r="M74" s="4">
        <f t="shared" si="176"/>
        <v>0.97102241662110444</v>
      </c>
      <c r="N74" s="4"/>
      <c r="O74" s="49"/>
      <c r="Q74" s="43">
        <f t="shared" si="111"/>
        <v>71</v>
      </c>
      <c r="R74" s="14">
        <f>Input_All!M73</f>
        <v>2.4448687606911199E-2</v>
      </c>
      <c r="S74" s="14">
        <f t="shared" si="112"/>
        <v>3.0259771782370246E-2</v>
      </c>
      <c r="T74" s="14">
        <f t="shared" si="113"/>
        <v>1.8637603431452151E-2</v>
      </c>
      <c r="U74" s="14">
        <f t="shared" si="114"/>
        <v>2.7858252301695845E-2</v>
      </c>
      <c r="V74" s="14">
        <f t="shared" si="115"/>
        <v>2.1039122912126552E-2</v>
      </c>
      <c r="W74" s="49"/>
      <c r="X74" s="43">
        <f t="shared" si="116"/>
        <v>71</v>
      </c>
      <c r="Y74" s="14">
        <f>+Input_All!I73</f>
        <v>2.4809181691014901E-2</v>
      </c>
      <c r="Z74" s="14">
        <f t="shared" si="117"/>
        <v>3.0662951097042368E-2</v>
      </c>
      <c r="AA74" s="14">
        <f t="shared" si="118"/>
        <v>1.8955412284987434E-2</v>
      </c>
      <c r="AB74" s="14">
        <f t="shared" si="119"/>
        <v>2.8243791291490201E-2</v>
      </c>
      <c r="AC74" s="14">
        <f t="shared" si="120"/>
        <v>2.1374572090539602E-2</v>
      </c>
      <c r="AD74" s="50"/>
      <c r="AE74" s="43">
        <f t="shared" si="121"/>
        <v>71</v>
      </c>
      <c r="AF74" s="14">
        <f>Input_All!E73</f>
        <v>2.4809181691014901E-2</v>
      </c>
      <c r="AG74" s="14">
        <f>Input_All!J73</f>
        <v>2.2334349162421299E-2</v>
      </c>
      <c r="AH74" s="14">
        <f>Input_All!K73</f>
        <v>2.4434652328662501E-2</v>
      </c>
      <c r="AI74" s="44">
        <f>Input_All!L73</f>
        <v>2.4912730671364999E-2</v>
      </c>
      <c r="AK74" s="56">
        <f t="shared" si="95"/>
        <v>62.119315664834716</v>
      </c>
      <c r="AL74" s="4">
        <f t="shared" si="96"/>
        <v>67.960963183944457</v>
      </c>
      <c r="AM74" s="4">
        <f t="shared" si="97"/>
        <v>69.290659396128049</v>
      </c>
      <c r="AN74" s="4">
        <f t="shared" si="122"/>
        <v>54.917866186034473</v>
      </c>
      <c r="AO74" s="57">
        <f t="shared" si="123"/>
        <v>71</v>
      </c>
      <c r="AQ74" s="74">
        <f t="shared" si="123"/>
        <v>71</v>
      </c>
      <c r="AR74" s="73">
        <f t="shared" si="98"/>
        <v>2.1143384444898862E-3</v>
      </c>
      <c r="AS74" s="73">
        <f t="shared" si="99"/>
        <v>1.4035278248683558E-5</v>
      </c>
      <c r="AT74" s="50">
        <f t="shared" si="124"/>
        <v>-4.640430644538146E-4</v>
      </c>
      <c r="AU74" s="50">
        <f t="shared" si="125"/>
        <v>-1.9745143447360409E-2</v>
      </c>
      <c r="AW74" s="74">
        <f t="shared" si="126"/>
        <v>71</v>
      </c>
      <c r="AX74" s="4">
        <f t="shared" si="127"/>
        <v>1</v>
      </c>
      <c r="AY74" s="4">
        <f t="shared" si="127"/>
        <v>1</v>
      </c>
      <c r="AZ74" s="49">
        <f t="shared" si="127"/>
        <v>0</v>
      </c>
      <c r="BA74" s="4">
        <f t="shared" si="100"/>
        <v>0</v>
      </c>
      <c r="BC74" s="74">
        <f t="shared" si="128"/>
        <v>71</v>
      </c>
      <c r="BD74" s="56">
        <f t="shared" si="129"/>
        <v>0.53992969823887726</v>
      </c>
      <c r="BE74" s="4">
        <f t="shared" si="130"/>
        <v>2.2418477460095509E-5</v>
      </c>
      <c r="BF74" s="4">
        <f t="shared" si="131"/>
        <v>2.4191455655033334E-2</v>
      </c>
      <c r="BG74" s="49">
        <f t="shared" si="132"/>
        <v>2.8947134021470902</v>
      </c>
      <c r="BI74" s="74">
        <f t="shared" si="133"/>
        <v>71</v>
      </c>
      <c r="BJ74" s="56">
        <f t="shared" si="134"/>
        <v>0.26996484911943863</v>
      </c>
      <c r="BK74" s="4">
        <f t="shared" si="135"/>
        <v>1.1209238730047755E-5</v>
      </c>
      <c r="BL74" s="4">
        <f t="shared" si="136"/>
        <v>1.2095727827516667E-2</v>
      </c>
      <c r="BM74" s="49">
        <f t="shared" si="137"/>
        <v>1.4473567010735451</v>
      </c>
      <c r="BO74" s="74">
        <f t="shared" si="138"/>
        <v>71</v>
      </c>
      <c r="BP74" s="56">
        <f t="shared" si="139"/>
        <v>0.54427630784243008</v>
      </c>
      <c r="BQ74" s="4">
        <f t="shared" si="140"/>
        <v>2.187487685530579E-5</v>
      </c>
      <c r="BR74" s="4">
        <f t="shared" si="177"/>
        <v>2.3441861030666141E-2</v>
      </c>
      <c r="BS74" s="49">
        <f t="shared" si="141"/>
        <v>3.0547981739344943</v>
      </c>
      <c r="BU74" s="74">
        <f t="shared" si="142"/>
        <v>71</v>
      </c>
      <c r="BV74" s="73">
        <f t="shared" si="143"/>
        <v>6.1247960445850048E-6</v>
      </c>
      <c r="BW74" s="73">
        <f t="shared" si="144"/>
        <v>1.4027224326409535E-7</v>
      </c>
      <c r="BX74" s="73">
        <f t="shared" si="145"/>
        <v>1.0722391331545015E-8</v>
      </c>
      <c r="BY74" s="1">
        <f t="shared" si="146"/>
        <v>2.5644483333195275E-5</v>
      </c>
      <c r="BZ74" s="91">
        <f t="shared" si="147"/>
        <v>3.5742647051544664E-4</v>
      </c>
      <c r="CB74" s="74">
        <f t="shared" si="148"/>
        <v>71</v>
      </c>
      <c r="CC74" s="56">
        <f t="shared" si="149"/>
        <v>9.9754702086361377E-2</v>
      </c>
      <c r="CD74" s="4">
        <f t="shared" si="150"/>
        <v>1.5096401284692218E-2</v>
      </c>
      <c r="CE74" s="4">
        <f t="shared" si="151"/>
        <v>4.1738168408674402E-3</v>
      </c>
      <c r="CF74" s="49">
        <f t="shared" si="152"/>
        <v>0.2041195194071446</v>
      </c>
      <c r="CH74" s="74">
        <f t="shared" si="153"/>
        <v>71</v>
      </c>
      <c r="CI74" s="56">
        <f t="shared" si="101"/>
        <v>0</v>
      </c>
      <c r="CJ74" s="4">
        <f t="shared" si="102"/>
        <v>0</v>
      </c>
      <c r="CK74" s="4">
        <f t="shared" si="103"/>
        <v>0</v>
      </c>
      <c r="CL74" s="49">
        <f t="shared" si="154"/>
        <v>0</v>
      </c>
      <c r="CM74" s="4">
        <f t="shared" si="155"/>
        <v>85.283950947512935</v>
      </c>
      <c r="CN74" s="49">
        <f t="shared" si="156"/>
        <v>52.721358958129862</v>
      </c>
      <c r="CP74" s="74">
        <f t="shared" si="157"/>
        <v>71</v>
      </c>
      <c r="CQ74" s="56">
        <f t="shared" si="158"/>
        <v>0</v>
      </c>
      <c r="CR74" s="4">
        <f t="shared" si="159"/>
        <v>0</v>
      </c>
      <c r="CS74" s="4">
        <f t="shared" si="160"/>
        <v>0</v>
      </c>
      <c r="CT74" s="49">
        <f t="shared" si="161"/>
        <v>1</v>
      </c>
      <c r="CU74" s="4">
        <f t="shared" si="162"/>
        <v>78.555456174196536</v>
      </c>
      <c r="CV74" s="49">
        <f t="shared" si="163"/>
        <v>59.449853731446261</v>
      </c>
      <c r="CW74" s="56"/>
      <c r="CX74" s="74">
        <f t="shared" si="164"/>
        <v>71</v>
      </c>
      <c r="CY74" s="4">
        <f>Input_All!Q73*(1-$DC$3)</f>
        <v>1.5789848605265392E-2</v>
      </c>
      <c r="CZ74" s="4">
        <f>Input_All!L73</f>
        <v>2.4912730671364999E-2</v>
      </c>
      <c r="DA74" s="4">
        <f>Input_All!M73</f>
        <v>2.4448687606911199E-2</v>
      </c>
      <c r="DB74" s="49">
        <f>$DC$3*Input_All!Q73</f>
        <v>1.9745143447360409E-2</v>
      </c>
      <c r="DD74" s="102">
        <f>Input_All!Q73*Input_All!C73</f>
        <v>98.834730862833283</v>
      </c>
      <c r="DG74" s="82">
        <f t="shared" si="165"/>
        <v>71</v>
      </c>
      <c r="DH74" s="56">
        <f t="shared" si="166"/>
        <v>2.1143384444898862E-3</v>
      </c>
      <c r="DI74" s="4">
        <f t="shared" si="167"/>
        <v>1.4035278248683558E-5</v>
      </c>
      <c r="DJ74" s="4">
        <f t="shared" si="168"/>
        <v>4.640430644538146E-4</v>
      </c>
      <c r="DK74" s="49">
        <f t="shared" si="169"/>
        <v>4.7035441595507758E-3</v>
      </c>
      <c r="DM74" s="74">
        <f t="shared" si="170"/>
        <v>71</v>
      </c>
      <c r="DN74" s="4">
        <f t="shared" si="178"/>
        <v>1.6644964834847698E-6</v>
      </c>
      <c r="DO74" s="4">
        <f t="shared" si="178"/>
        <v>4.5475344481432643E-6</v>
      </c>
      <c r="DP74" s="49">
        <f t="shared" si="178"/>
        <v>8.3072759825160595E-6</v>
      </c>
      <c r="DQ74" s="49">
        <f t="shared" si="179"/>
        <v>3.6861968727174437E-6</v>
      </c>
      <c r="DS74" s="74">
        <f t="shared" si="171"/>
        <v>71</v>
      </c>
      <c r="DT74" s="73">
        <f t="shared" si="92"/>
        <v>2.2334349162421299E-2</v>
      </c>
      <c r="DU74" s="464">
        <f>AVERAGE(DT73:DT75)</f>
        <v>2.3687706668706471E-2</v>
      </c>
      <c r="DV74" s="49"/>
      <c r="DW74" s="102">
        <f t="shared" si="180"/>
        <v>77164.578584172617</v>
      </c>
      <c r="DY74" s="74">
        <f t="shared" si="172"/>
        <v>71</v>
      </c>
      <c r="DZ74" s="409">
        <f t="shared" si="173"/>
        <v>2.4138109740188807E-2</v>
      </c>
      <c r="EB74" s="102">
        <f t="shared" si="181"/>
        <v>76782.61376534056</v>
      </c>
      <c r="EE74" s="74">
        <f t="shared" si="174"/>
        <v>71</v>
      </c>
      <c r="EF74" s="409">
        <f>Input_Accepted!Q73</f>
        <v>3.5534992052625801E-2</v>
      </c>
      <c r="EH74" s="102">
        <f t="shared" si="104"/>
        <v>2.3097744834206773E-2</v>
      </c>
    </row>
    <row r="75" spans="1:138">
      <c r="A75" s="82">
        <f t="shared" si="105"/>
        <v>72</v>
      </c>
      <c r="B75" s="84">
        <f>Input_All!B74</f>
        <v>50</v>
      </c>
      <c r="C75" s="17">
        <f>Input_All!C74</f>
        <v>1710.74332648871</v>
      </c>
      <c r="D75" s="16">
        <f t="shared" si="106"/>
        <v>2.922706125799987E-2</v>
      </c>
      <c r="E75" s="12"/>
      <c r="F75" s="11">
        <f t="shared" si="107"/>
        <v>72</v>
      </c>
      <c r="G75" s="11">
        <f t="shared" si="108"/>
        <v>0</v>
      </c>
      <c r="H75" s="49">
        <f t="shared" si="109"/>
        <v>0</v>
      </c>
      <c r="J75" s="61">
        <f t="shared" si="110"/>
        <v>72</v>
      </c>
      <c r="K75" s="5">
        <f>Input_All!B74</f>
        <v>50</v>
      </c>
      <c r="L75" s="4">
        <f t="shared" si="175"/>
        <v>1826</v>
      </c>
      <c r="M75" s="4">
        <f t="shared" si="176"/>
        <v>0.99835975943138322</v>
      </c>
      <c r="N75" s="4"/>
      <c r="O75" s="49"/>
      <c r="Q75" s="43">
        <f t="shared" si="111"/>
        <v>72</v>
      </c>
      <c r="R75" s="14">
        <f>Input_All!M74</f>
        <v>2.9227061257999901E-2</v>
      </c>
      <c r="S75" s="14">
        <f t="shared" si="112"/>
        <v>3.7328389316196947E-2</v>
      </c>
      <c r="T75" s="14">
        <f t="shared" si="113"/>
        <v>2.1125733199802856E-2</v>
      </c>
      <c r="U75" s="14">
        <f t="shared" si="114"/>
        <v>3.3980391496227759E-2</v>
      </c>
      <c r="V75" s="14">
        <f t="shared" si="115"/>
        <v>2.4473731019772044E-2</v>
      </c>
      <c r="W75" s="49"/>
      <c r="X75" s="43">
        <f t="shared" si="116"/>
        <v>72</v>
      </c>
      <c r="Y75" s="14">
        <f>+Input_All!I74</f>
        <v>2.9887419090011899E-2</v>
      </c>
      <c r="Z75" s="14">
        <f t="shared" si="117"/>
        <v>3.8079756876090963E-2</v>
      </c>
      <c r="AA75" s="14">
        <f t="shared" si="118"/>
        <v>2.1695081303932835E-2</v>
      </c>
      <c r="AB75" s="14">
        <f t="shared" si="119"/>
        <v>3.4694147893068496E-2</v>
      </c>
      <c r="AC75" s="14">
        <f t="shared" si="120"/>
        <v>2.5080690286955303E-2</v>
      </c>
      <c r="AD75" s="50"/>
      <c r="AE75" s="43">
        <f t="shared" si="121"/>
        <v>72</v>
      </c>
      <c r="AF75" s="14">
        <f>Input_All!E74</f>
        <v>2.9887419090011899E-2</v>
      </c>
      <c r="AG75" s="14">
        <f>Input_All!J74</f>
        <v>2.3636687872992699E-2</v>
      </c>
      <c r="AH75" s="14">
        <f>Input_All!K74</f>
        <v>2.6768246802037501E-2</v>
      </c>
      <c r="AI75" s="44">
        <f>Input_All!L74</f>
        <v>2.7636569385150599E-2</v>
      </c>
      <c r="AK75" s="56">
        <f t="shared" si="95"/>
        <v>40.436306039018881</v>
      </c>
      <c r="AL75" s="4">
        <f t="shared" si="96"/>
        <v>45.79359957838841</v>
      </c>
      <c r="AM75" s="4">
        <f t="shared" si="97"/>
        <v>47.27907664268858</v>
      </c>
      <c r="AN75" s="4">
        <f t="shared" si="122"/>
        <v>36.822684701749552</v>
      </c>
      <c r="AO75" s="57">
        <f t="shared" si="123"/>
        <v>72</v>
      </c>
      <c r="AQ75" s="74">
        <f t="shared" si="123"/>
        <v>72</v>
      </c>
      <c r="AR75" s="73">
        <f t="shared" si="98"/>
        <v>5.5903733850071712E-3</v>
      </c>
      <c r="AS75" s="73">
        <f t="shared" si="99"/>
        <v>2.4588144559623687E-3</v>
      </c>
      <c r="AT75" s="50">
        <f t="shared" si="124"/>
        <v>1.5904918728492715E-3</v>
      </c>
      <c r="AU75" s="50">
        <f t="shared" si="125"/>
        <v>-2.1524377229240978E-2</v>
      </c>
      <c r="AW75" s="74">
        <f t="shared" si="126"/>
        <v>72</v>
      </c>
      <c r="AX75" s="4">
        <f t="shared" si="127"/>
        <v>1</v>
      </c>
      <c r="AY75" s="4">
        <f t="shared" si="127"/>
        <v>1</v>
      </c>
      <c r="AZ75" s="49">
        <f t="shared" si="127"/>
        <v>1</v>
      </c>
      <c r="BA75" s="4">
        <f t="shared" si="100"/>
        <v>0</v>
      </c>
      <c r="BC75" s="74">
        <f t="shared" si="128"/>
        <v>72</v>
      </c>
      <c r="BD75" s="56">
        <f t="shared" si="129"/>
        <v>2.1021080466302884</v>
      </c>
      <c r="BE75" s="4">
        <f t="shared" si="130"/>
        <v>0.3750662838083958</v>
      </c>
      <c r="BF75" s="4">
        <f t="shared" si="131"/>
        <v>0.15366949287430742</v>
      </c>
      <c r="BG75" s="49">
        <f t="shared" si="132"/>
        <v>4.2362612091724188</v>
      </c>
      <c r="BI75" s="74">
        <f t="shared" si="133"/>
        <v>72</v>
      </c>
      <c r="BJ75" s="56">
        <f t="shared" si="134"/>
        <v>1.0510540233151442</v>
      </c>
      <c r="BK75" s="4">
        <f t="shared" si="135"/>
        <v>0.1875331419041979</v>
      </c>
      <c r="BL75" s="4">
        <f t="shared" si="136"/>
        <v>7.6834746437153711E-2</v>
      </c>
      <c r="BM75" s="49">
        <f t="shared" si="137"/>
        <v>2.1181306045862094</v>
      </c>
      <c r="BO75" s="74">
        <f t="shared" si="138"/>
        <v>72</v>
      </c>
      <c r="BP75" s="56">
        <f t="shared" si="139"/>
        <v>2.2084690512828411</v>
      </c>
      <c r="BQ75" s="4">
        <f t="shared" si="140"/>
        <v>0.37603884690366968</v>
      </c>
      <c r="BR75" s="4">
        <f t="shared" si="177"/>
        <v>0.15226225190512174</v>
      </c>
      <c r="BS75" s="49">
        <f t="shared" si="141"/>
        <v>4.6141152313185785</v>
      </c>
      <c r="BU75" s="74">
        <f t="shared" si="142"/>
        <v>72</v>
      </c>
      <c r="BV75" s="73">
        <f t="shared" si="143"/>
        <v>3.9071640747418332E-5</v>
      </c>
      <c r="BW75" s="73">
        <f t="shared" si="144"/>
        <v>9.7292357620674389E-6</v>
      </c>
      <c r="BX75" s="73">
        <f t="shared" si="145"/>
        <v>5.0663243938742032E-6</v>
      </c>
      <c r="BY75" s="1">
        <f t="shared" si="146"/>
        <v>6.9940469165006756E-5</v>
      </c>
      <c r="BZ75" s="91">
        <f t="shared" si="147"/>
        <v>5.9388687934135284E-4</v>
      </c>
      <c r="CB75" s="74">
        <f t="shared" si="148"/>
        <v>72</v>
      </c>
      <c r="CC75" s="56">
        <f t="shared" si="149"/>
        <v>0.2091425558758982</v>
      </c>
      <c r="CD75" s="4">
        <f t="shared" si="150"/>
        <v>0.10436405628001504</v>
      </c>
      <c r="CE75" s="4">
        <f t="shared" si="151"/>
        <v>7.5310942643873655E-2</v>
      </c>
      <c r="CF75" s="49">
        <f t="shared" si="152"/>
        <v>0.27981813470022149</v>
      </c>
      <c r="CH75" s="74">
        <f t="shared" si="153"/>
        <v>72</v>
      </c>
      <c r="CI75" s="56">
        <f t="shared" si="101"/>
        <v>0</v>
      </c>
      <c r="CJ75" s="4">
        <f t="shared" si="102"/>
        <v>0</v>
      </c>
      <c r="CK75" s="4">
        <f t="shared" si="103"/>
        <v>0</v>
      </c>
      <c r="CL75" s="49">
        <f t="shared" si="154"/>
        <v>1</v>
      </c>
      <c r="CM75" s="4">
        <f t="shared" si="155"/>
        <v>65.14468995008518</v>
      </c>
      <c r="CN75" s="49">
        <f t="shared" si="156"/>
        <v>37.114715558333074</v>
      </c>
      <c r="CP75" s="74">
        <f t="shared" si="157"/>
        <v>72</v>
      </c>
      <c r="CQ75" s="56">
        <f t="shared" si="158"/>
        <v>1</v>
      </c>
      <c r="CR75" s="4">
        <f t="shared" si="159"/>
        <v>0</v>
      </c>
      <c r="CS75" s="4">
        <f t="shared" si="160"/>
        <v>0</v>
      </c>
      <c r="CT75" s="49">
        <f t="shared" si="161"/>
        <v>1</v>
      </c>
      <c r="CU75" s="4">
        <f t="shared" si="162"/>
        <v>59.352781976279267</v>
      </c>
      <c r="CV75" s="49">
        <f t="shared" si="163"/>
        <v>42.906623532138994</v>
      </c>
      <c r="CW75" s="56"/>
      <c r="CX75" s="74">
        <f t="shared" si="164"/>
        <v>72</v>
      </c>
      <c r="CY75" s="4">
        <f>Input_All!Q74*(1-$DC$3)</f>
        <v>1.7212670988104223E-2</v>
      </c>
      <c r="CZ75" s="4">
        <f>Input_All!L74</f>
        <v>2.7636569385150599E-2</v>
      </c>
      <c r="DA75" s="4">
        <f>Input_All!M74</f>
        <v>2.9227061257999901E-2</v>
      </c>
      <c r="DB75" s="49">
        <f>$DC$3*Input_All!Q74</f>
        <v>2.1524377229240978E-2</v>
      </c>
      <c r="DD75" s="102">
        <f>Input_All!Q74*Input_All!C74</f>
        <v>66.269146725694682</v>
      </c>
      <c r="DG75" s="82">
        <f t="shared" si="165"/>
        <v>72</v>
      </c>
      <c r="DH75" s="56">
        <f t="shared" si="166"/>
        <v>5.5903733850071712E-3</v>
      </c>
      <c r="DI75" s="4">
        <f t="shared" si="167"/>
        <v>2.4588144559623687E-3</v>
      </c>
      <c r="DJ75" s="4">
        <f t="shared" si="168"/>
        <v>1.5904918728492715E-3</v>
      </c>
      <c r="DK75" s="49">
        <f t="shared" si="169"/>
        <v>7.7026840287588924E-3</v>
      </c>
      <c r="DM75" s="74">
        <f t="shared" si="170"/>
        <v>72</v>
      </c>
      <c r="DN75" s="4">
        <f t="shared" si="178"/>
        <v>1.6960861170527779E-6</v>
      </c>
      <c r="DO75" s="4">
        <f t="shared" si="178"/>
        <v>5.4456631661663444E-6</v>
      </c>
      <c r="DP75" s="49">
        <f t="shared" si="178"/>
        <v>7.4192973387171884E-6</v>
      </c>
      <c r="DQ75" s="49">
        <f t="shared" si="179"/>
        <v>3.1656728505850317E-6</v>
      </c>
      <c r="DS75" s="74">
        <f t="shared" si="171"/>
        <v>72</v>
      </c>
      <c r="DT75" s="410">
        <f>MIN($DV$3*EXP($DV$4*DS75),1)</f>
        <v>2.768457534789362E-2</v>
      </c>
      <c r="DU75" s="464">
        <f>AVERAGE(DT74:DT76)</f>
        <v>2.6927915336919878E-2</v>
      </c>
      <c r="DV75" s="49"/>
      <c r="DW75" s="102">
        <f t="shared" si="180"/>
        <v>75441.157943102604</v>
      </c>
      <c r="DY75" s="74">
        <f t="shared" si="172"/>
        <v>72</v>
      </c>
      <c r="DZ75" s="409">
        <f t="shared" si="173"/>
        <v>2.7439928422272192E-2</v>
      </c>
      <c r="EB75" s="102">
        <f t="shared" si="181"/>
        <v>74929.226608134239</v>
      </c>
      <c r="EE75" s="74">
        <f t="shared" si="174"/>
        <v>72</v>
      </c>
      <c r="EF75" s="409">
        <f>Input_Accepted!Q74</f>
        <v>3.87370482173452E-2</v>
      </c>
      <c r="EH75" s="102">
        <f t="shared" si="104"/>
        <v>2.5179081341274383E-2</v>
      </c>
    </row>
    <row r="76" spans="1:138">
      <c r="A76" s="82">
        <f t="shared" si="105"/>
        <v>73</v>
      </c>
      <c r="B76" s="84">
        <f>Input_All!B75</f>
        <v>1</v>
      </c>
      <c r="C76" s="17">
        <f>Input_All!C75</f>
        <v>49.109514031485404</v>
      </c>
      <c r="D76" s="16">
        <f t="shared" si="106"/>
        <v>2.0362653138022779E-2</v>
      </c>
      <c r="E76" s="12"/>
      <c r="F76" s="11">
        <f t="shared" si="107"/>
        <v>0</v>
      </c>
      <c r="G76" s="11">
        <f t="shared" si="108"/>
        <v>0</v>
      </c>
      <c r="H76" s="49">
        <f t="shared" si="109"/>
        <v>0</v>
      </c>
      <c r="J76" s="61">
        <f t="shared" si="110"/>
        <v>73</v>
      </c>
      <c r="K76" s="5">
        <f>Input_All!B75</f>
        <v>1</v>
      </c>
      <c r="L76" s="4">
        <f t="shared" si="175"/>
        <v>1827</v>
      </c>
      <c r="M76" s="4">
        <f t="shared" si="176"/>
        <v>0.99890650628758881</v>
      </c>
      <c r="N76" s="4"/>
      <c r="O76" s="49"/>
      <c r="Q76" s="43">
        <f t="shared" si="111"/>
        <v>73</v>
      </c>
      <c r="R76" s="14">
        <f>Input_All!M75</f>
        <v>2.0362653138022799E-2</v>
      </c>
      <c r="S76" s="14">
        <f t="shared" si="112"/>
        <v>6.0273453288547468E-2</v>
      </c>
      <c r="T76" s="14">
        <f t="shared" si="113"/>
        <v>-1.9548147012501866E-2</v>
      </c>
      <c r="U76" s="14">
        <f t="shared" si="114"/>
        <v>4.3779704246749006E-2</v>
      </c>
      <c r="V76" s="14">
        <f t="shared" si="115"/>
        <v>-3.0543979707034069E-3</v>
      </c>
      <c r="W76" s="49"/>
      <c r="X76" s="43">
        <f t="shared" si="116"/>
        <v>73</v>
      </c>
      <c r="Y76" s="14">
        <f>+Input_All!I75</f>
        <v>1.1904761904761901E-2</v>
      </c>
      <c r="Z76" s="14">
        <f t="shared" si="117"/>
        <v>4.2421183770902135E-2</v>
      </c>
      <c r="AA76" s="14">
        <f t="shared" si="118"/>
        <v>-1.861165996137833E-2</v>
      </c>
      <c r="AB76" s="14">
        <f t="shared" si="119"/>
        <v>2.9809805346629893E-2</v>
      </c>
      <c r="AC76" s="14">
        <f t="shared" si="120"/>
        <v>-6.0002815371060919E-3</v>
      </c>
      <c r="AD76" s="50"/>
      <c r="AE76" s="43">
        <f t="shared" si="121"/>
        <v>73</v>
      </c>
      <c r="AF76" s="14">
        <f>Input_All!E75</f>
        <v>1.1904761904761901E-2</v>
      </c>
      <c r="AG76" s="14">
        <f>Input_All!J75</f>
        <v>2.49512116275728E-2</v>
      </c>
      <c r="AH76" s="14">
        <f>Input_All!K75</f>
        <v>2.93213391951818E-2</v>
      </c>
      <c r="AI76" s="44">
        <f>Input_All!L75</f>
        <v>3.0768621317108402E-2</v>
      </c>
      <c r="AK76" s="56">
        <f t="shared" si="95"/>
        <v>1.2253418775268481</v>
      </c>
      <c r="AL76" s="4">
        <f t="shared" si="96"/>
        <v>1.4399567186277236</v>
      </c>
      <c r="AM76" s="4">
        <f t="shared" si="97"/>
        <v>1.5110320403019959</v>
      </c>
      <c r="AN76" s="4">
        <f t="shared" si="122"/>
        <v>1.1556966708250509</v>
      </c>
      <c r="AO76" s="57">
        <f t="shared" si="123"/>
        <v>73</v>
      </c>
      <c r="AQ76" s="74">
        <f t="shared" si="123"/>
        <v>73</v>
      </c>
      <c r="AR76" s="73">
        <f t="shared" si="98"/>
        <v>-4.5885584895500216E-3</v>
      </c>
      <c r="AS76" s="73">
        <f t="shared" si="99"/>
        <v>-8.958686057159021E-3</v>
      </c>
      <c r="AT76" s="50">
        <f t="shared" si="124"/>
        <v>-1.0405968179085623E-2</v>
      </c>
      <c r="AU76" s="50">
        <f t="shared" si="125"/>
        <v>-2.3533050440778202E-2</v>
      </c>
      <c r="AW76" s="74">
        <f t="shared" si="126"/>
        <v>73</v>
      </c>
      <c r="AX76" s="4">
        <f t="shared" si="127"/>
        <v>0</v>
      </c>
      <c r="AY76" s="4">
        <f t="shared" si="127"/>
        <v>0</v>
      </c>
      <c r="AZ76" s="49">
        <f t="shared" si="127"/>
        <v>0</v>
      </c>
      <c r="BA76" s="4">
        <f t="shared" si="100"/>
        <v>0</v>
      </c>
      <c r="BC76" s="74">
        <f t="shared" si="128"/>
        <v>73</v>
      </c>
      <c r="BD76" s="56">
        <f t="shared" si="129"/>
        <v>4.4243977542763657E-2</v>
      </c>
      <c r="BE76" s="4">
        <f t="shared" si="130"/>
        <v>0.15068732400009122</v>
      </c>
      <c r="BF76" s="4">
        <f t="shared" si="131"/>
        <v>0.19647830507202813</v>
      </c>
      <c r="BG76" s="49">
        <f t="shared" si="132"/>
        <v>2.1986660973284444E-2</v>
      </c>
      <c r="BI76" s="74">
        <f t="shared" si="133"/>
        <v>73</v>
      </c>
      <c r="BJ76" s="56">
        <f t="shared" si="134"/>
        <v>2.2121988771381829E-2</v>
      </c>
      <c r="BK76" s="4">
        <f t="shared" si="135"/>
        <v>7.5343662000045608E-2</v>
      </c>
      <c r="BL76" s="4">
        <f t="shared" si="136"/>
        <v>9.8239152536014063E-2</v>
      </c>
      <c r="BM76" s="49">
        <f t="shared" si="137"/>
        <v>1.0993330486642222E-2</v>
      </c>
      <c r="BO76" s="74">
        <f t="shared" si="138"/>
        <v>73</v>
      </c>
      <c r="BP76" s="56">
        <f t="shared" si="139"/>
        <v>4.040665389317457E-2</v>
      </c>
      <c r="BQ76" s="4">
        <f t="shared" si="140"/>
        <v>0.13048060215398477</v>
      </c>
      <c r="BR76" s="4">
        <f t="shared" si="177"/>
        <v>0.16751359252567005</v>
      </c>
      <c r="BS76" s="49">
        <f t="shared" si="141"/>
        <v>2.0481998919056842E-2</v>
      </c>
      <c r="BU76" s="74">
        <f t="shared" si="142"/>
        <v>73</v>
      </c>
      <c r="BV76" s="73">
        <f t="shared" si="143"/>
        <v>1.702098503698326E-4</v>
      </c>
      <c r="BW76" s="73">
        <f t="shared" si="144"/>
        <v>3.0333716451317016E-4</v>
      </c>
      <c r="BX76" s="73">
        <f t="shared" si="145"/>
        <v>3.5584519192877369E-4</v>
      </c>
      <c r="BY76" s="1">
        <f t="shared" si="146"/>
        <v>1.3521709427684813E-4</v>
      </c>
      <c r="BZ76" s="91">
        <f t="shared" si="147"/>
        <v>4.7538836136306193E-5</v>
      </c>
      <c r="CB76" s="74">
        <f t="shared" si="148"/>
        <v>73</v>
      </c>
      <c r="CC76" s="56">
        <f t="shared" si="149"/>
        <v>1.0959017767161159</v>
      </c>
      <c r="CD76" s="4">
        <f t="shared" si="150"/>
        <v>1.462992492395272</v>
      </c>
      <c r="CE76" s="4">
        <f t="shared" si="151"/>
        <v>1.5845641906371066</v>
      </c>
      <c r="CF76" s="49">
        <f t="shared" si="152"/>
        <v>0.97677623702536964</v>
      </c>
      <c r="CH76" s="74">
        <f t="shared" si="153"/>
        <v>73</v>
      </c>
      <c r="CI76" s="56">
        <f t="shared" si="101"/>
        <v>0</v>
      </c>
      <c r="CJ76" s="4">
        <f t="shared" si="102"/>
        <v>0</v>
      </c>
      <c r="CK76" s="4">
        <f t="shared" si="103"/>
        <v>0</v>
      </c>
      <c r="CL76" s="49">
        <f t="shared" si="154"/>
        <v>0</v>
      </c>
      <c r="CM76" s="4">
        <f t="shared" si="155"/>
        <v>2.0832837196293394</v>
      </c>
      <c r="CN76" s="49">
        <f t="shared" si="156"/>
        <v>-0.91400957602254418</v>
      </c>
      <c r="CP76" s="74">
        <f t="shared" si="157"/>
        <v>73</v>
      </c>
      <c r="CQ76" s="56">
        <f t="shared" si="158"/>
        <v>0</v>
      </c>
      <c r="CR76" s="4">
        <f t="shared" si="159"/>
        <v>0</v>
      </c>
      <c r="CS76" s="4">
        <f t="shared" si="160"/>
        <v>1</v>
      </c>
      <c r="CT76" s="49">
        <f t="shared" si="161"/>
        <v>0</v>
      </c>
      <c r="CU76" s="4">
        <f t="shared" si="162"/>
        <v>1.4639450539461694</v>
      </c>
      <c r="CV76" s="49">
        <f t="shared" si="163"/>
        <v>-0.29467091033937443</v>
      </c>
      <c r="CW76" s="56"/>
      <c r="CX76" s="74">
        <f t="shared" si="164"/>
        <v>73</v>
      </c>
      <c r="CY76" s="4">
        <f>Input_All!Q75*(1-$DC$3)</f>
        <v>1.8818972101701099E-2</v>
      </c>
      <c r="CZ76" s="4">
        <f>Input_All!L75</f>
        <v>3.0768621317108402E-2</v>
      </c>
      <c r="DA76" s="4">
        <f>Input_All!M75</f>
        <v>2.0362653138022799E-2</v>
      </c>
      <c r="DB76" s="49">
        <f>$DC$3*Input_All!Q75</f>
        <v>2.3533050440778202E-2</v>
      </c>
      <c r="DD76" s="102">
        <f>Input_All!Q75*Input_All!C75</f>
        <v>2.0798872453116735</v>
      </c>
      <c r="DG76" s="82">
        <f t="shared" si="165"/>
        <v>73</v>
      </c>
      <c r="DH76" s="56">
        <f t="shared" si="166"/>
        <v>4.5885584895500216E-3</v>
      </c>
      <c r="DI76" s="4">
        <f t="shared" si="167"/>
        <v>8.958686057159021E-3</v>
      </c>
      <c r="DJ76" s="4">
        <f t="shared" si="168"/>
        <v>1.0405968179085623E-2</v>
      </c>
      <c r="DK76" s="49">
        <f t="shared" si="169"/>
        <v>3.1703973027554233E-3</v>
      </c>
      <c r="DM76" s="74">
        <f t="shared" si="170"/>
        <v>73</v>
      </c>
      <c r="DN76" s="4">
        <f t="shared" si="178"/>
        <v>1.7279727013553663E-6</v>
      </c>
      <c r="DO76" s="4">
        <f t="shared" si="178"/>
        <v>6.5182807679312798E-6</v>
      </c>
      <c r="DP76" s="49">
        <f t="shared" si="178"/>
        <v>9.8097493044806052E-6</v>
      </c>
      <c r="DQ76" s="49">
        <f t="shared" si="179"/>
        <v>4.0347680707472663E-6</v>
      </c>
      <c r="DS76" s="74">
        <f t="shared" si="171"/>
        <v>73</v>
      </c>
      <c r="DT76" s="410">
        <f t="shared" ref="DT76:DT123" si="182">MIN($DV$3*EXP($DV$4*DS76),1)</f>
        <v>3.0764821500444718E-2</v>
      </c>
      <c r="DU76" s="467">
        <f t="shared" si="93"/>
        <v>3.0764821500444718E-2</v>
      </c>
      <c r="DV76" s="49"/>
      <c r="DW76" s="102">
        <f t="shared" si="180"/>
        <v>73352.601521694436</v>
      </c>
      <c r="DY76" s="74">
        <f t="shared" si="172"/>
        <v>73</v>
      </c>
      <c r="DZ76" s="409">
        <f t="shared" si="173"/>
        <v>3.1349790332219039E-2</v>
      </c>
      <c r="EB76" s="102">
        <f t="shared" si="181"/>
        <v>72873.17399327083</v>
      </c>
      <c r="EE76" s="74">
        <f t="shared" si="174"/>
        <v>73</v>
      </c>
      <c r="EF76" s="409">
        <f>Input_Accepted!Q75</f>
        <v>4.2352022542479301E-2</v>
      </c>
      <c r="EH76" s="102">
        <f t="shared" si="104"/>
        <v>2.7528814652611547E-2</v>
      </c>
    </row>
    <row r="77" spans="1:138">
      <c r="A77" s="82">
        <f t="shared" si="105"/>
        <v>74</v>
      </c>
      <c r="B77" s="84">
        <f>Input_All!B76</f>
        <v>0</v>
      </c>
      <c r="C77" s="17">
        <f>Input_All!C76</f>
        <v>15.532511978097199</v>
      </c>
      <c r="D77" s="16">
        <f t="shared" si="106"/>
        <v>0</v>
      </c>
      <c r="E77" s="12"/>
      <c r="F77" s="11">
        <f t="shared" si="107"/>
        <v>0</v>
      </c>
      <c r="G77" s="11">
        <f t="shared" si="108"/>
        <v>0</v>
      </c>
      <c r="H77" s="49">
        <f t="shared" si="109"/>
        <v>0</v>
      </c>
      <c r="J77" s="61">
        <f t="shared" si="110"/>
        <v>74</v>
      </c>
      <c r="K77" s="5">
        <f>Input_All!B76</f>
        <v>0</v>
      </c>
      <c r="L77" s="4">
        <f t="shared" si="175"/>
        <v>1827</v>
      </c>
      <c r="M77" s="4">
        <f t="shared" si="176"/>
        <v>0.99890650628758881</v>
      </c>
      <c r="N77" s="4"/>
      <c r="O77" s="49"/>
      <c r="Q77" s="43">
        <f t="shared" si="111"/>
        <v>74</v>
      </c>
      <c r="R77" s="14">
        <f>Input_All!M76</f>
        <v>0</v>
      </c>
      <c r="S77" s="14">
        <f t="shared" si="112"/>
        <v>0</v>
      </c>
      <c r="T77" s="14">
        <f t="shared" si="113"/>
        <v>0</v>
      </c>
      <c r="U77" s="14">
        <f t="shared" si="114"/>
        <v>0</v>
      </c>
      <c r="V77" s="14">
        <f t="shared" si="115"/>
        <v>0</v>
      </c>
      <c r="W77" s="49"/>
      <c r="X77" s="43">
        <f t="shared" si="116"/>
        <v>74</v>
      </c>
      <c r="Y77" s="14">
        <f>+Input_All!I76</f>
        <v>0</v>
      </c>
      <c r="Z77" s="14">
        <f t="shared" si="117"/>
        <v>0</v>
      </c>
      <c r="AA77" s="14">
        <f t="shared" si="118"/>
        <v>0</v>
      </c>
      <c r="AB77" s="14">
        <f t="shared" si="119"/>
        <v>0</v>
      </c>
      <c r="AC77" s="14">
        <f t="shared" si="120"/>
        <v>0</v>
      </c>
      <c r="AD77" s="50"/>
      <c r="AE77" s="43">
        <f t="shared" si="121"/>
        <v>74</v>
      </c>
      <c r="AF77" s="14">
        <f>Input_All!E76</f>
        <v>0</v>
      </c>
      <c r="AG77" s="14">
        <f>Input_All!J76</f>
        <v>2.6277920426199999E-2</v>
      </c>
      <c r="AH77" s="14">
        <f>Input_All!K76</f>
        <v>3.2113896628890998E-2</v>
      </c>
      <c r="AI77" s="44">
        <f>Input_All!L76</f>
        <v>3.4031804518525402E-2</v>
      </c>
      <c r="AK77" s="56">
        <f t="shared" si="95"/>
        <v>0.40816211377943656</v>
      </c>
      <c r="AL77" s="4">
        <f t="shared" si="96"/>
        <v>0.49880948405162467</v>
      </c>
      <c r="AM77" s="4">
        <f t="shared" si="97"/>
        <v>0.52859941132025823</v>
      </c>
      <c r="AN77" s="4">
        <f t="shared" si="122"/>
        <v>0.39745011215810078</v>
      </c>
      <c r="AO77" s="57">
        <f t="shared" si="123"/>
        <v>74</v>
      </c>
      <c r="AQ77" s="74">
        <f t="shared" si="123"/>
        <v>74</v>
      </c>
      <c r="AR77" s="73">
        <f t="shared" si="98"/>
        <v>-2.6277920426199999E-2</v>
      </c>
      <c r="AS77" s="73">
        <f t="shared" si="99"/>
        <v>-3.2113896628890998E-2</v>
      </c>
      <c r="AT77" s="50">
        <f t="shared" si="124"/>
        <v>-3.4031804518525402E-2</v>
      </c>
      <c r="AU77" s="50">
        <f t="shared" si="125"/>
        <v>-2.5588270121314285E-2</v>
      </c>
      <c r="AW77" s="74">
        <f t="shared" si="126"/>
        <v>74</v>
      </c>
      <c r="AX77" s="4">
        <f t="shared" si="127"/>
        <v>0</v>
      </c>
      <c r="AY77" s="4">
        <f t="shared" si="127"/>
        <v>0</v>
      </c>
      <c r="AZ77" s="49">
        <f t="shared" si="127"/>
        <v>0</v>
      </c>
      <c r="BA77" s="4">
        <f t="shared" si="100"/>
        <v>0</v>
      </c>
      <c r="BC77" s="74">
        <f t="shared" si="128"/>
        <v>74</v>
      </c>
      <c r="BD77" s="56">
        <f t="shared" si="129"/>
        <v>0.81632422755887313</v>
      </c>
      <c r="BE77" s="4">
        <f t="shared" si="130"/>
        <v>0.99761896810324935</v>
      </c>
      <c r="BF77" s="4">
        <f t="shared" si="131"/>
        <v>1.0571988226405165</v>
      </c>
      <c r="BG77" s="49">
        <f t="shared" si="132"/>
        <v>0.79490022431620155</v>
      </c>
      <c r="BI77" s="74">
        <f t="shared" si="133"/>
        <v>74</v>
      </c>
      <c r="BJ77" s="56" t="e">
        <f t="shared" si="134"/>
        <v>#NUM!</v>
      </c>
      <c r="BK77" s="4" t="e">
        <f t="shared" si="135"/>
        <v>#NUM!</v>
      </c>
      <c r="BL77" s="4" t="e">
        <f t="shared" si="136"/>
        <v>#NUM!</v>
      </c>
      <c r="BM77" s="49" t="e">
        <f t="shared" si="137"/>
        <v>#NUM!</v>
      </c>
      <c r="BO77" s="74">
        <f t="shared" si="138"/>
        <v>74</v>
      </c>
      <c r="BP77" s="56">
        <f t="shared" si="139"/>
        <v>0.39743646223255091</v>
      </c>
      <c r="BQ77" s="4">
        <f t="shared" si="140"/>
        <v>0.48279076784328034</v>
      </c>
      <c r="BR77" s="4">
        <f t="shared" si="177"/>
        <v>0.51061021948559959</v>
      </c>
      <c r="BS77" s="49">
        <f t="shared" si="141"/>
        <v>0.38728005132845272</v>
      </c>
      <c r="BU77" s="74">
        <f t="shared" si="142"/>
        <v>74</v>
      </c>
      <c r="BV77" s="73">
        <f t="shared" si="143"/>
        <v>6.9052910192569917E-4</v>
      </c>
      <c r="BW77" s="73">
        <f t="shared" si="144"/>
        <v>1.0313023566910966E-3</v>
      </c>
      <c r="BX77" s="73">
        <f t="shared" si="145"/>
        <v>1.158163718787126E-3</v>
      </c>
      <c r="BY77" s="1">
        <f t="shared" si="146"/>
        <v>6.5475956780134531E-4</v>
      </c>
      <c r="BZ77" s="91">
        <f t="shared" si="147"/>
        <v>2.3650927097865036E-5</v>
      </c>
      <c r="CB77" s="74">
        <f t="shared" si="148"/>
        <v>74</v>
      </c>
      <c r="CC77" s="56">
        <f t="shared" si="149"/>
        <v>0</v>
      </c>
      <c r="CD77" s="4">
        <f t="shared" si="150"/>
        <v>0</v>
      </c>
      <c r="CE77" s="4">
        <f t="shared" si="151"/>
        <v>0</v>
      </c>
      <c r="CF77" s="49">
        <f t="shared" si="152"/>
        <v>0</v>
      </c>
      <c r="CH77" s="74">
        <f t="shared" si="153"/>
        <v>74</v>
      </c>
      <c r="CI77" s="56">
        <f t="shared" si="101"/>
        <v>1</v>
      </c>
      <c r="CJ77" s="4">
        <f t="shared" si="102"/>
        <v>1</v>
      </c>
      <c r="CK77" s="4">
        <f t="shared" si="103"/>
        <v>1</v>
      </c>
      <c r="CL77" s="49">
        <f t="shared" si="154"/>
        <v>1</v>
      </c>
      <c r="CM77" s="4">
        <f t="shared" si="155"/>
        <v>0</v>
      </c>
      <c r="CN77" s="49">
        <f t="shared" si="156"/>
        <v>0</v>
      </c>
      <c r="CP77" s="74">
        <f t="shared" si="157"/>
        <v>74</v>
      </c>
      <c r="CQ77" s="56">
        <f t="shared" si="158"/>
        <v>1</v>
      </c>
      <c r="CR77" s="4">
        <f t="shared" si="159"/>
        <v>1</v>
      </c>
      <c r="CS77" s="4">
        <f t="shared" si="160"/>
        <v>1</v>
      </c>
      <c r="CT77" s="49">
        <f t="shared" si="161"/>
        <v>1</v>
      </c>
      <c r="CU77" s="4">
        <f t="shared" si="162"/>
        <v>0</v>
      </c>
      <c r="CV77" s="49">
        <f t="shared" si="163"/>
        <v>0</v>
      </c>
      <c r="CW77" s="56"/>
      <c r="CX77" s="74">
        <f t="shared" si="164"/>
        <v>74</v>
      </c>
      <c r="CY77" s="4">
        <f>Input_All!Q76*(1-$DC$3)</f>
        <v>2.0462495618901216E-2</v>
      </c>
      <c r="CZ77" s="4">
        <f>Input_All!L76</f>
        <v>3.4031804518525402E-2</v>
      </c>
      <c r="DA77" s="4">
        <f>Input_All!M76</f>
        <v>0</v>
      </c>
      <c r="DB77" s="49">
        <f>$DC$3*Input_All!Q76</f>
        <v>2.5588270121314285E-2</v>
      </c>
      <c r="DD77" s="102">
        <f>Input_All!Q76*Input_All!C76</f>
        <v>0.7152840704604454</v>
      </c>
      <c r="DG77" s="82">
        <f t="shared" si="165"/>
        <v>74</v>
      </c>
      <c r="DH77" s="56">
        <f t="shared" si="166"/>
        <v>2.6277920426199999E-2</v>
      </c>
      <c r="DI77" s="4">
        <f t="shared" si="167"/>
        <v>3.2113896628890998E-2</v>
      </c>
      <c r="DJ77" s="4">
        <f t="shared" si="168"/>
        <v>3.4031804518525402E-2</v>
      </c>
      <c r="DK77" s="49">
        <f t="shared" si="169"/>
        <v>2.5588270121314285E-2</v>
      </c>
      <c r="DM77" s="74">
        <f t="shared" si="170"/>
        <v>74</v>
      </c>
      <c r="DN77" s="4">
        <f t="shared" si="178"/>
        <v>1.7601562363548242E-6</v>
      </c>
      <c r="DO77" s="4">
        <f t="shared" si="178"/>
        <v>7.7983770205645015E-6</v>
      </c>
      <c r="DP77" s="49">
        <f t="shared" si="178"/>
        <v>1.0648364606010104E-5</v>
      </c>
      <c r="DQ77" s="49">
        <f t="shared" si="179"/>
        <v>4.2239279352628383E-6</v>
      </c>
      <c r="DS77" s="74">
        <f t="shared" si="171"/>
        <v>74</v>
      </c>
      <c r="DT77" s="410">
        <f t="shared" si="182"/>
        <v>3.4187782548965089E-2</v>
      </c>
      <c r="DU77" s="467">
        <f t="shared" si="93"/>
        <v>3.4187782548965089E-2</v>
      </c>
      <c r="DV77" s="49"/>
      <c r="DW77" s="102">
        <f t="shared" si="180"/>
        <v>71095.921829286264</v>
      </c>
      <c r="DY77" s="74">
        <f t="shared" si="172"/>
        <v>74</v>
      </c>
      <c r="DZ77" s="409">
        <f t="shared" si="173"/>
        <v>3.4837836287074167E-2</v>
      </c>
      <c r="EB77" s="102">
        <f t="shared" si="181"/>
        <v>70588.615267738467</v>
      </c>
      <c r="EE77" s="74">
        <f t="shared" si="174"/>
        <v>74</v>
      </c>
      <c r="EF77" s="409">
        <f>Input_Accepted!Q76</f>
        <v>4.60507657402155E-2</v>
      </c>
      <c r="EH77" s="102">
        <f t="shared" si="104"/>
        <v>2.9932997731140075E-2</v>
      </c>
    </row>
    <row r="78" spans="1:138">
      <c r="A78" s="82">
        <f t="shared" si="105"/>
        <v>75</v>
      </c>
      <c r="B78" s="84">
        <f>Input_All!B77</f>
        <v>2</v>
      </c>
      <c r="C78" s="17">
        <f>Input_All!C77</f>
        <v>9.2245037645448509</v>
      </c>
      <c r="D78" s="16">
        <f t="shared" si="106"/>
        <v>0.21681383097128398</v>
      </c>
      <c r="E78" s="12"/>
      <c r="F78" s="11">
        <f t="shared" si="107"/>
        <v>0</v>
      </c>
      <c r="G78" s="11">
        <f t="shared" si="108"/>
        <v>0</v>
      </c>
      <c r="H78" s="49">
        <f t="shared" si="109"/>
        <v>0</v>
      </c>
      <c r="J78" s="61">
        <f t="shared" si="110"/>
        <v>75</v>
      </c>
      <c r="K78" s="5">
        <f>Input_All!B77</f>
        <v>2</v>
      </c>
      <c r="L78" s="4">
        <f t="shared" si="175"/>
        <v>1829</v>
      </c>
      <c r="M78" s="4">
        <f t="shared" si="176"/>
        <v>1</v>
      </c>
      <c r="N78" s="4"/>
      <c r="O78" s="49"/>
      <c r="Q78" s="43">
        <f t="shared" si="111"/>
        <v>75</v>
      </c>
      <c r="R78" s="14">
        <f>Input_All!M77</f>
        <v>0.21681383097128401</v>
      </c>
      <c r="S78" s="14">
        <f t="shared" si="112"/>
        <v>0.51730247003554852</v>
      </c>
      <c r="T78" s="14">
        <f t="shared" si="113"/>
        <v>-8.3674808092980474E-2</v>
      </c>
      <c r="U78" s="14">
        <f t="shared" si="114"/>
        <v>0.39312094062633712</v>
      </c>
      <c r="V78" s="14">
        <f t="shared" si="115"/>
        <v>4.0506721316230898E-2</v>
      </c>
      <c r="W78" s="49"/>
      <c r="X78" s="43">
        <f t="shared" si="116"/>
        <v>75</v>
      </c>
      <c r="Y78" s="14">
        <f>+Input_All!I77</f>
        <v>0.22857142857142901</v>
      </c>
      <c r="Z78" s="14">
        <f t="shared" si="117"/>
        <v>0.53710010527690588</v>
      </c>
      <c r="AA78" s="14">
        <f t="shared" si="118"/>
        <v>-7.9957248134047892E-2</v>
      </c>
      <c r="AB78" s="14">
        <f t="shared" si="119"/>
        <v>0.40959590725066286</v>
      </c>
      <c r="AC78" s="14">
        <f t="shared" si="120"/>
        <v>4.7546949892195128E-2</v>
      </c>
      <c r="AD78" s="50"/>
      <c r="AE78" s="43">
        <f t="shared" si="121"/>
        <v>75</v>
      </c>
      <c r="AF78" s="14">
        <f>Input_All!E77</f>
        <v>0.22857142857142901</v>
      </c>
      <c r="AG78" s="14">
        <f>Input_All!J77</f>
        <v>2.7616814268899299E-2</v>
      </c>
      <c r="AH78" s="14">
        <f>Input_All!K77</f>
        <v>3.51675653124153E-2</v>
      </c>
      <c r="AI78" s="44">
        <f>Input_All!L77</f>
        <v>3.8269811335113403E-2</v>
      </c>
      <c r="AK78" s="56">
        <f t="shared" si="95"/>
        <v>0.25475140718819755</v>
      </c>
      <c r="AL78" s="4">
        <f t="shared" si="96"/>
        <v>0.32440333861425186</v>
      </c>
      <c r="AM78" s="4">
        <f t="shared" si="97"/>
        <v>0.35302001872917477</v>
      </c>
      <c r="AN78" s="4">
        <f t="shared" si="122"/>
        <v>0.26019576502147679</v>
      </c>
      <c r="AO78" s="57">
        <f t="shared" si="123"/>
        <v>75</v>
      </c>
      <c r="AQ78" s="74">
        <f t="shared" si="123"/>
        <v>75</v>
      </c>
      <c r="AR78" s="73">
        <f t="shared" si="98"/>
        <v>0.18919701670238467</v>
      </c>
      <c r="AS78" s="73">
        <f t="shared" si="99"/>
        <v>0.18164626565886868</v>
      </c>
      <c r="AT78" s="50">
        <f t="shared" si="124"/>
        <v>0.17854401963617059</v>
      </c>
      <c r="AU78" s="50">
        <f t="shared" si="125"/>
        <v>-2.8207020308405193E-2</v>
      </c>
      <c r="AW78" s="74">
        <f t="shared" si="126"/>
        <v>75</v>
      </c>
      <c r="AX78" s="4">
        <f t="shared" si="127"/>
        <v>1</v>
      </c>
      <c r="AY78" s="4">
        <f t="shared" si="127"/>
        <v>1</v>
      </c>
      <c r="AZ78" s="49">
        <f t="shared" si="127"/>
        <v>1</v>
      </c>
      <c r="BA78" s="4">
        <f t="shared" si="100"/>
        <v>0</v>
      </c>
      <c r="BC78" s="74">
        <f t="shared" si="128"/>
        <v>75</v>
      </c>
      <c r="BD78" s="56">
        <f t="shared" si="129"/>
        <v>4.7519598689920954</v>
      </c>
      <c r="BE78" s="4">
        <f t="shared" si="130"/>
        <v>3.924466060006746</v>
      </c>
      <c r="BF78" s="4">
        <f t="shared" si="131"/>
        <v>3.6435508132015673</v>
      </c>
      <c r="BG78" s="49">
        <f t="shared" si="132"/>
        <v>4.678264207863652</v>
      </c>
      <c r="BI78" s="74">
        <f t="shared" si="133"/>
        <v>75</v>
      </c>
      <c r="BJ78" s="56">
        <f t="shared" si="134"/>
        <v>2.3759799344960477</v>
      </c>
      <c r="BK78" s="4">
        <f t="shared" si="135"/>
        <v>1.962233030003373</v>
      </c>
      <c r="BL78" s="4">
        <f t="shared" si="136"/>
        <v>1.8217754066007836</v>
      </c>
      <c r="BM78" s="49">
        <f t="shared" si="137"/>
        <v>2.339132103931826</v>
      </c>
      <c r="BO78" s="74">
        <f t="shared" si="138"/>
        <v>75</v>
      </c>
      <c r="BP78" s="56">
        <f t="shared" si="139"/>
        <v>11.626137149875914</v>
      </c>
      <c r="BQ78" s="4">
        <f t="shared" si="140"/>
        <v>8.3503667896559151</v>
      </c>
      <c r="BR78" s="4">
        <f t="shared" si="177"/>
        <v>7.389763778844225</v>
      </c>
      <c r="BS78" s="49">
        <f t="shared" si="141"/>
        <v>11.305097207936855</v>
      </c>
      <c r="BU78" s="74">
        <f t="shared" si="142"/>
        <v>75</v>
      </c>
      <c r="BV78" s="73">
        <f t="shared" si="143"/>
        <v>4.0382757009478472E-2</v>
      </c>
      <c r="BW78" s="73">
        <f t="shared" si="144"/>
        <v>3.7405054323511273E-2</v>
      </c>
      <c r="BX78" s="73">
        <f t="shared" si="145"/>
        <v>3.6214705522757178E-2</v>
      </c>
      <c r="BY78" s="1">
        <f t="shared" si="146"/>
        <v>4.0145896098591691E-2</v>
      </c>
      <c r="BZ78" s="91">
        <f t="shared" si="147"/>
        <v>4.9998071062073414E-2</v>
      </c>
      <c r="CB78" s="74">
        <f t="shared" si="148"/>
        <v>75</v>
      </c>
      <c r="CC78" s="56">
        <f t="shared" si="149"/>
        <v>0.87917643757356578</v>
      </c>
      <c r="CD78" s="4">
        <f t="shared" si="150"/>
        <v>0.84614190175818338</v>
      </c>
      <c r="CE78" s="4">
        <f t="shared" si="151"/>
        <v>0.83256957540887921</v>
      </c>
      <c r="CF78" s="49">
        <f t="shared" si="152"/>
        <v>0.87659428615072754</v>
      </c>
      <c r="CH78" s="74">
        <f t="shared" si="153"/>
        <v>75</v>
      </c>
      <c r="CI78" s="56">
        <f t="shared" si="101"/>
        <v>0</v>
      </c>
      <c r="CJ78" s="4">
        <f t="shared" si="102"/>
        <v>0</v>
      </c>
      <c r="CK78" s="4">
        <f t="shared" si="103"/>
        <v>0</v>
      </c>
      <c r="CL78" s="49">
        <f t="shared" si="154"/>
        <v>0</v>
      </c>
      <c r="CM78" s="4">
        <f t="shared" si="155"/>
        <v>4.9544819430642537</v>
      </c>
      <c r="CN78" s="49">
        <f t="shared" si="156"/>
        <v>-0.73756593641517154</v>
      </c>
      <c r="CP78" s="74">
        <f t="shared" si="157"/>
        <v>75</v>
      </c>
      <c r="CQ78" s="56">
        <f t="shared" si="158"/>
        <v>1</v>
      </c>
      <c r="CR78" s="4">
        <f t="shared" si="159"/>
        <v>1</v>
      </c>
      <c r="CS78" s="4">
        <f t="shared" si="160"/>
        <v>1</v>
      </c>
      <c r="CT78" s="49">
        <f t="shared" si="161"/>
        <v>1</v>
      </c>
      <c r="CU78" s="4">
        <f t="shared" si="162"/>
        <v>3.778318988375903</v>
      </c>
      <c r="CV78" s="49">
        <f t="shared" si="163"/>
        <v>0.43859701827317937</v>
      </c>
      <c r="CW78" s="56"/>
      <c r="CX78" s="74">
        <f t="shared" si="164"/>
        <v>75</v>
      </c>
      <c r="CY78" s="4">
        <f>Input_All!Q77*(1-$DC$3)</f>
        <v>2.2556664704044205E-2</v>
      </c>
      <c r="CZ78" s="4">
        <f>Input_All!L77</f>
        <v>3.8269811335113403E-2</v>
      </c>
      <c r="DA78" s="4">
        <f>Input_All!M77</f>
        <v>0.21681383097128401</v>
      </c>
      <c r="DB78" s="49">
        <f>$DC$3*Input_All!Q77</f>
        <v>2.8207020308405193E-2</v>
      </c>
      <c r="DD78" s="102">
        <f>Input_All!Q77*Input_All!C77</f>
        <v>0.46826980349950847</v>
      </c>
      <c r="DG78" s="82">
        <f t="shared" si="165"/>
        <v>75</v>
      </c>
      <c r="DH78" s="56">
        <f t="shared" si="166"/>
        <v>0.18919701670238467</v>
      </c>
      <c r="DI78" s="4">
        <f t="shared" si="167"/>
        <v>0.18164626565886868</v>
      </c>
      <c r="DJ78" s="4">
        <f t="shared" si="168"/>
        <v>0.17854401963617059</v>
      </c>
      <c r="DK78" s="49">
        <f t="shared" si="169"/>
        <v>0.18860681066287879</v>
      </c>
      <c r="DM78" s="74">
        <f t="shared" si="170"/>
        <v>75</v>
      </c>
      <c r="DN78" s="4">
        <f t="shared" si="178"/>
        <v>1.7926367220180977E-6</v>
      </c>
      <c r="DO78" s="4">
        <f t="shared" si="178"/>
        <v>9.3248924287370435E-6</v>
      </c>
      <c r="DP78" s="49">
        <f t="shared" si="178"/>
        <v>1.7960701777446363E-5</v>
      </c>
      <c r="DQ78" s="49">
        <f t="shared" si="179"/>
        <v>6.857852542388667E-6</v>
      </c>
      <c r="DS78" s="74">
        <f t="shared" si="171"/>
        <v>75</v>
      </c>
      <c r="DT78" s="410">
        <f t="shared" si="182"/>
        <v>3.7991589699242233E-2</v>
      </c>
      <c r="DU78" s="467">
        <f t="shared" si="93"/>
        <v>3.7991589699242233E-2</v>
      </c>
      <c r="DV78" s="49"/>
      <c r="DW78" s="102">
        <f t="shared" si="180"/>
        <v>68665.309913668403</v>
      </c>
      <c r="DY78" s="74">
        <f t="shared" si="172"/>
        <v>75</v>
      </c>
      <c r="DZ78" s="409">
        <f t="shared" si="173"/>
        <v>3.87139698321253E-2</v>
      </c>
      <c r="EB78" s="102">
        <f t="shared" si="181"/>
        <v>68129.460645309737</v>
      </c>
      <c r="EE78" s="74">
        <f t="shared" si="174"/>
        <v>75</v>
      </c>
      <c r="EF78" s="409">
        <f>Input_Accepted!Q77</f>
        <v>5.0763685012449399E-2</v>
      </c>
      <c r="EH78" s="102">
        <f t="shared" si="104"/>
        <v>3.2996395258092108E-2</v>
      </c>
    </row>
    <row r="79" spans="1:138">
      <c r="A79" s="82">
        <f t="shared" si="105"/>
        <v>76</v>
      </c>
      <c r="B79" s="84">
        <f>Input_All!B78</f>
        <v>0</v>
      </c>
      <c r="C79" s="17">
        <f>Input_All!C78</f>
        <v>3.4921286789870001</v>
      </c>
      <c r="D79" s="16">
        <f t="shared" si="106"/>
        <v>0</v>
      </c>
      <c r="E79" s="12"/>
      <c r="F79" s="11">
        <f t="shared" si="107"/>
        <v>0</v>
      </c>
      <c r="G79" s="11">
        <f t="shared" si="108"/>
        <v>0</v>
      </c>
      <c r="H79" s="49">
        <f t="shared" si="109"/>
        <v>0</v>
      </c>
      <c r="J79" s="61">
        <f t="shared" si="110"/>
        <v>76</v>
      </c>
      <c r="K79" s="5">
        <f>Input_All!B78</f>
        <v>0</v>
      </c>
      <c r="L79" s="4">
        <f t="shared" si="175"/>
        <v>1829</v>
      </c>
      <c r="M79" s="4">
        <f t="shared" si="176"/>
        <v>1</v>
      </c>
      <c r="N79" s="4"/>
      <c r="O79" s="49"/>
      <c r="Q79" s="43">
        <f t="shared" si="111"/>
        <v>76</v>
      </c>
      <c r="R79" s="14">
        <f>Input_All!M78</f>
        <v>0</v>
      </c>
      <c r="S79" s="14">
        <f t="shared" si="112"/>
        <v>0</v>
      </c>
      <c r="T79" s="14">
        <f t="shared" si="113"/>
        <v>0</v>
      </c>
      <c r="U79" s="14">
        <f t="shared" si="114"/>
        <v>0</v>
      </c>
      <c r="V79" s="14">
        <f t="shared" si="115"/>
        <v>0</v>
      </c>
      <c r="W79" s="49"/>
      <c r="X79" s="43">
        <f t="shared" si="116"/>
        <v>76</v>
      </c>
      <c r="Y79" s="14">
        <f>+Input_All!I78</f>
        <v>0</v>
      </c>
      <c r="Z79" s="14">
        <f t="shared" si="117"/>
        <v>0</v>
      </c>
      <c r="AA79" s="14">
        <f t="shared" si="118"/>
        <v>0</v>
      </c>
      <c r="AB79" s="14">
        <f t="shared" si="119"/>
        <v>0</v>
      </c>
      <c r="AC79" s="14">
        <f t="shared" si="120"/>
        <v>0</v>
      </c>
      <c r="AD79" s="50"/>
      <c r="AE79" s="43">
        <f t="shared" si="121"/>
        <v>76</v>
      </c>
      <c r="AF79" s="14">
        <f>Input_All!E78</f>
        <v>0</v>
      </c>
      <c r="AG79" s="14">
        <f>Input_All!J78</f>
        <v>2.8967893155683901E-2</v>
      </c>
      <c r="AH79" s="14">
        <f>Input_All!K78</f>
        <v>3.8505783565736897E-2</v>
      </c>
      <c r="AI79" s="44">
        <f>Input_All!L78</f>
        <v>4.2608221988518699E-2</v>
      </c>
      <c r="AK79" s="56">
        <f t="shared" si="95"/>
        <v>0.10115961045879499</v>
      </c>
      <c r="AL79" s="4">
        <f t="shared" si="96"/>
        <v>0.13446715109677612</v>
      </c>
      <c r="AM79" s="4">
        <f t="shared" si="97"/>
        <v>0.14879339396675065</v>
      </c>
      <c r="AN79" s="4">
        <f t="shared" si="122"/>
        <v>0.10768258512915214</v>
      </c>
      <c r="AO79" s="57">
        <f t="shared" si="123"/>
        <v>76</v>
      </c>
      <c r="AQ79" s="74">
        <f t="shared" si="123"/>
        <v>76</v>
      </c>
      <c r="AR79" s="73">
        <f t="shared" si="98"/>
        <v>-2.8967893155683901E-2</v>
      </c>
      <c r="AS79" s="73">
        <f t="shared" si="99"/>
        <v>-3.8505783565736897E-2</v>
      </c>
      <c r="AT79" s="50">
        <f t="shared" si="124"/>
        <v>-4.2608221988518699E-2</v>
      </c>
      <c r="AU79" s="50">
        <f t="shared" si="125"/>
        <v>-3.0835801033651716E-2</v>
      </c>
      <c r="AW79" s="74">
        <f t="shared" si="126"/>
        <v>76</v>
      </c>
      <c r="AX79" s="4">
        <f t="shared" si="127"/>
        <v>0</v>
      </c>
      <c r="AY79" s="4">
        <f t="shared" si="127"/>
        <v>0</v>
      </c>
      <c r="AZ79" s="49">
        <f t="shared" si="127"/>
        <v>0</v>
      </c>
      <c r="BA79" s="4">
        <f t="shared" si="100"/>
        <v>0</v>
      </c>
      <c r="BC79" s="74">
        <f t="shared" si="128"/>
        <v>76</v>
      </c>
      <c r="BD79" s="56">
        <f t="shared" si="129"/>
        <v>0.20231922091758997</v>
      </c>
      <c r="BE79" s="4">
        <f t="shared" si="130"/>
        <v>0.26893430219355224</v>
      </c>
      <c r="BF79" s="4">
        <f t="shared" si="131"/>
        <v>0.2975867879335013</v>
      </c>
      <c r="BG79" s="49">
        <f t="shared" si="132"/>
        <v>0.21536517025830429</v>
      </c>
      <c r="BI79" s="74">
        <f t="shared" si="133"/>
        <v>76</v>
      </c>
      <c r="BJ79" s="56" t="e">
        <f t="shared" si="134"/>
        <v>#NUM!</v>
      </c>
      <c r="BK79" s="4" t="e">
        <f t="shared" si="135"/>
        <v>#NUM!</v>
      </c>
      <c r="BL79" s="4" t="e">
        <f t="shared" si="136"/>
        <v>#NUM!</v>
      </c>
      <c r="BM79" s="49" t="e">
        <f t="shared" si="137"/>
        <v>#NUM!</v>
      </c>
      <c r="BO79" s="74">
        <f t="shared" si="138"/>
        <v>76</v>
      </c>
      <c r="BP79" s="56">
        <f t="shared" si="139"/>
        <v>9.8229229671354015E-2</v>
      </c>
      <c r="BQ79" s="4">
        <f t="shared" si="140"/>
        <v>0.12928938807994242</v>
      </c>
      <c r="BR79" s="4">
        <f t="shared" si="177"/>
        <v>0.14245357200619022</v>
      </c>
      <c r="BS79" s="49">
        <f t="shared" si="141"/>
        <v>0.10436210635932035</v>
      </c>
      <c r="BU79" s="74">
        <f t="shared" si="142"/>
        <v>76</v>
      </c>
      <c r="BV79" s="73">
        <f t="shared" si="143"/>
        <v>8.3913883387911822E-4</v>
      </c>
      <c r="BW79" s="73">
        <f t="shared" si="144"/>
        <v>1.4826953680113736E-3</v>
      </c>
      <c r="BX79" s="73">
        <f t="shared" si="145"/>
        <v>1.8154605810228883E-3</v>
      </c>
      <c r="BY79" s="1">
        <f t="shared" si="146"/>
        <v>9.5084662538695629E-4</v>
      </c>
      <c r="BZ79" s="91">
        <f t="shared" si="147"/>
        <v>0</v>
      </c>
      <c r="CB79" s="74">
        <f t="shared" si="148"/>
        <v>76</v>
      </c>
      <c r="CC79" s="56">
        <f t="shared" si="149"/>
        <v>0</v>
      </c>
      <c r="CD79" s="4">
        <f t="shared" si="150"/>
        <v>0</v>
      </c>
      <c r="CE79" s="4">
        <f t="shared" si="151"/>
        <v>0</v>
      </c>
      <c r="CF79" s="49">
        <f t="shared" si="152"/>
        <v>0</v>
      </c>
      <c r="CH79" s="74">
        <f t="shared" si="153"/>
        <v>76</v>
      </c>
      <c r="CI79" s="56">
        <f t="shared" si="101"/>
        <v>1</v>
      </c>
      <c r="CJ79" s="4">
        <f t="shared" si="102"/>
        <v>1</v>
      </c>
      <c r="CK79" s="4">
        <f t="shared" si="103"/>
        <v>1</v>
      </c>
      <c r="CL79" s="49">
        <f t="shared" si="154"/>
        <v>1</v>
      </c>
      <c r="CM79" s="4">
        <f t="shared" si="155"/>
        <v>0</v>
      </c>
      <c r="CN79" s="49">
        <f t="shared" si="156"/>
        <v>0</v>
      </c>
      <c r="CP79" s="74">
        <f t="shared" si="157"/>
        <v>76</v>
      </c>
      <c r="CQ79" s="56">
        <f t="shared" si="158"/>
        <v>1</v>
      </c>
      <c r="CR79" s="4">
        <f t="shared" si="159"/>
        <v>1</v>
      </c>
      <c r="CS79" s="4">
        <f t="shared" si="160"/>
        <v>1</v>
      </c>
      <c r="CT79" s="49">
        <f t="shared" si="161"/>
        <v>1</v>
      </c>
      <c r="CU79" s="4">
        <f t="shared" si="162"/>
        <v>0</v>
      </c>
      <c r="CV79" s="49">
        <f t="shared" si="163"/>
        <v>0</v>
      </c>
      <c r="CW79" s="56"/>
      <c r="CX79" s="74">
        <f t="shared" si="164"/>
        <v>76</v>
      </c>
      <c r="CY79" s="4">
        <f>Input_All!Q78*(1-$DC$3)</f>
        <v>2.465885503650448E-2</v>
      </c>
      <c r="CZ79" s="4">
        <f>Input_All!L78</f>
        <v>4.2608221988518699E-2</v>
      </c>
      <c r="DA79" s="4">
        <f>Input_All!M78</f>
        <v>0</v>
      </c>
      <c r="DB79" s="49">
        <f>$DC$3*Input_All!Q78</f>
        <v>3.0835801033651716E-2</v>
      </c>
      <c r="DD79" s="102">
        <f>Input_All!Q78*Input_All!C78</f>
        <v>0.19379447999311247</v>
      </c>
      <c r="DG79" s="82">
        <f t="shared" si="165"/>
        <v>76</v>
      </c>
      <c r="DH79" s="56">
        <f t="shared" si="166"/>
        <v>2.8967893155683901E-2</v>
      </c>
      <c r="DI79" s="4">
        <f t="shared" si="167"/>
        <v>3.8505783565736897E-2</v>
      </c>
      <c r="DJ79" s="4">
        <f t="shared" si="168"/>
        <v>4.2608221988518699E-2</v>
      </c>
      <c r="DK79" s="49">
        <f t="shared" si="169"/>
        <v>3.0835801033651716E-2</v>
      </c>
      <c r="DM79" s="74">
        <f t="shared" si="170"/>
        <v>76</v>
      </c>
      <c r="DN79" s="4">
        <f t="shared" si="178"/>
        <v>1.8254141583151213E-6</v>
      </c>
      <c r="DO79" s="4">
        <f t="shared" si="178"/>
        <v>1.1143701106809492E-5</v>
      </c>
      <c r="DP79" s="49">
        <f t="shared" si="178"/>
        <v>1.8821806997580568E-5</v>
      </c>
      <c r="DQ79" s="49">
        <f t="shared" si="179"/>
        <v>6.9104881014276365E-6</v>
      </c>
      <c r="DS79" s="74">
        <f t="shared" si="171"/>
        <v>76</v>
      </c>
      <c r="DT79" s="410">
        <f t="shared" si="182"/>
        <v>4.2218616718072581E-2</v>
      </c>
      <c r="DU79" s="467">
        <f t="shared" si="93"/>
        <v>4.2218616718072581E-2</v>
      </c>
      <c r="DV79" s="49"/>
      <c r="DW79" s="102">
        <f t="shared" si="180"/>
        <v>66056.605632856998</v>
      </c>
      <c r="DY79" s="74">
        <f t="shared" si="172"/>
        <v>76</v>
      </c>
      <c r="DZ79" s="409">
        <f t="shared" si="173"/>
        <v>4.302137043794519E-2</v>
      </c>
      <c r="EB79" s="102">
        <f t="shared" si="181"/>
        <v>65491.898761208249</v>
      </c>
      <c r="EE79" s="74">
        <f t="shared" si="174"/>
        <v>76</v>
      </c>
      <c r="EF79" s="409">
        <f>Input_Accepted!Q78</f>
        <v>5.5494656070156197E-2</v>
      </c>
      <c r="EH79" s="102">
        <f t="shared" si="104"/>
        <v>3.6071526445601527E-2</v>
      </c>
    </row>
    <row r="80" spans="1:138">
      <c r="A80" s="82">
        <f t="shared" si="105"/>
        <v>77</v>
      </c>
      <c r="B80" s="84">
        <f>Input_All!B79</f>
        <v>0</v>
      </c>
      <c r="C80" s="17">
        <f>Input_All!C79</f>
        <v>2.4969199178644899</v>
      </c>
      <c r="D80" s="16">
        <f t="shared" si="106"/>
        <v>0</v>
      </c>
      <c r="E80" s="12"/>
      <c r="F80" s="11">
        <f t="shared" si="107"/>
        <v>0</v>
      </c>
      <c r="G80" s="11">
        <f t="shared" si="108"/>
        <v>0</v>
      </c>
      <c r="H80" s="49">
        <f t="shared" si="109"/>
        <v>0</v>
      </c>
      <c r="J80" s="61">
        <f t="shared" si="110"/>
        <v>77</v>
      </c>
      <c r="K80" s="5">
        <f>Input_All!B79</f>
        <v>0</v>
      </c>
      <c r="L80" s="4">
        <f t="shared" si="175"/>
        <v>1829</v>
      </c>
      <c r="M80" s="4">
        <f t="shared" si="176"/>
        <v>1</v>
      </c>
      <c r="N80" s="4"/>
      <c r="O80" s="49"/>
      <c r="Q80" s="43">
        <f t="shared" si="111"/>
        <v>77</v>
      </c>
      <c r="R80" s="14">
        <f>Input_All!M79</f>
        <v>0</v>
      </c>
      <c r="S80" s="14">
        <f t="shared" si="112"/>
        <v>0</v>
      </c>
      <c r="T80" s="14">
        <f t="shared" si="113"/>
        <v>0</v>
      </c>
      <c r="U80" s="14">
        <f t="shared" si="114"/>
        <v>0</v>
      </c>
      <c r="V80" s="14">
        <f t="shared" si="115"/>
        <v>0</v>
      </c>
      <c r="W80" s="49"/>
      <c r="X80" s="43">
        <f t="shared" si="116"/>
        <v>77</v>
      </c>
      <c r="Y80" s="14">
        <f>+Input_All!I79</f>
        <v>0</v>
      </c>
      <c r="Z80" s="14">
        <f t="shared" si="117"/>
        <v>0</v>
      </c>
      <c r="AA80" s="14">
        <f t="shared" si="118"/>
        <v>0</v>
      </c>
      <c r="AB80" s="14">
        <f t="shared" si="119"/>
        <v>0</v>
      </c>
      <c r="AC80" s="14">
        <f t="shared" si="120"/>
        <v>0</v>
      </c>
      <c r="AD80" s="50"/>
      <c r="AE80" s="43">
        <f t="shared" si="121"/>
        <v>77</v>
      </c>
      <c r="AF80" s="14">
        <f>Input_All!E79</f>
        <v>0</v>
      </c>
      <c r="AG80" s="14">
        <f>Input_All!J79</f>
        <v>3.0331157086556999E-2</v>
      </c>
      <c r="AH80" s="14">
        <f>Input_All!K79</f>
        <v>4.2153896358816702E-2</v>
      </c>
      <c r="AI80" s="44">
        <f>Input_All!L79</f>
        <v>4.8219339195650197E-2</v>
      </c>
      <c r="AK80" s="56">
        <f t="shared" si="95"/>
        <v>7.573447026130084E-2</v>
      </c>
      <c r="AL80" s="4">
        <f t="shared" si="96"/>
        <v>0.10525490343392482</v>
      </c>
      <c r="AM80" s="4">
        <f t="shared" si="97"/>
        <v>0.12039982846388286</v>
      </c>
      <c r="AN80" s="4">
        <f t="shared" si="122"/>
        <v>8.5313922894311764E-2</v>
      </c>
      <c r="AO80" s="57">
        <f t="shared" si="123"/>
        <v>77</v>
      </c>
      <c r="AQ80" s="74">
        <f t="shared" si="123"/>
        <v>77</v>
      </c>
      <c r="AR80" s="73">
        <f t="shared" si="98"/>
        <v>-3.0331157086556999E-2</v>
      </c>
      <c r="AS80" s="73">
        <f t="shared" si="99"/>
        <v>-4.2153896358816702E-2</v>
      </c>
      <c r="AT80" s="50">
        <f t="shared" si="124"/>
        <v>-4.8219339195650197E-2</v>
      </c>
      <c r="AU80" s="50">
        <f t="shared" si="125"/>
        <v>-3.4167664843363164E-2</v>
      </c>
      <c r="AW80" s="74">
        <f t="shared" si="126"/>
        <v>77</v>
      </c>
      <c r="AX80" s="4">
        <f t="shared" si="127"/>
        <v>0</v>
      </c>
      <c r="AY80" s="4">
        <f t="shared" si="127"/>
        <v>0</v>
      </c>
      <c r="AZ80" s="49">
        <f t="shared" si="127"/>
        <v>0</v>
      </c>
      <c r="BA80" s="4">
        <f t="shared" si="100"/>
        <v>0</v>
      </c>
      <c r="BC80" s="74">
        <f t="shared" si="128"/>
        <v>77</v>
      </c>
      <c r="BD80" s="56">
        <f t="shared" si="129"/>
        <v>0.15146894052260168</v>
      </c>
      <c r="BE80" s="4">
        <f t="shared" si="130"/>
        <v>0.21050980686784965</v>
      </c>
      <c r="BF80" s="4">
        <f t="shared" si="131"/>
        <v>0.24079965692776573</v>
      </c>
      <c r="BG80" s="49">
        <f t="shared" si="132"/>
        <v>0.17062784578862353</v>
      </c>
      <c r="BI80" s="74">
        <f t="shared" si="133"/>
        <v>77</v>
      </c>
      <c r="BJ80" s="56" t="e">
        <f t="shared" si="134"/>
        <v>#NUM!</v>
      </c>
      <c r="BK80" s="4" t="e">
        <f t="shared" si="135"/>
        <v>#NUM!</v>
      </c>
      <c r="BL80" s="4" t="e">
        <f t="shared" si="136"/>
        <v>#NUM!</v>
      </c>
      <c r="BM80" s="49" t="e">
        <f t="shared" si="137"/>
        <v>#NUM!</v>
      </c>
      <c r="BO80" s="74">
        <f t="shared" si="138"/>
        <v>77</v>
      </c>
      <c r="BP80" s="56">
        <f t="shared" si="139"/>
        <v>7.3437356146938151E-2</v>
      </c>
      <c r="BQ80" s="4">
        <f t="shared" si="140"/>
        <v>0.10081799914331391</v>
      </c>
      <c r="BR80" s="4">
        <f t="shared" si="177"/>
        <v>0.11459422829608479</v>
      </c>
      <c r="BS80" s="49">
        <f t="shared" si="141"/>
        <v>8.2398945370386389E-2</v>
      </c>
      <c r="BU80" s="74">
        <f t="shared" si="142"/>
        <v>77</v>
      </c>
      <c r="BV80" s="73">
        <f t="shared" si="143"/>
        <v>9.1997909020939683E-4</v>
      </c>
      <c r="BW80" s="73">
        <f t="shared" si="144"/>
        <v>1.77695097822986E-3</v>
      </c>
      <c r="BX80" s="73">
        <f t="shared" si="145"/>
        <v>2.3251046724651675E-3</v>
      </c>
      <c r="BY80" s="1">
        <f t="shared" si="146"/>
        <v>1.1674293208483952E-3</v>
      </c>
      <c r="BZ80" s="91">
        <f t="shared" si="147"/>
        <v>0</v>
      </c>
      <c r="CB80" s="74">
        <f t="shared" si="148"/>
        <v>77</v>
      </c>
      <c r="CC80" s="56">
        <f t="shared" si="149"/>
        <v>0</v>
      </c>
      <c r="CD80" s="4">
        <f t="shared" si="150"/>
        <v>0</v>
      </c>
      <c r="CE80" s="4">
        <f t="shared" si="151"/>
        <v>0</v>
      </c>
      <c r="CF80" s="49">
        <f t="shared" si="152"/>
        <v>0</v>
      </c>
      <c r="CH80" s="74">
        <f t="shared" si="153"/>
        <v>77</v>
      </c>
      <c r="CI80" s="56">
        <f t="shared" si="101"/>
        <v>1</v>
      </c>
      <c r="CJ80" s="4">
        <f t="shared" si="102"/>
        <v>1</v>
      </c>
      <c r="CK80" s="4">
        <f t="shared" si="103"/>
        <v>1</v>
      </c>
      <c r="CL80" s="49">
        <f t="shared" si="154"/>
        <v>1</v>
      </c>
      <c r="CM80" s="4">
        <f t="shared" si="155"/>
        <v>0</v>
      </c>
      <c r="CN80" s="49">
        <f t="shared" si="156"/>
        <v>0</v>
      </c>
      <c r="CP80" s="74">
        <f t="shared" si="157"/>
        <v>77</v>
      </c>
      <c r="CQ80" s="56">
        <f t="shared" si="158"/>
        <v>1</v>
      </c>
      <c r="CR80" s="4">
        <f t="shared" si="159"/>
        <v>1</v>
      </c>
      <c r="CS80" s="4">
        <f t="shared" si="160"/>
        <v>1</v>
      </c>
      <c r="CT80" s="49">
        <f t="shared" si="161"/>
        <v>1</v>
      </c>
      <c r="CU80" s="4">
        <f t="shared" si="162"/>
        <v>0</v>
      </c>
      <c r="CV80" s="49">
        <f t="shared" si="163"/>
        <v>0</v>
      </c>
      <c r="CW80" s="56"/>
      <c r="CX80" s="74">
        <f t="shared" si="164"/>
        <v>77</v>
      </c>
      <c r="CY80" s="4">
        <f>Input_All!Q79*(1-$DC$3)</f>
        <v>2.7323288712003534E-2</v>
      </c>
      <c r="CZ80" s="4">
        <f>Input_All!L79</f>
        <v>4.8219339195650197E-2</v>
      </c>
      <c r="DA80" s="4">
        <f>Input_All!M79</f>
        <v>0</v>
      </c>
      <c r="DB80" s="49">
        <f>$DC$3*Input_All!Q79</f>
        <v>3.4167664843363164E-2</v>
      </c>
      <c r="DD80" s="102">
        <f>Input_All!Q79*Input_All!C79</f>
        <v>0.15353798670087537</v>
      </c>
      <c r="DG80" s="82">
        <f t="shared" si="165"/>
        <v>77</v>
      </c>
      <c r="DH80" s="56">
        <f t="shared" si="166"/>
        <v>3.0331157086556999E-2</v>
      </c>
      <c r="DI80" s="4">
        <f t="shared" si="167"/>
        <v>4.2153896358816702E-2</v>
      </c>
      <c r="DJ80" s="4">
        <f t="shared" si="168"/>
        <v>4.8219339195650197E-2</v>
      </c>
      <c r="DK80" s="49">
        <f t="shared" si="169"/>
        <v>3.4167664843363164E-2</v>
      </c>
      <c r="DM80" s="74">
        <f t="shared" si="170"/>
        <v>77</v>
      </c>
      <c r="DN80" s="4">
        <f t="shared" si="178"/>
        <v>1.8584885452195691E-6</v>
      </c>
      <c r="DO80" s="4">
        <f t="shared" si="178"/>
        <v>1.3308726951032538E-5</v>
      </c>
      <c r="DP80" s="49">
        <f t="shared" si="178"/>
        <v>3.1484636312167188E-5</v>
      </c>
      <c r="DQ80" s="49">
        <f t="shared" si="179"/>
        <v>1.1101316446464885E-5</v>
      </c>
      <c r="DS80" s="74">
        <f t="shared" si="171"/>
        <v>77</v>
      </c>
      <c r="DT80" s="410">
        <f t="shared" si="182"/>
        <v>4.6915951969840067E-2</v>
      </c>
      <c r="DU80" s="467">
        <f t="shared" si="93"/>
        <v>4.6915951969840067E-2</v>
      </c>
      <c r="DV80" s="49"/>
      <c r="DW80" s="102">
        <f t="shared" si="180"/>
        <v>63267.787117946536</v>
      </c>
      <c r="DY80" s="74">
        <f t="shared" si="172"/>
        <v>77</v>
      </c>
      <c r="DZ80" s="409">
        <f t="shared" si="173"/>
        <v>4.7808021817051141E-2</v>
      </c>
      <c r="EB80" s="102">
        <f t="shared" si="181"/>
        <v>62674.347523917902</v>
      </c>
      <c r="EE80" s="74">
        <f t="shared" si="174"/>
        <v>77</v>
      </c>
      <c r="EF80" s="409">
        <f>Input_Accepted!Q79</f>
        <v>6.1490953555366698E-2</v>
      </c>
      <c r="EH80" s="102">
        <f t="shared" si="104"/>
        <v>3.9969119810988357E-2</v>
      </c>
    </row>
    <row r="81" spans="1:138">
      <c r="A81" s="82">
        <f t="shared" si="105"/>
        <v>78</v>
      </c>
      <c r="B81" s="84">
        <f>Input_All!B80</f>
        <v>0</v>
      </c>
      <c r="C81" s="17">
        <f>Input_All!C80</f>
        <v>1.10677618069815</v>
      </c>
      <c r="D81" s="16">
        <f t="shared" si="106"/>
        <v>0</v>
      </c>
      <c r="E81" s="12"/>
      <c r="F81" s="11">
        <f t="shared" si="107"/>
        <v>0</v>
      </c>
      <c r="G81" s="11">
        <f t="shared" si="108"/>
        <v>0</v>
      </c>
      <c r="H81" s="49">
        <f t="shared" si="109"/>
        <v>0</v>
      </c>
      <c r="J81" s="61">
        <f t="shared" si="110"/>
        <v>78</v>
      </c>
      <c r="K81" s="5">
        <f>Input_All!B80</f>
        <v>0</v>
      </c>
      <c r="L81" s="4">
        <f t="shared" si="175"/>
        <v>1829</v>
      </c>
      <c r="M81" s="4">
        <f t="shared" si="176"/>
        <v>1</v>
      </c>
      <c r="N81" s="4"/>
      <c r="O81" s="49"/>
      <c r="Q81" s="43">
        <f t="shared" si="111"/>
        <v>78</v>
      </c>
      <c r="R81" s="14">
        <f>Input_All!M80</f>
        <v>0</v>
      </c>
      <c r="S81" s="14">
        <f t="shared" si="112"/>
        <v>0</v>
      </c>
      <c r="T81" s="14">
        <f t="shared" si="113"/>
        <v>0</v>
      </c>
      <c r="U81" s="14">
        <f t="shared" si="114"/>
        <v>0</v>
      </c>
      <c r="V81" s="14">
        <f t="shared" si="115"/>
        <v>0</v>
      </c>
      <c r="W81" s="49"/>
      <c r="X81" s="43">
        <f t="shared" si="116"/>
        <v>78</v>
      </c>
      <c r="Y81" s="14">
        <f>+Input_All!I80</f>
        <v>0</v>
      </c>
      <c r="Z81" s="14">
        <f t="shared" si="117"/>
        <v>0</v>
      </c>
      <c r="AA81" s="14">
        <f t="shared" si="118"/>
        <v>0</v>
      </c>
      <c r="AB81" s="14">
        <f t="shared" si="119"/>
        <v>0</v>
      </c>
      <c r="AC81" s="14">
        <f t="shared" si="120"/>
        <v>0</v>
      </c>
      <c r="AD81" s="50"/>
      <c r="AE81" s="43">
        <f t="shared" si="121"/>
        <v>78</v>
      </c>
      <c r="AF81" s="14">
        <f>Input_All!E80</f>
        <v>0</v>
      </c>
      <c r="AG81" s="14">
        <f>Input_All!J80</f>
        <v>3.1706606061513203E-2</v>
      </c>
      <c r="AH81" s="14">
        <f>Input_All!K80</f>
        <v>4.61392697962889E-2</v>
      </c>
      <c r="AI81" s="44">
        <f>Input_All!L80</f>
        <v>5.4477858802659797E-2</v>
      </c>
      <c r="AK81" s="56">
        <f t="shared" si="95"/>
        <v>3.5092116359662397E-2</v>
      </c>
      <c r="AL81" s="4">
        <f t="shared" si="96"/>
        <v>5.1065844805338136E-2</v>
      </c>
      <c r="AM81" s="4">
        <f t="shared" si="97"/>
        <v>6.02947964982209E-2</v>
      </c>
      <c r="AN81" s="4">
        <f t="shared" si="122"/>
        <v>4.184184160845774E-2</v>
      </c>
      <c r="AO81" s="57">
        <f t="shared" si="123"/>
        <v>78</v>
      </c>
      <c r="AQ81" s="74">
        <f t="shared" si="123"/>
        <v>78</v>
      </c>
      <c r="AR81" s="73">
        <f t="shared" si="98"/>
        <v>-3.1706606061513203E-2</v>
      </c>
      <c r="AS81" s="73">
        <f t="shared" si="99"/>
        <v>-4.61392697962889E-2</v>
      </c>
      <c r="AT81" s="50">
        <f t="shared" si="124"/>
        <v>-5.4477858802659797E-2</v>
      </c>
      <c r="AU81" s="50">
        <f t="shared" si="125"/>
        <v>-3.7805151879998063E-2</v>
      </c>
      <c r="AW81" s="74">
        <f t="shared" si="126"/>
        <v>78</v>
      </c>
      <c r="AX81" s="4">
        <f t="shared" si="127"/>
        <v>0</v>
      </c>
      <c r="AY81" s="4">
        <f t="shared" si="127"/>
        <v>0</v>
      </c>
      <c r="AZ81" s="49">
        <f t="shared" si="127"/>
        <v>0</v>
      </c>
      <c r="BA81" s="4">
        <f t="shared" si="100"/>
        <v>0</v>
      </c>
      <c r="BC81" s="74">
        <f t="shared" si="128"/>
        <v>78</v>
      </c>
      <c r="BD81" s="56">
        <f t="shared" si="129"/>
        <v>7.0184232719324793E-2</v>
      </c>
      <c r="BE81" s="4">
        <f t="shared" si="130"/>
        <v>0.10213168961067627</v>
      </c>
      <c r="BF81" s="4">
        <f t="shared" si="131"/>
        <v>0.1205895929964418</v>
      </c>
      <c r="BG81" s="49">
        <f t="shared" si="132"/>
        <v>8.368368321691548E-2</v>
      </c>
      <c r="BI81" s="74">
        <f t="shared" si="133"/>
        <v>78</v>
      </c>
      <c r="BJ81" s="56" t="e">
        <f t="shared" si="134"/>
        <v>#NUM!</v>
      </c>
      <c r="BK81" s="4" t="e">
        <f t="shared" si="135"/>
        <v>#NUM!</v>
      </c>
      <c r="BL81" s="4" t="e">
        <f t="shared" si="136"/>
        <v>#NUM!</v>
      </c>
      <c r="BM81" s="49" t="e">
        <f t="shared" si="137"/>
        <v>#NUM!</v>
      </c>
      <c r="BO81" s="74">
        <f t="shared" si="138"/>
        <v>78</v>
      </c>
      <c r="BP81" s="56">
        <f t="shared" si="139"/>
        <v>3.3979464450381795E-2</v>
      </c>
      <c r="BQ81" s="4">
        <f t="shared" si="140"/>
        <v>4.8709704014489222E-2</v>
      </c>
      <c r="BR81" s="4">
        <f t="shared" si="177"/>
        <v>5.7010065088055714E-2</v>
      </c>
      <c r="BS81" s="49">
        <f t="shared" si="141"/>
        <v>4.0260004431511169E-2</v>
      </c>
      <c r="BU81" s="74">
        <f t="shared" si="142"/>
        <v>78</v>
      </c>
      <c r="BV81" s="73">
        <f t="shared" si="143"/>
        <v>1.0053088679399858E-3</v>
      </c>
      <c r="BW81" s="73">
        <f t="shared" si="144"/>
        <v>2.1288322173347372E-3</v>
      </c>
      <c r="BX81" s="73">
        <f t="shared" si="145"/>
        <v>2.9678370997225376E-3</v>
      </c>
      <c r="BY81" s="1">
        <f t="shared" si="146"/>
        <v>1.4292295086697211E-3</v>
      </c>
      <c r="BZ81" s="91">
        <f t="shared" si="147"/>
        <v>0</v>
      </c>
      <c r="CB81" s="74">
        <f t="shared" si="148"/>
        <v>78</v>
      </c>
      <c r="CC81" s="56">
        <f t="shared" si="149"/>
        <v>0</v>
      </c>
      <c r="CD81" s="4">
        <f t="shared" si="150"/>
        <v>0</v>
      </c>
      <c r="CE81" s="4">
        <f t="shared" si="151"/>
        <v>0</v>
      </c>
      <c r="CF81" s="49">
        <f t="shared" si="152"/>
        <v>0</v>
      </c>
      <c r="CH81" s="74">
        <f t="shared" si="153"/>
        <v>78</v>
      </c>
      <c r="CI81" s="56">
        <f t="shared" si="101"/>
        <v>1</v>
      </c>
      <c r="CJ81" s="4">
        <f t="shared" si="102"/>
        <v>1</v>
      </c>
      <c r="CK81" s="4">
        <f t="shared" si="103"/>
        <v>1</v>
      </c>
      <c r="CL81" s="49">
        <f t="shared" si="154"/>
        <v>1</v>
      </c>
      <c r="CM81" s="4">
        <f t="shared" si="155"/>
        <v>0</v>
      </c>
      <c r="CN81" s="49">
        <f t="shared" si="156"/>
        <v>0</v>
      </c>
      <c r="CP81" s="74">
        <f t="shared" si="157"/>
        <v>78</v>
      </c>
      <c r="CQ81" s="56">
        <f t="shared" si="158"/>
        <v>1</v>
      </c>
      <c r="CR81" s="4">
        <f t="shared" si="159"/>
        <v>1</v>
      </c>
      <c r="CS81" s="4">
        <f t="shared" si="160"/>
        <v>1</v>
      </c>
      <c r="CT81" s="49">
        <f t="shared" si="161"/>
        <v>1</v>
      </c>
      <c r="CU81" s="4">
        <f t="shared" si="162"/>
        <v>0</v>
      </c>
      <c r="CV81" s="49">
        <f t="shared" si="163"/>
        <v>0</v>
      </c>
      <c r="CW81" s="56"/>
      <c r="CX81" s="74">
        <f t="shared" si="164"/>
        <v>78</v>
      </c>
      <c r="CY81" s="4">
        <f>Input_All!Q80*(1-$DC$3)</f>
        <v>3.0232123979025034E-2</v>
      </c>
      <c r="CZ81" s="4">
        <f>Input_All!L80</f>
        <v>5.4477858802659797E-2</v>
      </c>
      <c r="DA81" s="4">
        <f>Input_All!M80</f>
        <v>0</v>
      </c>
      <c r="DB81" s="49">
        <f>$DC$3*Input_All!Q80</f>
        <v>3.7805151879998063E-2</v>
      </c>
      <c r="DD81" s="102">
        <f>Input_All!Q80*Input_All!C80</f>
        <v>7.5302036320356022E-2</v>
      </c>
      <c r="DG81" s="82">
        <f t="shared" si="165"/>
        <v>78</v>
      </c>
      <c r="DH81" s="56">
        <f t="shared" si="166"/>
        <v>3.1706606061513203E-2</v>
      </c>
      <c r="DI81" s="4">
        <f t="shared" si="167"/>
        <v>4.61392697962889E-2</v>
      </c>
      <c r="DJ81" s="4">
        <f t="shared" si="168"/>
        <v>5.4477858802659797E-2</v>
      </c>
      <c r="DK81" s="49">
        <f t="shared" si="169"/>
        <v>3.7805151879998063E-2</v>
      </c>
      <c r="DM81" s="74">
        <f t="shared" si="170"/>
        <v>78</v>
      </c>
      <c r="DN81" s="4">
        <f t="shared" si="178"/>
        <v>1.8918598827080721E-6</v>
      </c>
      <c r="DO81" s="4">
        <f t="shared" si="178"/>
        <v>1.588320143610896E-5</v>
      </c>
      <c r="DP81" s="49">
        <f t="shared" si="178"/>
        <v>3.9169067671323593E-5</v>
      </c>
      <c r="DQ81" s="49">
        <f t="shared" si="179"/>
        <v>1.3231311941686934E-5</v>
      </c>
      <c r="DS81" s="74">
        <f t="shared" si="171"/>
        <v>78</v>
      </c>
      <c r="DT81" s="410">
        <f t="shared" si="182"/>
        <v>5.2135922972912307E-2</v>
      </c>
      <c r="DU81" s="467">
        <f t="shared" si="93"/>
        <v>5.2135922972912307E-2</v>
      </c>
      <c r="DV81" s="49"/>
      <c r="DW81" s="102">
        <f t="shared" si="180"/>
        <v>60299.518656282889</v>
      </c>
      <c r="DY81" s="74">
        <f t="shared" si="172"/>
        <v>78</v>
      </c>
      <c r="DZ81" s="409">
        <f t="shared" si="173"/>
        <v>5.3127246454327592E-2</v>
      </c>
      <c r="EB81" s="102">
        <f t="shared" si="181"/>
        <v>59678.01095012499</v>
      </c>
      <c r="EE81" s="74">
        <f t="shared" si="174"/>
        <v>78</v>
      </c>
      <c r="EF81" s="409">
        <f>Input_Accepted!Q80</f>
        <v>6.8037275859023097E-2</v>
      </c>
      <c r="EH81" s="102">
        <f t="shared" si="104"/>
        <v>4.4224229308365018E-2</v>
      </c>
    </row>
    <row r="82" spans="1:138">
      <c r="A82" s="82">
        <f t="shared" si="105"/>
        <v>79</v>
      </c>
      <c r="B82" s="84">
        <f>Input_All!B81</f>
        <v>0</v>
      </c>
      <c r="C82" s="17">
        <f>Input_All!C81</f>
        <v>0.24709103353866599</v>
      </c>
      <c r="D82" s="16">
        <f t="shared" si="106"/>
        <v>0</v>
      </c>
      <c r="E82" s="12"/>
      <c r="F82" s="11">
        <f t="shared" si="107"/>
        <v>0</v>
      </c>
      <c r="G82" s="11">
        <f t="shared" si="108"/>
        <v>0</v>
      </c>
      <c r="H82" s="49">
        <f t="shared" si="109"/>
        <v>0</v>
      </c>
      <c r="J82" s="61">
        <f t="shared" si="110"/>
        <v>79</v>
      </c>
      <c r="K82" s="5">
        <f>Input_All!B81</f>
        <v>0</v>
      </c>
      <c r="L82" s="4">
        <f t="shared" si="175"/>
        <v>1829</v>
      </c>
      <c r="M82" s="4">
        <f t="shared" si="176"/>
        <v>1</v>
      </c>
      <c r="N82" s="4"/>
      <c r="O82" s="49"/>
      <c r="Q82" s="43">
        <f t="shared" si="111"/>
        <v>79</v>
      </c>
      <c r="R82" s="14">
        <f>Input_All!M81</f>
        <v>0</v>
      </c>
      <c r="S82" s="14">
        <f t="shared" si="112"/>
        <v>0</v>
      </c>
      <c r="T82" s="14">
        <f t="shared" si="113"/>
        <v>0</v>
      </c>
      <c r="U82" s="14">
        <f t="shared" si="114"/>
        <v>0</v>
      </c>
      <c r="V82" s="14">
        <f t="shared" si="115"/>
        <v>0</v>
      </c>
      <c r="W82" s="49"/>
      <c r="X82" s="43">
        <f t="shared" si="116"/>
        <v>79</v>
      </c>
      <c r="Y82" s="14">
        <f>+Input_All!I81</f>
        <v>0</v>
      </c>
      <c r="Z82" s="14">
        <f t="shared" si="117"/>
        <v>0</v>
      </c>
      <c r="AA82" s="14">
        <f t="shared" si="118"/>
        <v>0</v>
      </c>
      <c r="AB82" s="14">
        <f t="shared" si="119"/>
        <v>0</v>
      </c>
      <c r="AC82" s="14">
        <f t="shared" si="120"/>
        <v>0</v>
      </c>
      <c r="AD82" s="50"/>
      <c r="AE82" s="43">
        <f t="shared" si="121"/>
        <v>79</v>
      </c>
      <c r="AF82" s="14">
        <f>Input_All!E81</f>
        <v>0</v>
      </c>
      <c r="AG82" s="14">
        <f>Input_All!J81</f>
        <v>3.3094240080540398E-2</v>
      </c>
      <c r="AH82" s="14">
        <f>Input_All!K81</f>
        <v>5.0491403534562398E-2</v>
      </c>
      <c r="AI82" s="44">
        <f>Input_All!L81</f>
        <v>6.1199283791180302E-2</v>
      </c>
      <c r="AK82" s="56">
        <f t="shared" si="95"/>
        <v>8.177289985677471E-3</v>
      </c>
      <c r="AL82" s="4">
        <f t="shared" si="96"/>
        <v>1.2475973084172877E-2</v>
      </c>
      <c r="AM82" s="4">
        <f t="shared" si="97"/>
        <v>1.512179428378887E-2</v>
      </c>
      <c r="AN82" s="4">
        <f t="shared" si="122"/>
        <v>1.0286783468329537E-2</v>
      </c>
      <c r="AO82" s="57">
        <f t="shared" si="123"/>
        <v>79</v>
      </c>
      <c r="AQ82" s="74">
        <f t="shared" si="123"/>
        <v>79</v>
      </c>
      <c r="AR82" s="73">
        <f t="shared" si="98"/>
        <v>-3.3094240080540398E-2</v>
      </c>
      <c r="AS82" s="73">
        <f t="shared" si="99"/>
        <v>-5.0491403534562398E-2</v>
      </c>
      <c r="AT82" s="50">
        <f t="shared" si="124"/>
        <v>-6.1199283791180302E-2</v>
      </c>
      <c r="AU82" s="50">
        <f t="shared" si="125"/>
        <v>-4.1631553039417804E-2</v>
      </c>
      <c r="AW82" s="74">
        <f t="shared" si="126"/>
        <v>79</v>
      </c>
      <c r="AX82" s="4">
        <f t="shared" si="127"/>
        <v>0</v>
      </c>
      <c r="AY82" s="4">
        <f t="shared" si="127"/>
        <v>0</v>
      </c>
      <c r="AZ82" s="49">
        <f t="shared" si="127"/>
        <v>0</v>
      </c>
      <c r="BA82" s="4">
        <f t="shared" si="100"/>
        <v>0</v>
      </c>
      <c r="BC82" s="74">
        <f t="shared" si="128"/>
        <v>79</v>
      </c>
      <c r="BD82" s="56">
        <f t="shared" si="129"/>
        <v>1.6354579971354942E-2</v>
      </c>
      <c r="BE82" s="4">
        <f t="shared" si="130"/>
        <v>2.4951946168345753E-2</v>
      </c>
      <c r="BF82" s="4">
        <f t="shared" si="131"/>
        <v>3.024358856757774E-2</v>
      </c>
      <c r="BG82" s="49">
        <f t="shared" si="132"/>
        <v>2.0573566936659075E-2</v>
      </c>
      <c r="BI82" s="74">
        <f t="shared" si="133"/>
        <v>79</v>
      </c>
      <c r="BJ82" s="56" t="e">
        <f t="shared" si="134"/>
        <v>#NUM!</v>
      </c>
      <c r="BK82" s="4" t="e">
        <f t="shared" si="135"/>
        <v>#NUM!</v>
      </c>
      <c r="BL82" s="4" t="e">
        <f t="shared" si="136"/>
        <v>#NUM!</v>
      </c>
      <c r="BM82" s="49" t="e">
        <f t="shared" si="137"/>
        <v>#NUM!</v>
      </c>
      <c r="BO82" s="74">
        <f t="shared" si="138"/>
        <v>79</v>
      </c>
      <c r="BP82" s="56">
        <f t="shared" si="139"/>
        <v>7.9066687876832627E-3</v>
      </c>
      <c r="BQ82" s="4">
        <f t="shared" si="140"/>
        <v>1.1846043692693565E-2</v>
      </c>
      <c r="BR82" s="4">
        <f t="shared" si="177"/>
        <v>1.4196351303983426E-2</v>
      </c>
      <c r="BS82" s="49">
        <f t="shared" si="141"/>
        <v>9.8585286967627708E-3</v>
      </c>
      <c r="BU82" s="74">
        <f t="shared" si="142"/>
        <v>79</v>
      </c>
      <c r="BV82" s="73">
        <f t="shared" si="143"/>
        <v>1.0952287265084465E-3</v>
      </c>
      <c r="BW82" s="73">
        <f t="shared" si="144"/>
        <v>2.5493818308900203E-3</v>
      </c>
      <c r="BX82" s="73">
        <f t="shared" si="145"/>
        <v>3.745352336553424E-3</v>
      </c>
      <c r="BY82" s="1">
        <f t="shared" si="146"/>
        <v>1.7331862084738578E-3</v>
      </c>
      <c r="BZ82" s="91">
        <f t="shared" si="147"/>
        <v>0</v>
      </c>
      <c r="CB82" s="74">
        <f t="shared" si="148"/>
        <v>79</v>
      </c>
      <c r="CC82" s="56">
        <f t="shared" si="149"/>
        <v>0</v>
      </c>
      <c r="CD82" s="4">
        <f t="shared" si="150"/>
        <v>0</v>
      </c>
      <c r="CE82" s="4">
        <f t="shared" si="151"/>
        <v>0</v>
      </c>
      <c r="CF82" s="49">
        <f t="shared" si="152"/>
        <v>0</v>
      </c>
      <c r="CH82" s="74">
        <f t="shared" si="153"/>
        <v>79</v>
      </c>
      <c r="CI82" s="56">
        <f t="shared" si="101"/>
        <v>1</v>
      </c>
      <c r="CJ82" s="4">
        <f t="shared" si="102"/>
        <v>1</v>
      </c>
      <c r="CK82" s="4">
        <f t="shared" si="103"/>
        <v>1</v>
      </c>
      <c r="CL82" s="49">
        <f t="shared" si="154"/>
        <v>1</v>
      </c>
      <c r="CM82" s="4">
        <f t="shared" si="155"/>
        <v>0</v>
      </c>
      <c r="CN82" s="49">
        <f t="shared" si="156"/>
        <v>0</v>
      </c>
      <c r="CP82" s="74">
        <f t="shared" si="157"/>
        <v>79</v>
      </c>
      <c r="CQ82" s="56">
        <f t="shared" si="158"/>
        <v>1</v>
      </c>
      <c r="CR82" s="4">
        <f t="shared" si="159"/>
        <v>1</v>
      </c>
      <c r="CS82" s="4">
        <f t="shared" si="160"/>
        <v>1</v>
      </c>
      <c r="CT82" s="49">
        <f t="shared" si="161"/>
        <v>1</v>
      </c>
      <c r="CU82" s="4">
        <f t="shared" si="162"/>
        <v>0</v>
      </c>
      <c r="CV82" s="49">
        <f t="shared" si="163"/>
        <v>0</v>
      </c>
      <c r="CW82" s="56"/>
      <c r="CX82" s="74">
        <f t="shared" si="164"/>
        <v>79</v>
      </c>
      <c r="CY82" s="4">
        <f>Input_All!Q81*(1-$DC$3)</f>
        <v>3.3292030592077596E-2</v>
      </c>
      <c r="CZ82" s="4">
        <f>Input_All!L81</f>
        <v>6.1199283791180302E-2</v>
      </c>
      <c r="DA82" s="4">
        <f>Input_All!M81</f>
        <v>0</v>
      </c>
      <c r="DB82" s="49">
        <f>$DC$3*Input_All!Q81</f>
        <v>4.1631553039417804E-2</v>
      </c>
      <c r="DD82" s="102">
        <f>Input_All!Q81*Input_All!C81</f>
        <v>1.8512945715926876E-2</v>
      </c>
      <c r="DG82" s="82">
        <f t="shared" si="165"/>
        <v>79</v>
      </c>
      <c r="DH82" s="56">
        <f t="shared" si="166"/>
        <v>3.3094240080540398E-2</v>
      </c>
      <c r="DI82" s="4">
        <f t="shared" si="167"/>
        <v>5.0491403534562398E-2</v>
      </c>
      <c r="DJ82" s="4">
        <f t="shared" si="168"/>
        <v>6.1199283791180302E-2</v>
      </c>
      <c r="DK82" s="49">
        <f t="shared" si="169"/>
        <v>4.1631553039417804E-2</v>
      </c>
      <c r="DM82" s="74">
        <f t="shared" si="170"/>
        <v>79</v>
      </c>
      <c r="DN82" s="4">
        <f t="shared" si="178"/>
        <v>1.9255281707615664E-6</v>
      </c>
      <c r="DO82" s="4">
        <f t="shared" si="178"/>
        <v>1.8941068075818461E-5</v>
      </c>
      <c r="DP82" s="49">
        <f t="shared" si="178"/>
        <v>4.5177553876307874E-5</v>
      </c>
      <c r="DQ82" s="49">
        <f t="shared" si="179"/>
        <v>1.4641345832808741E-5</v>
      </c>
      <c r="DS82" s="74">
        <f t="shared" si="171"/>
        <v>79</v>
      </c>
      <c r="DT82" s="410">
        <f t="shared" si="182"/>
        <v>5.7936679319324301E-2</v>
      </c>
      <c r="DU82" s="467">
        <f t="shared" si="93"/>
        <v>5.7936679319324301E-2</v>
      </c>
      <c r="DV82" s="49"/>
      <c r="DW82" s="102">
        <f t="shared" si="180"/>
        <v>57155.747596315232</v>
      </c>
      <c r="DY82" s="74">
        <f t="shared" si="172"/>
        <v>79</v>
      </c>
      <c r="DZ82" s="409">
        <f t="shared" si="173"/>
        <v>5.9038299610468158E-2</v>
      </c>
      <c r="EB82" s="102">
        <f t="shared" si="181"/>
        <v>56507.482554473645</v>
      </c>
      <c r="EE82" s="74">
        <f t="shared" si="174"/>
        <v>79</v>
      </c>
      <c r="EF82" s="409">
        <f>Input_Accepted!Q81</f>
        <v>7.49235836314954E-2</v>
      </c>
      <c r="EH82" s="102">
        <f t="shared" si="104"/>
        <v>4.8700329360472014E-2</v>
      </c>
    </row>
    <row r="83" spans="1:138">
      <c r="A83" s="82">
        <f t="shared" si="105"/>
        <v>80</v>
      </c>
      <c r="B83" s="84">
        <f>Input_All!B82</f>
        <v>0</v>
      </c>
      <c r="C83" s="17">
        <f>Input_All!C82</f>
        <v>0.99726214921287204</v>
      </c>
      <c r="D83" s="16">
        <f t="shared" si="106"/>
        <v>0</v>
      </c>
      <c r="E83" s="12"/>
      <c r="F83" s="11">
        <f t="shared" si="107"/>
        <v>0</v>
      </c>
      <c r="G83" s="11">
        <f t="shared" si="108"/>
        <v>0</v>
      </c>
      <c r="H83" s="49">
        <f t="shared" si="109"/>
        <v>0</v>
      </c>
      <c r="J83" s="61">
        <f t="shared" si="110"/>
        <v>80</v>
      </c>
      <c r="K83" s="5">
        <f>Input_All!B82</f>
        <v>0</v>
      </c>
      <c r="L83" s="4">
        <f t="shared" si="175"/>
        <v>1829</v>
      </c>
      <c r="M83" s="4">
        <f t="shared" si="176"/>
        <v>1</v>
      </c>
      <c r="N83" s="4"/>
      <c r="O83" s="49"/>
      <c r="Q83" s="43">
        <f t="shared" si="111"/>
        <v>80</v>
      </c>
      <c r="R83" s="14">
        <f>Input_All!M82</f>
        <v>0</v>
      </c>
      <c r="S83" s="14">
        <f t="shared" si="112"/>
        <v>0</v>
      </c>
      <c r="T83" s="14">
        <f t="shared" si="113"/>
        <v>0</v>
      </c>
      <c r="U83" s="14">
        <f t="shared" si="114"/>
        <v>0</v>
      </c>
      <c r="V83" s="14">
        <f t="shared" si="115"/>
        <v>0</v>
      </c>
      <c r="W83" s="49"/>
      <c r="X83" s="43">
        <f t="shared" si="116"/>
        <v>80</v>
      </c>
      <c r="Y83" s="14">
        <f>+Input_All!I82</f>
        <v>0</v>
      </c>
      <c r="Z83" s="14">
        <f t="shared" si="117"/>
        <v>0</v>
      </c>
      <c r="AA83" s="14">
        <f t="shared" si="118"/>
        <v>0</v>
      </c>
      <c r="AB83" s="14">
        <f t="shared" si="119"/>
        <v>0</v>
      </c>
      <c r="AC83" s="14">
        <f t="shared" si="120"/>
        <v>0</v>
      </c>
      <c r="AD83" s="50"/>
      <c r="AE83" s="43">
        <f t="shared" si="121"/>
        <v>80</v>
      </c>
      <c r="AF83" s="14">
        <f>Input_All!E82</f>
        <v>0</v>
      </c>
      <c r="AG83" s="14">
        <f>Input_All!J82</f>
        <v>3.4494059143621698E-2</v>
      </c>
      <c r="AH83" s="14">
        <f>Input_All!K82</f>
        <v>5.5242038593053197E-2</v>
      </c>
      <c r="AI83" s="44">
        <f>Input_All!L82</f>
        <v>6.8644827723068E-2</v>
      </c>
      <c r="AK83" s="56">
        <f t="shared" si="95"/>
        <v>3.4399619556644098E-2</v>
      </c>
      <c r="AL83" s="4">
        <f t="shared" si="96"/>
        <v>5.5090794134208657E-2</v>
      </c>
      <c r="AM83" s="4">
        <f t="shared" si="97"/>
        <v>6.8456888427454135E-2</v>
      </c>
      <c r="AN83" s="4">
        <f t="shared" si="122"/>
        <v>4.5660801873818525E-2</v>
      </c>
      <c r="AO83" s="57">
        <f t="shared" si="123"/>
        <v>80</v>
      </c>
      <c r="AQ83" s="74">
        <f t="shared" si="123"/>
        <v>80</v>
      </c>
      <c r="AR83" s="73">
        <f t="shared" si="98"/>
        <v>-3.4494059143621698E-2</v>
      </c>
      <c r="AS83" s="73">
        <f t="shared" si="99"/>
        <v>-5.5242038593053197E-2</v>
      </c>
      <c r="AT83" s="50">
        <f t="shared" si="124"/>
        <v>-6.8644827723068E-2</v>
      </c>
      <c r="AU83" s="50">
        <f t="shared" si="125"/>
        <v>-4.5786157541282492E-2</v>
      </c>
      <c r="AW83" s="74">
        <f t="shared" si="126"/>
        <v>80</v>
      </c>
      <c r="AX83" s="4">
        <f t="shared" si="127"/>
        <v>0</v>
      </c>
      <c r="AY83" s="4">
        <f t="shared" si="127"/>
        <v>0</v>
      </c>
      <c r="AZ83" s="49">
        <f t="shared" si="127"/>
        <v>0</v>
      </c>
      <c r="BA83" s="4">
        <f t="shared" si="100"/>
        <v>0</v>
      </c>
      <c r="BC83" s="74">
        <f t="shared" si="128"/>
        <v>80</v>
      </c>
      <c r="BD83" s="56">
        <f t="shared" si="129"/>
        <v>6.8799239113288196E-2</v>
      </c>
      <c r="BE83" s="4">
        <f t="shared" si="130"/>
        <v>0.11018158826841731</v>
      </c>
      <c r="BF83" s="4">
        <f t="shared" si="131"/>
        <v>0.13691377685490827</v>
      </c>
      <c r="BG83" s="49">
        <f t="shared" si="132"/>
        <v>9.1321603747637051E-2</v>
      </c>
      <c r="BI83" s="74">
        <f t="shared" si="133"/>
        <v>80</v>
      </c>
      <c r="BJ83" s="56" t="e">
        <f t="shared" si="134"/>
        <v>#NUM!</v>
      </c>
      <c r="BK83" s="4" t="e">
        <f t="shared" si="135"/>
        <v>#NUM!</v>
      </c>
      <c r="BL83" s="4" t="e">
        <f t="shared" si="136"/>
        <v>#NUM!</v>
      </c>
      <c r="BM83" s="49" t="e">
        <f t="shared" si="137"/>
        <v>#NUM!</v>
      </c>
      <c r="BO83" s="74">
        <f t="shared" si="138"/>
        <v>80</v>
      </c>
      <c r="BP83" s="56">
        <f t="shared" si="139"/>
        <v>3.3213037045139129E-2</v>
      </c>
      <c r="BQ83" s="4">
        <f t="shared" si="140"/>
        <v>5.2047466358524752E-2</v>
      </c>
      <c r="BR83" s="4">
        <f t="shared" si="177"/>
        <v>6.3757677114894259E-2</v>
      </c>
      <c r="BS83" s="49">
        <f t="shared" si="141"/>
        <v>4.3570169205762586E-2</v>
      </c>
      <c r="BU83" s="74">
        <f t="shared" si="142"/>
        <v>80</v>
      </c>
      <c r="BV83" s="73">
        <f t="shared" si="143"/>
        <v>1.1898401162036716E-3</v>
      </c>
      <c r="BW83" s="73">
        <f t="shared" si="144"/>
        <v>3.0516828279163787E-3</v>
      </c>
      <c r="BX83" s="73">
        <f t="shared" si="145"/>
        <v>4.7121123731296852E-3</v>
      </c>
      <c r="BY83" s="1">
        <f t="shared" si="146"/>
        <v>2.0963722223951396E-3</v>
      </c>
      <c r="BZ83" s="91">
        <f t="shared" si="147"/>
        <v>0</v>
      </c>
      <c r="CB83" s="74">
        <f t="shared" si="148"/>
        <v>80</v>
      </c>
      <c r="CC83" s="56">
        <f t="shared" si="149"/>
        <v>0</v>
      </c>
      <c r="CD83" s="4">
        <f t="shared" si="150"/>
        <v>0</v>
      </c>
      <c r="CE83" s="4">
        <f t="shared" si="151"/>
        <v>0</v>
      </c>
      <c r="CF83" s="49">
        <f t="shared" si="152"/>
        <v>0</v>
      </c>
      <c r="CH83" s="74">
        <f t="shared" si="153"/>
        <v>80</v>
      </c>
      <c r="CI83" s="56">
        <f t="shared" si="101"/>
        <v>1</v>
      </c>
      <c r="CJ83" s="4">
        <f t="shared" si="102"/>
        <v>1</v>
      </c>
      <c r="CK83" s="4">
        <f t="shared" si="103"/>
        <v>1</v>
      </c>
      <c r="CL83" s="49">
        <f t="shared" si="154"/>
        <v>1</v>
      </c>
      <c r="CM83" s="4">
        <f t="shared" si="155"/>
        <v>0</v>
      </c>
      <c r="CN83" s="49">
        <f t="shared" si="156"/>
        <v>0</v>
      </c>
      <c r="CP83" s="74">
        <f t="shared" si="157"/>
        <v>80</v>
      </c>
      <c r="CQ83" s="56">
        <f t="shared" si="158"/>
        <v>1</v>
      </c>
      <c r="CR83" s="4">
        <f t="shared" si="159"/>
        <v>1</v>
      </c>
      <c r="CS83" s="4">
        <f t="shared" si="160"/>
        <v>1</v>
      </c>
      <c r="CT83" s="49">
        <f t="shared" si="161"/>
        <v>1</v>
      </c>
      <c r="CU83" s="4">
        <f t="shared" si="162"/>
        <v>0</v>
      </c>
      <c r="CV83" s="49">
        <f t="shared" si="163"/>
        <v>0</v>
      </c>
      <c r="CW83" s="56"/>
      <c r="CX83" s="74">
        <f t="shared" si="164"/>
        <v>80</v>
      </c>
      <c r="CY83" s="4">
        <f>Input_All!Q82*(1-$DC$3)</f>
        <v>3.6614395723234307E-2</v>
      </c>
      <c r="CZ83" s="4">
        <f>Input_All!L82</f>
        <v>6.8644827723068E-2</v>
      </c>
      <c r="DA83" s="4">
        <f>Input_All!M82</f>
        <v>0</v>
      </c>
      <c r="DB83" s="49">
        <f>$DC$3*Input_All!Q82</f>
        <v>4.5786157541282492E-2</v>
      </c>
      <c r="DD83" s="102">
        <f>Input_All!Q82*Input_All!C82</f>
        <v>8.2174952844901755E-2</v>
      </c>
      <c r="DG83" s="82">
        <f t="shared" si="165"/>
        <v>80</v>
      </c>
      <c r="DH83" s="56">
        <f t="shared" si="166"/>
        <v>3.4494059143621698E-2</v>
      </c>
      <c r="DI83" s="4">
        <f t="shared" si="167"/>
        <v>5.5242038593053197E-2</v>
      </c>
      <c r="DJ83" s="4">
        <f t="shared" si="168"/>
        <v>6.8644827723068E-2</v>
      </c>
      <c r="DK83" s="49">
        <f t="shared" si="169"/>
        <v>4.5786157541282492E-2</v>
      </c>
      <c r="DM83" s="74">
        <f t="shared" si="170"/>
        <v>80</v>
      </c>
      <c r="DN83" s="4">
        <f t="shared" si="178"/>
        <v>1.9594934093658104E-6</v>
      </c>
      <c r="DO83" s="4">
        <f t="shared" si="178"/>
        <v>2.2568533458961875E-5</v>
      </c>
      <c r="DP83" s="49">
        <f t="shared" si="178"/>
        <v>5.543612444166972E-5</v>
      </c>
      <c r="DQ83" s="49">
        <f t="shared" si="179"/>
        <v>1.7260738566914333E-5</v>
      </c>
      <c r="DS83" s="74">
        <f t="shared" si="171"/>
        <v>80</v>
      </c>
      <c r="DT83" s="410">
        <f t="shared" si="182"/>
        <v>6.4382840451375586E-2</v>
      </c>
      <c r="DU83" s="467">
        <f t="shared" si="93"/>
        <v>6.4382840451375586E-2</v>
      </c>
      <c r="DV83" s="49"/>
      <c r="DW83" s="102">
        <f t="shared" si="180"/>
        <v>53844.333376571274</v>
      </c>
      <c r="DY83" s="74">
        <f t="shared" si="172"/>
        <v>80</v>
      </c>
      <c r="DZ83" s="409">
        <f t="shared" si="173"/>
        <v>6.5607029415534188E-2</v>
      </c>
      <c r="EB83" s="102">
        <f t="shared" si="181"/>
        <v>53171.376869189327</v>
      </c>
      <c r="EE83" s="74">
        <f t="shared" si="174"/>
        <v>80</v>
      </c>
      <c r="EF83" s="409">
        <f>Input_Accepted!Q82</f>
        <v>8.2400553264516799E-2</v>
      </c>
      <c r="EH83" s="102">
        <f t="shared" si="104"/>
        <v>5.3560359621935921E-2</v>
      </c>
    </row>
    <row r="84" spans="1:138">
      <c r="A84" s="82">
        <f t="shared" si="105"/>
        <v>81</v>
      </c>
      <c r="B84" s="84">
        <f>Input_All!B83</f>
        <v>0</v>
      </c>
      <c r="C84" s="17">
        <f>Input_All!C83</f>
        <v>1.7597535934291699</v>
      </c>
      <c r="D84" s="16">
        <f t="shared" si="106"/>
        <v>0</v>
      </c>
      <c r="E84" s="12"/>
      <c r="F84" s="11">
        <f t="shared" si="107"/>
        <v>0</v>
      </c>
      <c r="G84" s="11">
        <f t="shared" si="108"/>
        <v>0</v>
      </c>
      <c r="H84" s="49">
        <f t="shared" si="109"/>
        <v>0</v>
      </c>
      <c r="J84" s="61">
        <f t="shared" si="110"/>
        <v>81</v>
      </c>
      <c r="K84" s="5">
        <f>Input_All!B83</f>
        <v>0</v>
      </c>
      <c r="L84" s="4">
        <f t="shared" si="175"/>
        <v>1829</v>
      </c>
      <c r="M84" s="4">
        <f t="shared" si="176"/>
        <v>1</v>
      </c>
      <c r="N84" s="4"/>
      <c r="O84" s="49"/>
      <c r="Q84" s="43">
        <f t="shared" si="111"/>
        <v>81</v>
      </c>
      <c r="R84" s="14">
        <f>Input_All!M83</f>
        <v>0</v>
      </c>
      <c r="S84" s="14">
        <f t="shared" si="112"/>
        <v>0</v>
      </c>
      <c r="T84" s="14">
        <f t="shared" si="113"/>
        <v>0</v>
      </c>
      <c r="U84" s="14">
        <f t="shared" si="114"/>
        <v>0</v>
      </c>
      <c r="V84" s="14">
        <f t="shared" si="115"/>
        <v>0</v>
      </c>
      <c r="W84" s="49"/>
      <c r="X84" s="43">
        <f t="shared" si="116"/>
        <v>81</v>
      </c>
      <c r="Y84" s="14">
        <f>+Input_All!I83</f>
        <v>0</v>
      </c>
      <c r="Z84" s="14">
        <f t="shared" si="117"/>
        <v>0</v>
      </c>
      <c r="AA84" s="14">
        <f t="shared" si="118"/>
        <v>0</v>
      </c>
      <c r="AB84" s="14">
        <f t="shared" si="119"/>
        <v>0</v>
      </c>
      <c r="AC84" s="14">
        <f t="shared" si="120"/>
        <v>0</v>
      </c>
      <c r="AD84" s="50"/>
      <c r="AE84" s="43">
        <f t="shared" si="121"/>
        <v>81</v>
      </c>
      <c r="AF84" s="14">
        <f>Input_All!E83</f>
        <v>0</v>
      </c>
      <c r="AG84" s="14">
        <f>Input_All!J83</f>
        <v>3.5906063250736399E-2</v>
      </c>
      <c r="AH84" s="14">
        <f>Input_All!K83</f>
        <v>6.0425257401067897E-2</v>
      </c>
      <c r="AI84" s="44">
        <f>Input_All!L83</f>
        <v>7.8703299948410202E-2</v>
      </c>
      <c r="AK84" s="56">
        <f t="shared" si="95"/>
        <v>6.318582383137844E-2</v>
      </c>
      <c r="AL84" s="4">
        <f t="shared" si="96"/>
        <v>0.10633356384541177</v>
      </c>
      <c r="AM84" s="4">
        <f t="shared" si="97"/>
        <v>0.13849841489894865</v>
      </c>
      <c r="AN84" s="4">
        <f t="shared" si="122"/>
        <v>9.0237011604731659E-2</v>
      </c>
      <c r="AO84" s="57">
        <f t="shared" ref="AO84:AQ99" si="183">1+AO83</f>
        <v>81</v>
      </c>
      <c r="AQ84" s="74">
        <f t="shared" si="183"/>
        <v>81</v>
      </c>
      <c r="AR84" s="73">
        <f t="shared" si="98"/>
        <v>-3.5906063250736399E-2</v>
      </c>
      <c r="AS84" s="73">
        <f t="shared" si="99"/>
        <v>-6.0425257401067897E-2</v>
      </c>
      <c r="AT84" s="50">
        <f t="shared" si="124"/>
        <v>-7.8703299948410202E-2</v>
      </c>
      <c r="AU84" s="50">
        <f t="shared" si="125"/>
        <v>-5.1278208461498276E-2</v>
      </c>
      <c r="AW84" s="74">
        <f t="shared" si="126"/>
        <v>81</v>
      </c>
      <c r="AX84" s="4">
        <f t="shared" si="127"/>
        <v>0</v>
      </c>
      <c r="AY84" s="4">
        <f t="shared" si="127"/>
        <v>0</v>
      </c>
      <c r="AZ84" s="49">
        <f t="shared" si="127"/>
        <v>0</v>
      </c>
      <c r="BA84" s="4">
        <f t="shared" si="100"/>
        <v>0</v>
      </c>
      <c r="BC84" s="74">
        <f t="shared" si="128"/>
        <v>81</v>
      </c>
      <c r="BD84" s="56">
        <f t="shared" si="129"/>
        <v>0.12637164766275688</v>
      </c>
      <c r="BE84" s="4">
        <f t="shared" si="130"/>
        <v>0.21266712769082355</v>
      </c>
      <c r="BF84" s="4">
        <f t="shared" si="131"/>
        <v>0.2769968297978973</v>
      </c>
      <c r="BG84" s="49">
        <f t="shared" si="132"/>
        <v>0.18047402320946332</v>
      </c>
      <c r="BI84" s="74">
        <f t="shared" si="133"/>
        <v>81</v>
      </c>
      <c r="BJ84" s="56" t="e">
        <f t="shared" si="134"/>
        <v>#NUM!</v>
      </c>
      <c r="BK84" s="4" t="e">
        <f t="shared" si="135"/>
        <v>#NUM!</v>
      </c>
      <c r="BL84" s="4" t="e">
        <f t="shared" si="136"/>
        <v>#NUM!</v>
      </c>
      <c r="BM84" s="49" t="e">
        <f t="shared" si="137"/>
        <v>#NUM!</v>
      </c>
      <c r="BO84" s="74">
        <f t="shared" si="138"/>
        <v>81</v>
      </c>
      <c r="BP84" s="56">
        <f t="shared" si="139"/>
        <v>6.0917069644339079E-2</v>
      </c>
      <c r="BQ84" s="4">
        <f t="shared" si="140"/>
        <v>9.9908330879679888E-2</v>
      </c>
      <c r="BR84" s="4">
        <f t="shared" si="177"/>
        <v>0.12759813260877734</v>
      </c>
      <c r="BS84" s="49">
        <f t="shared" si="141"/>
        <v>8.5609819312721588E-2</v>
      </c>
      <c r="BU84" s="74">
        <f t="shared" si="142"/>
        <v>81</v>
      </c>
      <c r="BV84" s="73">
        <f t="shared" si="143"/>
        <v>1.289245378165883E-3</v>
      </c>
      <c r="BW84" s="73">
        <f t="shared" si="144"/>
        <v>3.6512117319853106E-3</v>
      </c>
      <c r="BX84" s="73">
        <f t="shared" si="145"/>
        <v>6.1942094227694254E-3</v>
      </c>
      <c r="BY84" s="1">
        <f t="shared" si="146"/>
        <v>2.6294546630208733E-3</v>
      </c>
      <c r="BZ84" s="91">
        <f t="shared" si="147"/>
        <v>0</v>
      </c>
      <c r="CB84" s="74">
        <f t="shared" si="148"/>
        <v>81</v>
      </c>
      <c r="CC84" s="56">
        <f t="shared" si="149"/>
        <v>0</v>
      </c>
      <c r="CD84" s="4">
        <f t="shared" si="150"/>
        <v>0</v>
      </c>
      <c r="CE84" s="4">
        <f t="shared" si="151"/>
        <v>0</v>
      </c>
      <c r="CF84" s="49">
        <f t="shared" si="152"/>
        <v>0</v>
      </c>
      <c r="CH84" s="74">
        <f t="shared" si="153"/>
        <v>81</v>
      </c>
      <c r="CI84" s="56">
        <f t="shared" si="101"/>
        <v>1</v>
      </c>
      <c r="CJ84" s="4">
        <f t="shared" si="102"/>
        <v>1</v>
      </c>
      <c r="CK84" s="4">
        <f t="shared" si="103"/>
        <v>1</v>
      </c>
      <c r="CL84" s="49">
        <f t="shared" si="154"/>
        <v>1</v>
      </c>
      <c r="CM84" s="4">
        <f t="shared" si="155"/>
        <v>0</v>
      </c>
      <c r="CN84" s="49">
        <f t="shared" si="156"/>
        <v>0</v>
      </c>
      <c r="CP84" s="74">
        <f t="shared" si="157"/>
        <v>81</v>
      </c>
      <c r="CQ84" s="56">
        <f t="shared" si="158"/>
        <v>1</v>
      </c>
      <c r="CR84" s="4">
        <f t="shared" si="159"/>
        <v>1</v>
      </c>
      <c r="CS84" s="4">
        <f t="shared" si="160"/>
        <v>1</v>
      </c>
      <c r="CT84" s="49">
        <f t="shared" si="161"/>
        <v>1</v>
      </c>
      <c r="CU84" s="4">
        <f t="shared" si="162"/>
        <v>0</v>
      </c>
      <c r="CV84" s="49">
        <f t="shared" si="163"/>
        <v>0</v>
      </c>
      <c r="CW84" s="56"/>
      <c r="CX84" s="74">
        <f t="shared" si="164"/>
        <v>81</v>
      </c>
      <c r="CY84" s="4">
        <f>Input_All!Q83*(1-$DC$3)</f>
        <v>4.1006293548327521E-2</v>
      </c>
      <c r="CZ84" s="4">
        <f>Input_All!L83</f>
        <v>7.8703299948410202E-2</v>
      </c>
      <c r="DA84" s="4">
        <f>Input_All!M83</f>
        <v>0</v>
      </c>
      <c r="DB84" s="49">
        <f>$DC$3*Input_All!Q83</f>
        <v>5.1278208461498276E-2</v>
      </c>
      <c r="DD84" s="102">
        <f>Input_All!Q83*Input_All!C83</f>
        <v>0.16239798402961239</v>
      </c>
      <c r="DG84" s="82">
        <f t="shared" si="165"/>
        <v>81</v>
      </c>
      <c r="DH84" s="56">
        <f t="shared" si="166"/>
        <v>3.5906063250736399E-2</v>
      </c>
      <c r="DI84" s="4">
        <f t="shared" si="167"/>
        <v>6.0425257401067897E-2</v>
      </c>
      <c r="DJ84" s="4">
        <f t="shared" si="168"/>
        <v>7.8703299948410202E-2</v>
      </c>
      <c r="DK84" s="49">
        <f t="shared" si="169"/>
        <v>5.1278208461498276E-2</v>
      </c>
      <c r="DM84" s="74">
        <f t="shared" si="170"/>
        <v>81</v>
      </c>
      <c r="DN84" s="4">
        <f t="shared" si="178"/>
        <v>1.9937555985087826E-6</v>
      </c>
      <c r="DO84" s="4">
        <f t="shared" si="178"/>
        <v>2.6865757211757327E-5</v>
      </c>
      <c r="DP84" s="49">
        <f t="shared" si="178"/>
        <v>1.0117286350798051E-4</v>
      </c>
      <c r="DQ84" s="49">
        <f t="shared" si="179"/>
        <v>3.0162623310243037E-5</v>
      </c>
      <c r="DS84" s="74">
        <f t="shared" si="171"/>
        <v>81</v>
      </c>
      <c r="DT84" s="410">
        <f t="shared" si="182"/>
        <v>7.1546215511262556E-2</v>
      </c>
      <c r="DU84" s="467">
        <f t="shared" si="93"/>
        <v>7.1546215511262556E-2</v>
      </c>
      <c r="DV84" s="49"/>
      <c r="DW84" s="102">
        <f t="shared" si="180"/>
        <v>50377.682251576807</v>
      </c>
      <c r="DY84" s="74">
        <f t="shared" si="172"/>
        <v>81</v>
      </c>
      <c r="DZ84" s="409">
        <f t="shared" si="173"/>
        <v>7.2906610405960456E-2</v>
      </c>
      <c r="EB84" s="102">
        <f t="shared" si="181"/>
        <v>49682.960782867965</v>
      </c>
      <c r="EE84" s="74">
        <f t="shared" si="174"/>
        <v>81</v>
      </c>
      <c r="EF84" s="409">
        <f>Input_Accepted!Q83</f>
        <v>9.2284502009825797E-2</v>
      </c>
      <c r="EH84" s="102">
        <f t="shared" si="104"/>
        <v>5.9984926306386771E-2</v>
      </c>
    </row>
    <row r="85" spans="1:138">
      <c r="A85" s="82">
        <f t="shared" si="105"/>
        <v>82</v>
      </c>
      <c r="B85" s="84">
        <f>Input_All!B84</f>
        <v>0</v>
      </c>
      <c r="C85" s="17">
        <f>Input_All!C84</f>
        <v>1.99041752224502</v>
      </c>
      <c r="D85" s="16">
        <f t="shared" si="106"/>
        <v>0</v>
      </c>
      <c r="E85" s="12"/>
      <c r="F85" s="11">
        <f t="shared" si="107"/>
        <v>0</v>
      </c>
      <c r="G85" s="11">
        <f t="shared" si="108"/>
        <v>0</v>
      </c>
      <c r="H85" s="49">
        <f t="shared" si="109"/>
        <v>0</v>
      </c>
      <c r="J85" s="61">
        <f t="shared" si="110"/>
        <v>82</v>
      </c>
      <c r="K85" s="5">
        <f>Input_All!B84</f>
        <v>0</v>
      </c>
      <c r="L85" s="4">
        <f t="shared" si="175"/>
        <v>1829</v>
      </c>
      <c r="M85" s="4">
        <f t="shared" si="176"/>
        <v>1</v>
      </c>
      <c r="N85" s="4"/>
      <c r="O85" s="49"/>
      <c r="Q85" s="43">
        <f t="shared" si="111"/>
        <v>82</v>
      </c>
      <c r="R85" s="14">
        <f>Input_All!M84</f>
        <v>0</v>
      </c>
      <c r="S85" s="14">
        <f t="shared" si="112"/>
        <v>0</v>
      </c>
      <c r="T85" s="14">
        <f t="shared" si="113"/>
        <v>0</v>
      </c>
      <c r="U85" s="14">
        <f t="shared" si="114"/>
        <v>0</v>
      </c>
      <c r="V85" s="14">
        <f t="shared" si="115"/>
        <v>0</v>
      </c>
      <c r="W85" s="49"/>
      <c r="X85" s="43">
        <f t="shared" si="116"/>
        <v>82</v>
      </c>
      <c r="Y85" s="14">
        <f>+Input_All!I84</f>
        <v>0</v>
      </c>
      <c r="Z85" s="14">
        <f t="shared" si="117"/>
        <v>0</v>
      </c>
      <c r="AA85" s="14">
        <f t="shared" si="118"/>
        <v>0</v>
      </c>
      <c r="AB85" s="14">
        <f t="shared" si="119"/>
        <v>0</v>
      </c>
      <c r="AC85" s="14">
        <f t="shared" si="120"/>
        <v>0</v>
      </c>
      <c r="AD85" s="50"/>
      <c r="AE85" s="43">
        <f t="shared" si="121"/>
        <v>82</v>
      </c>
      <c r="AF85" s="14">
        <f>Input_All!E84</f>
        <v>0</v>
      </c>
      <c r="AG85" s="14">
        <f>Input_All!J84</f>
        <v>3.7330252401861601E-2</v>
      </c>
      <c r="AH85" s="14">
        <f>Input_All!K84</f>
        <v>6.6077572195105294E-2</v>
      </c>
      <c r="AI85" s="44">
        <f>Input_All!L84</f>
        <v>8.8200821656198303E-2</v>
      </c>
      <c r="AK85" s="56">
        <f t="shared" si="95"/>
        <v>7.430278849049457E-2</v>
      </c>
      <c r="AL85" s="4">
        <f t="shared" si="96"/>
        <v>0.1315219575245479</v>
      </c>
      <c r="AM85" s="4">
        <f t="shared" si="97"/>
        <v>0.17555646090090513</v>
      </c>
      <c r="AN85" s="4">
        <f t="shared" si="122"/>
        <v>0.1121695768137934</v>
      </c>
      <c r="AO85" s="57">
        <f t="shared" si="183"/>
        <v>82</v>
      </c>
      <c r="AQ85" s="74">
        <f t="shared" si="183"/>
        <v>82</v>
      </c>
      <c r="AR85" s="73">
        <f t="shared" si="98"/>
        <v>-3.7330252401861601E-2</v>
      </c>
      <c r="AS85" s="73">
        <f t="shared" si="99"/>
        <v>-6.6077572195105294E-2</v>
      </c>
      <c r="AT85" s="50">
        <f t="shared" si="124"/>
        <v>-8.8200821656198303E-2</v>
      </c>
      <c r="AU85" s="50">
        <f t="shared" si="125"/>
        <v>-5.6354797704592029E-2</v>
      </c>
      <c r="AW85" s="74">
        <f t="shared" si="126"/>
        <v>82</v>
      </c>
      <c r="AX85" s="4">
        <f t="shared" si="127"/>
        <v>0</v>
      </c>
      <c r="AY85" s="4">
        <f t="shared" si="127"/>
        <v>0</v>
      </c>
      <c r="AZ85" s="49">
        <f t="shared" si="127"/>
        <v>0</v>
      </c>
      <c r="BA85" s="4">
        <f t="shared" si="100"/>
        <v>0</v>
      </c>
      <c r="BC85" s="74">
        <f t="shared" si="128"/>
        <v>82</v>
      </c>
      <c r="BD85" s="56">
        <f t="shared" si="129"/>
        <v>0.14860557698098914</v>
      </c>
      <c r="BE85" s="4">
        <f t="shared" si="130"/>
        <v>0.2630439150490958</v>
      </c>
      <c r="BF85" s="4">
        <f t="shared" si="131"/>
        <v>0.35111292180181025</v>
      </c>
      <c r="BG85" s="49">
        <f t="shared" si="132"/>
        <v>0.2243391536275868</v>
      </c>
      <c r="BI85" s="74">
        <f t="shared" si="133"/>
        <v>82</v>
      </c>
      <c r="BJ85" s="56" t="e">
        <f t="shared" si="134"/>
        <v>#NUM!</v>
      </c>
      <c r="BK85" s="4" t="e">
        <f t="shared" si="135"/>
        <v>#NUM!</v>
      </c>
      <c r="BL85" s="4" t="e">
        <f t="shared" si="136"/>
        <v>#NUM!</v>
      </c>
      <c r="BM85" s="49" t="e">
        <f t="shared" si="137"/>
        <v>#NUM!</v>
      </c>
      <c r="BO85" s="74">
        <f t="shared" si="138"/>
        <v>82</v>
      </c>
      <c r="BP85" s="56">
        <f t="shared" si="139"/>
        <v>7.1529046641982272E-2</v>
      </c>
      <c r="BQ85" s="4">
        <f t="shared" si="140"/>
        <v>0.12283130588097803</v>
      </c>
      <c r="BR85" s="4">
        <f t="shared" si="177"/>
        <v>0.16007223680239105</v>
      </c>
      <c r="BS85" s="49">
        <f t="shared" si="141"/>
        <v>0.10584828300384237</v>
      </c>
      <c r="BU85" s="74">
        <f t="shared" si="142"/>
        <v>82</v>
      </c>
      <c r="BV85" s="73">
        <f t="shared" si="143"/>
        <v>1.3935477443866937E-3</v>
      </c>
      <c r="BW85" s="73">
        <f t="shared" si="144"/>
        <v>4.3662455471993522E-3</v>
      </c>
      <c r="BX85" s="73">
        <f t="shared" si="145"/>
        <v>7.7793849408284996E-3</v>
      </c>
      <c r="BY85" s="1">
        <f t="shared" si="146"/>
        <v>3.175863224325491E-3</v>
      </c>
      <c r="BZ85" s="91">
        <f t="shared" si="147"/>
        <v>0</v>
      </c>
      <c r="CB85" s="74">
        <f t="shared" si="148"/>
        <v>82</v>
      </c>
      <c r="CC85" s="56">
        <f t="shared" si="149"/>
        <v>0</v>
      </c>
      <c r="CD85" s="4">
        <f t="shared" si="150"/>
        <v>0</v>
      </c>
      <c r="CE85" s="4">
        <f t="shared" si="151"/>
        <v>0</v>
      </c>
      <c r="CF85" s="49">
        <f t="shared" si="152"/>
        <v>0</v>
      </c>
      <c r="CH85" s="74">
        <f t="shared" si="153"/>
        <v>82</v>
      </c>
      <c r="CI85" s="56">
        <f t="shared" si="101"/>
        <v>1</v>
      </c>
      <c r="CJ85" s="4">
        <f t="shared" si="102"/>
        <v>1</v>
      </c>
      <c r="CK85" s="4">
        <f t="shared" si="103"/>
        <v>1</v>
      </c>
      <c r="CL85" s="49">
        <f t="shared" si="154"/>
        <v>1</v>
      </c>
      <c r="CM85" s="4">
        <f t="shared" si="155"/>
        <v>0</v>
      </c>
      <c r="CN85" s="49">
        <f t="shared" si="156"/>
        <v>0</v>
      </c>
      <c r="CP85" s="74">
        <f t="shared" si="157"/>
        <v>82</v>
      </c>
      <c r="CQ85" s="56">
        <f t="shared" si="158"/>
        <v>1</v>
      </c>
      <c r="CR85" s="4">
        <f t="shared" si="159"/>
        <v>1</v>
      </c>
      <c r="CS85" s="4">
        <f t="shared" si="160"/>
        <v>1</v>
      </c>
      <c r="CT85" s="49">
        <f t="shared" si="161"/>
        <v>1</v>
      </c>
      <c r="CU85" s="4">
        <f t="shared" si="162"/>
        <v>0</v>
      </c>
      <c r="CV85" s="49">
        <f t="shared" si="163"/>
        <v>0</v>
      </c>
      <c r="CW85" s="56"/>
      <c r="CX85" s="74">
        <f t="shared" si="164"/>
        <v>82</v>
      </c>
      <c r="CY85" s="4">
        <f>Input_All!Q84*(1-$DC$3)</f>
        <v>4.5065953879145977E-2</v>
      </c>
      <c r="CZ85" s="4">
        <f>Input_All!L84</f>
        <v>8.8200821656198303E-2</v>
      </c>
      <c r="DA85" s="4">
        <f>Input_All!M84</f>
        <v>0</v>
      </c>
      <c r="DB85" s="49">
        <f>$DC$3*Input_All!Q84</f>
        <v>5.6354797704592029E-2</v>
      </c>
      <c r="DD85" s="102">
        <f>Input_All!Q84*Input_All!C84</f>
        <v>0.20186964107153149</v>
      </c>
      <c r="DG85" s="82">
        <f t="shared" si="165"/>
        <v>82</v>
      </c>
      <c r="DH85" s="56">
        <f t="shared" si="166"/>
        <v>3.7330252401861601E-2</v>
      </c>
      <c r="DI85" s="4">
        <f t="shared" si="167"/>
        <v>6.6077572195105294E-2</v>
      </c>
      <c r="DJ85" s="4">
        <f t="shared" si="168"/>
        <v>8.8200821656198303E-2</v>
      </c>
      <c r="DK85" s="49">
        <f t="shared" si="169"/>
        <v>5.6354797704592029E-2</v>
      </c>
      <c r="DM85" s="74">
        <f t="shared" si="170"/>
        <v>82</v>
      </c>
      <c r="DN85" s="4">
        <f t="shared" si="178"/>
        <v>2.0283147381827232E-6</v>
      </c>
      <c r="DO85" s="4">
        <f t="shared" si="178"/>
        <v>3.1948662530894018E-5</v>
      </c>
      <c r="DP85" s="49">
        <f t="shared" si="178"/>
        <v>9.0202918589906209E-5</v>
      </c>
      <c r="DQ85" s="49">
        <f t="shared" si="179"/>
        <v>2.5771758343095203E-5</v>
      </c>
      <c r="DS85" s="74">
        <f t="shared" si="171"/>
        <v>82</v>
      </c>
      <c r="DT85" s="410">
        <f t="shared" si="182"/>
        <v>7.950660328274875E-2</v>
      </c>
      <c r="DU85" s="467">
        <f t="shared" si="93"/>
        <v>7.950660328274875E-2</v>
      </c>
      <c r="DV85" s="49"/>
      <c r="DW85" s="102">
        <f t="shared" si="180"/>
        <v>46773.349740247591</v>
      </c>
      <c r="DY85" s="74">
        <f t="shared" si="172"/>
        <v>82</v>
      </c>
      <c r="DZ85" s="409">
        <f t="shared" si="173"/>
        <v>8.1018358676485769E-2</v>
      </c>
      <c r="EB85" s="102">
        <f t="shared" si="181"/>
        <v>46060.744517256797</v>
      </c>
      <c r="EE85" s="74">
        <f t="shared" si="174"/>
        <v>82</v>
      </c>
      <c r="EF85" s="409">
        <f>Input_Accepted!Q84</f>
        <v>0.10142075158373801</v>
      </c>
      <c r="EH85" s="102">
        <f t="shared" si="104"/>
        <v>6.5923488529429711E-2</v>
      </c>
    </row>
    <row r="86" spans="1:138">
      <c r="A86" s="82">
        <f t="shared" si="105"/>
        <v>83</v>
      </c>
      <c r="B86" s="84">
        <f>Input_All!B85</f>
        <v>0</v>
      </c>
      <c r="C86" s="17">
        <f>Input_All!C85</f>
        <v>0</v>
      </c>
      <c r="D86" s="16">
        <f t="shared" si="106"/>
        <v>0</v>
      </c>
      <c r="E86" s="12"/>
      <c r="F86" s="11">
        <f t="shared" si="107"/>
        <v>0</v>
      </c>
      <c r="G86" s="11">
        <f t="shared" si="108"/>
        <v>0</v>
      </c>
      <c r="H86" s="49">
        <f t="shared" si="109"/>
        <v>0</v>
      </c>
      <c r="J86" s="61">
        <f t="shared" si="110"/>
        <v>83</v>
      </c>
      <c r="K86" s="5">
        <f>Input_All!B85</f>
        <v>0</v>
      </c>
      <c r="L86" s="4">
        <f t="shared" si="175"/>
        <v>1829</v>
      </c>
      <c r="M86" s="4">
        <f t="shared" si="176"/>
        <v>1</v>
      </c>
      <c r="N86" s="4"/>
      <c r="O86" s="49"/>
      <c r="Q86" s="43">
        <f t="shared" si="111"/>
        <v>83</v>
      </c>
      <c r="R86" s="14">
        <f>Input_All!M85</f>
        <v>0</v>
      </c>
      <c r="S86" s="14">
        <f t="shared" si="112"/>
        <v>0</v>
      </c>
      <c r="T86" s="14">
        <f t="shared" si="113"/>
        <v>0</v>
      </c>
      <c r="U86" s="14">
        <f t="shared" si="114"/>
        <v>0</v>
      </c>
      <c r="V86" s="14">
        <f t="shared" si="115"/>
        <v>0</v>
      </c>
      <c r="W86" s="49"/>
      <c r="X86" s="43">
        <f t="shared" si="116"/>
        <v>83</v>
      </c>
      <c r="Y86" s="14">
        <f>+Input_All!I85</f>
        <v>0</v>
      </c>
      <c r="Z86" s="14">
        <f t="shared" si="117"/>
        <v>0</v>
      </c>
      <c r="AA86" s="14">
        <f t="shared" si="118"/>
        <v>0</v>
      </c>
      <c r="AB86" s="14">
        <f t="shared" si="119"/>
        <v>0</v>
      </c>
      <c r="AC86" s="14">
        <f t="shared" si="120"/>
        <v>0</v>
      </c>
      <c r="AD86" s="50"/>
      <c r="AE86" s="43">
        <f t="shared" si="121"/>
        <v>83</v>
      </c>
      <c r="AF86" s="14">
        <f>Input_All!E85</f>
        <v>0</v>
      </c>
      <c r="AG86" s="14">
        <f>Input_All!J85</f>
        <v>3.8766626596973899E-2</v>
      </c>
      <c r="AH86" s="14">
        <f>Input_All!K85</f>
        <v>7.22379970366753E-2</v>
      </c>
      <c r="AI86" s="44">
        <f>Input_All!L85</f>
        <v>9.8880386168694101E-2</v>
      </c>
      <c r="AK86" s="56">
        <f t="shared" si="95"/>
        <v>0</v>
      </c>
      <c r="AL86" s="4">
        <f t="shared" si="96"/>
        <v>0</v>
      </c>
      <c r="AM86" s="4">
        <f t="shared" si="97"/>
        <v>0</v>
      </c>
      <c r="AN86" s="4">
        <f t="shared" si="122"/>
        <v>0</v>
      </c>
      <c r="AO86" s="57">
        <f t="shared" si="183"/>
        <v>83</v>
      </c>
      <c r="AQ86" s="74">
        <f t="shared" si="183"/>
        <v>83</v>
      </c>
      <c r="AR86" s="73">
        <f t="shared" si="98"/>
        <v>-3.8766626596973899E-2</v>
      </c>
      <c r="AS86" s="73">
        <f t="shared" si="99"/>
        <v>-7.22379970366753E-2</v>
      </c>
      <c r="AT86" s="50">
        <f t="shared" si="124"/>
        <v>-9.8880386168694101E-2</v>
      </c>
      <c r="AU86" s="50">
        <f t="shared" si="125"/>
        <v>-6.1954797088432434E-2</v>
      </c>
      <c r="AW86" s="74">
        <f t="shared" si="126"/>
        <v>83</v>
      </c>
      <c r="AX86" s="4">
        <f t="shared" si="127"/>
        <v>0</v>
      </c>
      <c r="AY86" s="4">
        <f t="shared" si="127"/>
        <v>0</v>
      </c>
      <c r="AZ86" s="49">
        <f t="shared" si="127"/>
        <v>0</v>
      </c>
      <c r="BA86" s="4">
        <f t="shared" si="100"/>
        <v>0</v>
      </c>
      <c r="BC86" s="74">
        <f t="shared" si="128"/>
        <v>83</v>
      </c>
      <c r="BD86" s="56">
        <f t="shared" si="129"/>
        <v>0</v>
      </c>
      <c r="BE86" s="4">
        <f t="shared" si="130"/>
        <v>0</v>
      </c>
      <c r="BF86" s="4">
        <f t="shared" si="131"/>
        <v>0</v>
      </c>
      <c r="BG86" s="49">
        <f t="shared" si="132"/>
        <v>0</v>
      </c>
      <c r="BI86" s="74">
        <f t="shared" si="133"/>
        <v>83</v>
      </c>
      <c r="BJ86" s="56" t="e">
        <f t="shared" si="134"/>
        <v>#DIV/0!</v>
      </c>
      <c r="BK86" s="4" t="e">
        <f t="shared" si="135"/>
        <v>#DIV/0!</v>
      </c>
      <c r="BL86" s="4" t="e">
        <f t="shared" si="136"/>
        <v>#DIV/0!</v>
      </c>
      <c r="BM86" s="49" t="e">
        <f t="shared" si="137"/>
        <v>#DIV/0!</v>
      </c>
      <c r="BO86" s="74">
        <f t="shared" si="138"/>
        <v>83</v>
      </c>
      <c r="BP86" s="56">
        <f t="shared" si="139"/>
        <v>0</v>
      </c>
      <c r="BQ86" s="4">
        <f t="shared" si="140"/>
        <v>0</v>
      </c>
      <c r="BR86" s="4">
        <f t="shared" si="177"/>
        <v>0</v>
      </c>
      <c r="BS86" s="49">
        <f t="shared" si="141"/>
        <v>0</v>
      </c>
      <c r="BU86" s="74">
        <f t="shared" si="142"/>
        <v>83</v>
      </c>
      <c r="BV86" s="73">
        <f t="shared" si="143"/>
        <v>1.5028513377092041E-3</v>
      </c>
      <c r="BW86" s="73">
        <f t="shared" si="144"/>
        <v>5.2183282158707097E-3</v>
      </c>
      <c r="BX86" s="73">
        <f t="shared" si="145"/>
        <v>9.7773307688700725E-3</v>
      </c>
      <c r="BY86" s="1">
        <f t="shared" si="146"/>
        <v>3.8383968822688361E-3</v>
      </c>
      <c r="BZ86" s="91">
        <f t="shared" si="147"/>
        <v>0</v>
      </c>
      <c r="CB86" s="74">
        <f t="shared" si="148"/>
        <v>83</v>
      </c>
      <c r="CC86" s="56">
        <f t="shared" si="149"/>
        <v>0</v>
      </c>
      <c r="CD86" s="4">
        <f t="shared" si="150"/>
        <v>0</v>
      </c>
      <c r="CE86" s="4">
        <f t="shared" si="151"/>
        <v>0</v>
      </c>
      <c r="CF86" s="49">
        <f t="shared" si="152"/>
        <v>0</v>
      </c>
      <c r="CH86" s="74">
        <f t="shared" si="153"/>
        <v>83</v>
      </c>
      <c r="CI86" s="56">
        <f t="shared" si="101"/>
        <v>0</v>
      </c>
      <c r="CJ86" s="4">
        <f t="shared" si="102"/>
        <v>0</v>
      </c>
      <c r="CK86" s="4">
        <f t="shared" si="103"/>
        <v>0</v>
      </c>
      <c r="CL86" s="49">
        <f t="shared" si="154"/>
        <v>0</v>
      </c>
      <c r="CM86" s="4">
        <f t="shared" si="155"/>
        <v>0</v>
      </c>
      <c r="CN86" s="49">
        <f t="shared" si="156"/>
        <v>0</v>
      </c>
      <c r="CP86" s="74">
        <f t="shared" si="157"/>
        <v>83</v>
      </c>
      <c r="CQ86" s="56">
        <f t="shared" si="158"/>
        <v>0</v>
      </c>
      <c r="CR86" s="4">
        <f t="shared" si="159"/>
        <v>0</v>
      </c>
      <c r="CS86" s="4">
        <f t="shared" si="160"/>
        <v>0</v>
      </c>
      <c r="CT86" s="49">
        <f t="shared" si="161"/>
        <v>0</v>
      </c>
      <c r="CU86" s="4">
        <f t="shared" si="162"/>
        <v>0</v>
      </c>
      <c r="CV86" s="49">
        <f t="shared" si="163"/>
        <v>0</v>
      </c>
      <c r="CW86" s="56"/>
      <c r="CX86" s="74">
        <f t="shared" si="164"/>
        <v>83</v>
      </c>
      <c r="CY86" s="4">
        <f>Input_All!Q85*(1-$DC$3)</f>
        <v>4.9544176217522565E-2</v>
      </c>
      <c r="CZ86" s="4">
        <f>Input_All!L85</f>
        <v>9.8880386168694101E-2</v>
      </c>
      <c r="DA86" s="4">
        <f>Input_All!M85</f>
        <v>0</v>
      </c>
      <c r="DB86" s="49">
        <f>$DC$3*Input_All!Q85</f>
        <v>6.1954797088432434E-2</v>
      </c>
      <c r="DD86" s="102">
        <f>Input_All!Q85*Input_All!C85</f>
        <v>0</v>
      </c>
      <c r="DG86" s="82">
        <f t="shared" si="165"/>
        <v>83</v>
      </c>
      <c r="DH86" s="56">
        <f t="shared" si="166"/>
        <v>3.8766626596973899E-2</v>
      </c>
      <c r="DI86" s="4">
        <f t="shared" si="167"/>
        <v>7.22379970366753E-2</v>
      </c>
      <c r="DJ86" s="4">
        <f t="shared" si="168"/>
        <v>9.8880386168694101E-2</v>
      </c>
      <c r="DK86" s="49">
        <f t="shared" si="169"/>
        <v>6.1954797088432434E-2</v>
      </c>
      <c r="DM86" s="74">
        <f t="shared" si="170"/>
        <v>83</v>
      </c>
      <c r="DN86" s="4">
        <f t="shared" si="178"/>
        <v>2.0631708283845035E-6</v>
      </c>
      <c r="DO86" s="4">
        <f t="shared" si="178"/>
        <v>3.7950834228632829E-5</v>
      </c>
      <c r="DP86" s="49">
        <f t="shared" si="178"/>
        <v>1.1405309817655962E-4</v>
      </c>
      <c r="DQ86" s="49">
        <f t="shared" si="179"/>
        <v>3.1359993099012919E-5</v>
      </c>
      <c r="DS86" s="74">
        <f t="shared" si="171"/>
        <v>83</v>
      </c>
      <c r="DT86" s="410">
        <f t="shared" si="182"/>
        <v>8.8352681136087699E-2</v>
      </c>
      <c r="DU86" s="467">
        <f t="shared" si="93"/>
        <v>8.8352681136087699E-2</v>
      </c>
      <c r="DV86" s="49"/>
      <c r="DW86" s="102">
        <f t="shared" si="180"/>
        <v>43054.559578244465</v>
      </c>
      <c r="DY86" s="74">
        <f t="shared" si="172"/>
        <v>83</v>
      </c>
      <c r="DZ86" s="409">
        <f t="shared" si="173"/>
        <v>9.0032637727662901E-2</v>
      </c>
      <c r="EB86" s="102">
        <f t="shared" si="181"/>
        <v>42328.978597051711</v>
      </c>
      <c r="EE86" s="74">
        <f t="shared" si="174"/>
        <v>83</v>
      </c>
      <c r="EF86" s="409">
        <f>Input_Accepted!Q85</f>
        <v>0.111498973305955</v>
      </c>
      <c r="EH86" s="102">
        <f t="shared" si="104"/>
        <v>7.2474332648870751E-2</v>
      </c>
    </row>
    <row r="87" spans="1:138">
      <c r="A87" s="82">
        <f t="shared" si="105"/>
        <v>84</v>
      </c>
      <c r="B87" s="84">
        <f>Input_All!B86</f>
        <v>0</v>
      </c>
      <c r="C87" s="17">
        <f>Input_All!C86</f>
        <v>0</v>
      </c>
      <c r="D87" s="16">
        <f t="shared" si="106"/>
        <v>0</v>
      </c>
      <c r="E87" s="12"/>
      <c r="F87" s="11">
        <f t="shared" si="107"/>
        <v>0</v>
      </c>
      <c r="G87" s="11">
        <f t="shared" si="108"/>
        <v>0</v>
      </c>
      <c r="H87" s="49">
        <f t="shared" si="109"/>
        <v>0</v>
      </c>
      <c r="J87" s="61">
        <f t="shared" si="110"/>
        <v>84</v>
      </c>
      <c r="K87" s="5">
        <f>Input_All!B86</f>
        <v>0</v>
      </c>
      <c r="L87" s="4">
        <f t="shared" si="175"/>
        <v>1829</v>
      </c>
      <c r="M87" s="4">
        <f t="shared" si="176"/>
        <v>1</v>
      </c>
      <c r="N87" s="4"/>
      <c r="O87" s="49"/>
      <c r="Q87" s="43">
        <f t="shared" si="111"/>
        <v>84</v>
      </c>
      <c r="R87" s="14">
        <f>Input_All!M86</f>
        <v>0</v>
      </c>
      <c r="S87" s="14">
        <f t="shared" si="112"/>
        <v>0</v>
      </c>
      <c r="T87" s="14">
        <f t="shared" si="113"/>
        <v>0</v>
      </c>
      <c r="U87" s="14">
        <f t="shared" si="114"/>
        <v>0</v>
      </c>
      <c r="V87" s="14">
        <f t="shared" si="115"/>
        <v>0</v>
      </c>
      <c r="W87" s="49"/>
      <c r="X87" s="43">
        <f t="shared" si="116"/>
        <v>84</v>
      </c>
      <c r="Y87" s="14">
        <f>+Input_All!I86</f>
        <v>0</v>
      </c>
      <c r="Z87" s="14">
        <f t="shared" si="117"/>
        <v>0</v>
      </c>
      <c r="AA87" s="14">
        <f t="shared" si="118"/>
        <v>0</v>
      </c>
      <c r="AB87" s="14">
        <f t="shared" si="119"/>
        <v>0</v>
      </c>
      <c r="AC87" s="14">
        <f t="shared" si="120"/>
        <v>0</v>
      </c>
      <c r="AD87" s="50"/>
      <c r="AE87" s="43">
        <f t="shared" si="121"/>
        <v>84</v>
      </c>
      <c r="AF87" s="14">
        <f>Input_All!E86</f>
        <v>0</v>
      </c>
      <c r="AG87" s="14">
        <f>Input_All!J86</f>
        <v>4.02151858360505E-2</v>
      </c>
      <c r="AH87" s="14">
        <f>Input_All!K86</f>
        <v>7.8948097747655502E-2</v>
      </c>
      <c r="AI87" s="44">
        <f>Input_All!L86</f>
        <v>0.110828500266617</v>
      </c>
      <c r="AK87" s="56">
        <f t="shared" si="95"/>
        <v>0</v>
      </c>
      <c r="AL87" s="4">
        <f t="shared" si="96"/>
        <v>0</v>
      </c>
      <c r="AM87" s="4">
        <f t="shared" si="97"/>
        <v>0</v>
      </c>
      <c r="AN87" s="4">
        <f t="shared" si="122"/>
        <v>0</v>
      </c>
      <c r="AO87" s="57">
        <f t="shared" si="183"/>
        <v>84</v>
      </c>
      <c r="AQ87" s="74">
        <f t="shared" si="183"/>
        <v>84</v>
      </c>
      <c r="AR87" s="73">
        <f t="shared" si="98"/>
        <v>-4.02151858360505E-2</v>
      </c>
      <c r="AS87" s="73">
        <f t="shared" si="99"/>
        <v>-7.8948097747655502E-2</v>
      </c>
      <c r="AT87" s="50">
        <f t="shared" si="124"/>
        <v>-0.110828500266617</v>
      </c>
      <c r="AU87" s="50">
        <f t="shared" si="125"/>
        <v>-6.8102977557180436E-2</v>
      </c>
      <c r="AW87" s="74">
        <f t="shared" si="126"/>
        <v>84</v>
      </c>
      <c r="AX87" s="4">
        <f t="shared" si="127"/>
        <v>0</v>
      </c>
      <c r="AY87" s="4">
        <f t="shared" si="127"/>
        <v>0</v>
      </c>
      <c r="AZ87" s="49">
        <f t="shared" si="127"/>
        <v>0</v>
      </c>
      <c r="BA87" s="4">
        <f t="shared" si="100"/>
        <v>0</v>
      </c>
      <c r="BC87" s="74">
        <f t="shared" si="128"/>
        <v>84</v>
      </c>
      <c r="BD87" s="56">
        <f t="shared" si="129"/>
        <v>0</v>
      </c>
      <c r="BE87" s="4">
        <f t="shared" si="130"/>
        <v>0</v>
      </c>
      <c r="BF87" s="4">
        <f t="shared" si="131"/>
        <v>0</v>
      </c>
      <c r="BG87" s="49">
        <f t="shared" si="132"/>
        <v>0</v>
      </c>
      <c r="BI87" s="74">
        <f t="shared" si="133"/>
        <v>84</v>
      </c>
      <c r="BJ87" s="56" t="e">
        <f t="shared" si="134"/>
        <v>#DIV/0!</v>
      </c>
      <c r="BK87" s="4" t="e">
        <f t="shared" si="135"/>
        <v>#DIV/0!</v>
      </c>
      <c r="BL87" s="4" t="e">
        <f t="shared" si="136"/>
        <v>#DIV/0!</v>
      </c>
      <c r="BM87" s="49" t="e">
        <f t="shared" si="137"/>
        <v>#DIV/0!</v>
      </c>
      <c r="BO87" s="74">
        <f t="shared" si="138"/>
        <v>84</v>
      </c>
      <c r="BP87" s="56">
        <f t="shared" si="139"/>
        <v>0</v>
      </c>
      <c r="BQ87" s="4">
        <f t="shared" si="140"/>
        <v>0</v>
      </c>
      <c r="BR87" s="4">
        <f t="shared" si="177"/>
        <v>0</v>
      </c>
      <c r="BS87" s="49">
        <f t="shared" si="141"/>
        <v>0</v>
      </c>
      <c r="BU87" s="74">
        <f t="shared" si="142"/>
        <v>84</v>
      </c>
      <c r="BV87" s="73">
        <f t="shared" si="143"/>
        <v>1.6172611718280768E-3</v>
      </c>
      <c r="BW87" s="73">
        <f t="shared" si="144"/>
        <v>6.2328021379733679E-3</v>
      </c>
      <c r="BX87" s="73">
        <f t="shared" si="145"/>
        <v>1.2282956471347525E-2</v>
      </c>
      <c r="BY87" s="1">
        <f t="shared" si="146"/>
        <v>4.6380155521538223E-3</v>
      </c>
      <c r="BZ87" s="91">
        <f t="shared" si="147"/>
        <v>0</v>
      </c>
      <c r="CB87" s="74">
        <f t="shared" si="148"/>
        <v>84</v>
      </c>
      <c r="CC87" s="56">
        <f t="shared" si="149"/>
        <v>0</v>
      </c>
      <c r="CD87" s="4">
        <f t="shared" si="150"/>
        <v>0</v>
      </c>
      <c r="CE87" s="4">
        <f t="shared" si="151"/>
        <v>0</v>
      </c>
      <c r="CF87" s="49">
        <f t="shared" si="152"/>
        <v>0</v>
      </c>
      <c r="CH87" s="74">
        <f t="shared" si="153"/>
        <v>84</v>
      </c>
      <c r="CI87" s="56">
        <f t="shared" si="101"/>
        <v>0</v>
      </c>
      <c r="CJ87" s="4">
        <f t="shared" si="102"/>
        <v>0</v>
      </c>
      <c r="CK87" s="4">
        <f t="shared" si="103"/>
        <v>0</v>
      </c>
      <c r="CL87" s="49">
        <f t="shared" si="154"/>
        <v>0</v>
      </c>
      <c r="CM87" s="4">
        <f t="shared" si="155"/>
        <v>0</v>
      </c>
      <c r="CN87" s="49">
        <f t="shared" si="156"/>
        <v>0</v>
      </c>
      <c r="CP87" s="74">
        <f t="shared" si="157"/>
        <v>84</v>
      </c>
      <c r="CQ87" s="56">
        <f t="shared" si="158"/>
        <v>0</v>
      </c>
      <c r="CR87" s="4">
        <f t="shared" si="159"/>
        <v>0</v>
      </c>
      <c r="CS87" s="4">
        <f t="shared" si="160"/>
        <v>0</v>
      </c>
      <c r="CT87" s="49">
        <f t="shared" si="161"/>
        <v>0</v>
      </c>
      <c r="CU87" s="4">
        <f t="shared" si="162"/>
        <v>0</v>
      </c>
      <c r="CV87" s="49">
        <f t="shared" si="163"/>
        <v>0</v>
      </c>
      <c r="CW87" s="56"/>
      <c r="CX87" s="74">
        <f t="shared" si="164"/>
        <v>84</v>
      </c>
      <c r="CY87" s="4">
        <f>Input_All!Q86*(1-$DC$3)</f>
        <v>5.4460769457687568E-2</v>
      </c>
      <c r="CZ87" s="4">
        <f>Input_All!L86</f>
        <v>0.110828500266617</v>
      </c>
      <c r="DA87" s="4">
        <f>Input_All!M86</f>
        <v>0</v>
      </c>
      <c r="DB87" s="49">
        <f>$DC$3*Input_All!Q86</f>
        <v>6.8102977557180436E-2</v>
      </c>
      <c r="DD87" s="102">
        <f>Input_All!Q86*Input_All!C86</f>
        <v>0</v>
      </c>
      <c r="DG87" s="82">
        <f t="shared" si="165"/>
        <v>84</v>
      </c>
      <c r="DH87" s="56">
        <f t="shared" si="166"/>
        <v>4.02151858360505E-2</v>
      </c>
      <c r="DI87" s="4">
        <f t="shared" si="167"/>
        <v>7.8948097747655502E-2</v>
      </c>
      <c r="DJ87" s="4">
        <f t="shared" si="168"/>
        <v>0.110828500266617</v>
      </c>
      <c r="DK87" s="49">
        <f t="shared" si="169"/>
        <v>6.8102977557180436E-2</v>
      </c>
      <c r="DM87" s="74">
        <f t="shared" si="170"/>
        <v>84</v>
      </c>
      <c r="DN87" s="4">
        <f t="shared" si="178"/>
        <v>2.0983238691141809E-6</v>
      </c>
      <c r="DO87" s="4">
        <f t="shared" si="178"/>
        <v>4.502545155149701E-5</v>
      </c>
      <c r="DP87" s="49">
        <f t="shared" si="178"/>
        <v>1.4275743049698398E-4</v>
      </c>
      <c r="DQ87" s="49">
        <f t="shared" si="179"/>
        <v>3.7800123076294399E-5</v>
      </c>
      <c r="DS87" s="74">
        <f t="shared" si="171"/>
        <v>84</v>
      </c>
      <c r="DT87" s="410">
        <f t="shared" si="182"/>
        <v>9.8182992878894218E-2</v>
      </c>
      <c r="DU87" s="467">
        <f t="shared" si="93"/>
        <v>9.8182992878894218E-2</v>
      </c>
      <c r="DV87" s="49"/>
      <c r="DW87" s="102">
        <f t="shared" si="180"/>
        <v>39250.57380437314</v>
      </c>
      <c r="DY87" s="74">
        <f t="shared" si="172"/>
        <v>84</v>
      </c>
      <c r="DZ87" s="409">
        <f t="shared" si="173"/>
        <v>0.10004986509993549</v>
      </c>
      <c r="EB87" s="102">
        <f t="shared" si="181"/>
        <v>38517.989001641356</v>
      </c>
      <c r="EE87" s="74">
        <f t="shared" si="174"/>
        <v>84</v>
      </c>
      <c r="EF87" s="409">
        <f>Input_Accepted!Q86</f>
        <v>0.122563747014868</v>
      </c>
      <c r="EH87" s="102">
        <f t="shared" si="104"/>
        <v>7.9666435559664198E-2</v>
      </c>
    </row>
    <row r="88" spans="1:138">
      <c r="A88" s="82">
        <f t="shared" si="105"/>
        <v>85</v>
      </c>
      <c r="B88" s="84">
        <f>Input_All!B87</f>
        <v>0</v>
      </c>
      <c r="C88" s="17">
        <f>Input_All!C87</f>
        <v>0</v>
      </c>
      <c r="D88" s="16">
        <f t="shared" si="106"/>
        <v>0</v>
      </c>
      <c r="E88" s="12"/>
      <c r="F88" s="11">
        <f t="shared" si="107"/>
        <v>0</v>
      </c>
      <c r="G88" s="11">
        <f t="shared" si="108"/>
        <v>0</v>
      </c>
      <c r="H88" s="49">
        <f t="shared" si="109"/>
        <v>0</v>
      </c>
      <c r="J88" s="61">
        <f t="shared" si="110"/>
        <v>85</v>
      </c>
      <c r="K88" s="5">
        <f>Input_All!B87</f>
        <v>0</v>
      </c>
      <c r="L88" s="4">
        <f t="shared" si="175"/>
        <v>1829</v>
      </c>
      <c r="M88" s="4">
        <f t="shared" si="176"/>
        <v>1</v>
      </c>
      <c r="N88" s="4"/>
      <c r="O88" s="49"/>
      <c r="Q88" s="43">
        <f t="shared" si="111"/>
        <v>85</v>
      </c>
      <c r="R88" s="14">
        <f>Input_All!M87</f>
        <v>0</v>
      </c>
      <c r="S88" s="14">
        <f t="shared" si="112"/>
        <v>0</v>
      </c>
      <c r="T88" s="14">
        <f t="shared" si="113"/>
        <v>0</v>
      </c>
      <c r="U88" s="14">
        <f t="shared" si="114"/>
        <v>0</v>
      </c>
      <c r="V88" s="14">
        <f t="shared" si="115"/>
        <v>0</v>
      </c>
      <c r="W88" s="49"/>
      <c r="X88" s="43">
        <f t="shared" si="116"/>
        <v>85</v>
      </c>
      <c r="Y88" s="14">
        <f>+Input_All!I87</f>
        <v>0</v>
      </c>
      <c r="Z88" s="14">
        <f t="shared" si="117"/>
        <v>0</v>
      </c>
      <c r="AA88" s="14">
        <f t="shared" si="118"/>
        <v>0</v>
      </c>
      <c r="AB88" s="14">
        <f t="shared" si="119"/>
        <v>0</v>
      </c>
      <c r="AC88" s="14">
        <f t="shared" si="120"/>
        <v>0</v>
      </c>
      <c r="AD88" s="50"/>
      <c r="AE88" s="43">
        <f t="shared" si="121"/>
        <v>85</v>
      </c>
      <c r="AF88" s="14">
        <f>Input_All!E87</f>
        <v>0</v>
      </c>
      <c r="AG88" s="14">
        <f>Input_All!J87</f>
        <v>4.1675930119070399E-2</v>
      </c>
      <c r="AH88" s="14">
        <f>Input_All!K87</f>
        <v>8.6252012950213494E-2</v>
      </c>
      <c r="AI88" s="44">
        <f>Input_All!L87</f>
        <v>0.123521026779799</v>
      </c>
      <c r="AK88" s="56">
        <f t="shared" si="95"/>
        <v>0</v>
      </c>
      <c r="AL88" s="4">
        <f t="shared" si="96"/>
        <v>0</v>
      </c>
      <c r="AM88" s="4">
        <f t="shared" si="97"/>
        <v>0</v>
      </c>
      <c r="AN88" s="4">
        <f t="shared" si="122"/>
        <v>0</v>
      </c>
      <c r="AO88" s="57">
        <f t="shared" si="183"/>
        <v>85</v>
      </c>
      <c r="AQ88" s="74">
        <f t="shared" si="183"/>
        <v>85</v>
      </c>
      <c r="AR88" s="73">
        <f t="shared" si="98"/>
        <v>-4.1675930119070399E-2</v>
      </c>
      <c r="AS88" s="73">
        <f t="shared" si="99"/>
        <v>-8.6252012950213494E-2</v>
      </c>
      <c r="AT88" s="50">
        <f t="shared" si="124"/>
        <v>-0.123521026779799</v>
      </c>
      <c r="AU88" s="50">
        <f t="shared" si="125"/>
        <v>-7.4518064363115588E-2</v>
      </c>
      <c r="AW88" s="74">
        <f t="shared" si="126"/>
        <v>85</v>
      </c>
      <c r="AX88" s="4">
        <f t="shared" si="127"/>
        <v>0</v>
      </c>
      <c r="AY88" s="4">
        <f t="shared" si="127"/>
        <v>0</v>
      </c>
      <c r="AZ88" s="49">
        <f t="shared" si="127"/>
        <v>0</v>
      </c>
      <c r="BA88" s="4">
        <f t="shared" si="100"/>
        <v>0</v>
      </c>
      <c r="BC88" s="74">
        <f t="shared" si="128"/>
        <v>85</v>
      </c>
      <c r="BD88" s="56">
        <f t="shared" si="129"/>
        <v>0</v>
      </c>
      <c r="BE88" s="4">
        <f t="shared" si="130"/>
        <v>0</v>
      </c>
      <c r="BF88" s="4">
        <f t="shared" si="131"/>
        <v>0</v>
      </c>
      <c r="BG88" s="49">
        <f t="shared" si="132"/>
        <v>0</v>
      </c>
      <c r="BI88" s="74">
        <f t="shared" si="133"/>
        <v>85</v>
      </c>
      <c r="BJ88" s="56" t="e">
        <f t="shared" si="134"/>
        <v>#DIV/0!</v>
      </c>
      <c r="BK88" s="4" t="e">
        <f t="shared" si="135"/>
        <v>#DIV/0!</v>
      </c>
      <c r="BL88" s="4" t="e">
        <f t="shared" si="136"/>
        <v>#DIV/0!</v>
      </c>
      <c r="BM88" s="49" t="e">
        <f t="shared" si="137"/>
        <v>#DIV/0!</v>
      </c>
      <c r="BO88" s="74">
        <f t="shared" si="138"/>
        <v>85</v>
      </c>
      <c r="BP88" s="56">
        <f t="shared" si="139"/>
        <v>0</v>
      </c>
      <c r="BQ88" s="4">
        <f t="shared" si="140"/>
        <v>0</v>
      </c>
      <c r="BR88" s="4">
        <f t="shared" si="177"/>
        <v>0</v>
      </c>
      <c r="BS88" s="49">
        <f t="shared" si="141"/>
        <v>0</v>
      </c>
      <c r="BU88" s="74">
        <f t="shared" si="142"/>
        <v>85</v>
      </c>
      <c r="BV88" s="73">
        <f t="shared" si="143"/>
        <v>1.7368831512896393E-3</v>
      </c>
      <c r="BW88" s="73">
        <f t="shared" si="144"/>
        <v>7.4394097379637961E-3</v>
      </c>
      <c r="BX88" s="73">
        <f t="shared" si="145"/>
        <v>1.5257444056735821E-2</v>
      </c>
      <c r="BY88" s="1">
        <f t="shared" si="146"/>
        <v>5.5529419164254377E-3</v>
      </c>
      <c r="BZ88" s="91">
        <f t="shared" si="147"/>
        <v>0</v>
      </c>
      <c r="CB88" s="74">
        <f t="shared" si="148"/>
        <v>85</v>
      </c>
      <c r="CC88" s="56">
        <f t="shared" si="149"/>
        <v>0</v>
      </c>
      <c r="CD88" s="4">
        <f t="shared" si="150"/>
        <v>0</v>
      </c>
      <c r="CE88" s="4">
        <f t="shared" si="151"/>
        <v>0</v>
      </c>
      <c r="CF88" s="49">
        <f t="shared" si="152"/>
        <v>0</v>
      </c>
      <c r="CH88" s="74">
        <f t="shared" si="153"/>
        <v>85</v>
      </c>
      <c r="CI88" s="56">
        <f t="shared" si="101"/>
        <v>0</v>
      </c>
      <c r="CJ88" s="4">
        <f t="shared" si="102"/>
        <v>0</v>
      </c>
      <c r="CK88" s="4">
        <f t="shared" si="103"/>
        <v>0</v>
      </c>
      <c r="CL88" s="49">
        <f t="shared" si="154"/>
        <v>0</v>
      </c>
      <c r="CM88" s="4">
        <f t="shared" si="155"/>
        <v>0</v>
      </c>
      <c r="CN88" s="49">
        <f t="shared" si="156"/>
        <v>0</v>
      </c>
      <c r="CP88" s="74">
        <f t="shared" si="157"/>
        <v>85</v>
      </c>
      <c r="CQ88" s="56">
        <f t="shared" si="158"/>
        <v>0</v>
      </c>
      <c r="CR88" s="4">
        <f t="shared" si="159"/>
        <v>0</v>
      </c>
      <c r="CS88" s="4">
        <f t="shared" si="160"/>
        <v>0</v>
      </c>
      <c r="CT88" s="49">
        <f t="shared" si="161"/>
        <v>0</v>
      </c>
      <c r="CU88" s="4">
        <f t="shared" si="162"/>
        <v>0</v>
      </c>
      <c r="CV88" s="49">
        <f t="shared" si="163"/>
        <v>0</v>
      </c>
      <c r="CW88" s="56"/>
      <c r="CX88" s="74">
        <f t="shared" si="164"/>
        <v>85</v>
      </c>
      <c r="CY88" s="4">
        <f>Input_All!Q87*(1-$DC$3)</f>
        <v>5.9590803064452413E-2</v>
      </c>
      <c r="CZ88" s="4">
        <f>Input_All!L87</f>
        <v>0.123521026779799</v>
      </c>
      <c r="DA88" s="4">
        <f>Input_All!M87</f>
        <v>0</v>
      </c>
      <c r="DB88" s="49">
        <f>$DC$3*Input_All!Q87</f>
        <v>7.4518064363115588E-2</v>
      </c>
      <c r="DD88" s="102">
        <f>Input_All!Q87*Input_All!C87</f>
        <v>0</v>
      </c>
      <c r="DG88" s="82">
        <f t="shared" si="165"/>
        <v>85</v>
      </c>
      <c r="DH88" s="56">
        <f t="shared" si="166"/>
        <v>4.1675930119070399E-2</v>
      </c>
      <c r="DI88" s="4">
        <f t="shared" si="167"/>
        <v>8.6252012950213494E-2</v>
      </c>
      <c r="DJ88" s="4">
        <f t="shared" si="168"/>
        <v>0.123521026779799</v>
      </c>
      <c r="DK88" s="49">
        <f t="shared" si="169"/>
        <v>7.4518064363115588E-2</v>
      </c>
      <c r="DM88" s="74">
        <f t="shared" si="170"/>
        <v>85</v>
      </c>
      <c r="DN88" s="4">
        <f t="shared" si="178"/>
        <v>2.1337738603753193E-6</v>
      </c>
      <c r="DO88" s="4">
        <f t="shared" si="178"/>
        <v>5.3347177286157755E-5</v>
      </c>
      <c r="DP88" s="49">
        <f t="shared" si="178"/>
        <v>1.6110022928782783E-4</v>
      </c>
      <c r="DQ88" s="49">
        <f t="shared" si="179"/>
        <v>4.1153338727683276E-5</v>
      </c>
      <c r="DS88" s="74">
        <f t="shared" si="171"/>
        <v>85</v>
      </c>
      <c r="DT88" s="410">
        <f t="shared" si="182"/>
        <v>0.10910704651745505</v>
      </c>
      <c r="DU88" s="467">
        <f t="shared" si="93"/>
        <v>0.10910704651745505</v>
      </c>
      <c r="DV88" s="49"/>
      <c r="DW88" s="102">
        <f t="shared" si="180"/>
        <v>35396.834996045858</v>
      </c>
      <c r="DY88" s="74">
        <f t="shared" si="172"/>
        <v>85</v>
      </c>
      <c r="DZ88" s="409">
        <f t="shared" si="173"/>
        <v>0.11118163100801483</v>
      </c>
      <c r="EB88" s="102">
        <f t="shared" si="181"/>
        <v>34664.269398106335</v>
      </c>
      <c r="EE88" s="74">
        <f t="shared" si="174"/>
        <v>85</v>
      </c>
      <c r="EF88" s="409">
        <f>Input_Accepted!Q87</f>
        <v>0.134108867427568</v>
      </c>
      <c r="EH88" s="102">
        <f t="shared" si="104"/>
        <v>8.7170763827919204E-2</v>
      </c>
    </row>
    <row r="89" spans="1:138">
      <c r="A89" s="82">
        <f t="shared" si="105"/>
        <v>86</v>
      </c>
      <c r="B89" s="84">
        <f>Input_All!B88</f>
        <v>0</v>
      </c>
      <c r="C89" s="17">
        <f>Input_All!C88</f>
        <v>0</v>
      </c>
      <c r="D89" s="16">
        <f t="shared" si="106"/>
        <v>0</v>
      </c>
      <c r="E89" s="12"/>
      <c r="F89" s="11">
        <f t="shared" si="107"/>
        <v>0</v>
      </c>
      <c r="G89" s="11">
        <f t="shared" si="108"/>
        <v>0</v>
      </c>
      <c r="H89" s="49">
        <f t="shared" si="109"/>
        <v>0</v>
      </c>
      <c r="J89" s="61">
        <f t="shared" si="110"/>
        <v>86</v>
      </c>
      <c r="K89" s="5">
        <f>Input_All!B88</f>
        <v>0</v>
      </c>
      <c r="L89" s="4">
        <f t="shared" si="175"/>
        <v>1829</v>
      </c>
      <c r="M89" s="4">
        <f t="shared" si="176"/>
        <v>1</v>
      </c>
      <c r="N89" s="4"/>
      <c r="O89" s="49"/>
      <c r="Q89" s="43">
        <f t="shared" si="111"/>
        <v>86</v>
      </c>
      <c r="R89" s="14">
        <f>Input_All!M88</f>
        <v>0</v>
      </c>
      <c r="S89" s="14">
        <f t="shared" si="112"/>
        <v>0</v>
      </c>
      <c r="T89" s="14">
        <f t="shared" si="113"/>
        <v>0</v>
      </c>
      <c r="U89" s="14">
        <f t="shared" si="114"/>
        <v>0</v>
      </c>
      <c r="V89" s="14">
        <f t="shared" si="115"/>
        <v>0</v>
      </c>
      <c r="W89" s="49"/>
      <c r="X89" s="43">
        <f t="shared" si="116"/>
        <v>86</v>
      </c>
      <c r="Y89" s="14">
        <f>+Input_All!I88</f>
        <v>0</v>
      </c>
      <c r="Z89" s="14">
        <f t="shared" si="117"/>
        <v>0</v>
      </c>
      <c r="AA89" s="14">
        <f t="shared" si="118"/>
        <v>0</v>
      </c>
      <c r="AB89" s="14">
        <f t="shared" si="119"/>
        <v>0</v>
      </c>
      <c r="AC89" s="14">
        <f t="shared" si="120"/>
        <v>0</v>
      </c>
      <c r="AD89" s="50"/>
      <c r="AE89" s="43">
        <f t="shared" si="121"/>
        <v>86</v>
      </c>
      <c r="AF89" s="14">
        <f>Input_All!E88</f>
        <v>0</v>
      </c>
      <c r="AG89" s="14">
        <f>Input_All!J88</f>
        <v>4.3148859446016097E-2</v>
      </c>
      <c r="AH89" s="14">
        <f>Input_All!K88</f>
        <v>9.4196438146204195E-2</v>
      </c>
      <c r="AI89" s="44">
        <f>Input_All!L88</f>
        <v>0.136934429169878</v>
      </c>
      <c r="AK89" s="56">
        <f t="shared" si="95"/>
        <v>0</v>
      </c>
      <c r="AL89" s="4">
        <f t="shared" si="96"/>
        <v>0</v>
      </c>
      <c r="AM89" s="4">
        <f t="shared" si="97"/>
        <v>0</v>
      </c>
      <c r="AN89" s="4">
        <f t="shared" si="122"/>
        <v>0</v>
      </c>
      <c r="AO89" s="57">
        <f t="shared" si="183"/>
        <v>86</v>
      </c>
      <c r="AQ89" s="74">
        <f t="shared" si="183"/>
        <v>86</v>
      </c>
      <c r="AR89" s="73">
        <f t="shared" si="98"/>
        <v>-4.3148859446016097E-2</v>
      </c>
      <c r="AS89" s="73">
        <f t="shared" si="99"/>
        <v>-9.4196438146204195E-2</v>
      </c>
      <c r="AT89" s="50">
        <f t="shared" si="124"/>
        <v>-0.136934429169878</v>
      </c>
      <c r="AU89" s="50">
        <f t="shared" si="125"/>
        <v>-8.1185979573384373E-2</v>
      </c>
      <c r="AW89" s="74">
        <f t="shared" si="126"/>
        <v>86</v>
      </c>
      <c r="AX89" s="4">
        <f t="shared" si="127"/>
        <v>0</v>
      </c>
      <c r="AY89" s="4">
        <f t="shared" si="127"/>
        <v>0</v>
      </c>
      <c r="AZ89" s="49">
        <f t="shared" si="127"/>
        <v>0</v>
      </c>
      <c r="BA89" s="4">
        <f t="shared" si="100"/>
        <v>0</v>
      </c>
      <c r="BC89" s="74">
        <f t="shared" si="128"/>
        <v>86</v>
      </c>
      <c r="BD89" s="56">
        <f t="shared" si="129"/>
        <v>0</v>
      </c>
      <c r="BE89" s="4">
        <f t="shared" si="130"/>
        <v>0</v>
      </c>
      <c r="BF89" s="4">
        <f t="shared" si="131"/>
        <v>0</v>
      </c>
      <c r="BG89" s="49">
        <f t="shared" si="132"/>
        <v>0</v>
      </c>
      <c r="BI89" s="74">
        <f t="shared" si="133"/>
        <v>86</v>
      </c>
      <c r="BJ89" s="56" t="e">
        <f t="shared" si="134"/>
        <v>#DIV/0!</v>
      </c>
      <c r="BK89" s="4" t="e">
        <f t="shared" si="135"/>
        <v>#DIV/0!</v>
      </c>
      <c r="BL89" s="4" t="e">
        <f t="shared" si="136"/>
        <v>#DIV/0!</v>
      </c>
      <c r="BM89" s="49" t="e">
        <f t="shared" si="137"/>
        <v>#DIV/0!</v>
      </c>
      <c r="BO89" s="74">
        <f t="shared" si="138"/>
        <v>86</v>
      </c>
      <c r="BP89" s="56">
        <f t="shared" si="139"/>
        <v>0</v>
      </c>
      <c r="BQ89" s="4">
        <f t="shared" si="140"/>
        <v>0</v>
      </c>
      <c r="BR89" s="4">
        <f t="shared" si="177"/>
        <v>0</v>
      </c>
      <c r="BS89" s="49">
        <f t="shared" si="141"/>
        <v>0</v>
      </c>
      <c r="BU89" s="74">
        <f t="shared" si="142"/>
        <v>86</v>
      </c>
      <c r="BV89" s="73">
        <f t="shared" si="143"/>
        <v>1.8618240714920525E-3</v>
      </c>
      <c r="BW89" s="73">
        <f t="shared" si="144"/>
        <v>8.8729689594316732E-3</v>
      </c>
      <c r="BX89" s="73">
        <f t="shared" si="145"/>
        <v>1.8751037892080335E-2</v>
      </c>
      <c r="BY89" s="1">
        <f t="shared" si="146"/>
        <v>6.5911632792899849E-3</v>
      </c>
      <c r="BZ89" s="91">
        <f t="shared" si="147"/>
        <v>0</v>
      </c>
      <c r="CB89" s="74">
        <f t="shared" si="148"/>
        <v>86</v>
      </c>
      <c r="CC89" s="56">
        <f t="shared" si="149"/>
        <v>0</v>
      </c>
      <c r="CD89" s="4">
        <f t="shared" si="150"/>
        <v>0</v>
      </c>
      <c r="CE89" s="4">
        <f t="shared" si="151"/>
        <v>0</v>
      </c>
      <c r="CF89" s="49">
        <f t="shared" si="152"/>
        <v>0</v>
      </c>
      <c r="CH89" s="74">
        <f t="shared" si="153"/>
        <v>86</v>
      </c>
      <c r="CI89" s="56">
        <f t="shared" si="101"/>
        <v>0</v>
      </c>
      <c r="CJ89" s="4">
        <f t="shared" si="102"/>
        <v>0</v>
      </c>
      <c r="CK89" s="4">
        <f t="shared" si="103"/>
        <v>0</v>
      </c>
      <c r="CL89" s="49">
        <f t="shared" si="154"/>
        <v>0</v>
      </c>
      <c r="CM89" s="4">
        <f t="shared" si="155"/>
        <v>0</v>
      </c>
      <c r="CN89" s="49">
        <f t="shared" si="156"/>
        <v>0</v>
      </c>
      <c r="CP89" s="74">
        <f t="shared" si="157"/>
        <v>86</v>
      </c>
      <c r="CQ89" s="56">
        <f t="shared" si="158"/>
        <v>0</v>
      </c>
      <c r="CR89" s="4">
        <f t="shared" si="159"/>
        <v>0</v>
      </c>
      <c r="CS89" s="4">
        <f t="shared" si="160"/>
        <v>0</v>
      </c>
      <c r="CT89" s="49">
        <f t="shared" si="161"/>
        <v>0</v>
      </c>
      <c r="CU89" s="4">
        <f t="shared" si="162"/>
        <v>0</v>
      </c>
      <c r="CV89" s="49">
        <f t="shared" si="163"/>
        <v>0</v>
      </c>
      <c r="CW89" s="56"/>
      <c r="CX89" s="74">
        <f t="shared" si="164"/>
        <v>86</v>
      </c>
      <c r="CY89" s="4">
        <f>Input_All!Q88*(1-$DC$3)</f>
        <v>6.4923019159188619E-2</v>
      </c>
      <c r="CZ89" s="4">
        <f>Input_All!L88</f>
        <v>0.136934429169878</v>
      </c>
      <c r="DA89" s="4">
        <f>Input_All!M88</f>
        <v>0</v>
      </c>
      <c r="DB89" s="49">
        <f>$DC$3*Input_All!Q88</f>
        <v>8.1185979573384373E-2</v>
      </c>
      <c r="DD89" s="102">
        <f>Input_All!Q88*Input_All!C88</f>
        <v>0</v>
      </c>
      <c r="DG89" s="82">
        <f t="shared" si="165"/>
        <v>86</v>
      </c>
      <c r="DH89" s="56">
        <f t="shared" si="166"/>
        <v>4.3148859446016097E-2</v>
      </c>
      <c r="DI89" s="4">
        <f t="shared" si="167"/>
        <v>9.4196438146204195E-2</v>
      </c>
      <c r="DJ89" s="4">
        <f t="shared" si="168"/>
        <v>0.136934429169878</v>
      </c>
      <c r="DK89" s="49">
        <f t="shared" si="169"/>
        <v>8.1185979573384373E-2</v>
      </c>
      <c r="DM89" s="74">
        <f t="shared" si="170"/>
        <v>86</v>
      </c>
      <c r="DN89" s="4">
        <f t="shared" si="178"/>
        <v>2.1695208021767055E-6</v>
      </c>
      <c r="DO89" s="4">
        <f t="shared" si="178"/>
        <v>6.3113891694691884E-5</v>
      </c>
      <c r="DP89" s="49">
        <f t="shared" si="178"/>
        <v>1.7991936367817707E-4</v>
      </c>
      <c r="DQ89" s="49">
        <f t="shared" si="179"/>
        <v>4.4461093251333813E-5</v>
      </c>
      <c r="DS89" s="74">
        <f t="shared" si="171"/>
        <v>86</v>
      </c>
      <c r="DT89" s="410">
        <f t="shared" si="182"/>
        <v>0.12124653415735406</v>
      </c>
      <c r="DU89" s="467">
        <f t="shared" si="93"/>
        <v>0.12124653415735406</v>
      </c>
      <c r="DV89" s="49"/>
      <c r="DW89" s="102">
        <f t="shared" si="180"/>
        <v>31534.7908735616</v>
      </c>
      <c r="DY89" s="74">
        <f t="shared" si="172"/>
        <v>86</v>
      </c>
      <c r="DZ89" s="409">
        <f t="shared" si="173"/>
        <v>0.12355194143695385</v>
      </c>
      <c r="EB89" s="102">
        <f t="shared" si="181"/>
        <v>30810.239388723658</v>
      </c>
      <c r="EE89" s="74">
        <f t="shared" si="174"/>
        <v>86</v>
      </c>
      <c r="EF89" s="409">
        <f>Input_Accepted!Q88</f>
        <v>0.14610899873257299</v>
      </c>
      <c r="EH89" s="102">
        <f t="shared" si="104"/>
        <v>9.4970849176172448E-2</v>
      </c>
    </row>
    <row r="90" spans="1:138">
      <c r="A90" s="82">
        <f t="shared" si="105"/>
        <v>87</v>
      </c>
      <c r="B90" s="84">
        <f>Input_All!B89</f>
        <v>0</v>
      </c>
      <c r="C90" s="17">
        <f>Input_All!C89</f>
        <v>0</v>
      </c>
      <c r="D90" s="16">
        <f t="shared" si="106"/>
        <v>0</v>
      </c>
      <c r="E90" s="12"/>
      <c r="F90" s="11">
        <f t="shared" si="107"/>
        <v>0</v>
      </c>
      <c r="G90" s="11">
        <f t="shared" si="108"/>
        <v>0</v>
      </c>
      <c r="H90" s="49">
        <f t="shared" si="109"/>
        <v>0</v>
      </c>
      <c r="J90" s="61">
        <f t="shared" si="110"/>
        <v>87</v>
      </c>
      <c r="K90" s="5">
        <f>Input_All!B89</f>
        <v>0</v>
      </c>
      <c r="L90" s="4">
        <f t="shared" si="175"/>
        <v>1829</v>
      </c>
      <c r="M90" s="4">
        <f t="shared" si="176"/>
        <v>1</v>
      </c>
      <c r="N90" s="4"/>
      <c r="O90" s="49"/>
      <c r="Q90" s="43">
        <f t="shared" si="111"/>
        <v>87</v>
      </c>
      <c r="R90" s="14">
        <f>Input_All!M89</f>
        <v>0</v>
      </c>
      <c r="S90" s="14">
        <f t="shared" si="112"/>
        <v>0</v>
      </c>
      <c r="T90" s="14">
        <f t="shared" si="113"/>
        <v>0</v>
      </c>
      <c r="U90" s="14">
        <f t="shared" si="114"/>
        <v>0</v>
      </c>
      <c r="V90" s="14">
        <f t="shared" si="115"/>
        <v>0</v>
      </c>
      <c r="W90" s="49"/>
      <c r="X90" s="43">
        <f t="shared" si="116"/>
        <v>87</v>
      </c>
      <c r="Y90" s="14">
        <f>+Input_All!I89</f>
        <v>0</v>
      </c>
      <c r="Z90" s="14">
        <f t="shared" si="117"/>
        <v>0</v>
      </c>
      <c r="AA90" s="14">
        <f t="shared" si="118"/>
        <v>0</v>
      </c>
      <c r="AB90" s="14">
        <f t="shared" si="119"/>
        <v>0</v>
      </c>
      <c r="AC90" s="14">
        <f t="shared" si="120"/>
        <v>0</v>
      </c>
      <c r="AD90" s="50"/>
      <c r="AE90" s="43">
        <f t="shared" si="121"/>
        <v>87</v>
      </c>
      <c r="AF90" s="14">
        <f>Input_All!E89</f>
        <v>0</v>
      </c>
      <c r="AG90" s="14">
        <f>Input_All!J89</f>
        <v>4.4633973816873299E-2</v>
      </c>
      <c r="AH90" s="14">
        <f>Input_All!K89</f>
        <v>0.102830563376794</v>
      </c>
      <c r="AI90" s="44">
        <f>Input_All!L89</f>
        <v>0.15374140660114499</v>
      </c>
      <c r="AK90" s="56">
        <f t="shared" si="95"/>
        <v>0</v>
      </c>
      <c r="AL90" s="4">
        <f t="shared" si="96"/>
        <v>0</v>
      </c>
      <c r="AM90" s="4">
        <f t="shared" si="97"/>
        <v>0</v>
      </c>
      <c r="AN90" s="4">
        <f t="shared" si="122"/>
        <v>0</v>
      </c>
      <c r="AO90" s="57">
        <f t="shared" si="183"/>
        <v>87</v>
      </c>
      <c r="AQ90" s="74">
        <f t="shared" si="183"/>
        <v>87</v>
      </c>
      <c r="AR90" s="73">
        <f t="shared" si="98"/>
        <v>-4.4633973816873299E-2</v>
      </c>
      <c r="AS90" s="73">
        <f t="shared" si="99"/>
        <v>-0.102830563376794</v>
      </c>
      <c r="AT90" s="50">
        <f t="shared" si="124"/>
        <v>-0.15374140660114499</v>
      </c>
      <c r="AU90" s="50">
        <f t="shared" si="125"/>
        <v>-8.9403374784722864E-2</v>
      </c>
      <c r="AW90" s="74">
        <f t="shared" si="126"/>
        <v>87</v>
      </c>
      <c r="AX90" s="4">
        <f t="shared" si="127"/>
        <v>0</v>
      </c>
      <c r="AY90" s="4">
        <f t="shared" si="127"/>
        <v>0</v>
      </c>
      <c r="AZ90" s="49">
        <f t="shared" si="127"/>
        <v>0</v>
      </c>
      <c r="BA90" s="4">
        <f t="shared" si="100"/>
        <v>0</v>
      </c>
      <c r="BC90" s="74">
        <f t="shared" si="128"/>
        <v>87</v>
      </c>
      <c r="BD90" s="56">
        <f t="shared" si="129"/>
        <v>0</v>
      </c>
      <c r="BE90" s="4">
        <f t="shared" si="130"/>
        <v>0</v>
      </c>
      <c r="BF90" s="4">
        <f t="shared" si="131"/>
        <v>0</v>
      </c>
      <c r="BG90" s="49">
        <f t="shared" si="132"/>
        <v>0</v>
      </c>
      <c r="BI90" s="74">
        <f t="shared" si="133"/>
        <v>87</v>
      </c>
      <c r="BJ90" s="56" t="e">
        <f t="shared" si="134"/>
        <v>#DIV/0!</v>
      </c>
      <c r="BK90" s="4" t="e">
        <f t="shared" si="135"/>
        <v>#DIV/0!</v>
      </c>
      <c r="BL90" s="4" t="e">
        <f t="shared" si="136"/>
        <v>#DIV/0!</v>
      </c>
      <c r="BM90" s="49" t="e">
        <f t="shared" si="137"/>
        <v>#DIV/0!</v>
      </c>
      <c r="BO90" s="74">
        <f t="shared" si="138"/>
        <v>87</v>
      </c>
      <c r="BP90" s="56">
        <f t="shared" si="139"/>
        <v>0</v>
      </c>
      <c r="BQ90" s="4">
        <f t="shared" si="140"/>
        <v>0</v>
      </c>
      <c r="BR90" s="4">
        <f t="shared" si="177"/>
        <v>0</v>
      </c>
      <c r="BS90" s="49">
        <f t="shared" si="141"/>
        <v>0</v>
      </c>
      <c r="BU90" s="74">
        <f t="shared" si="142"/>
        <v>87</v>
      </c>
      <c r="BV90" s="73">
        <f t="shared" si="143"/>
        <v>1.9921916186853312E-3</v>
      </c>
      <c r="BW90" s="73">
        <f t="shared" si="144"/>
        <v>1.0574124764388846E-2</v>
      </c>
      <c r="BX90" s="73">
        <f t="shared" si="145"/>
        <v>2.363642010369859E-2</v>
      </c>
      <c r="BY90" s="1">
        <f t="shared" si="146"/>
        <v>7.9929634228976202E-3</v>
      </c>
      <c r="BZ90" s="91">
        <f t="shared" si="147"/>
        <v>0</v>
      </c>
      <c r="CB90" s="74">
        <f t="shared" si="148"/>
        <v>87</v>
      </c>
      <c r="CC90" s="56">
        <f t="shared" si="149"/>
        <v>0</v>
      </c>
      <c r="CD90" s="4">
        <f t="shared" si="150"/>
        <v>0</v>
      </c>
      <c r="CE90" s="4">
        <f t="shared" si="151"/>
        <v>0</v>
      </c>
      <c r="CF90" s="49">
        <f t="shared" si="152"/>
        <v>0</v>
      </c>
      <c r="CH90" s="74">
        <f t="shared" si="153"/>
        <v>87</v>
      </c>
      <c r="CI90" s="56">
        <f t="shared" si="101"/>
        <v>0</v>
      </c>
      <c r="CJ90" s="4">
        <f t="shared" si="102"/>
        <v>0</v>
      </c>
      <c r="CK90" s="4">
        <f t="shared" si="103"/>
        <v>0</v>
      </c>
      <c r="CL90" s="49">
        <f t="shared" si="154"/>
        <v>0</v>
      </c>
      <c r="CM90" s="4">
        <f t="shared" si="155"/>
        <v>0</v>
      </c>
      <c r="CN90" s="49">
        <f t="shared" si="156"/>
        <v>0</v>
      </c>
      <c r="CP90" s="74">
        <f t="shared" si="157"/>
        <v>87</v>
      </c>
      <c r="CQ90" s="56">
        <f t="shared" si="158"/>
        <v>0</v>
      </c>
      <c r="CR90" s="4">
        <f t="shared" si="159"/>
        <v>0</v>
      </c>
      <c r="CS90" s="4">
        <f t="shared" si="160"/>
        <v>0</v>
      </c>
      <c r="CT90" s="49">
        <f t="shared" si="161"/>
        <v>0</v>
      </c>
      <c r="CU90" s="4">
        <f t="shared" si="162"/>
        <v>0</v>
      </c>
      <c r="CV90" s="49">
        <f t="shared" si="163"/>
        <v>0</v>
      </c>
      <c r="CW90" s="56"/>
      <c r="CX90" s="74">
        <f t="shared" si="164"/>
        <v>87</v>
      </c>
      <c r="CY90" s="4">
        <f>Input_All!Q89*(1-$DC$3)</f>
        <v>7.1494327524842124E-2</v>
      </c>
      <c r="CZ90" s="4">
        <f>Input_All!L89</f>
        <v>0.15374140660114499</v>
      </c>
      <c r="DA90" s="4">
        <f>Input_All!M89</f>
        <v>0</v>
      </c>
      <c r="DB90" s="49">
        <f>$DC$3*Input_All!Q89</f>
        <v>8.9403374784722864E-2</v>
      </c>
      <c r="DD90" s="102">
        <f>Input_All!Q89*Input_All!C89</f>
        <v>0</v>
      </c>
      <c r="DG90" s="82">
        <f t="shared" si="165"/>
        <v>87</v>
      </c>
      <c r="DH90" s="56">
        <f t="shared" si="166"/>
        <v>4.4633973816873299E-2</v>
      </c>
      <c r="DI90" s="4">
        <f t="shared" si="167"/>
        <v>0.102830563376794</v>
      </c>
      <c r="DJ90" s="4">
        <f t="shared" si="168"/>
        <v>0.15374140660114499</v>
      </c>
      <c r="DK90" s="49">
        <f t="shared" si="169"/>
        <v>8.9403374784722864E-2</v>
      </c>
      <c r="DM90" s="74">
        <f t="shared" si="170"/>
        <v>87</v>
      </c>
      <c r="DN90" s="4">
        <f t="shared" si="178"/>
        <v>2.2055646945265823E-6</v>
      </c>
      <c r="DO90" s="4">
        <f t="shared" si="178"/>
        <v>7.4548118497507425E-5</v>
      </c>
      <c r="DP90" s="49">
        <f t="shared" si="178"/>
        <v>2.8247449037511812E-4</v>
      </c>
      <c r="DQ90" s="49">
        <f t="shared" si="179"/>
        <v>6.7525584059328762E-5</v>
      </c>
      <c r="DS90" s="74">
        <f t="shared" si="171"/>
        <v>87</v>
      </c>
      <c r="DT90" s="410">
        <f t="shared" si="182"/>
        <v>0.13473668763289812</v>
      </c>
      <c r="DU90" s="467">
        <f t="shared" si="93"/>
        <v>0.13473668763289812</v>
      </c>
      <c r="DV90" s="49"/>
      <c r="DW90" s="102">
        <f t="shared" si="180"/>
        <v>27711.306774765297</v>
      </c>
      <c r="DY90" s="74">
        <f t="shared" si="172"/>
        <v>87</v>
      </c>
      <c r="DZ90" s="409">
        <f t="shared" si="173"/>
        <v>0.13729859954779802</v>
      </c>
      <c r="EB90" s="102">
        <f t="shared" si="181"/>
        <v>27003.574496109544</v>
      </c>
      <c r="EE90" s="74">
        <f t="shared" si="174"/>
        <v>87</v>
      </c>
      <c r="EF90" s="409">
        <f>Input_Accepted!Q89</f>
        <v>0.16089770230956499</v>
      </c>
      <c r="EH90" s="102">
        <f t="shared" si="104"/>
        <v>0.10458350650121724</v>
      </c>
    </row>
    <row r="91" spans="1:138">
      <c r="A91" s="82">
        <f t="shared" si="105"/>
        <v>88</v>
      </c>
      <c r="B91" s="84">
        <f>Input_All!B90</f>
        <v>0</v>
      </c>
      <c r="C91" s="17">
        <f>Input_All!C90</f>
        <v>0</v>
      </c>
      <c r="D91" s="16">
        <f t="shared" si="106"/>
        <v>0</v>
      </c>
      <c r="E91" s="12"/>
      <c r="F91" s="11">
        <f t="shared" si="107"/>
        <v>0</v>
      </c>
      <c r="G91" s="11">
        <f t="shared" si="108"/>
        <v>0</v>
      </c>
      <c r="H91" s="49">
        <f t="shared" si="109"/>
        <v>0</v>
      </c>
      <c r="J91" s="61">
        <f t="shared" si="110"/>
        <v>88</v>
      </c>
      <c r="K91" s="5">
        <f>Input_All!B90</f>
        <v>0</v>
      </c>
      <c r="L91" s="4">
        <f t="shared" si="175"/>
        <v>1829</v>
      </c>
      <c r="M91" s="4">
        <f t="shared" si="176"/>
        <v>1</v>
      </c>
      <c r="N91" s="4"/>
      <c r="O91" s="49"/>
      <c r="Q91" s="43">
        <f t="shared" si="111"/>
        <v>88</v>
      </c>
      <c r="R91" s="14">
        <f>Input_All!M90</f>
        <v>0</v>
      </c>
      <c r="S91" s="14">
        <f t="shared" si="112"/>
        <v>0</v>
      </c>
      <c r="T91" s="14">
        <f t="shared" si="113"/>
        <v>0</v>
      </c>
      <c r="U91" s="14">
        <f t="shared" si="114"/>
        <v>0</v>
      </c>
      <c r="V91" s="14">
        <f t="shared" si="115"/>
        <v>0</v>
      </c>
      <c r="W91" s="49"/>
      <c r="X91" s="43">
        <f t="shared" si="116"/>
        <v>88</v>
      </c>
      <c r="Y91" s="14">
        <f>+Input_All!I90</f>
        <v>0</v>
      </c>
      <c r="Z91" s="14">
        <f t="shared" si="117"/>
        <v>0</v>
      </c>
      <c r="AA91" s="14">
        <f t="shared" si="118"/>
        <v>0</v>
      </c>
      <c r="AB91" s="14">
        <f t="shared" si="119"/>
        <v>0</v>
      </c>
      <c r="AC91" s="14">
        <f t="shared" si="120"/>
        <v>0</v>
      </c>
      <c r="AD91" s="50"/>
      <c r="AE91" s="43">
        <f t="shared" si="121"/>
        <v>88</v>
      </c>
      <c r="AF91" s="14">
        <f>Input_All!E90</f>
        <v>0</v>
      </c>
      <c r="AG91" s="14">
        <f>Input_All!J90</f>
        <v>4.6131273231630597E-2</v>
      </c>
      <c r="AH91" s="14">
        <f>Input_All!K90</f>
        <v>0.112205953474652</v>
      </c>
      <c r="AI91" s="44">
        <f>Input_All!L90</f>
        <v>0.17296201781784101</v>
      </c>
      <c r="AK91" s="56">
        <f t="shared" si="95"/>
        <v>0</v>
      </c>
      <c r="AL91" s="4">
        <f t="shared" si="96"/>
        <v>0</v>
      </c>
      <c r="AM91" s="4">
        <f t="shared" si="97"/>
        <v>0</v>
      </c>
      <c r="AN91" s="4">
        <f t="shared" si="122"/>
        <v>0</v>
      </c>
      <c r="AO91" s="57">
        <f t="shared" si="183"/>
        <v>88</v>
      </c>
      <c r="AQ91" s="74">
        <f t="shared" si="183"/>
        <v>88</v>
      </c>
      <c r="AR91" s="73">
        <f t="shared" si="98"/>
        <v>-4.6131273231630597E-2</v>
      </c>
      <c r="AS91" s="73">
        <f t="shared" si="99"/>
        <v>-0.112205953474652</v>
      </c>
      <c r="AT91" s="50">
        <f t="shared" si="124"/>
        <v>-0.17296201781784101</v>
      </c>
      <c r="AU91" s="50">
        <f t="shared" si="125"/>
        <v>-9.8643931494273029E-2</v>
      </c>
      <c r="AW91" s="74">
        <f t="shared" si="126"/>
        <v>88</v>
      </c>
      <c r="AX91" s="4">
        <f t="shared" si="127"/>
        <v>0</v>
      </c>
      <c r="AY91" s="4">
        <f t="shared" si="127"/>
        <v>0</v>
      </c>
      <c r="AZ91" s="49">
        <f t="shared" si="127"/>
        <v>0</v>
      </c>
      <c r="BA91" s="4">
        <f t="shared" si="100"/>
        <v>0</v>
      </c>
      <c r="BC91" s="74">
        <f t="shared" si="128"/>
        <v>88</v>
      </c>
      <c r="BD91" s="56">
        <f t="shared" si="129"/>
        <v>0</v>
      </c>
      <c r="BE91" s="4">
        <f t="shared" si="130"/>
        <v>0</v>
      </c>
      <c r="BF91" s="4">
        <f t="shared" si="131"/>
        <v>0</v>
      </c>
      <c r="BG91" s="49">
        <f t="shared" si="132"/>
        <v>0</v>
      </c>
      <c r="BI91" s="74">
        <f t="shared" si="133"/>
        <v>88</v>
      </c>
      <c r="BJ91" s="56" t="e">
        <f t="shared" si="134"/>
        <v>#DIV/0!</v>
      </c>
      <c r="BK91" s="4" t="e">
        <f t="shared" si="135"/>
        <v>#DIV/0!</v>
      </c>
      <c r="BL91" s="4" t="e">
        <f t="shared" si="136"/>
        <v>#DIV/0!</v>
      </c>
      <c r="BM91" s="49" t="e">
        <f t="shared" si="137"/>
        <v>#DIV/0!</v>
      </c>
      <c r="BO91" s="74">
        <f t="shared" si="138"/>
        <v>88</v>
      </c>
      <c r="BP91" s="56">
        <f t="shared" si="139"/>
        <v>0</v>
      </c>
      <c r="BQ91" s="4">
        <f t="shared" si="140"/>
        <v>0</v>
      </c>
      <c r="BR91" s="4">
        <f t="shared" si="177"/>
        <v>0</v>
      </c>
      <c r="BS91" s="49">
        <f t="shared" si="141"/>
        <v>0</v>
      </c>
      <c r="BU91" s="74">
        <f t="shared" si="142"/>
        <v>88</v>
      </c>
      <c r="BV91" s="73">
        <f t="shared" si="143"/>
        <v>2.1280943699713579E-3</v>
      </c>
      <c r="BW91" s="73">
        <f t="shared" si="144"/>
        <v>1.2590175995155769E-2</v>
      </c>
      <c r="BX91" s="73">
        <f t="shared" si="145"/>
        <v>2.9915859607619152E-2</v>
      </c>
      <c r="BY91" s="1">
        <f t="shared" si="146"/>
        <v>9.7306252206468304E-3</v>
      </c>
      <c r="BZ91" s="91">
        <f t="shared" si="147"/>
        <v>0</v>
      </c>
      <c r="CB91" s="74">
        <f t="shared" si="148"/>
        <v>88</v>
      </c>
      <c r="CC91" s="56">
        <f t="shared" si="149"/>
        <v>0</v>
      </c>
      <c r="CD91" s="4">
        <f t="shared" si="150"/>
        <v>0</v>
      </c>
      <c r="CE91" s="4">
        <f t="shared" si="151"/>
        <v>0</v>
      </c>
      <c r="CF91" s="49">
        <f t="shared" si="152"/>
        <v>0</v>
      </c>
      <c r="CH91" s="74">
        <f t="shared" si="153"/>
        <v>88</v>
      </c>
      <c r="CI91" s="56">
        <f t="shared" si="101"/>
        <v>0</v>
      </c>
      <c r="CJ91" s="4">
        <f t="shared" si="102"/>
        <v>0</v>
      </c>
      <c r="CK91" s="4">
        <f t="shared" si="103"/>
        <v>0</v>
      </c>
      <c r="CL91" s="49">
        <f t="shared" si="154"/>
        <v>0</v>
      </c>
      <c r="CM91" s="4">
        <f t="shared" si="155"/>
        <v>0</v>
      </c>
      <c r="CN91" s="49">
        <f t="shared" si="156"/>
        <v>0</v>
      </c>
      <c r="CP91" s="74">
        <f t="shared" si="157"/>
        <v>88</v>
      </c>
      <c r="CQ91" s="56">
        <f t="shared" si="158"/>
        <v>0</v>
      </c>
      <c r="CR91" s="4">
        <f t="shared" si="159"/>
        <v>0</v>
      </c>
      <c r="CS91" s="4">
        <f t="shared" si="160"/>
        <v>0</v>
      </c>
      <c r="CT91" s="49">
        <f t="shared" si="161"/>
        <v>0</v>
      </c>
      <c r="CU91" s="4">
        <f t="shared" si="162"/>
        <v>0</v>
      </c>
      <c r="CV91" s="49">
        <f t="shared" si="163"/>
        <v>0</v>
      </c>
      <c r="CW91" s="56"/>
      <c r="CX91" s="74">
        <f t="shared" si="164"/>
        <v>88</v>
      </c>
      <c r="CY91" s="4">
        <f>Input_All!Q90*(1-$DC$3)</f>
        <v>7.888384038713897E-2</v>
      </c>
      <c r="CZ91" s="4">
        <f>Input_All!L90</f>
        <v>0.17296201781784101</v>
      </c>
      <c r="DA91" s="4">
        <f>Input_All!M90</f>
        <v>0</v>
      </c>
      <c r="DB91" s="49">
        <f>$DC$3*Input_All!Q90</f>
        <v>9.8643931494273029E-2</v>
      </c>
      <c r="DD91" s="102">
        <f>Input_All!Q90*Input_All!C90</f>
        <v>0</v>
      </c>
      <c r="DG91" s="82">
        <f t="shared" si="165"/>
        <v>88</v>
      </c>
      <c r="DH91" s="56">
        <f t="shared" si="166"/>
        <v>4.6131273231630597E-2</v>
      </c>
      <c r="DI91" s="4">
        <f t="shared" si="167"/>
        <v>0.112205953474652</v>
      </c>
      <c r="DJ91" s="4">
        <f t="shared" si="168"/>
        <v>0.17296201781784101</v>
      </c>
      <c r="DK91" s="49">
        <f t="shared" si="169"/>
        <v>9.8643931494273029E-2</v>
      </c>
      <c r="DM91" s="74">
        <f t="shared" si="170"/>
        <v>88</v>
      </c>
      <c r="DN91" s="4">
        <f t="shared" si="178"/>
        <v>2.2419055374325485E-6</v>
      </c>
      <c r="DO91" s="4">
        <f t="shared" si="178"/>
        <v>8.7897939487013781E-5</v>
      </c>
      <c r="DP91" s="49">
        <f t="shared" si="178"/>
        <v>3.6943189554338091E-4</v>
      </c>
      <c r="DQ91" s="49">
        <f t="shared" si="179"/>
        <v>8.5387888302412585E-5</v>
      </c>
      <c r="DS91" s="74">
        <f t="shared" si="171"/>
        <v>88</v>
      </c>
      <c r="DT91" s="410">
        <f t="shared" si="182"/>
        <v>0.14972778496682515</v>
      </c>
      <c r="DU91" s="467">
        <f t="shared" si="93"/>
        <v>0.14972778496682515</v>
      </c>
      <c r="DV91" s="49"/>
      <c r="DW91" s="102">
        <f t="shared" si="180"/>
        <v>23977.577089954331</v>
      </c>
      <c r="DY91" s="74">
        <f t="shared" si="172"/>
        <v>88</v>
      </c>
      <c r="DZ91" s="409">
        <f t="shared" si="173"/>
        <v>0.15257474078143746</v>
      </c>
      <c r="EB91" s="102">
        <f t="shared" si="181"/>
        <v>23296.021535009069</v>
      </c>
      <c r="EE91" s="74">
        <f t="shared" si="174"/>
        <v>88</v>
      </c>
      <c r="EF91" s="409">
        <f>Input_Accepted!Q90</f>
        <v>0.177527771881412</v>
      </c>
      <c r="EH91" s="102">
        <f t="shared" si="104"/>
        <v>0.11539305172291781</v>
      </c>
    </row>
    <row r="92" spans="1:138">
      <c r="A92" s="82">
        <f t="shared" si="105"/>
        <v>89</v>
      </c>
      <c r="B92" s="84">
        <f>Input_All!B91</f>
        <v>0</v>
      </c>
      <c r="C92" s="17">
        <f>Input_All!C91</f>
        <v>0</v>
      </c>
      <c r="D92" s="16">
        <f t="shared" si="106"/>
        <v>0</v>
      </c>
      <c r="E92" s="12"/>
      <c r="F92" s="11">
        <f t="shared" si="107"/>
        <v>0</v>
      </c>
      <c r="G92" s="11">
        <f t="shared" si="108"/>
        <v>0</v>
      </c>
      <c r="H92" s="49">
        <f t="shared" si="109"/>
        <v>0</v>
      </c>
      <c r="J92" s="61">
        <f t="shared" si="110"/>
        <v>89</v>
      </c>
      <c r="K92" s="5">
        <f>Input_All!B91</f>
        <v>0</v>
      </c>
      <c r="L92" s="4">
        <f t="shared" si="175"/>
        <v>1829</v>
      </c>
      <c r="M92" s="4">
        <f t="shared" si="176"/>
        <v>1</v>
      </c>
      <c r="N92" s="4"/>
      <c r="O92" s="49"/>
      <c r="Q92" s="43">
        <f t="shared" si="111"/>
        <v>89</v>
      </c>
      <c r="R92" s="14">
        <f>Input_All!M91</f>
        <v>0</v>
      </c>
      <c r="S92" s="14">
        <f t="shared" si="112"/>
        <v>0</v>
      </c>
      <c r="T92" s="14">
        <f t="shared" si="113"/>
        <v>0</v>
      </c>
      <c r="U92" s="14">
        <f t="shared" si="114"/>
        <v>0</v>
      </c>
      <c r="V92" s="14">
        <f t="shared" si="115"/>
        <v>0</v>
      </c>
      <c r="W92" s="49"/>
      <c r="X92" s="43">
        <f t="shared" si="116"/>
        <v>89</v>
      </c>
      <c r="Y92" s="14">
        <f>+Input_All!I91</f>
        <v>0</v>
      </c>
      <c r="Z92" s="14">
        <f t="shared" si="117"/>
        <v>0</v>
      </c>
      <c r="AA92" s="14">
        <f t="shared" si="118"/>
        <v>0</v>
      </c>
      <c r="AB92" s="14">
        <f t="shared" si="119"/>
        <v>0</v>
      </c>
      <c r="AC92" s="14">
        <f t="shared" si="120"/>
        <v>0</v>
      </c>
      <c r="AD92" s="50"/>
      <c r="AE92" s="43">
        <f t="shared" si="121"/>
        <v>89</v>
      </c>
      <c r="AF92" s="14">
        <f>Input_All!E91</f>
        <v>0</v>
      </c>
      <c r="AG92" s="14">
        <f>Input_All!J91</f>
        <v>4.7640757690279097E-2</v>
      </c>
      <c r="AH92" s="14">
        <f>Input_All!K91</f>
        <v>0.122376358277168</v>
      </c>
      <c r="AI92" s="44">
        <f>Input_All!L91</f>
        <v>0.19025308329866</v>
      </c>
      <c r="AK92" s="56">
        <f t="shared" si="95"/>
        <v>0</v>
      </c>
      <c r="AL92" s="4">
        <f t="shared" si="96"/>
        <v>0</v>
      </c>
      <c r="AM92" s="4">
        <f t="shared" si="97"/>
        <v>0</v>
      </c>
      <c r="AN92" s="4">
        <f t="shared" si="122"/>
        <v>0</v>
      </c>
      <c r="AO92" s="57">
        <f t="shared" si="183"/>
        <v>89</v>
      </c>
      <c r="AQ92" s="74">
        <f t="shared" si="183"/>
        <v>89</v>
      </c>
      <c r="AR92" s="73">
        <f t="shared" si="98"/>
        <v>-4.7640757690279097E-2</v>
      </c>
      <c r="AS92" s="73">
        <f t="shared" si="99"/>
        <v>-0.122376358277168</v>
      </c>
      <c r="AT92" s="50">
        <f t="shared" si="124"/>
        <v>-0.19025308329866</v>
      </c>
      <c r="AU92" s="50">
        <f t="shared" si="125"/>
        <v>-0.10683806083070467</v>
      </c>
      <c r="AW92" s="74">
        <f t="shared" si="126"/>
        <v>89</v>
      </c>
      <c r="AX92" s="4">
        <f t="shared" si="127"/>
        <v>0</v>
      </c>
      <c r="AY92" s="4">
        <f t="shared" si="127"/>
        <v>0</v>
      </c>
      <c r="AZ92" s="49">
        <f t="shared" si="127"/>
        <v>0</v>
      </c>
      <c r="BA92" s="4">
        <f t="shared" si="100"/>
        <v>0</v>
      </c>
      <c r="BC92" s="74">
        <f t="shared" si="128"/>
        <v>89</v>
      </c>
      <c r="BD92" s="56">
        <f t="shared" si="129"/>
        <v>0</v>
      </c>
      <c r="BE92" s="4">
        <f t="shared" si="130"/>
        <v>0</v>
      </c>
      <c r="BF92" s="4">
        <f t="shared" si="131"/>
        <v>0</v>
      </c>
      <c r="BG92" s="49">
        <f t="shared" si="132"/>
        <v>0</v>
      </c>
      <c r="BI92" s="74">
        <f t="shared" si="133"/>
        <v>89</v>
      </c>
      <c r="BJ92" s="56" t="e">
        <f t="shared" si="134"/>
        <v>#DIV/0!</v>
      </c>
      <c r="BK92" s="4" t="e">
        <f t="shared" si="135"/>
        <v>#DIV/0!</v>
      </c>
      <c r="BL92" s="4" t="e">
        <f t="shared" si="136"/>
        <v>#DIV/0!</v>
      </c>
      <c r="BM92" s="49" t="e">
        <f t="shared" si="137"/>
        <v>#DIV/0!</v>
      </c>
      <c r="BO92" s="74">
        <f t="shared" si="138"/>
        <v>89</v>
      </c>
      <c r="BP92" s="56">
        <f t="shared" si="139"/>
        <v>0</v>
      </c>
      <c r="BQ92" s="4">
        <f t="shared" si="140"/>
        <v>0</v>
      </c>
      <c r="BR92" s="4">
        <f t="shared" si="177"/>
        <v>0</v>
      </c>
      <c r="BS92" s="49">
        <f t="shared" si="141"/>
        <v>0</v>
      </c>
      <c r="BU92" s="74">
        <f t="shared" si="142"/>
        <v>89</v>
      </c>
      <c r="BV92" s="73">
        <f t="shared" si="143"/>
        <v>2.2696417933038868E-3</v>
      </c>
      <c r="BW92" s="73">
        <f t="shared" si="144"/>
        <v>1.4975973065181785E-2</v>
      </c>
      <c r="BX92" s="73">
        <f t="shared" si="145"/>
        <v>3.6196235704646862E-2</v>
      </c>
      <c r="BY92" s="1">
        <f t="shared" si="146"/>
        <v>1.1414371242065352E-2</v>
      </c>
      <c r="BZ92" s="91">
        <f t="shared" si="147"/>
        <v>0</v>
      </c>
      <c r="CB92" s="74">
        <f t="shared" si="148"/>
        <v>89</v>
      </c>
      <c r="CC92" s="56">
        <f t="shared" si="149"/>
        <v>0</v>
      </c>
      <c r="CD92" s="4">
        <f t="shared" si="150"/>
        <v>0</v>
      </c>
      <c r="CE92" s="4">
        <f t="shared" si="151"/>
        <v>0</v>
      </c>
      <c r="CF92" s="49">
        <f t="shared" si="152"/>
        <v>0</v>
      </c>
      <c r="CH92" s="74">
        <f t="shared" si="153"/>
        <v>89</v>
      </c>
      <c r="CI92" s="56">
        <f t="shared" si="101"/>
        <v>0</v>
      </c>
      <c r="CJ92" s="4">
        <f t="shared" si="102"/>
        <v>0</v>
      </c>
      <c r="CK92" s="4">
        <f t="shared" si="103"/>
        <v>0</v>
      </c>
      <c r="CL92" s="49">
        <f t="shared" si="154"/>
        <v>0</v>
      </c>
      <c r="CM92" s="4">
        <f t="shared" si="155"/>
        <v>0</v>
      </c>
      <c r="CN92" s="49">
        <f t="shared" si="156"/>
        <v>0</v>
      </c>
      <c r="CP92" s="74">
        <f t="shared" si="157"/>
        <v>89</v>
      </c>
      <c r="CQ92" s="56">
        <f t="shared" si="158"/>
        <v>0</v>
      </c>
      <c r="CR92" s="4">
        <f t="shared" si="159"/>
        <v>0</v>
      </c>
      <c r="CS92" s="4">
        <f t="shared" si="160"/>
        <v>0</v>
      </c>
      <c r="CT92" s="49">
        <f t="shared" si="161"/>
        <v>0</v>
      </c>
      <c r="CU92" s="4">
        <f t="shared" si="162"/>
        <v>0</v>
      </c>
      <c r="CV92" s="49">
        <f t="shared" si="163"/>
        <v>0</v>
      </c>
      <c r="CW92" s="56"/>
      <c r="CX92" s="74">
        <f t="shared" si="164"/>
        <v>89</v>
      </c>
      <c r="CY92" s="4">
        <f>Input_All!Q91*(1-$DC$3)</f>
        <v>8.5436543436329324E-2</v>
      </c>
      <c r="CZ92" s="4">
        <f>Input_All!L91</f>
        <v>0.19025308329866</v>
      </c>
      <c r="DA92" s="4">
        <f>Input_All!M91</f>
        <v>0</v>
      </c>
      <c r="DB92" s="49">
        <f>$DC$3*Input_All!Q91</f>
        <v>0.10683806083070467</v>
      </c>
      <c r="DD92" s="102">
        <f>Input_All!Q91*Input_All!C91</f>
        <v>0</v>
      </c>
      <c r="DG92" s="82">
        <f t="shared" si="165"/>
        <v>89</v>
      </c>
      <c r="DH92" s="56">
        <f t="shared" si="166"/>
        <v>4.7640757690279097E-2</v>
      </c>
      <c r="DI92" s="4">
        <f t="shared" si="167"/>
        <v>0.122376358277168</v>
      </c>
      <c r="DJ92" s="4">
        <f t="shared" si="168"/>
        <v>0.19025308329866</v>
      </c>
      <c r="DK92" s="49">
        <f t="shared" si="169"/>
        <v>0.10683806083070467</v>
      </c>
      <c r="DM92" s="74">
        <f t="shared" si="170"/>
        <v>89</v>
      </c>
      <c r="DN92" s="4">
        <f t="shared" si="178"/>
        <v>2.2785433309013537E-6</v>
      </c>
      <c r="DO92" s="4">
        <f t="shared" si="178"/>
        <v>1.0343713384704063E-4</v>
      </c>
      <c r="DP92" s="49">
        <f t="shared" si="178"/>
        <v>2.9898094546197007E-4</v>
      </c>
      <c r="DQ92" s="49">
        <f t="shared" si="179"/>
        <v>6.7143755582169644E-5</v>
      </c>
      <c r="DS92" s="74">
        <f t="shared" si="171"/>
        <v>89</v>
      </c>
      <c r="DT92" s="410">
        <f t="shared" si="182"/>
        <v>0.16638682444200195</v>
      </c>
      <c r="DU92" s="467">
        <f t="shared" si="93"/>
        <v>0.16638682444200195</v>
      </c>
      <c r="DV92" s="49"/>
      <c r="DW92" s="102">
        <f t="shared" si="180"/>
        <v>20387.467583404177</v>
      </c>
      <c r="DY92" s="74">
        <f t="shared" si="172"/>
        <v>89</v>
      </c>
      <c r="DZ92" s="409">
        <f t="shared" si="173"/>
        <v>0.16955053876145837</v>
      </c>
      <c r="EB92" s="102">
        <f t="shared" si="181"/>
        <v>19741.637088066276</v>
      </c>
      <c r="EE92" s="74">
        <f t="shared" si="174"/>
        <v>89</v>
      </c>
      <c r="EF92" s="409">
        <f>Input_Accepted!Q91</f>
        <v>0.19227460426703399</v>
      </c>
      <c r="EH92" s="102">
        <f t="shared" si="104"/>
        <v>0.12497849277357211</v>
      </c>
    </row>
    <row r="93" spans="1:138">
      <c r="A93" s="82">
        <f t="shared" si="105"/>
        <v>90</v>
      </c>
      <c r="B93" s="84">
        <f>Input_All!B92</f>
        <v>0</v>
      </c>
      <c r="C93" s="17">
        <f>Input_All!C92</f>
        <v>0</v>
      </c>
      <c r="D93" s="16">
        <f t="shared" si="106"/>
        <v>0</v>
      </c>
      <c r="E93" s="12"/>
      <c r="F93" s="11">
        <f t="shared" si="107"/>
        <v>0</v>
      </c>
      <c r="G93" s="11">
        <f t="shared" si="108"/>
        <v>0</v>
      </c>
      <c r="H93" s="49">
        <f t="shared" si="109"/>
        <v>0</v>
      </c>
      <c r="J93" s="61">
        <f t="shared" si="110"/>
        <v>90</v>
      </c>
      <c r="K93" s="5">
        <f>Input_All!B92</f>
        <v>0</v>
      </c>
      <c r="L93" s="4">
        <f t="shared" si="175"/>
        <v>1829</v>
      </c>
      <c r="M93" s="4">
        <f t="shared" si="176"/>
        <v>1</v>
      </c>
      <c r="N93" s="4"/>
      <c r="O93" s="49"/>
      <c r="Q93" s="43">
        <f t="shared" si="111"/>
        <v>90</v>
      </c>
      <c r="R93" s="14">
        <f>Input_All!M92</f>
        <v>0</v>
      </c>
      <c r="S93" s="14">
        <f t="shared" si="112"/>
        <v>0</v>
      </c>
      <c r="T93" s="14">
        <f t="shared" si="113"/>
        <v>0</v>
      </c>
      <c r="U93" s="14">
        <f t="shared" si="114"/>
        <v>0</v>
      </c>
      <c r="V93" s="14">
        <f t="shared" si="115"/>
        <v>0</v>
      </c>
      <c r="W93" s="49"/>
      <c r="X93" s="43">
        <f t="shared" si="116"/>
        <v>90</v>
      </c>
      <c r="Y93" s="14">
        <f>+Input_All!I92</f>
        <v>0</v>
      </c>
      <c r="Z93" s="14">
        <f t="shared" si="117"/>
        <v>0</v>
      </c>
      <c r="AA93" s="14">
        <f t="shared" si="118"/>
        <v>0</v>
      </c>
      <c r="AB93" s="14">
        <f t="shared" si="119"/>
        <v>0</v>
      </c>
      <c r="AC93" s="14">
        <f t="shared" si="120"/>
        <v>0</v>
      </c>
      <c r="AD93" s="50"/>
      <c r="AE93" s="43">
        <f t="shared" si="121"/>
        <v>90</v>
      </c>
      <c r="AF93" s="14">
        <f>Input_All!E92</f>
        <v>0</v>
      </c>
      <c r="AG93" s="14">
        <f>Input_All!J92</f>
        <v>4.91624271928124E-2</v>
      </c>
      <c r="AH93" s="14">
        <f>Input_All!K92</f>
        <v>0.13339743844354099</v>
      </c>
      <c r="AI93" s="44">
        <f>Input_All!L92</f>
        <v>0.20866880474549099</v>
      </c>
      <c r="AK93" s="56">
        <f t="shared" si="95"/>
        <v>0</v>
      </c>
      <c r="AL93" s="4">
        <f t="shared" si="96"/>
        <v>0</v>
      </c>
      <c r="AM93" s="4">
        <f t="shared" si="97"/>
        <v>0</v>
      </c>
      <c r="AN93" s="4">
        <f t="shared" si="122"/>
        <v>0</v>
      </c>
      <c r="AO93" s="57">
        <f t="shared" si="183"/>
        <v>90</v>
      </c>
      <c r="AQ93" s="74">
        <f t="shared" si="183"/>
        <v>90</v>
      </c>
      <c r="AR93" s="73">
        <f t="shared" si="98"/>
        <v>-4.91624271928124E-2</v>
      </c>
      <c r="AS93" s="73">
        <f t="shared" si="99"/>
        <v>-0.13339743844354099</v>
      </c>
      <c r="AT93" s="50">
        <f t="shared" si="124"/>
        <v>-0.20866880474549099</v>
      </c>
      <c r="AU93" s="50">
        <f t="shared" si="125"/>
        <v>-0.11546277763075644</v>
      </c>
      <c r="AW93" s="74">
        <f t="shared" si="126"/>
        <v>90</v>
      </c>
      <c r="AX93" s="4">
        <f t="shared" si="127"/>
        <v>0</v>
      </c>
      <c r="AY93" s="4">
        <f t="shared" si="127"/>
        <v>0</v>
      </c>
      <c r="AZ93" s="49">
        <f t="shared" si="127"/>
        <v>0</v>
      </c>
      <c r="BA93" s="4">
        <f t="shared" si="100"/>
        <v>0</v>
      </c>
      <c r="BC93" s="74">
        <f t="shared" si="128"/>
        <v>90</v>
      </c>
      <c r="BD93" s="56">
        <f t="shared" si="129"/>
        <v>0</v>
      </c>
      <c r="BE93" s="4">
        <f t="shared" si="130"/>
        <v>0</v>
      </c>
      <c r="BF93" s="4">
        <f t="shared" si="131"/>
        <v>0</v>
      </c>
      <c r="BG93" s="49">
        <f t="shared" si="132"/>
        <v>0</v>
      </c>
      <c r="BI93" s="74">
        <f t="shared" si="133"/>
        <v>90</v>
      </c>
      <c r="BJ93" s="56" t="e">
        <f t="shared" si="134"/>
        <v>#DIV/0!</v>
      </c>
      <c r="BK93" s="4" t="e">
        <f t="shared" si="135"/>
        <v>#DIV/0!</v>
      </c>
      <c r="BL93" s="4" t="e">
        <f t="shared" si="136"/>
        <v>#DIV/0!</v>
      </c>
      <c r="BM93" s="49" t="e">
        <f t="shared" si="137"/>
        <v>#DIV/0!</v>
      </c>
      <c r="BO93" s="74">
        <f t="shared" si="138"/>
        <v>90</v>
      </c>
      <c r="BP93" s="56">
        <f t="shared" si="139"/>
        <v>0</v>
      </c>
      <c r="BQ93" s="4">
        <f t="shared" si="140"/>
        <v>0</v>
      </c>
      <c r="BR93" s="4">
        <f t="shared" si="177"/>
        <v>0</v>
      </c>
      <c r="BS93" s="49">
        <f t="shared" si="141"/>
        <v>0</v>
      </c>
      <c r="BU93" s="74">
        <f t="shared" si="142"/>
        <v>90</v>
      </c>
      <c r="BV93" s="73">
        <f t="shared" si="143"/>
        <v>2.4169442474885803E-3</v>
      </c>
      <c r="BW93" s="73">
        <f t="shared" si="144"/>
        <v>1.7794876583298307E-2</v>
      </c>
      <c r="BX93" s="73">
        <f t="shared" si="145"/>
        <v>4.3542670073911841E-2</v>
      </c>
      <c r="BY93" s="1">
        <f t="shared" si="146"/>
        <v>1.3331653018209509E-2</v>
      </c>
      <c r="BZ93" s="91">
        <f t="shared" si="147"/>
        <v>0</v>
      </c>
      <c r="CB93" s="74">
        <f t="shared" si="148"/>
        <v>90</v>
      </c>
      <c r="CC93" s="56">
        <f t="shared" si="149"/>
        <v>0</v>
      </c>
      <c r="CD93" s="4">
        <f t="shared" si="150"/>
        <v>0</v>
      </c>
      <c r="CE93" s="4">
        <f t="shared" si="151"/>
        <v>0</v>
      </c>
      <c r="CF93" s="49">
        <f t="shared" si="152"/>
        <v>0</v>
      </c>
      <c r="CH93" s="74">
        <f t="shared" si="153"/>
        <v>90</v>
      </c>
      <c r="CI93" s="56">
        <f t="shared" si="101"/>
        <v>0</v>
      </c>
      <c r="CJ93" s="4">
        <f t="shared" si="102"/>
        <v>0</v>
      </c>
      <c r="CK93" s="4">
        <f t="shared" si="103"/>
        <v>0</v>
      </c>
      <c r="CL93" s="49">
        <f t="shared" si="154"/>
        <v>0</v>
      </c>
      <c r="CM93" s="4">
        <f t="shared" si="155"/>
        <v>0</v>
      </c>
      <c r="CN93" s="49">
        <f t="shared" si="156"/>
        <v>0</v>
      </c>
      <c r="CP93" s="74">
        <f t="shared" si="157"/>
        <v>90</v>
      </c>
      <c r="CQ93" s="56">
        <f t="shared" si="158"/>
        <v>0</v>
      </c>
      <c r="CR93" s="4">
        <f t="shared" si="159"/>
        <v>0</v>
      </c>
      <c r="CS93" s="4">
        <f t="shared" si="160"/>
        <v>0</v>
      </c>
      <c r="CT93" s="49">
        <f t="shared" si="161"/>
        <v>0</v>
      </c>
      <c r="CU93" s="4">
        <f t="shared" si="162"/>
        <v>0</v>
      </c>
      <c r="CV93" s="49">
        <f t="shared" si="163"/>
        <v>0</v>
      </c>
      <c r="CW93" s="56"/>
      <c r="CX93" s="74">
        <f t="shared" si="164"/>
        <v>90</v>
      </c>
      <c r="CY93" s="4">
        <f>Input_All!Q92*(1-$DC$3)</f>
        <v>9.2333579808800553E-2</v>
      </c>
      <c r="CZ93" s="4">
        <f>Input_All!L92</f>
        <v>0.20866880474549099</v>
      </c>
      <c r="DA93" s="4">
        <f>Input_All!M92</f>
        <v>0</v>
      </c>
      <c r="DB93" s="49">
        <f>$DC$3*Input_All!Q92</f>
        <v>0.11546277763075644</v>
      </c>
      <c r="DD93" s="102">
        <f>Input_All!Q92*Input_All!C92</f>
        <v>0</v>
      </c>
      <c r="DG93" s="82">
        <f t="shared" si="165"/>
        <v>90</v>
      </c>
      <c r="DH93" s="56">
        <f t="shared" si="166"/>
        <v>4.91624271928124E-2</v>
      </c>
      <c r="DI93" s="4">
        <f t="shared" si="167"/>
        <v>0.13339743844354099</v>
      </c>
      <c r="DJ93" s="4">
        <f t="shared" si="168"/>
        <v>0.20866880474549099</v>
      </c>
      <c r="DK93" s="49">
        <f t="shared" si="169"/>
        <v>0.11546277763075644</v>
      </c>
      <c r="DM93" s="74">
        <f t="shared" si="170"/>
        <v>90</v>
      </c>
      <c r="DN93" s="4">
        <f t="shared" si="178"/>
        <v>2.3154780749399499E-6</v>
      </c>
      <c r="DO93" s="4">
        <f t="shared" si="178"/>
        <v>1.2146420803362004E-4</v>
      </c>
      <c r="DP93" s="49">
        <f t="shared" si="178"/>
        <v>3.391387964072707E-4</v>
      </c>
      <c r="DQ93" s="49">
        <f t="shared" si="179"/>
        <v>7.4385739881095166E-5</v>
      </c>
      <c r="DS93" s="74">
        <f t="shared" si="171"/>
        <v>90</v>
      </c>
      <c r="DT93" s="410">
        <f t="shared" si="182"/>
        <v>0.18489938493398256</v>
      </c>
      <c r="DU93" s="467">
        <f t="shared" si="93"/>
        <v>0.18489938493398256</v>
      </c>
      <c r="DV93" s="49"/>
      <c r="DW93" s="102">
        <f t="shared" si="180"/>
        <v>16995.261593787302</v>
      </c>
      <c r="DY93" s="74">
        <f t="shared" si="172"/>
        <v>90</v>
      </c>
      <c r="DZ93" s="409">
        <f t="shared" si="173"/>
        <v>0.1884151009994588</v>
      </c>
      <c r="EB93" s="102">
        <f t="shared" si="181"/>
        <v>16394.431883751451</v>
      </c>
      <c r="EE93" s="74">
        <f t="shared" si="174"/>
        <v>90</v>
      </c>
      <c r="EF93" s="409">
        <f>Input_Accepted!Q92</f>
        <v>0.20779635743955699</v>
      </c>
      <c r="EH93" s="102">
        <f t="shared" si="104"/>
        <v>0.13506763233571203</v>
      </c>
    </row>
    <row r="94" spans="1:138">
      <c r="A94" s="82">
        <f t="shared" si="105"/>
        <v>91</v>
      </c>
      <c r="B94" s="84">
        <f>Input_All!B93</f>
        <v>0</v>
      </c>
      <c r="C94" s="17">
        <f>Input_All!C93</f>
        <v>0</v>
      </c>
      <c r="D94" s="16">
        <f t="shared" si="106"/>
        <v>0</v>
      </c>
      <c r="E94" s="12"/>
      <c r="F94" s="11">
        <f t="shared" si="107"/>
        <v>0</v>
      </c>
      <c r="G94" s="11">
        <f t="shared" si="108"/>
        <v>0</v>
      </c>
      <c r="H94" s="49">
        <f t="shared" si="109"/>
        <v>0</v>
      </c>
      <c r="J94" s="61">
        <f t="shared" si="110"/>
        <v>91</v>
      </c>
      <c r="K94" s="5">
        <f>Input_All!B93</f>
        <v>0</v>
      </c>
      <c r="L94" s="4">
        <f t="shared" si="175"/>
        <v>1829</v>
      </c>
      <c r="M94" s="4">
        <f t="shared" si="176"/>
        <v>1</v>
      </c>
      <c r="N94" s="4"/>
      <c r="O94" s="49"/>
      <c r="Q94" s="43">
        <f t="shared" si="111"/>
        <v>91</v>
      </c>
      <c r="R94" s="14">
        <f>Input_All!M93</f>
        <v>0</v>
      </c>
      <c r="S94" s="14">
        <f t="shared" si="112"/>
        <v>0</v>
      </c>
      <c r="T94" s="14">
        <f t="shared" si="113"/>
        <v>0</v>
      </c>
      <c r="U94" s="14">
        <f t="shared" si="114"/>
        <v>0</v>
      </c>
      <c r="V94" s="14">
        <f t="shared" si="115"/>
        <v>0</v>
      </c>
      <c r="W94" s="49"/>
      <c r="X94" s="43">
        <f t="shared" si="116"/>
        <v>91</v>
      </c>
      <c r="Y94" s="14">
        <f>+Input_All!I93</f>
        <v>0</v>
      </c>
      <c r="Z94" s="14">
        <f t="shared" si="117"/>
        <v>0</v>
      </c>
      <c r="AA94" s="14">
        <f t="shared" si="118"/>
        <v>0</v>
      </c>
      <c r="AB94" s="14">
        <f t="shared" si="119"/>
        <v>0</v>
      </c>
      <c r="AC94" s="14">
        <f t="shared" si="120"/>
        <v>0</v>
      </c>
      <c r="AD94" s="50"/>
      <c r="AE94" s="43">
        <f t="shared" si="121"/>
        <v>91</v>
      </c>
      <c r="AF94" s="14">
        <f>Input_All!E93</f>
        <v>0</v>
      </c>
      <c r="AG94" s="14">
        <f>Input_All!J93</f>
        <v>5.0696281739226197E-2</v>
      </c>
      <c r="AH94" s="14">
        <f>Input_All!K93</f>
        <v>0.14532639076505799</v>
      </c>
      <c r="AI94" s="44">
        <f>Input_All!L93</f>
        <v>0.22953523493265901</v>
      </c>
      <c r="AK94" s="56">
        <f t="shared" si="95"/>
        <v>0</v>
      </c>
      <c r="AL94" s="4">
        <f t="shared" si="96"/>
        <v>0</v>
      </c>
      <c r="AM94" s="4">
        <f t="shared" si="97"/>
        <v>0</v>
      </c>
      <c r="AN94" s="4">
        <f t="shared" si="122"/>
        <v>0</v>
      </c>
      <c r="AO94" s="57">
        <f t="shared" si="183"/>
        <v>91</v>
      </c>
      <c r="AQ94" s="74">
        <f t="shared" si="183"/>
        <v>91</v>
      </c>
      <c r="AR94" s="73">
        <f t="shared" si="98"/>
        <v>-5.0696281739226197E-2</v>
      </c>
      <c r="AS94" s="73">
        <f t="shared" si="99"/>
        <v>-0.14532639076505799</v>
      </c>
      <c r="AT94" s="50">
        <f t="shared" si="124"/>
        <v>-0.22953523493265901</v>
      </c>
      <c r="AU94" s="50">
        <f t="shared" si="125"/>
        <v>-0.12513036399852384</v>
      </c>
      <c r="AW94" s="74">
        <f t="shared" si="126"/>
        <v>91</v>
      </c>
      <c r="AX94" s="4">
        <f t="shared" si="127"/>
        <v>0</v>
      </c>
      <c r="AY94" s="4">
        <f t="shared" si="127"/>
        <v>0</v>
      </c>
      <c r="AZ94" s="49">
        <f t="shared" si="127"/>
        <v>0</v>
      </c>
      <c r="BA94" s="4">
        <f t="shared" si="100"/>
        <v>0</v>
      </c>
      <c r="BC94" s="74">
        <f t="shared" si="128"/>
        <v>91</v>
      </c>
      <c r="BD94" s="56">
        <f t="shared" si="129"/>
        <v>0</v>
      </c>
      <c r="BE94" s="4">
        <f t="shared" si="130"/>
        <v>0</v>
      </c>
      <c r="BF94" s="4">
        <f t="shared" si="131"/>
        <v>0</v>
      </c>
      <c r="BG94" s="49">
        <f t="shared" si="132"/>
        <v>0</v>
      </c>
      <c r="BI94" s="74">
        <f t="shared" si="133"/>
        <v>91</v>
      </c>
      <c r="BJ94" s="56" t="e">
        <f t="shared" si="134"/>
        <v>#DIV/0!</v>
      </c>
      <c r="BK94" s="4" t="e">
        <f t="shared" si="135"/>
        <v>#DIV/0!</v>
      </c>
      <c r="BL94" s="4" t="e">
        <f t="shared" si="136"/>
        <v>#DIV/0!</v>
      </c>
      <c r="BM94" s="49" t="e">
        <f t="shared" si="137"/>
        <v>#DIV/0!</v>
      </c>
      <c r="BO94" s="74">
        <f t="shared" si="138"/>
        <v>91</v>
      </c>
      <c r="BP94" s="56">
        <f t="shared" si="139"/>
        <v>0</v>
      </c>
      <c r="BQ94" s="4">
        <f t="shared" si="140"/>
        <v>0</v>
      </c>
      <c r="BR94" s="4">
        <f t="shared" si="177"/>
        <v>0</v>
      </c>
      <c r="BS94" s="49">
        <f t="shared" si="141"/>
        <v>0</v>
      </c>
      <c r="BU94" s="74">
        <f t="shared" si="142"/>
        <v>91</v>
      </c>
      <c r="BV94" s="73">
        <f t="shared" si="143"/>
        <v>2.5701129821829997E-3</v>
      </c>
      <c r="BW94" s="73">
        <f t="shared" si="144"/>
        <v>2.111975985279833E-2</v>
      </c>
      <c r="BX94" s="73">
        <f t="shared" si="145"/>
        <v>5.2686424075590967E-2</v>
      </c>
      <c r="BY94" s="1">
        <f t="shared" si="146"/>
        <v>1.5657607994403071E-2</v>
      </c>
      <c r="BZ94" s="91">
        <f t="shared" si="147"/>
        <v>0</v>
      </c>
      <c r="CB94" s="74">
        <f t="shared" si="148"/>
        <v>91</v>
      </c>
      <c r="CC94" s="56">
        <f t="shared" si="149"/>
        <v>0</v>
      </c>
      <c r="CD94" s="4">
        <f t="shared" si="150"/>
        <v>0</v>
      </c>
      <c r="CE94" s="4">
        <f t="shared" si="151"/>
        <v>0</v>
      </c>
      <c r="CF94" s="49">
        <f t="shared" si="152"/>
        <v>0</v>
      </c>
      <c r="CH94" s="74">
        <f t="shared" si="153"/>
        <v>91</v>
      </c>
      <c r="CI94" s="56">
        <f t="shared" si="101"/>
        <v>0</v>
      </c>
      <c r="CJ94" s="4">
        <f t="shared" si="102"/>
        <v>0</v>
      </c>
      <c r="CK94" s="4">
        <f t="shared" si="103"/>
        <v>0</v>
      </c>
      <c r="CL94" s="49">
        <f t="shared" si="154"/>
        <v>0</v>
      </c>
      <c r="CM94" s="4">
        <f t="shared" si="155"/>
        <v>0</v>
      </c>
      <c r="CN94" s="49">
        <f t="shared" si="156"/>
        <v>0</v>
      </c>
      <c r="CP94" s="74">
        <f t="shared" si="157"/>
        <v>91</v>
      </c>
      <c r="CQ94" s="56">
        <f t="shared" si="158"/>
        <v>0</v>
      </c>
      <c r="CR94" s="4">
        <f t="shared" si="159"/>
        <v>0</v>
      </c>
      <c r="CS94" s="4">
        <f t="shared" si="160"/>
        <v>0</v>
      </c>
      <c r="CT94" s="49">
        <f t="shared" si="161"/>
        <v>0</v>
      </c>
      <c r="CU94" s="4">
        <f t="shared" si="162"/>
        <v>0</v>
      </c>
      <c r="CV94" s="49">
        <f t="shared" si="163"/>
        <v>0</v>
      </c>
      <c r="CW94" s="56"/>
      <c r="CX94" s="74">
        <f t="shared" si="164"/>
        <v>91</v>
      </c>
      <c r="CY94" s="4">
        <f>Input_All!Q93*(1-$DC$3)</f>
        <v>0.10006458087913116</v>
      </c>
      <c r="CZ94" s="4">
        <f>Input_All!L93</f>
        <v>0.22953523493265901</v>
      </c>
      <c r="DA94" s="4">
        <f>Input_All!M93</f>
        <v>0</v>
      </c>
      <c r="DB94" s="49">
        <f>$DC$3*Input_All!Q93</f>
        <v>0.12513036399852384</v>
      </c>
      <c r="DD94" s="102">
        <f>Input_All!Q93*Input_All!C93</f>
        <v>0</v>
      </c>
      <c r="DG94" s="82">
        <f t="shared" si="165"/>
        <v>91</v>
      </c>
      <c r="DH94" s="56">
        <f t="shared" si="166"/>
        <v>5.0696281739226197E-2</v>
      </c>
      <c r="DI94" s="4">
        <f t="shared" si="167"/>
        <v>0.14532639076505799</v>
      </c>
      <c r="DJ94" s="4">
        <f t="shared" si="168"/>
        <v>0.22953523493265901</v>
      </c>
      <c r="DK94" s="49">
        <f t="shared" si="169"/>
        <v>0.12513036399852384</v>
      </c>
      <c r="DM94" s="74">
        <f t="shared" si="170"/>
        <v>91</v>
      </c>
      <c r="DN94" s="4">
        <f t="shared" si="178"/>
        <v>2.352709769554276E-6</v>
      </c>
      <c r="DO94" s="4">
        <f t="shared" si="178"/>
        <v>1.4229990348902584E-4</v>
      </c>
      <c r="DP94" s="49">
        <f t="shared" si="178"/>
        <v>4.3540790875595689E-4</v>
      </c>
      <c r="DQ94" s="49">
        <f t="shared" si="179"/>
        <v>9.3462226178242185E-5</v>
      </c>
      <c r="DS94" s="74">
        <f t="shared" si="171"/>
        <v>91</v>
      </c>
      <c r="DT94" s="410">
        <f t="shared" si="182"/>
        <v>0.20547169322822204</v>
      </c>
      <c r="DU94" s="467">
        <f t="shared" si="93"/>
        <v>0.20547169322822204</v>
      </c>
      <c r="DV94" s="49"/>
      <c r="DW94" s="102">
        <f t="shared" si="180"/>
        <v>13852.848178303893</v>
      </c>
      <c r="DY94" s="74">
        <f t="shared" si="172"/>
        <v>91</v>
      </c>
      <c r="DZ94" s="409">
        <f t="shared" si="173"/>
        <v>0.20937857552066985</v>
      </c>
      <c r="EB94" s="102">
        <f t="shared" si="181"/>
        <v>13305.473344545673</v>
      </c>
      <c r="EE94" s="74">
        <f t="shared" si="174"/>
        <v>91</v>
      </c>
      <c r="EF94" s="409">
        <f>Input_Accepted!Q93</f>
        <v>0.22519494487765501</v>
      </c>
      <c r="EH94" s="102">
        <f t="shared" si="104"/>
        <v>0.14637671417047576</v>
      </c>
    </row>
    <row r="95" spans="1:138">
      <c r="A95" s="82">
        <f t="shared" si="105"/>
        <v>92</v>
      </c>
      <c r="B95" s="84">
        <f>Input_All!B94</f>
        <v>0</v>
      </c>
      <c r="C95" s="17">
        <f>Input_All!C94</f>
        <v>0</v>
      </c>
      <c r="D95" s="16">
        <f t="shared" si="106"/>
        <v>0</v>
      </c>
      <c r="E95" s="12"/>
      <c r="F95" s="11">
        <f t="shared" si="107"/>
        <v>0</v>
      </c>
      <c r="G95" s="11">
        <f t="shared" si="108"/>
        <v>0</v>
      </c>
      <c r="H95" s="49">
        <f t="shared" si="109"/>
        <v>0</v>
      </c>
      <c r="J95" s="61">
        <f t="shared" si="110"/>
        <v>92</v>
      </c>
      <c r="K95" s="5">
        <f>Input_All!B94</f>
        <v>0</v>
      </c>
      <c r="L95" s="4">
        <f t="shared" si="175"/>
        <v>1829</v>
      </c>
      <c r="M95" s="4">
        <f t="shared" si="176"/>
        <v>1</v>
      </c>
      <c r="N95" s="4"/>
      <c r="O95" s="49"/>
      <c r="Q95" s="43">
        <f t="shared" si="111"/>
        <v>92</v>
      </c>
      <c r="R95" s="14">
        <f>Input_All!M94</f>
        <v>0</v>
      </c>
      <c r="S95" s="14">
        <f t="shared" si="112"/>
        <v>0</v>
      </c>
      <c r="T95" s="14">
        <f t="shared" si="113"/>
        <v>0</v>
      </c>
      <c r="U95" s="14">
        <f t="shared" si="114"/>
        <v>0</v>
      </c>
      <c r="V95" s="14">
        <f t="shared" si="115"/>
        <v>0</v>
      </c>
      <c r="W95" s="49"/>
      <c r="X95" s="43">
        <f t="shared" si="116"/>
        <v>92</v>
      </c>
      <c r="Y95" s="14">
        <f>+Input_All!I94</f>
        <v>0</v>
      </c>
      <c r="Z95" s="14">
        <f t="shared" si="117"/>
        <v>0</v>
      </c>
      <c r="AA95" s="14">
        <f t="shared" si="118"/>
        <v>0</v>
      </c>
      <c r="AB95" s="14">
        <f t="shared" si="119"/>
        <v>0</v>
      </c>
      <c r="AC95" s="14">
        <f t="shared" si="120"/>
        <v>0</v>
      </c>
      <c r="AD95" s="50"/>
      <c r="AE95" s="43">
        <f t="shared" si="121"/>
        <v>92</v>
      </c>
      <c r="AF95" s="14">
        <f>Input_All!E94</f>
        <v>0</v>
      </c>
      <c r="AG95" s="14">
        <f>Input_All!J94</f>
        <v>5.2242321329517998E-2</v>
      </c>
      <c r="AH95" s="14">
        <f>Input_All!K94</f>
        <v>0.158221455156242</v>
      </c>
      <c r="AI95" s="44">
        <f>Input_All!L94</f>
        <v>0.25374912805344302</v>
      </c>
      <c r="AK95" s="56">
        <f t="shared" si="95"/>
        <v>0</v>
      </c>
      <c r="AL95" s="4">
        <f t="shared" si="96"/>
        <v>0</v>
      </c>
      <c r="AM95" s="4">
        <f t="shared" si="97"/>
        <v>0</v>
      </c>
      <c r="AN95" s="4">
        <f t="shared" si="122"/>
        <v>0</v>
      </c>
      <c r="AO95" s="57">
        <f t="shared" si="183"/>
        <v>92</v>
      </c>
      <c r="AQ95" s="74">
        <f t="shared" si="183"/>
        <v>92</v>
      </c>
      <c r="AR95" s="73">
        <f t="shared" si="98"/>
        <v>-5.2242321329517998E-2</v>
      </c>
      <c r="AS95" s="73">
        <f t="shared" si="99"/>
        <v>-0.158221455156242</v>
      </c>
      <c r="AT95" s="50">
        <f t="shared" si="124"/>
        <v>-0.25374912805344302</v>
      </c>
      <c r="AU95" s="50">
        <f t="shared" si="125"/>
        <v>-0.13623779714710177</v>
      </c>
      <c r="AW95" s="74">
        <f t="shared" si="126"/>
        <v>92</v>
      </c>
      <c r="AX95" s="4">
        <f t="shared" si="127"/>
        <v>0</v>
      </c>
      <c r="AY95" s="4">
        <f t="shared" si="127"/>
        <v>0</v>
      </c>
      <c r="AZ95" s="49">
        <f t="shared" si="127"/>
        <v>0</v>
      </c>
      <c r="BA95" s="4">
        <f t="shared" si="100"/>
        <v>0</v>
      </c>
      <c r="BC95" s="74">
        <f t="shared" si="128"/>
        <v>92</v>
      </c>
      <c r="BD95" s="56">
        <f t="shared" si="129"/>
        <v>0</v>
      </c>
      <c r="BE95" s="4">
        <f t="shared" si="130"/>
        <v>0</v>
      </c>
      <c r="BF95" s="4">
        <f t="shared" si="131"/>
        <v>0</v>
      </c>
      <c r="BG95" s="49">
        <f t="shared" si="132"/>
        <v>0</v>
      </c>
      <c r="BI95" s="74">
        <f t="shared" si="133"/>
        <v>92</v>
      </c>
      <c r="BJ95" s="56" t="e">
        <f t="shared" si="134"/>
        <v>#DIV/0!</v>
      </c>
      <c r="BK95" s="4" t="e">
        <f t="shared" si="135"/>
        <v>#DIV/0!</v>
      </c>
      <c r="BL95" s="4" t="e">
        <f t="shared" si="136"/>
        <v>#DIV/0!</v>
      </c>
      <c r="BM95" s="49" t="e">
        <f t="shared" si="137"/>
        <v>#DIV/0!</v>
      </c>
      <c r="BO95" s="74">
        <f t="shared" si="138"/>
        <v>92</v>
      </c>
      <c r="BP95" s="56">
        <f t="shared" si="139"/>
        <v>0</v>
      </c>
      <c r="BQ95" s="4">
        <f t="shared" si="140"/>
        <v>0</v>
      </c>
      <c r="BR95" s="4">
        <f t="shared" si="177"/>
        <v>0</v>
      </c>
      <c r="BS95" s="49">
        <f t="shared" si="141"/>
        <v>0</v>
      </c>
      <c r="BU95" s="74">
        <f t="shared" si="142"/>
        <v>92</v>
      </c>
      <c r="BV95" s="73">
        <f t="shared" si="143"/>
        <v>2.7292601378966111E-3</v>
      </c>
      <c r="BW95" s="73">
        <f t="shared" si="144"/>
        <v>2.50340288717587E-2</v>
      </c>
      <c r="BX95" s="73">
        <f t="shared" si="145"/>
        <v>6.4388619987882617E-2</v>
      </c>
      <c r="BY95" s="1">
        <f t="shared" si="146"/>
        <v>1.856073737149485E-2</v>
      </c>
      <c r="BZ95" s="91">
        <f t="shared" si="147"/>
        <v>0</v>
      </c>
      <c r="CB95" s="74">
        <f t="shared" si="148"/>
        <v>92</v>
      </c>
      <c r="CC95" s="56">
        <f t="shared" si="149"/>
        <v>0</v>
      </c>
      <c r="CD95" s="4">
        <f t="shared" si="150"/>
        <v>0</v>
      </c>
      <c r="CE95" s="4">
        <f t="shared" si="151"/>
        <v>0</v>
      </c>
      <c r="CF95" s="49">
        <f t="shared" si="152"/>
        <v>0</v>
      </c>
      <c r="CH95" s="74">
        <f t="shared" si="153"/>
        <v>92</v>
      </c>
      <c r="CI95" s="56">
        <f t="shared" si="101"/>
        <v>0</v>
      </c>
      <c r="CJ95" s="4">
        <f t="shared" si="102"/>
        <v>0</v>
      </c>
      <c r="CK95" s="4">
        <f t="shared" si="103"/>
        <v>0</v>
      </c>
      <c r="CL95" s="49">
        <f t="shared" si="154"/>
        <v>0</v>
      </c>
      <c r="CM95" s="4">
        <f t="shared" si="155"/>
        <v>0</v>
      </c>
      <c r="CN95" s="49">
        <f t="shared" si="156"/>
        <v>0</v>
      </c>
      <c r="CP95" s="74">
        <f t="shared" si="157"/>
        <v>92</v>
      </c>
      <c r="CQ95" s="56">
        <f t="shared" si="158"/>
        <v>0</v>
      </c>
      <c r="CR95" s="4">
        <f t="shared" si="159"/>
        <v>0</v>
      </c>
      <c r="CS95" s="4">
        <f t="shared" si="160"/>
        <v>0</v>
      </c>
      <c r="CT95" s="49">
        <f t="shared" si="161"/>
        <v>0</v>
      </c>
      <c r="CU95" s="4">
        <f t="shared" si="162"/>
        <v>0</v>
      </c>
      <c r="CV95" s="49">
        <f t="shared" si="163"/>
        <v>0</v>
      </c>
      <c r="CW95" s="56"/>
      <c r="CX95" s="74">
        <f t="shared" si="164"/>
        <v>92</v>
      </c>
      <c r="CY95" s="4">
        <f>Input_All!Q94*(1-$DC$3)</f>
        <v>0.10894700243644823</v>
      </c>
      <c r="CZ95" s="4">
        <f>Input_All!L94</f>
        <v>0.25374912805344302</v>
      </c>
      <c r="DA95" s="4">
        <f>Input_All!M94</f>
        <v>0</v>
      </c>
      <c r="DB95" s="49">
        <f>$DC$3*Input_All!Q94</f>
        <v>0.13623779714710177</v>
      </c>
      <c r="DD95" s="102">
        <f>Input_All!Q94*Input_All!C94</f>
        <v>0</v>
      </c>
      <c r="DG95" s="82">
        <f t="shared" si="165"/>
        <v>92</v>
      </c>
      <c r="DH95" s="56">
        <f t="shared" si="166"/>
        <v>5.2242321329517998E-2</v>
      </c>
      <c r="DI95" s="4">
        <f t="shared" si="167"/>
        <v>0.158221455156242</v>
      </c>
      <c r="DJ95" s="4">
        <f t="shared" si="168"/>
        <v>0.25374912805344302</v>
      </c>
      <c r="DK95" s="49">
        <f t="shared" si="169"/>
        <v>0.13623779714710177</v>
      </c>
      <c r="DM95" s="74">
        <f t="shared" si="170"/>
        <v>92</v>
      </c>
      <c r="DN95" s="4">
        <f t="shared" si="178"/>
        <v>2.3902384147496388E-6</v>
      </c>
      <c r="DO95" s="4">
        <f t="shared" si="178"/>
        <v>1.6628268565278194E-4</v>
      </c>
      <c r="DP95" s="49">
        <f t="shared" si="178"/>
        <v>5.8631262006475114E-4</v>
      </c>
      <c r="DQ95" s="49">
        <f t="shared" si="179"/>
        <v>1.2337507115012779E-4</v>
      </c>
      <c r="DS95" s="74">
        <f t="shared" si="171"/>
        <v>92</v>
      </c>
      <c r="DT95" s="410">
        <f t="shared" si="182"/>
        <v>0.22833292135150443</v>
      </c>
      <c r="DU95" s="467">
        <f t="shared" si="93"/>
        <v>0.22833292135150443</v>
      </c>
      <c r="DV95" s="49"/>
      <c r="DW95" s="102">
        <f t="shared" si="180"/>
        <v>11006.480007074302</v>
      </c>
      <c r="DY95" s="74">
        <f t="shared" si="172"/>
        <v>92</v>
      </c>
      <c r="DZ95" s="409">
        <f t="shared" si="173"/>
        <v>0.23267449187732975</v>
      </c>
      <c r="EB95" s="102">
        <f t="shared" si="181"/>
        <v>10519.592289036458</v>
      </c>
      <c r="EE95" s="74">
        <f t="shared" si="174"/>
        <v>92</v>
      </c>
      <c r="EF95" s="409">
        <f>Input_Accepted!Q94</f>
        <v>0.24518479958354999</v>
      </c>
      <c r="EH95" s="102">
        <f t="shared" si="104"/>
        <v>0.15937011972930751</v>
      </c>
    </row>
    <row r="96" spans="1:138">
      <c r="A96" s="82">
        <f t="shared" si="105"/>
        <v>93</v>
      </c>
      <c r="B96" s="84">
        <f>Input_All!B95</f>
        <v>0</v>
      </c>
      <c r="C96" s="17">
        <f>Input_All!C95</f>
        <v>0</v>
      </c>
      <c r="D96" s="16">
        <f t="shared" si="106"/>
        <v>0</v>
      </c>
      <c r="E96" s="12"/>
      <c r="F96" s="11">
        <f t="shared" si="107"/>
        <v>0</v>
      </c>
      <c r="G96" s="11">
        <f t="shared" si="108"/>
        <v>0</v>
      </c>
      <c r="H96" s="49">
        <f t="shared" si="109"/>
        <v>0</v>
      </c>
      <c r="J96" s="61">
        <f t="shared" si="110"/>
        <v>93</v>
      </c>
      <c r="K96" s="5">
        <f>Input_All!B95</f>
        <v>0</v>
      </c>
      <c r="L96" s="4">
        <f t="shared" si="175"/>
        <v>1829</v>
      </c>
      <c r="M96" s="4">
        <f t="shared" si="176"/>
        <v>1</v>
      </c>
      <c r="N96" s="4"/>
      <c r="O96" s="49"/>
      <c r="Q96" s="43">
        <f t="shared" si="111"/>
        <v>93</v>
      </c>
      <c r="R96" s="14">
        <f>Input_All!M95</f>
        <v>0</v>
      </c>
      <c r="S96" s="14">
        <f t="shared" si="112"/>
        <v>0</v>
      </c>
      <c r="T96" s="14">
        <f t="shared" si="113"/>
        <v>0</v>
      </c>
      <c r="U96" s="14">
        <f t="shared" si="114"/>
        <v>0</v>
      </c>
      <c r="V96" s="14">
        <f t="shared" si="115"/>
        <v>0</v>
      </c>
      <c r="W96" s="49"/>
      <c r="X96" s="43">
        <f t="shared" si="116"/>
        <v>93</v>
      </c>
      <c r="Y96" s="14">
        <f>+Input_All!I95</f>
        <v>0</v>
      </c>
      <c r="Z96" s="14">
        <f t="shared" si="117"/>
        <v>0</v>
      </c>
      <c r="AA96" s="14">
        <f t="shared" si="118"/>
        <v>0</v>
      </c>
      <c r="AB96" s="14">
        <f t="shared" si="119"/>
        <v>0</v>
      </c>
      <c r="AC96" s="14">
        <f t="shared" si="120"/>
        <v>0</v>
      </c>
      <c r="AD96" s="50"/>
      <c r="AE96" s="43">
        <f t="shared" si="121"/>
        <v>93</v>
      </c>
      <c r="AF96" s="14">
        <f>Input_All!E95</f>
        <v>0</v>
      </c>
      <c r="AG96" s="14">
        <f>Input_All!J95</f>
        <v>5.3800545963686497E-2</v>
      </c>
      <c r="AH96" s="14">
        <f>Input_All!K95</f>
        <v>0.17214128397776499</v>
      </c>
      <c r="AI96" s="44">
        <f>Input_All!L95</f>
        <v>0.27407784691787901</v>
      </c>
      <c r="AK96" s="56">
        <f t="shared" si="95"/>
        <v>0</v>
      </c>
      <c r="AL96" s="4">
        <f t="shared" si="96"/>
        <v>0</v>
      </c>
      <c r="AM96" s="4">
        <f t="shared" si="97"/>
        <v>0</v>
      </c>
      <c r="AN96" s="4">
        <f t="shared" si="122"/>
        <v>0</v>
      </c>
      <c r="AO96" s="57">
        <f t="shared" si="183"/>
        <v>93</v>
      </c>
      <c r="AQ96" s="74">
        <f t="shared" si="183"/>
        <v>93</v>
      </c>
      <c r="AR96" s="73">
        <f t="shared" si="98"/>
        <v>-5.3800545963686497E-2</v>
      </c>
      <c r="AS96" s="73">
        <f t="shared" si="99"/>
        <v>-0.17214128397776499</v>
      </c>
      <c r="AT96" s="50">
        <f t="shared" si="124"/>
        <v>-0.27407784691787901</v>
      </c>
      <c r="AU96" s="50">
        <f t="shared" si="125"/>
        <v>-0.14549180695317113</v>
      </c>
      <c r="AW96" s="74">
        <f t="shared" si="126"/>
        <v>93</v>
      </c>
      <c r="AX96" s="4">
        <f t="shared" si="127"/>
        <v>0</v>
      </c>
      <c r="AY96" s="4">
        <f t="shared" si="127"/>
        <v>0</v>
      </c>
      <c r="AZ96" s="49">
        <f t="shared" si="127"/>
        <v>0</v>
      </c>
      <c r="BA96" s="4">
        <f t="shared" si="100"/>
        <v>0</v>
      </c>
      <c r="BC96" s="74">
        <f t="shared" si="128"/>
        <v>93</v>
      </c>
      <c r="BD96" s="56">
        <f t="shared" si="129"/>
        <v>0</v>
      </c>
      <c r="BE96" s="4">
        <f t="shared" si="130"/>
        <v>0</v>
      </c>
      <c r="BF96" s="4">
        <f t="shared" si="131"/>
        <v>0</v>
      </c>
      <c r="BG96" s="49">
        <f t="shared" si="132"/>
        <v>0</v>
      </c>
      <c r="BI96" s="74">
        <f t="shared" si="133"/>
        <v>93</v>
      </c>
      <c r="BJ96" s="56" t="e">
        <f t="shared" si="134"/>
        <v>#DIV/0!</v>
      </c>
      <c r="BK96" s="4" t="e">
        <f t="shared" si="135"/>
        <v>#DIV/0!</v>
      </c>
      <c r="BL96" s="4" t="e">
        <f t="shared" si="136"/>
        <v>#DIV/0!</v>
      </c>
      <c r="BM96" s="49" t="e">
        <f t="shared" si="137"/>
        <v>#DIV/0!</v>
      </c>
      <c r="BO96" s="74">
        <f t="shared" si="138"/>
        <v>93</v>
      </c>
      <c r="BP96" s="56">
        <f t="shared" si="139"/>
        <v>0</v>
      </c>
      <c r="BQ96" s="4">
        <f t="shared" si="140"/>
        <v>0</v>
      </c>
      <c r="BR96" s="4">
        <f t="shared" si="177"/>
        <v>0</v>
      </c>
      <c r="BS96" s="49">
        <f t="shared" si="141"/>
        <v>0</v>
      </c>
      <c r="BU96" s="74">
        <f t="shared" si="142"/>
        <v>93</v>
      </c>
      <c r="BV96" s="73">
        <f t="shared" si="143"/>
        <v>2.8944987459907433E-3</v>
      </c>
      <c r="BW96" s="73">
        <f t="shared" si="144"/>
        <v>2.9632621649513528E-2</v>
      </c>
      <c r="BX96" s="73">
        <f t="shared" si="145"/>
        <v>7.5118666171140325E-2</v>
      </c>
      <c r="BY96" s="1">
        <f t="shared" si="146"/>
        <v>2.1167865890498815E-2</v>
      </c>
      <c r="BZ96" s="91">
        <f t="shared" si="147"/>
        <v>0</v>
      </c>
      <c r="CB96" s="74">
        <f t="shared" si="148"/>
        <v>93</v>
      </c>
      <c r="CC96" s="56">
        <f t="shared" si="149"/>
        <v>0</v>
      </c>
      <c r="CD96" s="4">
        <f t="shared" si="150"/>
        <v>0</v>
      </c>
      <c r="CE96" s="4">
        <f t="shared" si="151"/>
        <v>0</v>
      </c>
      <c r="CF96" s="49">
        <f t="shared" si="152"/>
        <v>0</v>
      </c>
      <c r="CH96" s="74">
        <f t="shared" si="153"/>
        <v>93</v>
      </c>
      <c r="CI96" s="56">
        <f t="shared" si="101"/>
        <v>0</v>
      </c>
      <c r="CJ96" s="4">
        <f t="shared" si="102"/>
        <v>0</v>
      </c>
      <c r="CK96" s="4">
        <f t="shared" si="103"/>
        <v>0</v>
      </c>
      <c r="CL96" s="49">
        <f t="shared" si="154"/>
        <v>0</v>
      </c>
      <c r="CM96" s="4">
        <f t="shared" si="155"/>
        <v>0</v>
      </c>
      <c r="CN96" s="49">
        <f t="shared" si="156"/>
        <v>0</v>
      </c>
      <c r="CP96" s="74">
        <f t="shared" si="157"/>
        <v>93</v>
      </c>
      <c r="CQ96" s="56">
        <f t="shared" si="158"/>
        <v>0</v>
      </c>
      <c r="CR96" s="4">
        <f t="shared" si="159"/>
        <v>0</v>
      </c>
      <c r="CS96" s="4">
        <f t="shared" si="160"/>
        <v>0</v>
      </c>
      <c r="CT96" s="49">
        <f t="shared" si="161"/>
        <v>0</v>
      </c>
      <c r="CU96" s="4">
        <f t="shared" si="162"/>
        <v>0</v>
      </c>
      <c r="CV96" s="49">
        <f t="shared" si="163"/>
        <v>0</v>
      </c>
      <c r="CW96" s="56"/>
      <c r="CX96" s="74">
        <f t="shared" si="164"/>
        <v>93</v>
      </c>
      <c r="CY96" s="4">
        <f>Input_All!Q95*(1-$DC$3)</f>
        <v>0.11634727350659889</v>
      </c>
      <c r="CZ96" s="4">
        <f>Input_All!L95</f>
        <v>0.27407784691787901</v>
      </c>
      <c r="DA96" s="4">
        <f>Input_All!M95</f>
        <v>0</v>
      </c>
      <c r="DB96" s="49">
        <f>$DC$3*Input_All!Q95</f>
        <v>0.14549180695317113</v>
      </c>
      <c r="DD96" s="102">
        <f>Input_All!Q95*Input_All!C95</f>
        <v>0</v>
      </c>
      <c r="DG96" s="82">
        <f t="shared" si="165"/>
        <v>93</v>
      </c>
      <c r="DH96" s="56">
        <f t="shared" si="166"/>
        <v>5.3800545963686497E-2</v>
      </c>
      <c r="DI96" s="4">
        <f t="shared" si="167"/>
        <v>0.17214128397776499</v>
      </c>
      <c r="DJ96" s="4">
        <f t="shared" si="168"/>
        <v>0.27407784691787901</v>
      </c>
      <c r="DK96" s="49">
        <f t="shared" si="169"/>
        <v>0.14549180695317113</v>
      </c>
      <c r="DM96" s="74">
        <f t="shared" si="170"/>
        <v>93</v>
      </c>
      <c r="DN96" s="4">
        <f t="shared" si="178"/>
        <v>2.4280640105295538E-6</v>
      </c>
      <c r="DO96" s="4">
        <f t="shared" si="178"/>
        <v>1.9376163442050195E-4</v>
      </c>
      <c r="DP96" s="49">
        <f t="shared" si="178"/>
        <v>4.1325681066927572E-4</v>
      </c>
      <c r="DQ96" s="49">
        <f t="shared" si="179"/>
        <v>8.5636697490827835E-5</v>
      </c>
      <c r="DS96" s="74">
        <f t="shared" si="171"/>
        <v>93</v>
      </c>
      <c r="DT96" s="410">
        <f t="shared" si="182"/>
        <v>0.25373773950946987</v>
      </c>
      <c r="DU96" s="467">
        <f t="shared" si="93"/>
        <v>0.25373773950946987</v>
      </c>
      <c r="DV96" s="49"/>
      <c r="DW96" s="102">
        <f t="shared" si="180"/>
        <v>8493.3382732620994</v>
      </c>
      <c r="DY96" s="74">
        <f t="shared" si="172"/>
        <v>93</v>
      </c>
      <c r="DZ96" s="409">
        <f t="shared" si="173"/>
        <v>0.25856236262830601</v>
      </c>
      <c r="EB96" s="102">
        <f t="shared" si="181"/>
        <v>8071.9514984282232</v>
      </c>
      <c r="EE96" s="74">
        <f t="shared" si="174"/>
        <v>93</v>
      </c>
      <c r="EF96" s="409">
        <f>Input_Accepted!Q95</f>
        <v>0.26183908045977</v>
      </c>
      <c r="EH96" s="102">
        <f t="shared" si="104"/>
        <v>0.1701954022988505</v>
      </c>
    </row>
    <row r="97" spans="1:138">
      <c r="A97" s="82">
        <f t="shared" si="105"/>
        <v>94</v>
      </c>
      <c r="B97" s="84">
        <f>Input_All!B96</f>
        <v>0</v>
      </c>
      <c r="C97" s="17">
        <f>Input_All!C96</f>
        <v>0</v>
      </c>
      <c r="D97" s="16">
        <f t="shared" si="106"/>
        <v>0</v>
      </c>
      <c r="E97" s="12"/>
      <c r="F97" s="11">
        <f t="shared" si="107"/>
        <v>0</v>
      </c>
      <c r="G97" s="11">
        <f t="shared" si="108"/>
        <v>0</v>
      </c>
      <c r="H97" s="49">
        <f t="shared" si="109"/>
        <v>0</v>
      </c>
      <c r="J97" s="61">
        <f t="shared" si="110"/>
        <v>94</v>
      </c>
      <c r="K97" s="5">
        <f>Input_All!B96</f>
        <v>0</v>
      </c>
      <c r="L97" s="4">
        <f t="shared" si="175"/>
        <v>1829</v>
      </c>
      <c r="M97" s="4">
        <f t="shared" si="176"/>
        <v>1</v>
      </c>
      <c r="N97" s="4"/>
      <c r="O97" s="49"/>
      <c r="Q97" s="43">
        <f t="shared" si="111"/>
        <v>94</v>
      </c>
      <c r="R97" s="14">
        <f>Input_All!M96</f>
        <v>0</v>
      </c>
      <c r="S97" s="14">
        <f t="shared" si="112"/>
        <v>0</v>
      </c>
      <c r="T97" s="14">
        <f t="shared" si="113"/>
        <v>0</v>
      </c>
      <c r="U97" s="14">
        <f t="shared" si="114"/>
        <v>0</v>
      </c>
      <c r="V97" s="14">
        <f t="shared" si="115"/>
        <v>0</v>
      </c>
      <c r="W97" s="49"/>
      <c r="X97" s="43">
        <f t="shared" si="116"/>
        <v>94</v>
      </c>
      <c r="Y97" s="14">
        <f>+Input_All!I96</f>
        <v>0</v>
      </c>
      <c r="Z97" s="14">
        <f t="shared" si="117"/>
        <v>0</v>
      </c>
      <c r="AA97" s="14">
        <f t="shared" si="118"/>
        <v>0</v>
      </c>
      <c r="AB97" s="14">
        <f t="shared" si="119"/>
        <v>0</v>
      </c>
      <c r="AC97" s="14">
        <f t="shared" si="120"/>
        <v>0</v>
      </c>
      <c r="AD97" s="50"/>
      <c r="AE97" s="43">
        <f t="shared" si="121"/>
        <v>94</v>
      </c>
      <c r="AF97" s="14">
        <f>Input_All!E96</f>
        <v>0</v>
      </c>
      <c r="AG97" s="14">
        <f>Input_All!J96</f>
        <v>5.5370955641731903E-2</v>
      </c>
      <c r="AH97" s="14">
        <f>Input_All!K96</f>
        <v>0.18714415312431201</v>
      </c>
      <c r="AI97" s="44">
        <f>Input_All!L96</f>
        <v>0.29518713820354697</v>
      </c>
      <c r="AK97" s="56">
        <f t="shared" si="95"/>
        <v>0</v>
      </c>
      <c r="AL97" s="4">
        <f t="shared" si="96"/>
        <v>0</v>
      </c>
      <c r="AM97" s="4">
        <f t="shared" si="97"/>
        <v>0</v>
      </c>
      <c r="AN97" s="4">
        <f t="shared" si="122"/>
        <v>0</v>
      </c>
      <c r="AO97" s="57">
        <f t="shared" si="183"/>
        <v>94</v>
      </c>
      <c r="AQ97" s="74">
        <f t="shared" si="183"/>
        <v>94</v>
      </c>
      <c r="AR97" s="73">
        <f t="shared" si="98"/>
        <v>-5.5370955641731903E-2</v>
      </c>
      <c r="AS97" s="73">
        <f t="shared" si="99"/>
        <v>-0.18714415312431201</v>
      </c>
      <c r="AT97" s="50">
        <f t="shared" si="124"/>
        <v>-0.29518713820354697</v>
      </c>
      <c r="AU97" s="50">
        <f t="shared" si="125"/>
        <v>-0.15505000145753375</v>
      </c>
      <c r="AW97" s="74">
        <f t="shared" si="126"/>
        <v>94</v>
      </c>
      <c r="AX97" s="4">
        <f t="shared" si="127"/>
        <v>0</v>
      </c>
      <c r="AY97" s="4">
        <f t="shared" si="127"/>
        <v>0</v>
      </c>
      <c r="AZ97" s="49">
        <f t="shared" si="127"/>
        <v>0</v>
      </c>
      <c r="BA97" s="4">
        <f t="shared" si="100"/>
        <v>0</v>
      </c>
      <c r="BC97" s="74">
        <f t="shared" si="128"/>
        <v>94</v>
      </c>
      <c r="BD97" s="56">
        <f t="shared" si="129"/>
        <v>0</v>
      </c>
      <c r="BE97" s="4">
        <f t="shared" si="130"/>
        <v>0</v>
      </c>
      <c r="BF97" s="4">
        <f t="shared" si="131"/>
        <v>0</v>
      </c>
      <c r="BG97" s="49">
        <f t="shared" si="132"/>
        <v>0</v>
      </c>
      <c r="BI97" s="74">
        <f t="shared" si="133"/>
        <v>94</v>
      </c>
      <c r="BJ97" s="56" t="e">
        <f t="shared" si="134"/>
        <v>#DIV/0!</v>
      </c>
      <c r="BK97" s="4" t="e">
        <f t="shared" si="135"/>
        <v>#DIV/0!</v>
      </c>
      <c r="BL97" s="4" t="e">
        <f t="shared" si="136"/>
        <v>#DIV/0!</v>
      </c>
      <c r="BM97" s="49" t="e">
        <f t="shared" si="137"/>
        <v>#DIV/0!</v>
      </c>
      <c r="BO97" s="74">
        <f t="shared" si="138"/>
        <v>94</v>
      </c>
      <c r="BP97" s="56">
        <f t="shared" si="139"/>
        <v>0</v>
      </c>
      <c r="BQ97" s="4">
        <f t="shared" si="140"/>
        <v>0</v>
      </c>
      <c r="BR97" s="4">
        <f t="shared" si="177"/>
        <v>0</v>
      </c>
      <c r="BS97" s="49">
        <f t="shared" si="141"/>
        <v>0</v>
      </c>
      <c r="BU97" s="74">
        <f t="shared" si="142"/>
        <v>94</v>
      </c>
      <c r="BV97" s="73">
        <f t="shared" si="143"/>
        <v>3.0659427286786421E-3</v>
      </c>
      <c r="BW97" s="73">
        <f t="shared" si="144"/>
        <v>3.5022934048615943E-2</v>
      </c>
      <c r="BX97" s="73">
        <f t="shared" si="145"/>
        <v>8.713544656079994E-2</v>
      </c>
      <c r="BY97" s="1">
        <f t="shared" si="146"/>
        <v>2.4040502951981218E-2</v>
      </c>
      <c r="BZ97" s="91">
        <f t="shared" si="147"/>
        <v>0</v>
      </c>
      <c r="CB97" s="74">
        <f t="shared" si="148"/>
        <v>94</v>
      </c>
      <c r="CC97" s="56">
        <f t="shared" si="149"/>
        <v>0</v>
      </c>
      <c r="CD97" s="4">
        <f t="shared" si="150"/>
        <v>0</v>
      </c>
      <c r="CE97" s="4">
        <f t="shared" si="151"/>
        <v>0</v>
      </c>
      <c r="CF97" s="49">
        <f t="shared" si="152"/>
        <v>0</v>
      </c>
      <c r="CH97" s="74">
        <f t="shared" si="153"/>
        <v>94</v>
      </c>
      <c r="CI97" s="56">
        <f t="shared" si="101"/>
        <v>0</v>
      </c>
      <c r="CJ97" s="4">
        <f t="shared" si="102"/>
        <v>0</v>
      </c>
      <c r="CK97" s="4">
        <f t="shared" si="103"/>
        <v>0</v>
      </c>
      <c r="CL97" s="49">
        <f t="shared" si="154"/>
        <v>0</v>
      </c>
      <c r="CM97" s="4">
        <f t="shared" si="155"/>
        <v>0</v>
      </c>
      <c r="CN97" s="49">
        <f t="shared" si="156"/>
        <v>0</v>
      </c>
      <c r="CP97" s="74">
        <f t="shared" si="157"/>
        <v>94</v>
      </c>
      <c r="CQ97" s="56">
        <f t="shared" si="158"/>
        <v>0</v>
      </c>
      <c r="CR97" s="4">
        <f t="shared" si="159"/>
        <v>0</v>
      </c>
      <c r="CS97" s="4">
        <f t="shared" si="160"/>
        <v>0</v>
      </c>
      <c r="CT97" s="49">
        <f t="shared" si="161"/>
        <v>0</v>
      </c>
      <c r="CU97" s="4">
        <f t="shared" si="162"/>
        <v>0</v>
      </c>
      <c r="CV97" s="49">
        <f t="shared" si="163"/>
        <v>0</v>
      </c>
      <c r="CW97" s="56"/>
      <c r="CX97" s="74">
        <f t="shared" si="164"/>
        <v>94</v>
      </c>
      <c r="CY97" s="4">
        <f>Input_All!Q96*(1-$DC$3)</f>
        <v>0.12399079580188722</v>
      </c>
      <c r="CZ97" s="4">
        <f>Input_All!L96</f>
        <v>0.29518713820354697</v>
      </c>
      <c r="DA97" s="4">
        <f>Input_All!M96</f>
        <v>0</v>
      </c>
      <c r="DB97" s="49">
        <f>$DC$3*Input_All!Q96</f>
        <v>0.15505000145753375</v>
      </c>
      <c r="DD97" s="102">
        <f>Input_All!Q96*Input_All!C96</f>
        <v>0</v>
      </c>
      <c r="DG97" s="82">
        <f t="shared" si="165"/>
        <v>94</v>
      </c>
      <c r="DH97" s="56">
        <f t="shared" si="166"/>
        <v>5.5370955641731903E-2</v>
      </c>
      <c r="DI97" s="4">
        <f t="shared" si="167"/>
        <v>0.18714415312431201</v>
      </c>
      <c r="DJ97" s="4">
        <f t="shared" si="168"/>
        <v>0.29518713820354697</v>
      </c>
      <c r="DK97" s="49">
        <f t="shared" si="169"/>
        <v>0.15505000145753375</v>
      </c>
      <c r="DM97" s="74">
        <f t="shared" si="170"/>
        <v>94</v>
      </c>
      <c r="DN97" s="4">
        <f t="shared" si="178"/>
        <v>2.4661865568986767E-6</v>
      </c>
      <c r="DO97" s="4">
        <f t="shared" si="178"/>
        <v>2.250860826284127E-4</v>
      </c>
      <c r="DP97" s="49">
        <f t="shared" si="178"/>
        <v>4.4560217858317745E-4</v>
      </c>
      <c r="DQ97" s="49">
        <f t="shared" si="179"/>
        <v>9.1359082183227933E-5</v>
      </c>
      <c r="DS97" s="74">
        <f t="shared" si="171"/>
        <v>94</v>
      </c>
      <c r="DT97" s="410">
        <f t="shared" si="182"/>
        <v>0.28196915306953124</v>
      </c>
      <c r="DU97" s="467">
        <f t="shared" si="93"/>
        <v>0.28196915306953124</v>
      </c>
      <c r="DV97" s="49"/>
      <c r="DW97" s="102">
        <f t="shared" si="180"/>
        <v>6338.2578189153101</v>
      </c>
      <c r="DY97" s="74">
        <f t="shared" si="172"/>
        <v>94</v>
      </c>
      <c r="DZ97" s="409">
        <f t="shared" si="173"/>
        <v>0.28733057426500591</v>
      </c>
      <c r="EB97" s="102">
        <f t="shared" si="181"/>
        <v>5984.8486479735266</v>
      </c>
      <c r="EE97" s="74">
        <f t="shared" si="174"/>
        <v>94</v>
      </c>
      <c r="EF97" s="409">
        <f>Input_Accepted!Q96</f>
        <v>0.27904079725942099</v>
      </c>
      <c r="EH97" s="102">
        <f t="shared" si="104"/>
        <v>0.18137651821862366</v>
      </c>
    </row>
    <row r="98" spans="1:138">
      <c r="A98" s="82">
        <f t="shared" si="105"/>
        <v>95</v>
      </c>
      <c r="B98" s="84">
        <f>Input_All!B97</f>
        <v>0</v>
      </c>
      <c r="C98" s="17">
        <f>Input_All!C97</f>
        <v>0</v>
      </c>
      <c r="D98" s="16">
        <f t="shared" si="106"/>
        <v>0</v>
      </c>
      <c r="E98" s="12"/>
      <c r="F98" s="11">
        <f t="shared" si="107"/>
        <v>0</v>
      </c>
      <c r="G98" s="11">
        <f t="shared" si="108"/>
        <v>0</v>
      </c>
      <c r="H98" s="49">
        <f t="shared" si="109"/>
        <v>0</v>
      </c>
      <c r="J98" s="61">
        <f t="shared" si="110"/>
        <v>95</v>
      </c>
      <c r="K98" s="5">
        <f>Input_All!B97</f>
        <v>0</v>
      </c>
      <c r="L98" s="4">
        <f t="shared" si="175"/>
        <v>1829</v>
      </c>
      <c r="M98" s="4">
        <f t="shared" si="176"/>
        <v>1</v>
      </c>
      <c r="N98" s="4"/>
      <c r="O98" s="49"/>
      <c r="Q98" s="43">
        <f t="shared" si="111"/>
        <v>95</v>
      </c>
      <c r="R98" s="14">
        <f>Input_All!M97</f>
        <v>0</v>
      </c>
      <c r="S98" s="14">
        <f t="shared" si="112"/>
        <v>0</v>
      </c>
      <c r="T98" s="14">
        <f t="shared" si="113"/>
        <v>0</v>
      </c>
      <c r="U98" s="14">
        <f t="shared" si="114"/>
        <v>0</v>
      </c>
      <c r="V98" s="14">
        <f t="shared" si="115"/>
        <v>0</v>
      </c>
      <c r="W98" s="49"/>
      <c r="X98" s="43">
        <f t="shared" si="116"/>
        <v>95</v>
      </c>
      <c r="Y98" s="14">
        <f>+Input_All!I97</f>
        <v>0</v>
      </c>
      <c r="Z98" s="14">
        <f t="shared" si="117"/>
        <v>0</v>
      </c>
      <c r="AA98" s="14">
        <f t="shared" si="118"/>
        <v>0</v>
      </c>
      <c r="AB98" s="14">
        <f t="shared" si="119"/>
        <v>0</v>
      </c>
      <c r="AC98" s="14">
        <f t="shared" si="120"/>
        <v>0</v>
      </c>
      <c r="AD98" s="50"/>
      <c r="AE98" s="43">
        <f t="shared" si="121"/>
        <v>95</v>
      </c>
      <c r="AF98" s="14">
        <f>Input_All!E97</f>
        <v>0</v>
      </c>
      <c r="AG98" s="14">
        <f>Input_All!J97</f>
        <v>5.6953550363655597E-2</v>
      </c>
      <c r="AH98" s="14">
        <f>Input_All!K97</f>
        <v>0.20328699361573899</v>
      </c>
      <c r="AI98" s="44">
        <f>Input_All!L97</f>
        <v>0.31328725443031202</v>
      </c>
      <c r="AK98" s="56">
        <f t="shared" si="95"/>
        <v>0</v>
      </c>
      <c r="AL98" s="4">
        <f t="shared" si="96"/>
        <v>0</v>
      </c>
      <c r="AM98" s="4">
        <f t="shared" si="97"/>
        <v>0</v>
      </c>
      <c r="AN98" s="4">
        <f t="shared" si="122"/>
        <v>0</v>
      </c>
      <c r="AO98" s="57">
        <f t="shared" si="183"/>
        <v>95</v>
      </c>
      <c r="AQ98" s="74">
        <f t="shared" si="183"/>
        <v>95</v>
      </c>
      <c r="AR98" s="73">
        <f t="shared" si="98"/>
        <v>-5.6953550363655597E-2</v>
      </c>
      <c r="AS98" s="73">
        <f t="shared" si="99"/>
        <v>-0.20328699361573899</v>
      </c>
      <c r="AT98" s="50">
        <f t="shared" si="124"/>
        <v>-0.31328725443031202</v>
      </c>
      <c r="AU98" s="50">
        <f t="shared" si="125"/>
        <v>-0.16321572102673557</v>
      </c>
      <c r="AW98" s="74">
        <f t="shared" si="126"/>
        <v>95</v>
      </c>
      <c r="AX98" s="4">
        <f t="shared" si="127"/>
        <v>0</v>
      </c>
      <c r="AY98" s="4">
        <f t="shared" si="127"/>
        <v>0</v>
      </c>
      <c r="AZ98" s="49">
        <f t="shared" si="127"/>
        <v>0</v>
      </c>
      <c r="BA98" s="4">
        <f t="shared" si="100"/>
        <v>0</v>
      </c>
      <c r="BC98" s="74">
        <f t="shared" si="128"/>
        <v>95</v>
      </c>
      <c r="BD98" s="56">
        <f t="shared" si="129"/>
        <v>0</v>
      </c>
      <c r="BE98" s="4">
        <f t="shared" si="130"/>
        <v>0</v>
      </c>
      <c r="BF98" s="4">
        <f t="shared" si="131"/>
        <v>0</v>
      </c>
      <c r="BG98" s="49">
        <f t="shared" si="132"/>
        <v>0</v>
      </c>
      <c r="BI98" s="74">
        <f t="shared" si="133"/>
        <v>95</v>
      </c>
      <c r="BJ98" s="56" t="e">
        <f t="shared" si="134"/>
        <v>#DIV/0!</v>
      </c>
      <c r="BK98" s="4" t="e">
        <f t="shared" si="135"/>
        <v>#DIV/0!</v>
      </c>
      <c r="BL98" s="4" t="e">
        <f t="shared" si="136"/>
        <v>#DIV/0!</v>
      </c>
      <c r="BM98" s="49" t="e">
        <f t="shared" si="137"/>
        <v>#DIV/0!</v>
      </c>
      <c r="BO98" s="74">
        <f t="shared" si="138"/>
        <v>95</v>
      </c>
      <c r="BP98" s="56">
        <f t="shared" si="139"/>
        <v>0</v>
      </c>
      <c r="BQ98" s="4">
        <f t="shared" si="140"/>
        <v>0</v>
      </c>
      <c r="BR98" s="4">
        <f t="shared" si="177"/>
        <v>0</v>
      </c>
      <c r="BS98" s="49">
        <f t="shared" si="141"/>
        <v>0</v>
      </c>
      <c r="BU98" s="74">
        <f t="shared" si="142"/>
        <v>95</v>
      </c>
      <c r="BV98" s="73">
        <f t="shared" si="143"/>
        <v>3.2437068990254546E-3</v>
      </c>
      <c r="BW98" s="73">
        <f t="shared" si="144"/>
        <v>4.1325601773325504E-2</v>
      </c>
      <c r="BX98" s="73">
        <f t="shared" si="145"/>
        <v>9.8148903788483066E-2</v>
      </c>
      <c r="BY98" s="1">
        <f t="shared" si="146"/>
        <v>2.6639371590277169E-2</v>
      </c>
      <c r="BZ98" s="91">
        <f t="shared" si="147"/>
        <v>0</v>
      </c>
      <c r="CB98" s="74">
        <f t="shared" si="148"/>
        <v>95</v>
      </c>
      <c r="CC98" s="56">
        <f t="shared" si="149"/>
        <v>0</v>
      </c>
      <c r="CD98" s="4">
        <f t="shared" si="150"/>
        <v>0</v>
      </c>
      <c r="CE98" s="4">
        <f t="shared" si="151"/>
        <v>0</v>
      </c>
      <c r="CF98" s="49">
        <f t="shared" si="152"/>
        <v>0</v>
      </c>
      <c r="CH98" s="74">
        <f t="shared" si="153"/>
        <v>95</v>
      </c>
      <c r="CI98" s="56">
        <f t="shared" si="101"/>
        <v>0</v>
      </c>
      <c r="CJ98" s="4">
        <f t="shared" si="102"/>
        <v>0</v>
      </c>
      <c r="CK98" s="4">
        <f t="shared" si="103"/>
        <v>0</v>
      </c>
      <c r="CL98" s="49">
        <f t="shared" si="154"/>
        <v>0</v>
      </c>
      <c r="CM98" s="4">
        <f t="shared" si="155"/>
        <v>0</v>
      </c>
      <c r="CN98" s="49">
        <f t="shared" si="156"/>
        <v>0</v>
      </c>
      <c r="CP98" s="74">
        <f t="shared" si="157"/>
        <v>95</v>
      </c>
      <c r="CQ98" s="56">
        <f t="shared" si="158"/>
        <v>0</v>
      </c>
      <c r="CR98" s="4">
        <f t="shared" si="159"/>
        <v>0</v>
      </c>
      <c r="CS98" s="4">
        <f t="shared" si="160"/>
        <v>0</v>
      </c>
      <c r="CT98" s="49">
        <f t="shared" si="161"/>
        <v>0</v>
      </c>
      <c r="CU98" s="4">
        <f t="shared" si="162"/>
        <v>0</v>
      </c>
      <c r="CV98" s="49">
        <f t="shared" si="163"/>
        <v>0</v>
      </c>
      <c r="CW98" s="56"/>
      <c r="CX98" s="74">
        <f t="shared" si="164"/>
        <v>95</v>
      </c>
      <c r="CY98" s="4">
        <f>Input_All!Q97*(1-$DC$3)</f>
        <v>0.13052078005317844</v>
      </c>
      <c r="CZ98" s="4">
        <f>Input_All!L97</f>
        <v>0.31328725443031202</v>
      </c>
      <c r="DA98" s="4">
        <f>Input_All!M97</f>
        <v>0</v>
      </c>
      <c r="DB98" s="49">
        <f>$DC$3*Input_All!Q97</f>
        <v>0.16321572102673557</v>
      </c>
      <c r="DD98" s="102">
        <f>Input_All!Q97*Input_All!C97</f>
        <v>0</v>
      </c>
      <c r="DG98" s="82">
        <f t="shared" si="165"/>
        <v>95</v>
      </c>
      <c r="DH98" s="56">
        <f t="shared" si="166"/>
        <v>5.6953550363655597E-2</v>
      </c>
      <c r="DI98" s="4">
        <f t="shared" si="167"/>
        <v>0.20328699361573899</v>
      </c>
      <c r="DJ98" s="4">
        <f t="shared" si="168"/>
        <v>0.31328725443031202</v>
      </c>
      <c r="DK98" s="49">
        <f t="shared" si="169"/>
        <v>0.16321572102673557</v>
      </c>
      <c r="DM98" s="74">
        <f t="shared" si="170"/>
        <v>95</v>
      </c>
      <c r="DN98" s="4">
        <f t="shared" si="178"/>
        <v>2.5046060538607345E-6</v>
      </c>
      <c r="DO98" s="4">
        <f t="shared" si="178"/>
        <v>2.6059129913165425E-4</v>
      </c>
      <c r="DP98" s="49">
        <f t="shared" si="178"/>
        <v>3.2761420742240347E-4</v>
      </c>
      <c r="DQ98" s="49">
        <f t="shared" si="179"/>
        <v>6.6678976082845437E-5</v>
      </c>
      <c r="DS98" s="74">
        <f t="shared" si="171"/>
        <v>95</v>
      </c>
      <c r="DT98" s="410">
        <f t="shared" si="182"/>
        <v>0.31334165519268931</v>
      </c>
      <c r="DU98" s="467">
        <f t="shared" si="93"/>
        <v>0.31334165519268931</v>
      </c>
      <c r="DV98" s="49"/>
      <c r="DW98" s="102">
        <f t="shared" si="180"/>
        <v>4551.0646297794265</v>
      </c>
      <c r="DY98" s="74">
        <f t="shared" si="172"/>
        <v>95</v>
      </c>
      <c r="DZ98" s="409">
        <f t="shared" si="173"/>
        <v>0.31929959978800088</v>
      </c>
      <c r="EB98" s="102">
        <f t="shared" si="181"/>
        <v>4265.2186490621489</v>
      </c>
      <c r="EE98" s="74">
        <f t="shared" si="174"/>
        <v>95</v>
      </c>
      <c r="EF98" s="409">
        <f>Input_Accepted!Q97</f>
        <v>0.293736501079914</v>
      </c>
      <c r="EH98" s="102">
        <f t="shared" si="104"/>
        <v>0.19092872570194411</v>
      </c>
    </row>
    <row r="99" spans="1:138">
      <c r="A99" s="82">
        <f t="shared" si="105"/>
        <v>96</v>
      </c>
      <c r="B99" s="84">
        <f>Input_All!B98</f>
        <v>0</v>
      </c>
      <c r="C99" s="17">
        <f>Input_All!C98</f>
        <v>0</v>
      </c>
      <c r="D99" s="16">
        <f t="shared" si="106"/>
        <v>0</v>
      </c>
      <c r="E99" s="12"/>
      <c r="F99" s="11">
        <f t="shared" si="107"/>
        <v>0</v>
      </c>
      <c r="G99" s="11">
        <f t="shared" si="108"/>
        <v>0</v>
      </c>
      <c r="H99" s="49">
        <f t="shared" si="109"/>
        <v>0</v>
      </c>
      <c r="J99" s="61">
        <f t="shared" si="110"/>
        <v>96</v>
      </c>
      <c r="K99" s="5">
        <f>Input_All!B98</f>
        <v>0</v>
      </c>
      <c r="L99" s="4">
        <f t="shared" si="175"/>
        <v>1829</v>
      </c>
      <c r="M99" s="4">
        <f t="shared" si="176"/>
        <v>1</v>
      </c>
      <c r="N99" s="4"/>
      <c r="O99" s="49"/>
      <c r="Q99" s="43">
        <f t="shared" si="111"/>
        <v>96</v>
      </c>
      <c r="R99" s="14">
        <f>Input_All!M98</f>
        <v>0</v>
      </c>
      <c r="S99" s="14">
        <f t="shared" si="112"/>
        <v>0</v>
      </c>
      <c r="T99" s="14">
        <f t="shared" si="113"/>
        <v>0</v>
      </c>
      <c r="U99" s="14">
        <f t="shared" si="114"/>
        <v>0</v>
      </c>
      <c r="V99" s="14">
        <f t="shared" si="115"/>
        <v>0</v>
      </c>
      <c r="W99" s="49"/>
      <c r="X99" s="43">
        <f t="shared" si="116"/>
        <v>96</v>
      </c>
      <c r="Y99" s="14">
        <f>+Input_All!I98</f>
        <v>0</v>
      </c>
      <c r="Z99" s="14">
        <f t="shared" si="117"/>
        <v>0</v>
      </c>
      <c r="AA99" s="14">
        <f t="shared" si="118"/>
        <v>0</v>
      </c>
      <c r="AB99" s="14">
        <f t="shared" si="119"/>
        <v>0</v>
      </c>
      <c r="AC99" s="14">
        <f t="shared" si="120"/>
        <v>0</v>
      </c>
      <c r="AD99" s="50"/>
      <c r="AE99" s="43">
        <f t="shared" si="121"/>
        <v>96</v>
      </c>
      <c r="AF99" s="14">
        <f>Input_All!E98</f>
        <v>0</v>
      </c>
      <c r="AG99" s="14">
        <f>Input_All!J98</f>
        <v>5.8548330129458898E-2</v>
      </c>
      <c r="AH99" s="14">
        <f>Input_All!K98</f>
        <v>0.22062422252071701</v>
      </c>
      <c r="AI99" s="44">
        <f>Input_All!L98</f>
        <v>0.34330469202889002</v>
      </c>
      <c r="AK99" s="56">
        <f t="shared" si="95"/>
        <v>0</v>
      </c>
      <c r="AL99" s="4">
        <f t="shared" si="96"/>
        <v>0</v>
      </c>
      <c r="AM99" s="4">
        <f t="shared" si="97"/>
        <v>0</v>
      </c>
      <c r="AN99" s="4">
        <f t="shared" si="122"/>
        <v>0</v>
      </c>
      <c r="AO99" s="57">
        <f t="shared" si="183"/>
        <v>96</v>
      </c>
      <c r="AQ99" s="74">
        <f t="shared" si="183"/>
        <v>96</v>
      </c>
      <c r="AR99" s="73">
        <f t="shared" si="98"/>
        <v>-5.8548330129458898E-2</v>
      </c>
      <c r="AS99" s="73">
        <f t="shared" si="99"/>
        <v>-0.22062422252071701</v>
      </c>
      <c r="AT99" s="50">
        <f t="shared" si="124"/>
        <v>-0.34330469202889002</v>
      </c>
      <c r="AU99" s="50">
        <f t="shared" si="125"/>
        <v>-0.17672160907715748</v>
      </c>
      <c r="AW99" s="74">
        <f t="shared" si="126"/>
        <v>96</v>
      </c>
      <c r="AX99" s="4">
        <f t="shared" si="127"/>
        <v>0</v>
      </c>
      <c r="AY99" s="4">
        <f t="shared" si="127"/>
        <v>0</v>
      </c>
      <c r="AZ99" s="49">
        <f t="shared" si="127"/>
        <v>0</v>
      </c>
      <c r="BA99" s="4">
        <f t="shared" si="100"/>
        <v>0</v>
      </c>
      <c r="BC99" s="74">
        <f t="shared" si="128"/>
        <v>96</v>
      </c>
      <c r="BD99" s="56">
        <f t="shared" si="129"/>
        <v>0</v>
      </c>
      <c r="BE99" s="4">
        <f t="shared" si="130"/>
        <v>0</v>
      </c>
      <c r="BF99" s="4">
        <f t="shared" si="131"/>
        <v>0</v>
      </c>
      <c r="BG99" s="49">
        <f t="shared" si="132"/>
        <v>0</v>
      </c>
      <c r="BI99" s="74">
        <f t="shared" si="133"/>
        <v>96</v>
      </c>
      <c r="BJ99" s="56" t="e">
        <f t="shared" si="134"/>
        <v>#DIV/0!</v>
      </c>
      <c r="BK99" s="4" t="e">
        <f t="shared" si="135"/>
        <v>#DIV/0!</v>
      </c>
      <c r="BL99" s="4" t="e">
        <f t="shared" si="136"/>
        <v>#DIV/0!</v>
      </c>
      <c r="BM99" s="49" t="e">
        <f t="shared" si="137"/>
        <v>#DIV/0!</v>
      </c>
      <c r="BO99" s="74">
        <f t="shared" si="138"/>
        <v>96</v>
      </c>
      <c r="BP99" s="56">
        <f t="shared" si="139"/>
        <v>0</v>
      </c>
      <c r="BQ99" s="4">
        <f t="shared" si="140"/>
        <v>0</v>
      </c>
      <c r="BR99" s="4">
        <f t="shared" si="177"/>
        <v>0</v>
      </c>
      <c r="BS99" s="49">
        <f t="shared" si="141"/>
        <v>0</v>
      </c>
      <c r="BU99" s="74">
        <f t="shared" si="142"/>
        <v>96</v>
      </c>
      <c r="BV99" s="73">
        <f t="shared" si="143"/>
        <v>3.4279069609481046E-3</v>
      </c>
      <c r="BW99" s="73">
        <f t="shared" si="144"/>
        <v>4.8675047562870853E-2</v>
      </c>
      <c r="BX99" s="73">
        <f t="shared" si="145"/>
        <v>0.11785811156905103</v>
      </c>
      <c r="BY99" s="1">
        <f t="shared" si="146"/>
        <v>3.1230527114819669E-2</v>
      </c>
      <c r="BZ99" s="91">
        <f t="shared" si="147"/>
        <v>0</v>
      </c>
      <c r="CB99" s="74">
        <f t="shared" si="148"/>
        <v>96</v>
      </c>
      <c r="CC99" s="56">
        <f t="shared" si="149"/>
        <v>0</v>
      </c>
      <c r="CD99" s="4">
        <f t="shared" si="150"/>
        <v>0</v>
      </c>
      <c r="CE99" s="4">
        <f t="shared" si="151"/>
        <v>0</v>
      </c>
      <c r="CF99" s="49">
        <f t="shared" si="152"/>
        <v>0</v>
      </c>
      <c r="CH99" s="74">
        <f t="shared" si="153"/>
        <v>96</v>
      </c>
      <c r="CI99" s="56">
        <f t="shared" si="101"/>
        <v>0</v>
      </c>
      <c r="CJ99" s="4">
        <f t="shared" si="102"/>
        <v>0</v>
      </c>
      <c r="CK99" s="4">
        <f t="shared" si="103"/>
        <v>0</v>
      </c>
      <c r="CL99" s="49">
        <f t="shared" si="154"/>
        <v>0</v>
      </c>
      <c r="CM99" s="4">
        <f t="shared" si="155"/>
        <v>0</v>
      </c>
      <c r="CN99" s="49">
        <f t="shared" si="156"/>
        <v>0</v>
      </c>
      <c r="CP99" s="74">
        <f t="shared" si="157"/>
        <v>96</v>
      </c>
      <c r="CQ99" s="56">
        <f t="shared" si="158"/>
        <v>0</v>
      </c>
      <c r="CR99" s="4">
        <f t="shared" si="159"/>
        <v>0</v>
      </c>
      <c r="CS99" s="4">
        <f t="shared" si="160"/>
        <v>0</v>
      </c>
      <c r="CT99" s="49">
        <f t="shared" si="161"/>
        <v>0</v>
      </c>
      <c r="CU99" s="4">
        <f t="shared" si="162"/>
        <v>0</v>
      </c>
      <c r="CV99" s="49">
        <f t="shared" si="163"/>
        <v>0</v>
      </c>
      <c r="CW99" s="56"/>
      <c r="CX99" s="74">
        <f t="shared" si="164"/>
        <v>96</v>
      </c>
      <c r="CY99" s="4">
        <f>Input_All!Q98*(1-$DC$3)</f>
        <v>0.14132120437849952</v>
      </c>
      <c r="CZ99" s="4">
        <f>Input_All!L98</f>
        <v>0.34330469202889002</v>
      </c>
      <c r="DA99" s="4">
        <f>Input_All!M98</f>
        <v>0</v>
      </c>
      <c r="DB99" s="49">
        <f>$DC$3*Input_All!Q98</f>
        <v>0.17672160907715748</v>
      </c>
      <c r="DD99" s="102">
        <f>Input_All!Q98*Input_All!C98</f>
        <v>0</v>
      </c>
      <c r="DG99" s="82">
        <f t="shared" si="165"/>
        <v>96</v>
      </c>
      <c r="DH99" s="56">
        <f t="shared" si="166"/>
        <v>5.8548330129458898E-2</v>
      </c>
      <c r="DI99" s="4">
        <f t="shared" si="167"/>
        <v>0.22062422252071701</v>
      </c>
      <c r="DJ99" s="4">
        <f t="shared" si="168"/>
        <v>0.34330469202889002</v>
      </c>
      <c r="DK99" s="49">
        <f t="shared" si="169"/>
        <v>0.17672160907715748</v>
      </c>
      <c r="DM99" s="74">
        <f t="shared" si="170"/>
        <v>96</v>
      </c>
      <c r="DN99" s="4">
        <f t="shared" si="178"/>
        <v>2.5433225014156294E-6</v>
      </c>
      <c r="DO99" s="4">
        <f t="shared" si="178"/>
        <v>3.0057950610360535E-4</v>
      </c>
      <c r="DP99" s="49">
        <f t="shared" si="178"/>
        <v>9.0104655998452421E-4</v>
      </c>
      <c r="DQ99" s="49">
        <f t="shared" si="179"/>
        <v>1.8240901203052935E-4</v>
      </c>
      <c r="DS99" s="74">
        <f t="shared" si="171"/>
        <v>96</v>
      </c>
      <c r="DT99" s="410">
        <f t="shared" si="182"/>
        <v>0.34820473023403065</v>
      </c>
      <c r="DU99" s="467">
        <f t="shared" si="93"/>
        <v>0.34820473023403065</v>
      </c>
      <c r="DV99" s="49"/>
      <c r="DW99" s="102">
        <f t="shared" si="180"/>
        <v>3125.0265057954371</v>
      </c>
      <c r="DY99" s="74">
        <f t="shared" si="172"/>
        <v>96</v>
      </c>
      <c r="DZ99" s="409">
        <f t="shared" si="173"/>
        <v>0.35482556872192339</v>
      </c>
      <c r="EB99" s="102">
        <f t="shared" si="181"/>
        <v>2903.3360414082872</v>
      </c>
      <c r="EE99" s="74">
        <f t="shared" si="174"/>
        <v>96</v>
      </c>
      <c r="EF99" s="409">
        <f>Input_Accepted!Q98</f>
        <v>0.31804281345565699</v>
      </c>
      <c r="EH99" s="102">
        <f t="shared" ref="EH99:EH123" si="184">EF99*(1-$EG$3)</f>
        <v>0.20672782874617704</v>
      </c>
    </row>
    <row r="100" spans="1:138">
      <c r="A100" s="82">
        <f t="shared" si="105"/>
        <v>97</v>
      </c>
      <c r="B100" s="84">
        <f>Input_All!B99</f>
        <v>0</v>
      </c>
      <c r="C100" s="17">
        <f>Input_All!C99</f>
        <v>0</v>
      </c>
      <c r="D100" s="16">
        <f t="shared" si="106"/>
        <v>0</v>
      </c>
      <c r="E100" s="12"/>
      <c r="F100" s="11">
        <f t="shared" si="107"/>
        <v>0</v>
      </c>
      <c r="G100" s="11">
        <f t="shared" si="108"/>
        <v>0</v>
      </c>
      <c r="H100" s="49">
        <f t="shared" si="109"/>
        <v>0</v>
      </c>
      <c r="J100" s="61">
        <f t="shared" si="110"/>
        <v>97</v>
      </c>
      <c r="K100" s="5">
        <f>Input_All!B99</f>
        <v>0</v>
      </c>
      <c r="L100" s="4">
        <f t="shared" si="175"/>
        <v>1829</v>
      </c>
      <c r="M100" s="4">
        <f t="shared" si="176"/>
        <v>1</v>
      </c>
      <c r="N100" s="4"/>
      <c r="O100" s="49"/>
      <c r="Q100" s="43">
        <f t="shared" si="111"/>
        <v>97</v>
      </c>
      <c r="R100" s="14">
        <f>Input_All!M99</f>
        <v>0</v>
      </c>
      <c r="S100" s="14">
        <f t="shared" si="112"/>
        <v>0</v>
      </c>
      <c r="T100" s="14">
        <f t="shared" si="113"/>
        <v>0</v>
      </c>
      <c r="U100" s="14">
        <f t="shared" si="114"/>
        <v>0</v>
      </c>
      <c r="V100" s="14">
        <f t="shared" si="115"/>
        <v>0</v>
      </c>
      <c r="W100" s="49"/>
      <c r="X100" s="43">
        <f t="shared" si="116"/>
        <v>97</v>
      </c>
      <c r="Y100" s="14">
        <f>+Input_All!I99</f>
        <v>0</v>
      </c>
      <c r="Z100" s="14">
        <f t="shared" si="117"/>
        <v>0</v>
      </c>
      <c r="AA100" s="14">
        <f t="shared" si="118"/>
        <v>0</v>
      </c>
      <c r="AB100" s="14">
        <f t="shared" si="119"/>
        <v>0</v>
      </c>
      <c r="AC100" s="14">
        <f t="shared" si="120"/>
        <v>0</v>
      </c>
      <c r="AD100" s="50"/>
      <c r="AE100" s="43">
        <f t="shared" si="121"/>
        <v>97</v>
      </c>
      <c r="AF100" s="14">
        <f>Input_All!E99</f>
        <v>0</v>
      </c>
      <c r="AG100" s="14">
        <f>Input_All!J99</f>
        <v>6.0155294939143698E-2</v>
      </c>
      <c r="AH100" s="14">
        <f>Input_All!K99</f>
        <v>0.23920635324768999</v>
      </c>
      <c r="AI100" s="44">
        <f>Input_All!L99</f>
        <v>0.36590390672602602</v>
      </c>
      <c r="AK100" s="56">
        <f t="shared" si="95"/>
        <v>0</v>
      </c>
      <c r="AL100" s="4">
        <f t="shared" si="96"/>
        <v>0</v>
      </c>
      <c r="AM100" s="4">
        <f t="shared" si="97"/>
        <v>0</v>
      </c>
      <c r="AN100" s="4">
        <f t="shared" si="122"/>
        <v>0</v>
      </c>
      <c r="AO100" s="57">
        <f t="shared" ref="AO100:AQ103" si="185">1+AO99</f>
        <v>97</v>
      </c>
      <c r="AQ100" s="74">
        <f t="shared" si="185"/>
        <v>97</v>
      </c>
      <c r="AR100" s="73">
        <f t="shared" si="98"/>
        <v>-6.0155294939143698E-2</v>
      </c>
      <c r="AS100" s="73">
        <f t="shared" si="99"/>
        <v>-0.23920635324768999</v>
      </c>
      <c r="AT100" s="50">
        <f t="shared" si="124"/>
        <v>-0.36590390672602602</v>
      </c>
      <c r="AU100" s="50">
        <f t="shared" si="125"/>
        <v>-0.1868789868324118</v>
      </c>
      <c r="AW100" s="74">
        <f t="shared" si="126"/>
        <v>97</v>
      </c>
      <c r="AX100" s="4">
        <f t="shared" si="127"/>
        <v>0</v>
      </c>
      <c r="AY100" s="4">
        <f t="shared" si="127"/>
        <v>0</v>
      </c>
      <c r="AZ100" s="49">
        <f t="shared" si="127"/>
        <v>0</v>
      </c>
      <c r="BA100" s="4">
        <f t="shared" si="100"/>
        <v>0</v>
      </c>
      <c r="BC100" s="74">
        <f t="shared" si="128"/>
        <v>97</v>
      </c>
      <c r="BD100" s="56">
        <f t="shared" si="129"/>
        <v>0</v>
      </c>
      <c r="BE100" s="4">
        <f t="shared" si="130"/>
        <v>0</v>
      </c>
      <c r="BF100" s="4">
        <f t="shared" si="131"/>
        <v>0</v>
      </c>
      <c r="BG100" s="49">
        <f t="shared" si="132"/>
        <v>0</v>
      </c>
      <c r="BI100" s="74">
        <f t="shared" si="133"/>
        <v>97</v>
      </c>
      <c r="BJ100" s="56" t="e">
        <f t="shared" si="134"/>
        <v>#DIV/0!</v>
      </c>
      <c r="BK100" s="4" t="e">
        <f t="shared" si="135"/>
        <v>#DIV/0!</v>
      </c>
      <c r="BL100" s="4" t="e">
        <f t="shared" si="136"/>
        <v>#DIV/0!</v>
      </c>
      <c r="BM100" s="49" t="e">
        <f t="shared" si="137"/>
        <v>#DIV/0!</v>
      </c>
      <c r="BO100" s="74">
        <f t="shared" si="138"/>
        <v>97</v>
      </c>
      <c r="BP100" s="56">
        <f t="shared" si="139"/>
        <v>0</v>
      </c>
      <c r="BQ100" s="4">
        <f t="shared" si="140"/>
        <v>0</v>
      </c>
      <c r="BR100" s="4">
        <f t="shared" si="177"/>
        <v>0</v>
      </c>
      <c r="BS100" s="49">
        <f t="shared" si="141"/>
        <v>0</v>
      </c>
      <c r="BU100" s="74">
        <f t="shared" si="142"/>
        <v>97</v>
      </c>
      <c r="BV100" s="73">
        <f t="shared" si="143"/>
        <v>3.6186595092153676E-3</v>
      </c>
      <c r="BW100" s="73">
        <f t="shared" si="144"/>
        <v>5.7219679434058646E-2</v>
      </c>
      <c r="BX100" s="73">
        <f t="shared" si="145"/>
        <v>0.13388566895736834</v>
      </c>
      <c r="BY100" s="1">
        <f t="shared" si="146"/>
        <v>3.4923755719508745E-2</v>
      </c>
      <c r="BZ100" s="91">
        <f t="shared" si="147"/>
        <v>0</v>
      </c>
      <c r="CB100" s="74">
        <f t="shared" si="148"/>
        <v>97</v>
      </c>
      <c r="CC100" s="56">
        <f t="shared" si="149"/>
        <v>0</v>
      </c>
      <c r="CD100" s="4">
        <f t="shared" si="150"/>
        <v>0</v>
      </c>
      <c r="CE100" s="4">
        <f t="shared" si="151"/>
        <v>0</v>
      </c>
      <c r="CF100" s="49">
        <f t="shared" si="152"/>
        <v>0</v>
      </c>
      <c r="CH100" s="74">
        <f t="shared" si="153"/>
        <v>97</v>
      </c>
      <c r="CI100" s="56">
        <f t="shared" si="101"/>
        <v>0</v>
      </c>
      <c r="CJ100" s="4">
        <f t="shared" si="102"/>
        <v>0</v>
      </c>
      <c r="CK100" s="4">
        <f t="shared" si="103"/>
        <v>0</v>
      </c>
      <c r="CL100" s="49">
        <f t="shared" si="154"/>
        <v>0</v>
      </c>
      <c r="CM100" s="4">
        <f t="shared" si="155"/>
        <v>0</v>
      </c>
      <c r="CN100" s="49">
        <f t="shared" si="156"/>
        <v>0</v>
      </c>
      <c r="CP100" s="74">
        <f t="shared" si="157"/>
        <v>97</v>
      </c>
      <c r="CQ100" s="56">
        <f t="shared" si="158"/>
        <v>0</v>
      </c>
      <c r="CR100" s="4">
        <f t="shared" si="159"/>
        <v>0</v>
      </c>
      <c r="CS100" s="4">
        <f t="shared" si="160"/>
        <v>0</v>
      </c>
      <c r="CT100" s="49">
        <f t="shared" si="161"/>
        <v>0</v>
      </c>
      <c r="CU100" s="4">
        <f t="shared" si="162"/>
        <v>0</v>
      </c>
      <c r="CV100" s="49">
        <f t="shared" si="163"/>
        <v>0</v>
      </c>
      <c r="CW100" s="56"/>
      <c r="CX100" s="74">
        <f t="shared" si="164"/>
        <v>97</v>
      </c>
      <c r="CY100" s="4">
        <f>Input_All!Q99*(1-$DC$3)</f>
        <v>0.14944388312274517</v>
      </c>
      <c r="CZ100" s="4">
        <f>Input_All!L99</f>
        <v>0.36590390672602602</v>
      </c>
      <c r="DA100" s="4">
        <f>Input_All!M99</f>
        <v>0</v>
      </c>
      <c r="DB100" s="49">
        <f>$DC$3*Input_All!Q99</f>
        <v>0.1868789868324118</v>
      </c>
      <c r="DD100" s="102">
        <f>Input_All!Q99*Input_All!C99</f>
        <v>0</v>
      </c>
      <c r="DG100" s="82">
        <f t="shared" si="165"/>
        <v>97</v>
      </c>
      <c r="DH100" s="56">
        <f t="shared" si="166"/>
        <v>6.0155294939143698E-2</v>
      </c>
      <c r="DI100" s="4">
        <f t="shared" si="167"/>
        <v>0.23920635324768999</v>
      </c>
      <c r="DJ100" s="4">
        <f t="shared" si="168"/>
        <v>0.36590390672602602</v>
      </c>
      <c r="DK100" s="49">
        <f t="shared" si="169"/>
        <v>0.1868789868324118</v>
      </c>
      <c r="DM100" s="74">
        <f t="shared" si="170"/>
        <v>97</v>
      </c>
      <c r="DN100" s="4">
        <f t="shared" si="178"/>
        <v>2.5823358995653078E-6</v>
      </c>
      <c r="DO100" s="4">
        <f t="shared" si="178"/>
        <v>3.452955823543135E-4</v>
      </c>
      <c r="DP100" s="49">
        <f t="shared" si="178"/>
        <v>5.1072450492724753E-4</v>
      </c>
      <c r="DQ100" s="49">
        <f t="shared" si="179"/>
        <v>1.0317232286293542E-4</v>
      </c>
      <c r="DS100" s="74">
        <f t="shared" si="171"/>
        <v>97</v>
      </c>
      <c r="DT100" s="410">
        <f t="shared" si="182"/>
        <v>0.38694674693919501</v>
      </c>
      <c r="DU100" s="467">
        <f t="shared" si="93"/>
        <v>0.38694674693919501</v>
      </c>
      <c r="DV100" s="49"/>
      <c r="DW100" s="102">
        <f t="shared" si="180"/>
        <v>2036.8774943707415</v>
      </c>
      <c r="DY100" s="74">
        <f t="shared" si="172"/>
        <v>97</v>
      </c>
      <c r="DZ100" s="409">
        <f t="shared" si="173"/>
        <v>0.39430423433799638</v>
      </c>
      <c r="EB100" s="102">
        <f t="shared" si="181"/>
        <v>1873.158179324734</v>
      </c>
      <c r="EE100" s="74">
        <f t="shared" si="174"/>
        <v>97</v>
      </c>
      <c r="EF100" s="409">
        <f>Input_Accepted!Q99</f>
        <v>0.33632286995515698</v>
      </c>
      <c r="EH100" s="102">
        <f t="shared" si="184"/>
        <v>0.21860986547085204</v>
      </c>
    </row>
    <row r="101" spans="1:138">
      <c r="A101" s="82">
        <f t="shared" si="105"/>
        <v>98</v>
      </c>
      <c r="B101" s="84">
        <f>Input_All!B100</f>
        <v>0</v>
      </c>
      <c r="C101" s="17">
        <f>Input_All!C100</f>
        <v>0</v>
      </c>
      <c r="D101" s="16">
        <f t="shared" si="106"/>
        <v>0</v>
      </c>
      <c r="E101" s="12"/>
      <c r="F101" s="11">
        <f t="shared" si="107"/>
        <v>0</v>
      </c>
      <c r="G101" s="11">
        <f t="shared" si="108"/>
        <v>0</v>
      </c>
      <c r="H101" s="49">
        <f t="shared" si="109"/>
        <v>0</v>
      </c>
      <c r="J101" s="61">
        <f t="shared" si="110"/>
        <v>98</v>
      </c>
      <c r="K101" s="5">
        <f>Input_All!B100</f>
        <v>0</v>
      </c>
      <c r="L101" s="4">
        <f t="shared" si="175"/>
        <v>1829</v>
      </c>
      <c r="M101" s="4">
        <f t="shared" si="176"/>
        <v>1</v>
      </c>
      <c r="N101" s="4"/>
      <c r="O101" s="49"/>
      <c r="Q101" s="43">
        <f t="shared" si="111"/>
        <v>98</v>
      </c>
      <c r="R101" s="14">
        <f>Input_All!M100</f>
        <v>0</v>
      </c>
      <c r="S101" s="14">
        <f t="shared" si="112"/>
        <v>0</v>
      </c>
      <c r="T101" s="14">
        <f t="shared" si="113"/>
        <v>0</v>
      </c>
      <c r="U101" s="14">
        <f t="shared" si="114"/>
        <v>0</v>
      </c>
      <c r="V101" s="14">
        <f t="shared" si="115"/>
        <v>0</v>
      </c>
      <c r="W101" s="49"/>
      <c r="X101" s="43">
        <f t="shared" si="116"/>
        <v>98</v>
      </c>
      <c r="Y101" s="14">
        <f>+Input_All!I100</f>
        <v>0</v>
      </c>
      <c r="Z101" s="14">
        <f t="shared" si="117"/>
        <v>0</v>
      </c>
      <c r="AA101" s="14">
        <f t="shared" si="118"/>
        <v>0</v>
      </c>
      <c r="AB101" s="14">
        <f t="shared" si="119"/>
        <v>0</v>
      </c>
      <c r="AC101" s="14">
        <f t="shared" si="120"/>
        <v>0</v>
      </c>
      <c r="AD101" s="50"/>
      <c r="AE101" s="43">
        <f t="shared" si="121"/>
        <v>98</v>
      </c>
      <c r="AF101" s="14">
        <f>Input_All!E100</f>
        <v>0</v>
      </c>
      <c r="AG101" s="14">
        <f>Input_All!J100</f>
        <v>6.1774444792711103E-2</v>
      </c>
      <c r="AH101" s="14">
        <f>Input_All!K100</f>
        <v>0.25907836795998601</v>
      </c>
      <c r="AI101" s="44">
        <f>Input_All!L100</f>
        <v>0.42940924411697401</v>
      </c>
      <c r="AK101" s="56">
        <f t="shared" si="95"/>
        <v>0</v>
      </c>
      <c r="AL101" s="4">
        <f t="shared" si="96"/>
        <v>0</v>
      </c>
      <c r="AM101" s="4">
        <f t="shared" si="97"/>
        <v>0</v>
      </c>
      <c r="AN101" s="4">
        <f t="shared" si="122"/>
        <v>0</v>
      </c>
      <c r="AO101" s="57">
        <f t="shared" si="185"/>
        <v>98</v>
      </c>
      <c r="AQ101" s="74">
        <f t="shared" si="185"/>
        <v>98</v>
      </c>
      <c r="AR101" s="73">
        <f t="shared" si="98"/>
        <v>-6.1774444792711103E-2</v>
      </c>
      <c r="AS101" s="73">
        <f t="shared" si="99"/>
        <v>-0.25907836795998601</v>
      </c>
      <c r="AT101" s="50">
        <f t="shared" si="124"/>
        <v>-0.42940924411697401</v>
      </c>
      <c r="AU101" s="50">
        <f t="shared" si="125"/>
        <v>-0.21550346011281427</v>
      </c>
      <c r="AW101" s="74">
        <f t="shared" si="126"/>
        <v>98</v>
      </c>
      <c r="AX101" s="4">
        <f t="shared" si="127"/>
        <v>0</v>
      </c>
      <c r="AY101" s="4">
        <f t="shared" si="127"/>
        <v>0</v>
      </c>
      <c r="AZ101" s="49">
        <f t="shared" si="127"/>
        <v>0</v>
      </c>
      <c r="BA101" s="4">
        <f t="shared" si="100"/>
        <v>0</v>
      </c>
      <c r="BC101" s="74">
        <f t="shared" si="128"/>
        <v>98</v>
      </c>
      <c r="BD101" s="56">
        <f t="shared" si="129"/>
        <v>0</v>
      </c>
      <c r="BE101" s="4">
        <f t="shared" si="130"/>
        <v>0</v>
      </c>
      <c r="BF101" s="4">
        <f t="shared" si="131"/>
        <v>0</v>
      </c>
      <c r="BG101" s="49">
        <f t="shared" si="132"/>
        <v>0</v>
      </c>
      <c r="BI101" s="74">
        <f t="shared" si="133"/>
        <v>98</v>
      </c>
      <c r="BJ101" s="56" t="e">
        <f t="shared" si="134"/>
        <v>#DIV/0!</v>
      </c>
      <c r="BK101" s="4" t="e">
        <f t="shared" si="135"/>
        <v>#DIV/0!</v>
      </c>
      <c r="BL101" s="4" t="e">
        <f t="shared" si="136"/>
        <v>#DIV/0!</v>
      </c>
      <c r="BM101" s="49" t="e">
        <f t="shared" si="137"/>
        <v>#DIV/0!</v>
      </c>
      <c r="BO101" s="74">
        <f t="shared" si="138"/>
        <v>98</v>
      </c>
      <c r="BP101" s="56">
        <f t="shared" si="139"/>
        <v>0</v>
      </c>
      <c r="BQ101" s="4">
        <f t="shared" si="140"/>
        <v>0</v>
      </c>
      <c r="BR101" s="4">
        <f t="shared" si="177"/>
        <v>0</v>
      </c>
      <c r="BS101" s="49">
        <f t="shared" si="141"/>
        <v>0</v>
      </c>
      <c r="BU101" s="74">
        <f t="shared" si="142"/>
        <v>98</v>
      </c>
      <c r="BV101" s="73">
        <f t="shared" si="143"/>
        <v>3.8160820294477118E-3</v>
      </c>
      <c r="BW101" s="73">
        <f t="shared" si="144"/>
        <v>6.7121600744809912E-2</v>
      </c>
      <c r="BX101" s="73">
        <f t="shared" si="145"/>
        <v>0.18439229893311099</v>
      </c>
      <c r="BY101" s="1">
        <f t="shared" si="146"/>
        <v>4.644174132059533E-2</v>
      </c>
      <c r="BZ101" s="91">
        <f t="shared" si="147"/>
        <v>0</v>
      </c>
      <c r="CB101" s="74">
        <f t="shared" si="148"/>
        <v>98</v>
      </c>
      <c r="CC101" s="56">
        <f t="shared" si="149"/>
        <v>0</v>
      </c>
      <c r="CD101" s="4">
        <f t="shared" si="150"/>
        <v>0</v>
      </c>
      <c r="CE101" s="4">
        <f t="shared" si="151"/>
        <v>0</v>
      </c>
      <c r="CF101" s="49">
        <f t="shared" si="152"/>
        <v>0</v>
      </c>
      <c r="CH101" s="74">
        <f t="shared" si="153"/>
        <v>98</v>
      </c>
      <c r="CI101" s="56">
        <f t="shared" si="101"/>
        <v>0</v>
      </c>
      <c r="CJ101" s="4">
        <f t="shared" si="102"/>
        <v>0</v>
      </c>
      <c r="CK101" s="4">
        <f t="shared" si="103"/>
        <v>0</v>
      </c>
      <c r="CL101" s="49">
        <f t="shared" si="154"/>
        <v>0</v>
      </c>
      <c r="CM101" s="4">
        <f t="shared" si="155"/>
        <v>0</v>
      </c>
      <c r="CN101" s="49">
        <f t="shared" si="156"/>
        <v>0</v>
      </c>
      <c r="CP101" s="74">
        <f t="shared" si="157"/>
        <v>98</v>
      </c>
      <c r="CQ101" s="56">
        <f t="shared" si="158"/>
        <v>0</v>
      </c>
      <c r="CR101" s="4">
        <f t="shared" si="159"/>
        <v>0</v>
      </c>
      <c r="CS101" s="4">
        <f t="shared" si="160"/>
        <v>0</v>
      </c>
      <c r="CT101" s="49">
        <f t="shared" si="161"/>
        <v>0</v>
      </c>
      <c r="CU101" s="4">
        <f t="shared" si="162"/>
        <v>0</v>
      </c>
      <c r="CV101" s="49">
        <f t="shared" si="163"/>
        <v>0</v>
      </c>
      <c r="CW101" s="56"/>
      <c r="CX101" s="74">
        <f t="shared" si="164"/>
        <v>98</v>
      </c>
      <c r="CY101" s="4">
        <f>Input_All!Q100*(1-$DC$3)</f>
        <v>0.17233437772502372</v>
      </c>
      <c r="CZ101" s="4">
        <f>Input_All!L100</f>
        <v>0.42940924411697401</v>
      </c>
      <c r="DA101" s="4">
        <f>Input_All!M100</f>
        <v>0</v>
      </c>
      <c r="DB101" s="49">
        <f>$DC$3*Input_All!Q100</f>
        <v>0.21550346011281427</v>
      </c>
      <c r="DD101" s="102">
        <f>Input_All!Q100*Input_All!C100</f>
        <v>0</v>
      </c>
      <c r="DG101" s="82">
        <f t="shared" si="165"/>
        <v>98</v>
      </c>
      <c r="DH101" s="56">
        <f t="shared" si="166"/>
        <v>6.1774444792711103E-2</v>
      </c>
      <c r="DI101" s="4">
        <f t="shared" si="167"/>
        <v>0.25907836795998601</v>
      </c>
      <c r="DJ101" s="4">
        <f t="shared" si="168"/>
        <v>0.42940924411697401</v>
      </c>
      <c r="DK101" s="49">
        <f t="shared" si="169"/>
        <v>0.21550346011281427</v>
      </c>
      <c r="DM101" s="74">
        <f t="shared" si="170"/>
        <v>98</v>
      </c>
      <c r="DN101" s="4">
        <f t="shared" si="178"/>
        <v>2.6216462483073477E-6</v>
      </c>
      <c r="DO101" s="4">
        <f t="shared" si="178"/>
        <v>3.9489696872570951E-4</v>
      </c>
      <c r="DP101" s="49">
        <f t="shared" si="178"/>
        <v>4.0329278771381368E-3</v>
      </c>
      <c r="DQ101" s="49">
        <f t="shared" si="179"/>
        <v>8.1936047058047453E-4</v>
      </c>
      <c r="DS101" s="74">
        <f t="shared" si="171"/>
        <v>98</v>
      </c>
      <c r="DT101" s="410">
        <f t="shared" si="182"/>
        <v>0.42999928480636207</v>
      </c>
      <c r="DU101" s="467">
        <f t="shared" si="93"/>
        <v>0.42999928480636207</v>
      </c>
      <c r="DV101" s="49"/>
      <c r="DW101" s="102">
        <f t="shared" si="180"/>
        <v>1248.7143740103247</v>
      </c>
      <c r="DY101" s="74">
        <f t="shared" si="172"/>
        <v>98</v>
      </c>
      <c r="DZ101" s="409">
        <f t="shared" si="173"/>
        <v>0.43817538227838337</v>
      </c>
      <c r="EB101" s="102">
        <f t="shared" si="181"/>
        <v>1134.5639776321395</v>
      </c>
      <c r="EE101" s="74">
        <f t="shared" si="174"/>
        <v>98</v>
      </c>
      <c r="EF101" s="409">
        <f>Input_Accepted!Q100</f>
        <v>0.38783783783783798</v>
      </c>
      <c r="EH101" s="102">
        <f t="shared" si="184"/>
        <v>0.25209459459459471</v>
      </c>
    </row>
    <row r="102" spans="1:138">
      <c r="A102" s="82">
        <f t="shared" si="105"/>
        <v>99</v>
      </c>
      <c r="B102" s="84">
        <f>Input_All!B101</f>
        <v>0</v>
      </c>
      <c r="C102" s="17">
        <f>Input_All!C101</f>
        <v>0</v>
      </c>
      <c r="D102" s="16">
        <f t="shared" si="106"/>
        <v>0</v>
      </c>
      <c r="E102" s="12"/>
      <c r="F102" s="11">
        <f t="shared" si="107"/>
        <v>0</v>
      </c>
      <c r="G102" s="11">
        <f t="shared" si="108"/>
        <v>0</v>
      </c>
      <c r="H102" s="49">
        <f t="shared" si="109"/>
        <v>0</v>
      </c>
      <c r="J102" s="61">
        <f t="shared" si="110"/>
        <v>99</v>
      </c>
      <c r="K102" s="5">
        <f>Input_All!B101</f>
        <v>0</v>
      </c>
      <c r="L102" s="4">
        <f t="shared" si="175"/>
        <v>1829</v>
      </c>
      <c r="M102" s="4">
        <f t="shared" si="176"/>
        <v>1</v>
      </c>
      <c r="N102" s="4"/>
      <c r="O102" s="49"/>
      <c r="Q102" s="43">
        <f t="shared" si="111"/>
        <v>99</v>
      </c>
      <c r="R102" s="14">
        <f>Input_All!M101</f>
        <v>0</v>
      </c>
      <c r="S102" s="14">
        <f t="shared" si="112"/>
        <v>0</v>
      </c>
      <c r="T102" s="14">
        <f t="shared" si="113"/>
        <v>0</v>
      </c>
      <c r="U102" s="14">
        <f t="shared" si="114"/>
        <v>0</v>
      </c>
      <c r="V102" s="14">
        <f t="shared" si="115"/>
        <v>0</v>
      </c>
      <c r="W102" s="49"/>
      <c r="X102" s="43">
        <f t="shared" si="116"/>
        <v>99</v>
      </c>
      <c r="Y102" s="14">
        <f>+Input_All!I101</f>
        <v>0</v>
      </c>
      <c r="Z102" s="14">
        <f t="shared" si="117"/>
        <v>0</v>
      </c>
      <c r="AA102" s="14">
        <f t="shared" si="118"/>
        <v>0</v>
      </c>
      <c r="AB102" s="14">
        <f t="shared" si="119"/>
        <v>0</v>
      </c>
      <c r="AC102" s="14">
        <f t="shared" si="120"/>
        <v>0</v>
      </c>
      <c r="AD102" s="50"/>
      <c r="AE102" s="43">
        <f t="shared" si="121"/>
        <v>99</v>
      </c>
      <c r="AF102" s="14">
        <f>Input_All!E101</f>
        <v>0</v>
      </c>
      <c r="AG102" s="14">
        <f>Input_All!J101</f>
        <v>6.3405779690161701E-2</v>
      </c>
      <c r="AH102" s="14">
        <f>Input_All!K101</f>
        <v>0.28027783958538399</v>
      </c>
      <c r="AI102" s="44">
        <f>Input_All!L101</f>
        <v>0.46800822380468099</v>
      </c>
      <c r="AK102" s="56">
        <f t="shared" si="95"/>
        <v>0</v>
      </c>
      <c r="AL102" s="4">
        <f t="shared" si="96"/>
        <v>0</v>
      </c>
      <c r="AM102" s="4">
        <f t="shared" si="97"/>
        <v>0</v>
      </c>
      <c r="AN102" s="4">
        <f t="shared" si="122"/>
        <v>0</v>
      </c>
      <c r="AO102" s="57">
        <f t="shared" si="185"/>
        <v>99</v>
      </c>
      <c r="AQ102" s="74">
        <f t="shared" si="185"/>
        <v>99</v>
      </c>
      <c r="AR102" s="73">
        <f t="shared" si="98"/>
        <v>-6.3405779690161701E-2</v>
      </c>
      <c r="AS102" s="73">
        <f t="shared" si="99"/>
        <v>-0.28027783958538399</v>
      </c>
      <c r="AT102" s="50">
        <f t="shared" si="124"/>
        <v>-0.46800822380468099</v>
      </c>
      <c r="AU102" s="50">
        <f t="shared" si="125"/>
        <v>-0.23305556062072935</v>
      </c>
      <c r="AW102" s="74">
        <f t="shared" si="126"/>
        <v>99</v>
      </c>
      <c r="AX102" s="4">
        <f t="shared" si="127"/>
        <v>0</v>
      </c>
      <c r="AY102" s="4">
        <f t="shared" si="127"/>
        <v>0</v>
      </c>
      <c r="AZ102" s="49">
        <f t="shared" si="127"/>
        <v>0</v>
      </c>
      <c r="BA102" s="4">
        <f t="shared" si="100"/>
        <v>0</v>
      </c>
      <c r="BC102" s="74">
        <f t="shared" si="128"/>
        <v>99</v>
      </c>
      <c r="BD102" s="56">
        <f t="shared" si="129"/>
        <v>0</v>
      </c>
      <c r="BE102" s="4">
        <f t="shared" si="130"/>
        <v>0</v>
      </c>
      <c r="BF102" s="4">
        <f t="shared" si="131"/>
        <v>0</v>
      </c>
      <c r="BG102" s="49">
        <f t="shared" si="132"/>
        <v>0</v>
      </c>
      <c r="BI102" s="74">
        <f t="shared" si="133"/>
        <v>99</v>
      </c>
      <c r="BJ102" s="56" t="e">
        <f t="shared" si="134"/>
        <v>#DIV/0!</v>
      </c>
      <c r="BK102" s="4" t="e">
        <f t="shared" si="135"/>
        <v>#DIV/0!</v>
      </c>
      <c r="BL102" s="4" t="e">
        <f t="shared" si="136"/>
        <v>#DIV/0!</v>
      </c>
      <c r="BM102" s="49" t="e">
        <f t="shared" si="137"/>
        <v>#DIV/0!</v>
      </c>
      <c r="BO102" s="74">
        <f t="shared" si="138"/>
        <v>99</v>
      </c>
      <c r="BP102" s="56">
        <f t="shared" si="139"/>
        <v>0</v>
      </c>
      <c r="BQ102" s="4">
        <f t="shared" si="140"/>
        <v>0</v>
      </c>
      <c r="BR102" s="4">
        <f t="shared" si="177"/>
        <v>0</v>
      </c>
      <c r="BS102" s="49">
        <f t="shared" si="141"/>
        <v>0</v>
      </c>
      <c r="BU102" s="74">
        <f t="shared" si="142"/>
        <v>99</v>
      </c>
      <c r="BV102" s="73">
        <f t="shared" si="143"/>
        <v>4.0202928981173218E-3</v>
      </c>
      <c r="BW102" s="73">
        <f t="shared" si="144"/>
        <v>7.8555667362650239E-2</v>
      </c>
      <c r="BX102" s="73">
        <f t="shared" si="145"/>
        <v>0.21903169754881238</v>
      </c>
      <c r="BY102" s="1">
        <f t="shared" si="146"/>
        <v>5.4314894336242453E-2</v>
      </c>
      <c r="BZ102" s="91">
        <f t="shared" si="147"/>
        <v>0</v>
      </c>
      <c r="CB102" s="74">
        <f t="shared" si="148"/>
        <v>99</v>
      </c>
      <c r="CC102" s="56">
        <f t="shared" si="149"/>
        <v>0</v>
      </c>
      <c r="CD102" s="4">
        <f t="shared" si="150"/>
        <v>0</v>
      </c>
      <c r="CE102" s="4">
        <f t="shared" si="151"/>
        <v>0</v>
      </c>
      <c r="CF102" s="49">
        <f t="shared" si="152"/>
        <v>0</v>
      </c>
      <c r="CH102" s="74">
        <f t="shared" si="153"/>
        <v>99</v>
      </c>
      <c r="CI102" s="56">
        <f t="shared" si="101"/>
        <v>0</v>
      </c>
      <c r="CJ102" s="4">
        <f t="shared" si="102"/>
        <v>0</v>
      </c>
      <c r="CK102" s="4">
        <f t="shared" si="103"/>
        <v>0</v>
      </c>
      <c r="CL102" s="49">
        <f t="shared" si="154"/>
        <v>0</v>
      </c>
      <c r="CM102" s="4">
        <f t="shared" si="155"/>
        <v>0</v>
      </c>
      <c r="CN102" s="49">
        <f t="shared" si="156"/>
        <v>0</v>
      </c>
      <c r="CP102" s="74">
        <f t="shared" si="157"/>
        <v>99</v>
      </c>
      <c r="CQ102" s="56">
        <f t="shared" si="158"/>
        <v>0</v>
      </c>
      <c r="CR102" s="4">
        <f t="shared" si="159"/>
        <v>0</v>
      </c>
      <c r="CS102" s="4">
        <f t="shared" si="160"/>
        <v>0</v>
      </c>
      <c r="CT102" s="49">
        <f t="shared" si="161"/>
        <v>0</v>
      </c>
      <c r="CU102" s="4">
        <f t="shared" si="162"/>
        <v>0</v>
      </c>
      <c r="CV102" s="49">
        <f t="shared" si="163"/>
        <v>0</v>
      </c>
      <c r="CW102" s="56"/>
      <c r="CX102" s="74">
        <f t="shared" si="164"/>
        <v>99</v>
      </c>
      <c r="CY102" s="4">
        <f>Input_All!Q101*(1-$DC$3)</f>
        <v>0.18637048794439165</v>
      </c>
      <c r="CZ102" s="4">
        <f>Input_All!L101</f>
        <v>0.46800822380468099</v>
      </c>
      <c r="DA102" s="4">
        <f>Input_All!M101</f>
        <v>0</v>
      </c>
      <c r="DB102" s="49">
        <f>$DC$3*Input_All!Q101</f>
        <v>0.23305556062072935</v>
      </c>
      <c r="DD102" s="102">
        <f>Input_All!Q101*Input_All!C101</f>
        <v>0</v>
      </c>
      <c r="DG102" s="82">
        <f t="shared" si="165"/>
        <v>99</v>
      </c>
      <c r="DH102" s="56">
        <f t="shared" si="166"/>
        <v>6.3405779690161701E-2</v>
      </c>
      <c r="DI102" s="4">
        <f t="shared" si="167"/>
        <v>0.28027783958538399</v>
      </c>
      <c r="DJ102" s="4">
        <f t="shared" si="168"/>
        <v>0.46800822380468099</v>
      </c>
      <c r="DK102" s="49">
        <f t="shared" si="169"/>
        <v>0.23305556062072935</v>
      </c>
      <c r="DM102" s="74">
        <f t="shared" si="170"/>
        <v>99</v>
      </c>
      <c r="DN102" s="4">
        <f t="shared" si="178"/>
        <v>2.6612535476401536E-6</v>
      </c>
      <c r="DO102" s="4">
        <f t="shared" si="178"/>
        <v>4.4941759719605413E-4</v>
      </c>
      <c r="DP102" s="49">
        <f t="shared" si="178"/>
        <v>1.4898812329320161E-3</v>
      </c>
      <c r="DQ102" s="49">
        <f t="shared" si="179"/>
        <v>3.0807623223995303E-4</v>
      </c>
      <c r="DS102" s="74">
        <f t="shared" si="171"/>
        <v>99</v>
      </c>
      <c r="DT102" s="410">
        <f t="shared" si="182"/>
        <v>0.47784194180869477</v>
      </c>
      <c r="DU102" s="467">
        <f t="shared" si="93"/>
        <v>0.47784194180869477</v>
      </c>
      <c r="DV102" s="49"/>
      <c r="DW102" s="102">
        <f t="shared" si="180"/>
        <v>711.76808625846093</v>
      </c>
      <c r="DY102" s="74">
        <f t="shared" si="172"/>
        <v>99</v>
      </c>
      <c r="DZ102" s="409">
        <f t="shared" si="173"/>
        <v>0.48692772969368431</v>
      </c>
      <c r="EB102" s="102">
        <f t="shared" si="181"/>
        <v>637.42597301389355</v>
      </c>
      <c r="EE102" s="74">
        <f t="shared" si="174"/>
        <v>99</v>
      </c>
      <c r="EF102" s="409">
        <f>Input_Accepted!Q101</f>
        <v>0.419426048565121</v>
      </c>
      <c r="EH102" s="102">
        <f t="shared" si="184"/>
        <v>0.27262693156732865</v>
      </c>
    </row>
    <row r="103" spans="1:138">
      <c r="A103" s="82">
        <f t="shared" si="105"/>
        <v>100</v>
      </c>
      <c r="B103" s="84">
        <f>Input_All!B102</f>
        <v>0</v>
      </c>
      <c r="C103" s="17">
        <f>Input_All!C102</f>
        <v>0</v>
      </c>
      <c r="D103" s="16">
        <f t="shared" si="106"/>
        <v>0</v>
      </c>
      <c r="E103" s="12"/>
      <c r="F103" s="11">
        <f t="shared" si="107"/>
        <v>0</v>
      </c>
      <c r="G103" s="11">
        <f t="shared" si="108"/>
        <v>0</v>
      </c>
      <c r="H103" s="49">
        <f t="shared" si="109"/>
        <v>0</v>
      </c>
      <c r="J103" s="61">
        <f t="shared" si="110"/>
        <v>100</v>
      </c>
      <c r="K103" s="5">
        <f>Input_All!B102</f>
        <v>0</v>
      </c>
      <c r="L103" s="4">
        <f t="shared" si="175"/>
        <v>1829</v>
      </c>
      <c r="M103" s="4">
        <f t="shared" si="176"/>
        <v>1</v>
      </c>
      <c r="N103" s="4"/>
      <c r="O103" s="49"/>
      <c r="Q103" s="43">
        <f t="shared" si="111"/>
        <v>100</v>
      </c>
      <c r="R103" s="14">
        <f>Input_All!M102</f>
        <v>0</v>
      </c>
      <c r="S103" s="14">
        <f t="shared" si="112"/>
        <v>0</v>
      </c>
      <c r="T103" s="14">
        <f t="shared" si="113"/>
        <v>0</v>
      </c>
      <c r="U103" s="14">
        <f t="shared" si="114"/>
        <v>0</v>
      </c>
      <c r="V103" s="14">
        <f t="shared" si="115"/>
        <v>0</v>
      </c>
      <c r="W103" s="49"/>
      <c r="X103" s="43">
        <f t="shared" si="116"/>
        <v>100</v>
      </c>
      <c r="Y103" s="14">
        <f>+Input_All!I102</f>
        <v>0</v>
      </c>
      <c r="Z103" s="14">
        <f t="shared" si="117"/>
        <v>0</v>
      </c>
      <c r="AA103" s="14">
        <f t="shared" si="118"/>
        <v>0</v>
      </c>
      <c r="AB103" s="14">
        <f t="shared" si="119"/>
        <v>0</v>
      </c>
      <c r="AC103" s="14">
        <f t="shared" si="120"/>
        <v>0</v>
      </c>
      <c r="AD103" s="50"/>
      <c r="AE103" s="43">
        <f t="shared" si="121"/>
        <v>100</v>
      </c>
      <c r="AF103" s="14">
        <f>Input_All!E102</f>
        <v>0</v>
      </c>
      <c r="AG103" s="14">
        <f>Input_All!J102</f>
        <v>6.5049299631495305E-2</v>
      </c>
      <c r="AH103" s="14">
        <f>Input_All!K102</f>
        <v>0.30283279813795899</v>
      </c>
      <c r="AI103" s="44">
        <f>Input_All!L102</f>
        <v>0.50336749318811802</v>
      </c>
      <c r="AK103" s="56">
        <f t="shared" si="95"/>
        <v>0</v>
      </c>
      <c r="AL103" s="4">
        <f t="shared" si="96"/>
        <v>0</v>
      </c>
      <c r="AM103" s="4">
        <f t="shared" si="97"/>
        <v>0</v>
      </c>
      <c r="AN103" s="4">
        <f t="shared" si="122"/>
        <v>0</v>
      </c>
      <c r="AO103" s="57">
        <f t="shared" si="185"/>
        <v>100</v>
      </c>
      <c r="AQ103" s="74">
        <f t="shared" si="185"/>
        <v>100</v>
      </c>
      <c r="AR103" s="73">
        <f t="shared" si="98"/>
        <v>-6.5049299631495305E-2</v>
      </c>
      <c r="AS103" s="73">
        <f t="shared" si="99"/>
        <v>-0.30283279813795899</v>
      </c>
      <c r="AT103" s="50">
        <f t="shared" si="124"/>
        <v>-0.50336749318811802</v>
      </c>
      <c r="AU103" s="50">
        <f t="shared" si="125"/>
        <v>-0.24930462152132263</v>
      </c>
      <c r="AW103" s="74">
        <f t="shared" si="126"/>
        <v>100</v>
      </c>
      <c r="AX103" s="4">
        <f t="shared" si="127"/>
        <v>0</v>
      </c>
      <c r="AY103" s="4">
        <f t="shared" si="127"/>
        <v>0</v>
      </c>
      <c r="AZ103" s="49">
        <f t="shared" si="127"/>
        <v>0</v>
      </c>
      <c r="BA103" s="4">
        <f t="shared" si="100"/>
        <v>0</v>
      </c>
      <c r="BC103" s="74">
        <f t="shared" si="128"/>
        <v>100</v>
      </c>
      <c r="BD103" s="56">
        <f t="shared" si="129"/>
        <v>0</v>
      </c>
      <c r="BE103" s="4">
        <f t="shared" si="130"/>
        <v>0</v>
      </c>
      <c r="BF103" s="4">
        <f t="shared" si="131"/>
        <v>0</v>
      </c>
      <c r="BG103" s="49">
        <f t="shared" si="132"/>
        <v>0</v>
      </c>
      <c r="BI103" s="74">
        <f t="shared" si="133"/>
        <v>100</v>
      </c>
      <c r="BJ103" s="56" t="e">
        <f t="shared" si="134"/>
        <v>#DIV/0!</v>
      </c>
      <c r="BK103" s="4" t="e">
        <f t="shared" si="135"/>
        <v>#DIV/0!</v>
      </c>
      <c r="BL103" s="4" t="e">
        <f t="shared" si="136"/>
        <v>#DIV/0!</v>
      </c>
      <c r="BM103" s="49" t="e">
        <f t="shared" si="137"/>
        <v>#DIV/0!</v>
      </c>
      <c r="BO103" s="74">
        <f t="shared" si="138"/>
        <v>100</v>
      </c>
      <c r="BP103" s="56">
        <f t="shared" si="139"/>
        <v>0</v>
      </c>
      <c r="BQ103" s="4">
        <f t="shared" si="140"/>
        <v>0</v>
      </c>
      <c r="BR103" s="4">
        <f t="shared" si="177"/>
        <v>0</v>
      </c>
      <c r="BS103" s="49">
        <f t="shared" si="141"/>
        <v>0</v>
      </c>
      <c r="BU103" s="74">
        <f t="shared" si="142"/>
        <v>100</v>
      </c>
      <c r="BV103" s="73">
        <f t="shared" si="143"/>
        <v>4.2314113825480549E-3</v>
      </c>
      <c r="BW103" s="73">
        <f t="shared" si="144"/>
        <v>9.1707703628065823E-2</v>
      </c>
      <c r="BX103" s="73">
        <f t="shared" si="145"/>
        <v>0.25337883319849003</v>
      </c>
      <c r="BY103" s="1">
        <f t="shared" si="146"/>
        <v>6.2152794311889921E-2</v>
      </c>
      <c r="BZ103" s="91">
        <f t="shared" si="147"/>
        <v>0</v>
      </c>
      <c r="CB103" s="74">
        <f t="shared" si="148"/>
        <v>100</v>
      </c>
      <c r="CC103" s="56">
        <f t="shared" si="149"/>
        <v>0</v>
      </c>
      <c r="CD103" s="4">
        <f t="shared" si="150"/>
        <v>0</v>
      </c>
      <c r="CE103" s="4">
        <f t="shared" si="151"/>
        <v>0</v>
      </c>
      <c r="CF103" s="49">
        <f t="shared" si="152"/>
        <v>0</v>
      </c>
      <c r="CH103" s="74">
        <f t="shared" si="153"/>
        <v>100</v>
      </c>
      <c r="CI103" s="56">
        <f t="shared" si="101"/>
        <v>0</v>
      </c>
      <c r="CJ103" s="4">
        <f t="shared" si="102"/>
        <v>0</v>
      </c>
      <c r="CK103" s="4">
        <f t="shared" si="103"/>
        <v>0</v>
      </c>
      <c r="CL103" s="49">
        <f t="shared" si="154"/>
        <v>0</v>
      </c>
      <c r="CM103" s="4">
        <f t="shared" si="155"/>
        <v>0</v>
      </c>
      <c r="CN103" s="49">
        <f t="shared" si="156"/>
        <v>0</v>
      </c>
      <c r="CP103" s="74">
        <f t="shared" si="157"/>
        <v>100</v>
      </c>
      <c r="CQ103" s="56">
        <f t="shared" si="158"/>
        <v>0</v>
      </c>
      <c r="CR103" s="4">
        <f t="shared" si="159"/>
        <v>0</v>
      </c>
      <c r="CS103" s="4">
        <f t="shared" si="160"/>
        <v>0</v>
      </c>
      <c r="CT103" s="49">
        <f t="shared" si="161"/>
        <v>0</v>
      </c>
      <c r="CU103" s="4">
        <f t="shared" si="162"/>
        <v>0</v>
      </c>
      <c r="CV103" s="49">
        <f t="shared" si="163"/>
        <v>0</v>
      </c>
      <c r="CW103" s="56"/>
      <c r="CX103" s="74">
        <f t="shared" si="164"/>
        <v>100</v>
      </c>
      <c r="CY103" s="4">
        <f>Input_All!Q102*(1-$DC$3)</f>
        <v>0.19936457999959037</v>
      </c>
      <c r="CZ103" s="4">
        <f>Input_All!L102</f>
        <v>0.50336749318811802</v>
      </c>
      <c r="DA103" s="4">
        <f>Input_All!M102</f>
        <v>0</v>
      </c>
      <c r="DB103" s="49">
        <f>$DC$3*Input_All!Q102</f>
        <v>0.24930462152132263</v>
      </c>
      <c r="DD103" s="102">
        <f>Input_All!Q102*Input_All!C102</f>
        <v>0</v>
      </c>
      <c r="DG103" s="82">
        <f t="shared" si="165"/>
        <v>100</v>
      </c>
      <c r="DH103" s="56">
        <f t="shared" si="166"/>
        <v>6.5049299631495305E-2</v>
      </c>
      <c r="DI103" s="4">
        <f t="shared" si="167"/>
        <v>0.30283279813795899</v>
      </c>
      <c r="DJ103" s="4">
        <f t="shared" si="168"/>
        <v>0.50336749318811802</v>
      </c>
      <c r="DK103" s="49">
        <f t="shared" si="169"/>
        <v>0.24930462152132263</v>
      </c>
      <c r="DM103" s="74">
        <f t="shared" si="170"/>
        <v>100</v>
      </c>
      <c r="DN103" s="4">
        <f t="shared" si="178"/>
        <v>2.7011577975612142E-6</v>
      </c>
      <c r="DO103" s="4">
        <f t="shared" si="178"/>
        <v>5.0872615530837611E-4</v>
      </c>
      <c r="DP103" s="49">
        <f t="shared" si="178"/>
        <v>1.2502779313304673E-3</v>
      </c>
      <c r="DQ103" s="49">
        <f t="shared" si="179"/>
        <v>2.6403198015118918E-4</v>
      </c>
      <c r="DS103" s="74">
        <f t="shared" si="171"/>
        <v>100</v>
      </c>
      <c r="DT103" s="410">
        <f t="shared" si="182"/>
        <v>0.5310076770344575</v>
      </c>
      <c r="DU103" s="467">
        <f t="shared" si="93"/>
        <v>0.5310076770344575</v>
      </c>
      <c r="DV103" s="49"/>
      <c r="DW103" s="102">
        <f t="shared" si="180"/>
        <v>371.65544180325941</v>
      </c>
      <c r="DY103" s="74">
        <f t="shared" si="172"/>
        <v>100</v>
      </c>
      <c r="DZ103" s="409">
        <f t="shared" si="173"/>
        <v>0.54110436946914475</v>
      </c>
      <c r="EB103" s="102">
        <f t="shared" si="181"/>
        <v>327.04559112645074</v>
      </c>
      <c r="EE103" s="74">
        <f t="shared" si="174"/>
        <v>100</v>
      </c>
      <c r="EF103" s="409">
        <f>Input_Accepted!Q102</f>
        <v>0.448669201520913</v>
      </c>
      <c r="EH103" s="102">
        <f t="shared" si="184"/>
        <v>0.29163498098859347</v>
      </c>
    </row>
    <row r="104" spans="1:138">
      <c r="A104" s="82">
        <v>101</v>
      </c>
      <c r="B104" s="84">
        <f>Input_All!B103</f>
        <v>0</v>
      </c>
      <c r="C104" s="17">
        <f>Input_All!C103</f>
        <v>0</v>
      </c>
      <c r="D104" s="16">
        <f t="shared" si="106"/>
        <v>0</v>
      </c>
      <c r="E104" s="12"/>
      <c r="F104" s="11">
        <f t="shared" si="107"/>
        <v>0</v>
      </c>
      <c r="G104" s="11">
        <f t="shared" si="108"/>
        <v>0</v>
      </c>
      <c r="H104" s="49">
        <f t="shared" si="109"/>
        <v>0</v>
      </c>
      <c r="J104" s="61">
        <f t="shared" si="110"/>
        <v>101</v>
      </c>
      <c r="K104" s="5">
        <f>Input_All!B103</f>
        <v>0</v>
      </c>
      <c r="L104" s="4">
        <f t="shared" si="175"/>
        <v>1829</v>
      </c>
      <c r="M104" s="4">
        <f t="shared" si="176"/>
        <v>1</v>
      </c>
      <c r="N104" s="4"/>
      <c r="O104" s="49"/>
      <c r="Q104" s="43">
        <v>101</v>
      </c>
      <c r="R104" s="14">
        <f>Input_All!M103</f>
        <v>0</v>
      </c>
      <c r="S104" s="14">
        <f t="shared" si="112"/>
        <v>0</v>
      </c>
      <c r="T104" s="14">
        <f t="shared" si="113"/>
        <v>0</v>
      </c>
      <c r="U104" s="14">
        <f t="shared" si="114"/>
        <v>0</v>
      </c>
      <c r="V104" s="14">
        <f t="shared" si="115"/>
        <v>0</v>
      </c>
      <c r="W104" s="49"/>
      <c r="X104" s="43">
        <v>101</v>
      </c>
      <c r="Y104" s="14">
        <f>+Input_All!I103</f>
        <v>0</v>
      </c>
      <c r="Z104" s="14">
        <f t="shared" si="117"/>
        <v>0</v>
      </c>
      <c r="AA104" s="14">
        <f t="shared" si="118"/>
        <v>0</v>
      </c>
      <c r="AB104" s="14">
        <f t="shared" si="119"/>
        <v>0</v>
      </c>
      <c r="AC104" s="14">
        <f t="shared" si="120"/>
        <v>0</v>
      </c>
      <c r="AD104" s="50"/>
      <c r="AE104" s="43">
        <v>101</v>
      </c>
      <c r="AF104" s="14">
        <f>Input_All!E103</f>
        <v>0</v>
      </c>
      <c r="AG104" s="14">
        <f>Input_All!J103</f>
        <v>6.6705004616710903E-2</v>
      </c>
      <c r="AH104" s="14">
        <f>Input_All!K103</f>
        <v>0.32675934644385701</v>
      </c>
      <c r="AI104" s="44">
        <f>Input_All!L103</f>
        <v>0.53583755117082699</v>
      </c>
      <c r="AK104" s="56">
        <f t="shared" si="95"/>
        <v>0</v>
      </c>
      <c r="AL104" s="4">
        <f t="shared" si="96"/>
        <v>0</v>
      </c>
      <c r="AM104" s="4">
        <f t="shared" si="97"/>
        <v>0</v>
      </c>
      <c r="AN104" s="4">
        <f t="shared" si="122"/>
        <v>0</v>
      </c>
      <c r="AO104" s="57">
        <v>101</v>
      </c>
      <c r="AQ104" s="74">
        <v>101</v>
      </c>
      <c r="AR104" s="73">
        <f t="shared" si="98"/>
        <v>-6.6705004616710903E-2</v>
      </c>
      <c r="AS104" s="73">
        <f t="shared" si="99"/>
        <v>-0.32675934644385701</v>
      </c>
      <c r="AT104" s="50">
        <f t="shared" si="124"/>
        <v>-0.53583755117082699</v>
      </c>
      <c r="AU104" s="50">
        <f t="shared" si="125"/>
        <v>-0.26441443405887988</v>
      </c>
      <c r="AW104" s="74">
        <v>101</v>
      </c>
      <c r="AX104" s="4">
        <f t="shared" si="127"/>
        <v>0</v>
      </c>
      <c r="AY104" s="4">
        <f t="shared" si="127"/>
        <v>0</v>
      </c>
      <c r="AZ104" s="49">
        <f t="shared" si="127"/>
        <v>0</v>
      </c>
      <c r="BA104" s="4">
        <f t="shared" si="100"/>
        <v>0</v>
      </c>
      <c r="BC104" s="74">
        <v>101</v>
      </c>
      <c r="BD104" s="56">
        <f t="shared" si="129"/>
        <v>0</v>
      </c>
      <c r="BE104" s="4">
        <f t="shared" si="130"/>
        <v>0</v>
      </c>
      <c r="BF104" s="4">
        <f t="shared" si="131"/>
        <v>0</v>
      </c>
      <c r="BG104" s="49">
        <f t="shared" si="132"/>
        <v>0</v>
      </c>
      <c r="BI104" s="74">
        <v>101</v>
      </c>
      <c r="BJ104" s="56" t="e">
        <f t="shared" si="134"/>
        <v>#DIV/0!</v>
      </c>
      <c r="BK104" s="4" t="e">
        <f t="shared" si="135"/>
        <v>#DIV/0!</v>
      </c>
      <c r="BL104" s="4" t="e">
        <f t="shared" si="136"/>
        <v>#DIV/0!</v>
      </c>
      <c r="BM104" s="49" t="e">
        <f t="shared" si="137"/>
        <v>#DIV/0!</v>
      </c>
      <c r="BO104" s="74">
        <v>101</v>
      </c>
      <c r="BP104" s="56">
        <f t="shared" si="139"/>
        <v>0</v>
      </c>
      <c r="BQ104" s="4">
        <f t="shared" si="140"/>
        <v>0</v>
      </c>
      <c r="BR104" s="4">
        <f t="shared" si="177"/>
        <v>0</v>
      </c>
      <c r="BS104" s="49">
        <f t="shared" si="141"/>
        <v>0</v>
      </c>
      <c r="BU104" s="74">
        <v>101</v>
      </c>
      <c r="BV104" s="73">
        <f t="shared" si="143"/>
        <v>4.449557640915423E-3</v>
      </c>
      <c r="BW104" s="73">
        <f t="shared" si="144"/>
        <v>0.10677167048841657</v>
      </c>
      <c r="BX104" s="73">
        <f t="shared" si="145"/>
        <v>0.28712188124474863</v>
      </c>
      <c r="BY104" s="1">
        <f t="shared" si="146"/>
        <v>6.9914992938677728E-2</v>
      </c>
      <c r="BZ104" s="91">
        <f t="shared" si="147"/>
        <v>0</v>
      </c>
      <c r="CB104" s="74">
        <v>101</v>
      </c>
      <c r="CC104" s="56">
        <f t="shared" si="149"/>
        <v>0</v>
      </c>
      <c r="CD104" s="4">
        <f t="shared" si="150"/>
        <v>0</v>
      </c>
      <c r="CE104" s="4">
        <f t="shared" si="151"/>
        <v>0</v>
      </c>
      <c r="CF104" s="49">
        <f t="shared" si="152"/>
        <v>0</v>
      </c>
      <c r="CH104" s="74">
        <v>101</v>
      </c>
      <c r="CI104" s="56">
        <f t="shared" si="101"/>
        <v>0</v>
      </c>
      <c r="CJ104" s="4">
        <f t="shared" si="102"/>
        <v>0</v>
      </c>
      <c r="CK104" s="4">
        <f t="shared" si="103"/>
        <v>0</v>
      </c>
      <c r="CL104" s="49">
        <f t="shared" si="154"/>
        <v>0</v>
      </c>
      <c r="CM104" s="4">
        <f t="shared" si="155"/>
        <v>0</v>
      </c>
      <c r="CN104" s="49">
        <f t="shared" si="156"/>
        <v>0</v>
      </c>
      <c r="CP104" s="74">
        <v>101</v>
      </c>
      <c r="CQ104" s="56">
        <f t="shared" si="158"/>
        <v>0</v>
      </c>
      <c r="CR104" s="4">
        <f t="shared" si="159"/>
        <v>0</v>
      </c>
      <c r="CS104" s="4">
        <f t="shared" si="160"/>
        <v>0</v>
      </c>
      <c r="CT104" s="49">
        <f t="shared" si="161"/>
        <v>0</v>
      </c>
      <c r="CU104" s="4">
        <f t="shared" si="162"/>
        <v>0</v>
      </c>
      <c r="CV104" s="49">
        <f t="shared" si="163"/>
        <v>0</v>
      </c>
      <c r="CW104" s="56"/>
      <c r="CX104" s="74">
        <v>101</v>
      </c>
      <c r="CY104" s="4">
        <f>Input_All!Q103*(1-$DC$3)</f>
        <v>0.21144763490663712</v>
      </c>
      <c r="CZ104" s="4">
        <f>Input_All!L103</f>
        <v>0.53583755117082699</v>
      </c>
      <c r="DA104" s="4">
        <f>Input_All!M103</f>
        <v>0</v>
      </c>
      <c r="DB104" s="49">
        <f>$DC$3*Input_All!Q103</f>
        <v>0.26441443405887988</v>
      </c>
      <c r="DD104" s="102">
        <f>Input_All!Q103*Input_All!C103</f>
        <v>0</v>
      </c>
      <c r="DG104" s="82">
        <v>101</v>
      </c>
      <c r="DH104" s="56">
        <f t="shared" si="166"/>
        <v>6.6705004616710903E-2</v>
      </c>
      <c r="DI104" s="4">
        <f t="shared" si="167"/>
        <v>0.32675934644385701</v>
      </c>
      <c r="DJ104" s="4">
        <f t="shared" si="168"/>
        <v>0.53583755117082699</v>
      </c>
      <c r="DK104" s="49">
        <f t="shared" si="169"/>
        <v>0.26441443405887988</v>
      </c>
      <c r="DM104" s="74">
        <v>101</v>
      </c>
      <c r="DN104" s="4">
        <f t="shared" si="178"/>
        <v>2.741358998067782E-6</v>
      </c>
      <c r="DO104" s="4">
        <f t="shared" si="178"/>
        <v>5.7247971383447144E-4</v>
      </c>
      <c r="DP104" s="49">
        <f t="shared" si="178"/>
        <v>1.0543046654004824E-3</v>
      </c>
      <c r="DQ104" s="49">
        <f t="shared" si="179"/>
        <v>2.2830643492012222E-4</v>
      </c>
      <c r="DS104" s="74">
        <v>101</v>
      </c>
      <c r="DT104" s="410">
        <f t="shared" si="182"/>
        <v>0.59008874776090248</v>
      </c>
      <c r="DU104" s="467">
        <f t="shared" si="93"/>
        <v>0.59008874776090248</v>
      </c>
      <c r="DV104" s="49"/>
      <c r="DW104" s="102">
        <f t="shared" si="180"/>
        <v>174.30354899409562</v>
      </c>
      <c r="DY104" s="74">
        <v>101</v>
      </c>
      <c r="DZ104" s="409">
        <f t="shared" si="173"/>
        <v>0.60130882018732235</v>
      </c>
      <c r="EB104" s="102">
        <f t="shared" si="181"/>
        <v>150.07979275230889</v>
      </c>
      <c r="EE104" s="74">
        <v>101</v>
      </c>
      <c r="EF104" s="409">
        <f>Input_Accepted!Q103</f>
        <v>0.47586206896551703</v>
      </c>
      <c r="EH104" s="102">
        <f t="shared" si="184"/>
        <v>0.30931034482758607</v>
      </c>
    </row>
    <row r="105" spans="1:138">
      <c r="A105" s="82">
        <f t="shared" ref="A105:A123" si="186">1+A104</f>
        <v>102</v>
      </c>
      <c r="B105" s="84">
        <f>Input_All!B104</f>
        <v>0</v>
      </c>
      <c r="C105" s="17">
        <f>Input_All!C104</f>
        <v>0</v>
      </c>
      <c r="D105" s="16">
        <f t="shared" si="106"/>
        <v>0</v>
      </c>
      <c r="E105" s="12"/>
      <c r="F105" s="11">
        <f t="shared" si="107"/>
        <v>0</v>
      </c>
      <c r="G105" s="11">
        <f t="shared" si="108"/>
        <v>0</v>
      </c>
      <c r="H105" s="49">
        <f t="shared" si="109"/>
        <v>0</v>
      </c>
      <c r="J105" s="61">
        <f t="shared" si="110"/>
        <v>102</v>
      </c>
      <c r="K105" s="5">
        <f>Input_All!B104</f>
        <v>0</v>
      </c>
      <c r="L105" s="4">
        <f t="shared" si="175"/>
        <v>1829</v>
      </c>
      <c r="M105" s="4">
        <f t="shared" si="176"/>
        <v>1</v>
      </c>
      <c r="N105" s="4"/>
      <c r="O105" s="49"/>
      <c r="Q105" s="43">
        <f t="shared" ref="Q105:Q123" si="187">1+Q104</f>
        <v>102</v>
      </c>
      <c r="R105" s="14">
        <f>Input_All!M104</f>
        <v>0</v>
      </c>
      <c r="S105" s="14">
        <f t="shared" si="112"/>
        <v>0</v>
      </c>
      <c r="T105" s="14">
        <f t="shared" si="113"/>
        <v>0</v>
      </c>
      <c r="U105" s="14">
        <f t="shared" si="114"/>
        <v>0</v>
      </c>
      <c r="V105" s="14">
        <f t="shared" si="115"/>
        <v>0</v>
      </c>
      <c r="W105" s="49"/>
      <c r="X105" s="43">
        <f t="shared" ref="X105:X123" si="188">1+X104</f>
        <v>102</v>
      </c>
      <c r="Y105" s="14">
        <f>+Input_All!I104</f>
        <v>0</v>
      </c>
      <c r="Z105" s="14">
        <f t="shared" si="117"/>
        <v>0</v>
      </c>
      <c r="AA105" s="14">
        <f t="shared" si="118"/>
        <v>0</v>
      </c>
      <c r="AB105" s="14">
        <f t="shared" si="119"/>
        <v>0</v>
      </c>
      <c r="AC105" s="14">
        <f t="shared" si="120"/>
        <v>0</v>
      </c>
      <c r="AD105" s="50"/>
      <c r="AE105" s="43">
        <f t="shared" ref="AE105:AE123" si="189">1+AE104</f>
        <v>102</v>
      </c>
      <c r="AF105" s="14">
        <f>Input_All!E104</f>
        <v>0</v>
      </c>
      <c r="AG105" s="14">
        <f>Input_All!J104</f>
        <v>6.83728946458068E-2</v>
      </c>
      <c r="AH105" s="14">
        <f>Input_All!K104</f>
        <v>0.35205904447111502</v>
      </c>
      <c r="AI105" s="44">
        <f>Input_All!L104</f>
        <v>0.57959492925385503</v>
      </c>
      <c r="AK105" s="56">
        <f t="shared" si="95"/>
        <v>0</v>
      </c>
      <c r="AL105" s="4">
        <f t="shared" si="96"/>
        <v>0</v>
      </c>
      <c r="AM105" s="4">
        <f t="shared" si="97"/>
        <v>0</v>
      </c>
      <c r="AN105" s="4">
        <f t="shared" si="122"/>
        <v>0</v>
      </c>
      <c r="AO105" s="57">
        <f t="shared" ref="AO105:AQ120" si="190">1+AO104</f>
        <v>102</v>
      </c>
      <c r="AQ105" s="74">
        <f t="shared" si="190"/>
        <v>102</v>
      </c>
      <c r="AR105" s="73">
        <f t="shared" si="98"/>
        <v>-6.83728946458068E-2</v>
      </c>
      <c r="AS105" s="73">
        <f t="shared" si="99"/>
        <v>-0.35205904447111502</v>
      </c>
      <c r="AT105" s="50">
        <f t="shared" si="124"/>
        <v>-0.57959492925385503</v>
      </c>
      <c r="AU105" s="50">
        <f t="shared" si="125"/>
        <v>-0.28513799096166403</v>
      </c>
      <c r="AW105" s="74">
        <f t="shared" ref="AW105:AW123" si="191">1+AW104</f>
        <v>102</v>
      </c>
      <c r="AX105" s="4">
        <f t="shared" si="127"/>
        <v>0</v>
      </c>
      <c r="AY105" s="4">
        <f t="shared" si="127"/>
        <v>0</v>
      </c>
      <c r="AZ105" s="49">
        <f t="shared" si="127"/>
        <v>0</v>
      </c>
      <c r="BA105" s="4">
        <f t="shared" si="100"/>
        <v>0</v>
      </c>
      <c r="BC105" s="74">
        <f t="shared" ref="BC105:BC123" si="192">1+BC104</f>
        <v>102</v>
      </c>
      <c r="BD105" s="56">
        <f t="shared" si="129"/>
        <v>0</v>
      </c>
      <c r="BE105" s="4">
        <f t="shared" si="130"/>
        <v>0</v>
      </c>
      <c r="BF105" s="4">
        <f t="shared" si="131"/>
        <v>0</v>
      </c>
      <c r="BG105" s="49">
        <f t="shared" si="132"/>
        <v>0</v>
      </c>
      <c r="BI105" s="74">
        <f t="shared" ref="BI105:BI123" si="193">1+BI104</f>
        <v>102</v>
      </c>
      <c r="BJ105" s="56" t="e">
        <f t="shared" si="134"/>
        <v>#DIV/0!</v>
      </c>
      <c r="BK105" s="4" t="e">
        <f t="shared" si="135"/>
        <v>#DIV/0!</v>
      </c>
      <c r="BL105" s="4" t="e">
        <f t="shared" si="136"/>
        <v>#DIV/0!</v>
      </c>
      <c r="BM105" s="49" t="e">
        <f t="shared" si="137"/>
        <v>#DIV/0!</v>
      </c>
      <c r="BO105" s="74">
        <f t="shared" ref="BO105:BO123" si="194">1+BO104</f>
        <v>102</v>
      </c>
      <c r="BP105" s="56">
        <f t="shared" si="139"/>
        <v>0</v>
      </c>
      <c r="BQ105" s="4">
        <f t="shared" si="140"/>
        <v>0</v>
      </c>
      <c r="BR105" s="4">
        <f t="shared" si="177"/>
        <v>0</v>
      </c>
      <c r="BS105" s="49">
        <f t="shared" si="141"/>
        <v>0</v>
      </c>
      <c r="BU105" s="74">
        <f t="shared" ref="BU105:BU123" si="195">1+BU104</f>
        <v>102</v>
      </c>
      <c r="BV105" s="73">
        <f t="shared" si="143"/>
        <v>4.674852722246596E-3</v>
      </c>
      <c r="BW105" s="73">
        <f t="shared" si="144"/>
        <v>0.12394557079391455</v>
      </c>
      <c r="BX105" s="73">
        <f t="shared" si="145"/>
        <v>0.33593028201678121</v>
      </c>
      <c r="BY105" s="1">
        <f t="shared" si="146"/>
        <v>8.1303673889653996E-2</v>
      </c>
      <c r="BZ105" s="91">
        <f t="shared" si="147"/>
        <v>0</v>
      </c>
      <c r="CB105" s="74">
        <f t="shared" ref="CB105:CB123" si="196">1+CB104</f>
        <v>102</v>
      </c>
      <c r="CC105" s="56">
        <f t="shared" si="149"/>
        <v>0</v>
      </c>
      <c r="CD105" s="4">
        <f t="shared" si="150"/>
        <v>0</v>
      </c>
      <c r="CE105" s="4">
        <f t="shared" si="151"/>
        <v>0</v>
      </c>
      <c r="CF105" s="49">
        <f t="shared" si="152"/>
        <v>0</v>
      </c>
      <c r="CH105" s="74">
        <f t="shared" ref="CH105:CH123" si="197">1+CH104</f>
        <v>102</v>
      </c>
      <c r="CI105" s="56">
        <f t="shared" si="101"/>
        <v>0</v>
      </c>
      <c r="CJ105" s="4">
        <f t="shared" si="102"/>
        <v>0</v>
      </c>
      <c r="CK105" s="4">
        <f t="shared" si="103"/>
        <v>0</v>
      </c>
      <c r="CL105" s="49">
        <f t="shared" si="154"/>
        <v>0</v>
      </c>
      <c r="CM105" s="4">
        <f t="shared" si="155"/>
        <v>0</v>
      </c>
      <c r="CN105" s="49">
        <f t="shared" si="156"/>
        <v>0</v>
      </c>
      <c r="CP105" s="74">
        <f t="shared" ref="CP105:CP123" si="198">1+CP104</f>
        <v>102</v>
      </c>
      <c r="CQ105" s="56">
        <f t="shared" si="158"/>
        <v>0</v>
      </c>
      <c r="CR105" s="4">
        <f t="shared" si="159"/>
        <v>0</v>
      </c>
      <c r="CS105" s="4">
        <f t="shared" si="160"/>
        <v>0</v>
      </c>
      <c r="CT105" s="49">
        <f t="shared" si="161"/>
        <v>0</v>
      </c>
      <c r="CU105" s="4">
        <f t="shared" si="162"/>
        <v>0</v>
      </c>
      <c r="CV105" s="49">
        <f t="shared" si="163"/>
        <v>0</v>
      </c>
      <c r="CW105" s="56"/>
      <c r="CX105" s="74">
        <f t="shared" ref="CX105:CX123" si="199">1+CX104</f>
        <v>102</v>
      </c>
      <c r="CY105" s="4">
        <f>Input_All!Q104*(1-$DC$3)</f>
        <v>0.22801990377517797</v>
      </c>
      <c r="CZ105" s="4">
        <f>Input_All!L104</f>
        <v>0.57959492925385503</v>
      </c>
      <c r="DA105" s="4">
        <f>Input_All!M104</f>
        <v>0</v>
      </c>
      <c r="DB105" s="49">
        <f>$DC$3*Input_All!Q104</f>
        <v>0.28513799096166403</v>
      </c>
      <c r="DD105" s="102">
        <f>Input_All!Q104*Input_All!C104</f>
        <v>0</v>
      </c>
      <c r="DG105" s="82">
        <f t="shared" ref="DG105:DG123" si="200">1+DG104</f>
        <v>102</v>
      </c>
      <c r="DH105" s="56">
        <f t="shared" si="166"/>
        <v>6.83728946458068E-2</v>
      </c>
      <c r="DI105" s="4">
        <f t="shared" si="167"/>
        <v>0.35205904447111502</v>
      </c>
      <c r="DJ105" s="4">
        <f t="shared" si="168"/>
        <v>0.57959492925385503</v>
      </c>
      <c r="DK105" s="49">
        <f t="shared" si="169"/>
        <v>0.28513799096166403</v>
      </c>
      <c r="DM105" s="74">
        <f t="shared" ref="DM105:DM123" si="201">1+DM104</f>
        <v>102</v>
      </c>
      <c r="DN105" s="4">
        <f t="shared" si="178"/>
        <v>2.7818571491575141E-6</v>
      </c>
      <c r="DO105" s="4">
        <f t="shared" si="178"/>
        <v>6.4007472027044292E-4</v>
      </c>
      <c r="DP105" s="49">
        <f t="shared" si="178"/>
        <v>1.9147081367010628E-3</v>
      </c>
      <c r="DQ105" s="49">
        <f t="shared" si="179"/>
        <v>4.2946581070293287E-4</v>
      </c>
      <c r="DS105" s="74">
        <f t="shared" ref="DS105:DS123" si="202">1+DS104</f>
        <v>102</v>
      </c>
      <c r="DT105" s="410">
        <f t="shared" si="182"/>
        <v>0.65574330709993633</v>
      </c>
      <c r="DU105" s="467">
        <f t="shared" si="93"/>
        <v>0.65574330709993633</v>
      </c>
      <c r="DV105" s="49"/>
      <c r="DW105" s="102">
        <f t="shared" si="180"/>
        <v>71.448986037888631</v>
      </c>
      <c r="DY105" s="74">
        <f t="shared" ref="DY105:DY123" si="203">1+DY104</f>
        <v>102</v>
      </c>
      <c r="DZ105" s="409">
        <f t="shared" si="173"/>
        <v>0.66821174922278548</v>
      </c>
      <c r="EB105" s="102">
        <f t="shared" si="181"/>
        <v>59.835489638460182</v>
      </c>
      <c r="EE105" s="74">
        <f t="shared" ref="EE105:EE123" si="204">1+EE104</f>
        <v>102</v>
      </c>
      <c r="EF105" s="409">
        <f>Input_Accepted!Q104</f>
        <v>0.51315789473684204</v>
      </c>
      <c r="EH105" s="102">
        <f t="shared" si="184"/>
        <v>0.33355263157894732</v>
      </c>
    </row>
    <row r="106" spans="1:138">
      <c r="A106" s="82">
        <f t="shared" si="186"/>
        <v>103</v>
      </c>
      <c r="B106" s="84">
        <f>Input_All!B105</f>
        <v>0</v>
      </c>
      <c r="C106" s="17">
        <f>Input_All!C105</f>
        <v>0</v>
      </c>
      <c r="D106" s="16">
        <f t="shared" si="106"/>
        <v>0</v>
      </c>
      <c r="E106" s="12"/>
      <c r="F106" s="11">
        <f t="shared" si="107"/>
        <v>0</v>
      </c>
      <c r="G106" s="11">
        <f t="shared" si="108"/>
        <v>0</v>
      </c>
      <c r="H106" s="49">
        <f t="shared" si="109"/>
        <v>0</v>
      </c>
      <c r="J106" s="61">
        <f t="shared" si="110"/>
        <v>103</v>
      </c>
      <c r="K106" s="5">
        <f>Input_All!B105</f>
        <v>0</v>
      </c>
      <c r="L106" s="4">
        <f t="shared" si="175"/>
        <v>1829</v>
      </c>
      <c r="M106" s="4">
        <f t="shared" si="176"/>
        <v>1</v>
      </c>
      <c r="N106" s="4"/>
      <c r="O106" s="49"/>
      <c r="Q106" s="43">
        <f t="shared" si="187"/>
        <v>103</v>
      </c>
      <c r="R106" s="14">
        <f>Input_All!M105</f>
        <v>0</v>
      </c>
      <c r="S106" s="14">
        <f t="shared" si="112"/>
        <v>0</v>
      </c>
      <c r="T106" s="14">
        <f t="shared" si="113"/>
        <v>0</v>
      </c>
      <c r="U106" s="14">
        <f t="shared" si="114"/>
        <v>0</v>
      </c>
      <c r="V106" s="14">
        <f t="shared" si="115"/>
        <v>0</v>
      </c>
      <c r="W106" s="49"/>
      <c r="X106" s="43">
        <f t="shared" si="188"/>
        <v>103</v>
      </c>
      <c r="Y106" s="14">
        <f>+Input_All!I105</f>
        <v>0</v>
      </c>
      <c r="Z106" s="14">
        <f t="shared" si="117"/>
        <v>0</v>
      </c>
      <c r="AA106" s="14">
        <f t="shared" si="118"/>
        <v>0</v>
      </c>
      <c r="AB106" s="14">
        <f t="shared" si="119"/>
        <v>0</v>
      </c>
      <c r="AC106" s="14">
        <f t="shared" si="120"/>
        <v>0</v>
      </c>
      <c r="AD106" s="50"/>
      <c r="AE106" s="43">
        <f t="shared" si="189"/>
        <v>103</v>
      </c>
      <c r="AF106" s="14">
        <f>Input_All!E105</f>
        <v>0</v>
      </c>
      <c r="AG106" s="14">
        <f>Input_All!J105</f>
        <v>7.005296971878E-2</v>
      </c>
      <c r="AH106" s="14">
        <f>Input_All!K105</f>
        <v>0.378716099874228</v>
      </c>
      <c r="AI106" s="44">
        <f>Input_All!L105</f>
        <v>0.611061324705227</v>
      </c>
      <c r="AK106" s="56">
        <f t="shared" si="95"/>
        <v>0</v>
      </c>
      <c r="AL106" s="4">
        <f t="shared" si="96"/>
        <v>0</v>
      </c>
      <c r="AM106" s="4">
        <f t="shared" si="97"/>
        <v>0</v>
      </c>
      <c r="AN106" s="4">
        <f t="shared" si="122"/>
        <v>0</v>
      </c>
      <c r="AO106" s="57">
        <f t="shared" si="190"/>
        <v>103</v>
      </c>
      <c r="AQ106" s="74">
        <f t="shared" si="190"/>
        <v>103</v>
      </c>
      <c r="AR106" s="73">
        <f t="shared" si="98"/>
        <v>-7.005296971878E-2</v>
      </c>
      <c r="AS106" s="73">
        <f t="shared" si="99"/>
        <v>-0.378716099874228</v>
      </c>
      <c r="AT106" s="50">
        <f t="shared" si="124"/>
        <v>-0.611061324705227</v>
      </c>
      <c r="AU106" s="50">
        <f t="shared" si="125"/>
        <v>-0.30035325451263328</v>
      </c>
      <c r="AW106" s="74">
        <f t="shared" si="191"/>
        <v>103</v>
      </c>
      <c r="AX106" s="4">
        <f t="shared" si="127"/>
        <v>0</v>
      </c>
      <c r="AY106" s="4">
        <f t="shared" si="127"/>
        <v>0</v>
      </c>
      <c r="AZ106" s="49">
        <f t="shared" si="127"/>
        <v>0</v>
      </c>
      <c r="BA106" s="4">
        <f t="shared" si="100"/>
        <v>0</v>
      </c>
      <c r="BC106" s="74">
        <f t="shared" si="192"/>
        <v>103</v>
      </c>
      <c r="BD106" s="56">
        <f t="shared" si="129"/>
        <v>0</v>
      </c>
      <c r="BE106" s="4">
        <f t="shared" si="130"/>
        <v>0</v>
      </c>
      <c r="BF106" s="4">
        <f t="shared" si="131"/>
        <v>0</v>
      </c>
      <c r="BG106" s="49">
        <f t="shared" si="132"/>
        <v>0</v>
      </c>
      <c r="BI106" s="74">
        <f t="shared" si="193"/>
        <v>103</v>
      </c>
      <c r="BJ106" s="56" t="e">
        <f t="shared" si="134"/>
        <v>#DIV/0!</v>
      </c>
      <c r="BK106" s="4" t="e">
        <f t="shared" si="135"/>
        <v>#DIV/0!</v>
      </c>
      <c r="BL106" s="4" t="e">
        <f t="shared" si="136"/>
        <v>#DIV/0!</v>
      </c>
      <c r="BM106" s="49" t="e">
        <f t="shared" si="137"/>
        <v>#DIV/0!</v>
      </c>
      <c r="BO106" s="74">
        <f t="shared" si="194"/>
        <v>103</v>
      </c>
      <c r="BP106" s="56">
        <f t="shared" si="139"/>
        <v>0</v>
      </c>
      <c r="BQ106" s="4">
        <f t="shared" si="140"/>
        <v>0</v>
      </c>
      <c r="BR106" s="4">
        <f t="shared" si="177"/>
        <v>0</v>
      </c>
      <c r="BS106" s="49">
        <f t="shared" si="141"/>
        <v>0</v>
      </c>
      <c r="BU106" s="74">
        <f t="shared" si="195"/>
        <v>103</v>
      </c>
      <c r="BV106" s="73">
        <f t="shared" si="143"/>
        <v>4.9074185664203076E-3</v>
      </c>
      <c r="BW106" s="73">
        <f t="shared" si="144"/>
        <v>0.14342588430394623</v>
      </c>
      <c r="BX106" s="73">
        <f t="shared" si="145"/>
        <v>0.3733959425505069</v>
      </c>
      <c r="BY106" s="1">
        <f t="shared" si="146"/>
        <v>9.0212077496330659E-2</v>
      </c>
      <c r="BZ106" s="91">
        <f t="shared" si="147"/>
        <v>0</v>
      </c>
      <c r="CB106" s="74">
        <f t="shared" si="196"/>
        <v>103</v>
      </c>
      <c r="CC106" s="56">
        <f t="shared" si="149"/>
        <v>0</v>
      </c>
      <c r="CD106" s="4">
        <f t="shared" si="150"/>
        <v>0</v>
      </c>
      <c r="CE106" s="4">
        <f t="shared" si="151"/>
        <v>0</v>
      </c>
      <c r="CF106" s="49">
        <f t="shared" si="152"/>
        <v>0</v>
      </c>
      <c r="CH106" s="74">
        <f t="shared" si="197"/>
        <v>103</v>
      </c>
      <c r="CI106" s="56">
        <f t="shared" si="101"/>
        <v>0</v>
      </c>
      <c r="CJ106" s="4">
        <f t="shared" si="102"/>
        <v>0</v>
      </c>
      <c r="CK106" s="4">
        <f t="shared" si="103"/>
        <v>0</v>
      </c>
      <c r="CL106" s="49">
        <f t="shared" si="154"/>
        <v>0</v>
      </c>
      <c r="CM106" s="4">
        <f t="shared" si="155"/>
        <v>0</v>
      </c>
      <c r="CN106" s="49">
        <f t="shared" si="156"/>
        <v>0</v>
      </c>
      <c r="CP106" s="74">
        <f t="shared" si="198"/>
        <v>103</v>
      </c>
      <c r="CQ106" s="56">
        <f t="shared" si="158"/>
        <v>0</v>
      </c>
      <c r="CR106" s="4">
        <f t="shared" si="159"/>
        <v>0</v>
      </c>
      <c r="CS106" s="4">
        <f t="shared" si="160"/>
        <v>0</v>
      </c>
      <c r="CT106" s="49">
        <f t="shared" si="161"/>
        <v>0</v>
      </c>
      <c r="CU106" s="4">
        <f t="shared" si="162"/>
        <v>0</v>
      </c>
      <c r="CV106" s="49">
        <f t="shared" si="163"/>
        <v>0</v>
      </c>
      <c r="CW106" s="56"/>
      <c r="CX106" s="74">
        <f t="shared" si="199"/>
        <v>103</v>
      </c>
      <c r="CY106" s="4">
        <f>Input_All!Q105*(1-$DC$3)</f>
        <v>0.24018728602790776</v>
      </c>
      <c r="CZ106" s="4">
        <f>Input_All!L105</f>
        <v>0.611061324705227</v>
      </c>
      <c r="DA106" s="4">
        <f>Input_All!M105</f>
        <v>0</v>
      </c>
      <c r="DB106" s="49">
        <f>$DC$3*Input_All!Q105</f>
        <v>0.30035325451263328</v>
      </c>
      <c r="DD106" s="102">
        <f>Input_All!Q105*Input_All!C105</f>
        <v>0</v>
      </c>
      <c r="DG106" s="82">
        <f t="shared" si="200"/>
        <v>103</v>
      </c>
      <c r="DH106" s="56">
        <f t="shared" si="166"/>
        <v>7.005296971878E-2</v>
      </c>
      <c r="DI106" s="4">
        <f t="shared" si="167"/>
        <v>0.378716099874228</v>
      </c>
      <c r="DJ106" s="4">
        <f t="shared" si="168"/>
        <v>0.611061324705227</v>
      </c>
      <c r="DK106" s="49">
        <f t="shared" si="169"/>
        <v>0.30035325451263328</v>
      </c>
      <c r="DM106" s="74">
        <f t="shared" si="201"/>
        <v>103</v>
      </c>
      <c r="DN106" s="4">
        <f t="shared" si="178"/>
        <v>2.8226522508259032E-6</v>
      </c>
      <c r="DO106" s="4">
        <f t="shared" si="178"/>
        <v>7.1059860276463454E-4</v>
      </c>
      <c r="DP106" s="49">
        <f t="shared" si="178"/>
        <v>9.9013404270212302E-4</v>
      </c>
      <c r="DQ106" s="49">
        <f t="shared" si="179"/>
        <v>2.3150424492545337E-4</v>
      </c>
      <c r="DS106" s="74">
        <f t="shared" si="202"/>
        <v>103</v>
      </c>
      <c r="DT106" s="410">
        <f t="shared" si="182"/>
        <v>0.728702735712209</v>
      </c>
      <c r="DU106" s="467">
        <f t="shared" ref="DU106:DU123" si="205">DT106</f>
        <v>0.728702735712209</v>
      </c>
      <c r="DV106" s="49"/>
      <c r="DW106" s="102">
        <f t="shared" si="180"/>
        <v>24.596791644466364</v>
      </c>
      <c r="DY106" s="74">
        <f t="shared" si="203"/>
        <v>103</v>
      </c>
      <c r="DZ106" s="409">
        <f t="shared" si="173"/>
        <v>0.74255844386296688</v>
      </c>
      <c r="EB106" s="102">
        <f t="shared" si="181"/>
        <v>19.852712441542849</v>
      </c>
      <c r="EE106" s="74">
        <f t="shared" si="204"/>
        <v>103</v>
      </c>
      <c r="EF106" s="409">
        <f>Input_Accepted!Q105</f>
        <v>0.54054054054054101</v>
      </c>
      <c r="EH106" s="102">
        <f t="shared" si="184"/>
        <v>0.35135135135135165</v>
      </c>
    </row>
    <row r="107" spans="1:138">
      <c r="A107" s="82">
        <f t="shared" si="186"/>
        <v>104</v>
      </c>
      <c r="B107" s="84">
        <f>Input_All!B106</f>
        <v>0</v>
      </c>
      <c r="C107" s="17">
        <f>Input_All!C106</f>
        <v>0</v>
      </c>
      <c r="D107" s="16">
        <f t="shared" si="106"/>
        <v>0</v>
      </c>
      <c r="E107" s="12"/>
      <c r="F107" s="11">
        <f t="shared" si="107"/>
        <v>0</v>
      </c>
      <c r="G107" s="11">
        <f t="shared" si="108"/>
        <v>0</v>
      </c>
      <c r="H107" s="49">
        <f t="shared" si="109"/>
        <v>0</v>
      </c>
      <c r="J107" s="61">
        <f t="shared" si="110"/>
        <v>104</v>
      </c>
      <c r="K107" s="5">
        <f>Input_All!B106</f>
        <v>0</v>
      </c>
      <c r="L107" s="4">
        <f t="shared" si="175"/>
        <v>1829</v>
      </c>
      <c r="M107" s="4">
        <f t="shared" si="176"/>
        <v>1</v>
      </c>
      <c r="N107" s="4"/>
      <c r="O107" s="49"/>
      <c r="Q107" s="43">
        <f t="shared" si="187"/>
        <v>104</v>
      </c>
      <c r="R107" s="14">
        <f>Input_All!M106</f>
        <v>0</v>
      </c>
      <c r="S107" s="14">
        <f t="shared" si="112"/>
        <v>0</v>
      </c>
      <c r="T107" s="14">
        <f t="shared" si="113"/>
        <v>0</v>
      </c>
      <c r="U107" s="14">
        <f t="shared" si="114"/>
        <v>0</v>
      </c>
      <c r="V107" s="14">
        <f t="shared" si="115"/>
        <v>0</v>
      </c>
      <c r="W107" s="49"/>
      <c r="X107" s="43">
        <f t="shared" si="188"/>
        <v>104</v>
      </c>
      <c r="Y107" s="14">
        <f>+Input_All!I106</f>
        <v>0</v>
      </c>
      <c r="Z107" s="14">
        <f t="shared" si="117"/>
        <v>0</v>
      </c>
      <c r="AA107" s="14">
        <f t="shared" si="118"/>
        <v>0</v>
      </c>
      <c r="AB107" s="14">
        <f t="shared" si="119"/>
        <v>0</v>
      </c>
      <c r="AC107" s="14">
        <f t="shared" si="120"/>
        <v>0</v>
      </c>
      <c r="AD107" s="50"/>
      <c r="AE107" s="43">
        <f t="shared" si="189"/>
        <v>104</v>
      </c>
      <c r="AF107" s="14">
        <f>Input_All!E106</f>
        <v>0</v>
      </c>
      <c r="AG107" s="14">
        <f>Input_All!J106</f>
        <v>7.1745229835626603E-2</v>
      </c>
      <c r="AH107" s="14">
        <f>Input_All!K106</f>
        <v>0.406694425518142</v>
      </c>
      <c r="AI107" s="44">
        <f>Input_All!L106</f>
        <v>0.66433396407990297</v>
      </c>
      <c r="AK107" s="56">
        <f t="shared" si="95"/>
        <v>0</v>
      </c>
      <c r="AL107" s="4">
        <f t="shared" si="96"/>
        <v>0</v>
      </c>
      <c r="AM107" s="4">
        <f t="shared" si="97"/>
        <v>0</v>
      </c>
      <c r="AN107" s="4">
        <f t="shared" si="122"/>
        <v>0</v>
      </c>
      <c r="AO107" s="57">
        <f t="shared" si="190"/>
        <v>104</v>
      </c>
      <c r="AQ107" s="74">
        <f t="shared" si="190"/>
        <v>104</v>
      </c>
      <c r="AR107" s="73">
        <f t="shared" si="98"/>
        <v>-7.1745229835626603E-2</v>
      </c>
      <c r="AS107" s="73">
        <f t="shared" si="99"/>
        <v>-0.406694425518142</v>
      </c>
      <c r="AT107" s="50">
        <f t="shared" si="124"/>
        <v>-0.66433396407990297</v>
      </c>
      <c r="AU107" s="50">
        <f t="shared" si="125"/>
        <v>-0.32685501226374764</v>
      </c>
      <c r="AW107" s="74">
        <f t="shared" si="191"/>
        <v>104</v>
      </c>
      <c r="AX107" s="4">
        <f t="shared" si="127"/>
        <v>0</v>
      </c>
      <c r="AY107" s="4">
        <f t="shared" si="127"/>
        <v>0</v>
      </c>
      <c r="AZ107" s="49">
        <f t="shared" si="127"/>
        <v>0</v>
      </c>
      <c r="BA107" s="4">
        <f t="shared" si="100"/>
        <v>0</v>
      </c>
      <c r="BC107" s="74">
        <f t="shared" si="192"/>
        <v>104</v>
      </c>
      <c r="BD107" s="56">
        <f t="shared" si="129"/>
        <v>0</v>
      </c>
      <c r="BE107" s="4">
        <f t="shared" si="130"/>
        <v>0</v>
      </c>
      <c r="BF107" s="4">
        <f t="shared" si="131"/>
        <v>0</v>
      </c>
      <c r="BG107" s="49">
        <f t="shared" si="132"/>
        <v>0</v>
      </c>
      <c r="BI107" s="74">
        <f t="shared" si="193"/>
        <v>104</v>
      </c>
      <c r="BJ107" s="56" t="e">
        <f t="shared" si="134"/>
        <v>#DIV/0!</v>
      </c>
      <c r="BK107" s="4" t="e">
        <f t="shared" si="135"/>
        <v>#DIV/0!</v>
      </c>
      <c r="BL107" s="4" t="e">
        <f t="shared" si="136"/>
        <v>#DIV/0!</v>
      </c>
      <c r="BM107" s="49" t="e">
        <f t="shared" si="137"/>
        <v>#DIV/0!</v>
      </c>
      <c r="BO107" s="74">
        <f t="shared" si="194"/>
        <v>104</v>
      </c>
      <c r="BP107" s="56">
        <f t="shared" si="139"/>
        <v>0</v>
      </c>
      <c r="BQ107" s="4">
        <f t="shared" si="140"/>
        <v>0</v>
      </c>
      <c r="BR107" s="4">
        <f t="shared" si="177"/>
        <v>0</v>
      </c>
      <c r="BS107" s="49">
        <f t="shared" si="141"/>
        <v>0</v>
      </c>
      <c r="BU107" s="74">
        <f t="shared" si="195"/>
        <v>104</v>
      </c>
      <c r="BV107" s="73">
        <f t="shared" si="143"/>
        <v>5.1473780041668858E-3</v>
      </c>
      <c r="BW107" s="73">
        <f t="shared" si="144"/>
        <v>0.16540035574753156</v>
      </c>
      <c r="BX107" s="73">
        <f t="shared" si="145"/>
        <v>0.44133961583011783</v>
      </c>
      <c r="BY107" s="1">
        <f t="shared" si="146"/>
        <v>0.10683419904193461</v>
      </c>
      <c r="BZ107" s="91">
        <f t="shared" si="147"/>
        <v>0</v>
      </c>
      <c r="CB107" s="74">
        <f t="shared" si="196"/>
        <v>104</v>
      </c>
      <c r="CC107" s="56">
        <f t="shared" si="149"/>
        <v>0</v>
      </c>
      <c r="CD107" s="4">
        <f t="shared" si="150"/>
        <v>0</v>
      </c>
      <c r="CE107" s="4">
        <f t="shared" si="151"/>
        <v>0</v>
      </c>
      <c r="CF107" s="49">
        <f t="shared" si="152"/>
        <v>0</v>
      </c>
      <c r="CH107" s="74">
        <f t="shared" si="197"/>
        <v>104</v>
      </c>
      <c r="CI107" s="56">
        <f t="shared" si="101"/>
        <v>0</v>
      </c>
      <c r="CJ107" s="4">
        <f t="shared" si="102"/>
        <v>0</v>
      </c>
      <c r="CK107" s="4">
        <f t="shared" si="103"/>
        <v>0</v>
      </c>
      <c r="CL107" s="49">
        <f t="shared" si="154"/>
        <v>0</v>
      </c>
      <c r="CM107" s="4">
        <f t="shared" si="155"/>
        <v>0</v>
      </c>
      <c r="CN107" s="49">
        <f t="shared" si="156"/>
        <v>0</v>
      </c>
      <c r="CP107" s="74">
        <f t="shared" si="198"/>
        <v>104</v>
      </c>
      <c r="CQ107" s="56">
        <f t="shared" si="158"/>
        <v>0</v>
      </c>
      <c r="CR107" s="4">
        <f t="shared" si="159"/>
        <v>0</v>
      </c>
      <c r="CS107" s="4">
        <f t="shared" si="160"/>
        <v>0</v>
      </c>
      <c r="CT107" s="49">
        <f t="shared" si="161"/>
        <v>0</v>
      </c>
      <c r="CU107" s="4">
        <f t="shared" si="162"/>
        <v>0</v>
      </c>
      <c r="CV107" s="49">
        <f t="shared" si="163"/>
        <v>0</v>
      </c>
      <c r="CW107" s="56"/>
      <c r="CX107" s="74">
        <f t="shared" si="199"/>
        <v>104</v>
      </c>
      <c r="CY107" s="4">
        <f>Input_All!Q106*(1-$DC$3)</f>
        <v>0.26138028185389933</v>
      </c>
      <c r="CZ107" s="4">
        <f>Input_All!L106</f>
        <v>0.66433396407990297</v>
      </c>
      <c r="DA107" s="4">
        <f>Input_All!M106</f>
        <v>0</v>
      </c>
      <c r="DB107" s="49">
        <f>$DC$3*Input_All!Q106</f>
        <v>0.32685501226374764</v>
      </c>
      <c r="DD107" s="102">
        <f>Input_All!Q106*Input_All!C106</f>
        <v>0</v>
      </c>
      <c r="DG107" s="82">
        <f t="shared" si="200"/>
        <v>104</v>
      </c>
      <c r="DH107" s="56">
        <f t="shared" si="166"/>
        <v>7.1745229835626603E-2</v>
      </c>
      <c r="DI107" s="4">
        <f t="shared" si="167"/>
        <v>0.406694425518142</v>
      </c>
      <c r="DJ107" s="4">
        <f t="shared" si="168"/>
        <v>0.66433396407990297</v>
      </c>
      <c r="DK107" s="49">
        <f t="shared" si="169"/>
        <v>0.32685501226374764</v>
      </c>
      <c r="DM107" s="74">
        <f t="shared" si="201"/>
        <v>104</v>
      </c>
      <c r="DN107" s="4">
        <f t="shared" si="178"/>
        <v>2.8637443030696779E-6</v>
      </c>
      <c r="DO107" s="4">
        <f t="shared" si="178"/>
        <v>7.8278670583689593E-4</v>
      </c>
      <c r="DP107" s="49">
        <f t="shared" si="178"/>
        <v>2.8379741059442764E-3</v>
      </c>
      <c r="DQ107" s="49">
        <f t="shared" si="179"/>
        <v>7.0234316389874963E-4</v>
      </c>
      <c r="DS107" s="74">
        <f t="shared" si="202"/>
        <v>104</v>
      </c>
      <c r="DT107" s="410">
        <f t="shared" si="182"/>
        <v>0.80977978926368388</v>
      </c>
      <c r="DU107" s="467">
        <f t="shared" si="205"/>
        <v>0.80977978926368388</v>
      </c>
      <c r="DV107" s="49"/>
      <c r="DW107" s="102">
        <f t="shared" si="180"/>
        <v>6.6730422834005205</v>
      </c>
      <c r="DY107" s="74">
        <f t="shared" si="203"/>
        <v>104</v>
      </c>
      <c r="DZ107" s="409">
        <f t="shared" si="173"/>
        <v>0.82517711368219826</v>
      </c>
      <c r="EB107" s="102">
        <f t="shared" si="181"/>
        <v>5.110913184491829</v>
      </c>
      <c r="EE107" s="74">
        <f t="shared" si="204"/>
        <v>104</v>
      </c>
      <c r="EF107" s="409">
        <f>Input_Accepted!Q106</f>
        <v>0.58823529411764697</v>
      </c>
      <c r="EH107" s="102">
        <f t="shared" si="184"/>
        <v>0.38235294117647056</v>
      </c>
    </row>
    <row r="108" spans="1:138">
      <c r="A108" s="82">
        <f t="shared" si="186"/>
        <v>105</v>
      </c>
      <c r="B108" s="84">
        <f>Input_All!B107</f>
        <v>0</v>
      </c>
      <c r="C108" s="17">
        <f>Input_All!C107</f>
        <v>0</v>
      </c>
      <c r="D108" s="16">
        <f t="shared" si="106"/>
        <v>0</v>
      </c>
      <c r="E108" s="12"/>
      <c r="F108" s="11">
        <f t="shared" si="107"/>
        <v>0</v>
      </c>
      <c r="G108" s="11">
        <f t="shared" si="108"/>
        <v>0</v>
      </c>
      <c r="H108" s="49">
        <f t="shared" si="109"/>
        <v>0</v>
      </c>
      <c r="J108" s="61">
        <f t="shared" si="110"/>
        <v>105</v>
      </c>
      <c r="K108" s="5">
        <f>Input_All!B107</f>
        <v>0</v>
      </c>
      <c r="L108" s="4">
        <f t="shared" si="175"/>
        <v>1829</v>
      </c>
      <c r="M108" s="4">
        <f t="shared" si="176"/>
        <v>1</v>
      </c>
      <c r="N108" s="4"/>
      <c r="O108" s="49"/>
      <c r="Q108" s="43">
        <f t="shared" si="187"/>
        <v>105</v>
      </c>
      <c r="R108" s="14">
        <f>Input_All!M107</f>
        <v>0</v>
      </c>
      <c r="S108" s="14">
        <f t="shared" si="112"/>
        <v>0</v>
      </c>
      <c r="T108" s="14">
        <f t="shared" si="113"/>
        <v>0</v>
      </c>
      <c r="U108" s="14">
        <f t="shared" si="114"/>
        <v>0</v>
      </c>
      <c r="V108" s="14">
        <f t="shared" si="115"/>
        <v>0</v>
      </c>
      <c r="W108" s="49"/>
      <c r="X108" s="43">
        <f t="shared" si="188"/>
        <v>105</v>
      </c>
      <c r="Y108" s="14">
        <f>+Input_All!I107</f>
        <v>0</v>
      </c>
      <c r="Z108" s="14">
        <f t="shared" si="117"/>
        <v>0</v>
      </c>
      <c r="AA108" s="14">
        <f t="shared" si="118"/>
        <v>0</v>
      </c>
      <c r="AB108" s="14">
        <f t="shared" si="119"/>
        <v>0</v>
      </c>
      <c r="AC108" s="14">
        <f t="shared" si="120"/>
        <v>0</v>
      </c>
      <c r="AD108" s="50"/>
      <c r="AE108" s="43">
        <f t="shared" si="189"/>
        <v>105</v>
      </c>
      <c r="AF108" s="14">
        <f>Input_All!E107</f>
        <v>0</v>
      </c>
      <c r="AG108" s="14">
        <f>Input_All!J107</f>
        <v>7.3449674996341696E-2</v>
      </c>
      <c r="AH108" s="14">
        <f>Input_All!K107</f>
        <v>0.43593465283745497</v>
      </c>
      <c r="AI108" s="44">
        <f>Input_All!L107</f>
        <v>0.79383027467564105</v>
      </c>
      <c r="AK108" s="56">
        <f t="shared" si="95"/>
        <v>0</v>
      </c>
      <c r="AL108" s="4">
        <f t="shared" si="96"/>
        <v>0</v>
      </c>
      <c r="AM108" s="4">
        <f t="shared" si="97"/>
        <v>0</v>
      </c>
      <c r="AN108" s="4">
        <f t="shared" si="122"/>
        <v>0</v>
      </c>
      <c r="AO108" s="57">
        <f t="shared" si="190"/>
        <v>105</v>
      </c>
      <c r="AQ108" s="74">
        <f t="shared" si="190"/>
        <v>105</v>
      </c>
      <c r="AR108" s="73">
        <f t="shared" si="98"/>
        <v>-7.3449674996341696E-2</v>
      </c>
      <c r="AS108" s="73">
        <f t="shared" si="99"/>
        <v>-0.43593465283745497</v>
      </c>
      <c r="AT108" s="50">
        <f t="shared" si="124"/>
        <v>-0.79383027467564105</v>
      </c>
      <c r="AU108" s="50">
        <f t="shared" si="125"/>
        <v>-0.39689537203455055</v>
      </c>
      <c r="AW108" s="74">
        <f t="shared" si="191"/>
        <v>105</v>
      </c>
      <c r="AX108" s="4">
        <f t="shared" si="127"/>
        <v>0</v>
      </c>
      <c r="AY108" s="4">
        <f t="shared" si="127"/>
        <v>0</v>
      </c>
      <c r="AZ108" s="49">
        <f t="shared" si="127"/>
        <v>0</v>
      </c>
      <c r="BA108" s="4">
        <f t="shared" si="100"/>
        <v>0</v>
      </c>
      <c r="BC108" s="74">
        <f t="shared" si="192"/>
        <v>105</v>
      </c>
      <c r="BD108" s="56">
        <f t="shared" si="129"/>
        <v>0</v>
      </c>
      <c r="BE108" s="4">
        <f t="shared" si="130"/>
        <v>0</v>
      </c>
      <c r="BF108" s="4">
        <f t="shared" si="131"/>
        <v>0</v>
      </c>
      <c r="BG108" s="49">
        <f t="shared" si="132"/>
        <v>0</v>
      </c>
      <c r="BI108" s="74">
        <f t="shared" si="193"/>
        <v>105</v>
      </c>
      <c r="BJ108" s="56" t="e">
        <f t="shared" si="134"/>
        <v>#DIV/0!</v>
      </c>
      <c r="BK108" s="4" t="e">
        <f t="shared" si="135"/>
        <v>#DIV/0!</v>
      </c>
      <c r="BL108" s="4" t="e">
        <f t="shared" si="136"/>
        <v>#DIV/0!</v>
      </c>
      <c r="BM108" s="49" t="e">
        <f t="shared" si="137"/>
        <v>#DIV/0!</v>
      </c>
      <c r="BO108" s="74">
        <f t="shared" si="194"/>
        <v>105</v>
      </c>
      <c r="BP108" s="56">
        <f t="shared" si="139"/>
        <v>0</v>
      </c>
      <c r="BQ108" s="4">
        <f t="shared" si="140"/>
        <v>0</v>
      </c>
      <c r="BR108" s="4">
        <f t="shared" si="177"/>
        <v>0</v>
      </c>
      <c r="BS108" s="49">
        <f t="shared" si="141"/>
        <v>0</v>
      </c>
      <c r="BU108" s="74">
        <f t="shared" si="195"/>
        <v>105</v>
      </c>
      <c r="BV108" s="73">
        <f t="shared" si="143"/>
        <v>5.3948547570682225E-3</v>
      </c>
      <c r="BW108" s="73">
        <f t="shared" si="144"/>
        <v>0.19003902154451238</v>
      </c>
      <c r="BX108" s="73">
        <f t="shared" si="145"/>
        <v>0.63016650499160376</v>
      </c>
      <c r="BY108" s="1">
        <f t="shared" si="146"/>
        <v>0.1575259363424443</v>
      </c>
      <c r="BZ108" s="91">
        <f t="shared" si="147"/>
        <v>0</v>
      </c>
      <c r="CB108" s="74">
        <f t="shared" si="196"/>
        <v>105</v>
      </c>
      <c r="CC108" s="56">
        <f t="shared" si="149"/>
        <v>0</v>
      </c>
      <c r="CD108" s="4">
        <f t="shared" si="150"/>
        <v>0</v>
      </c>
      <c r="CE108" s="4">
        <f t="shared" si="151"/>
        <v>0</v>
      </c>
      <c r="CF108" s="49">
        <f t="shared" si="152"/>
        <v>0</v>
      </c>
      <c r="CH108" s="74">
        <f t="shared" si="197"/>
        <v>105</v>
      </c>
      <c r="CI108" s="56">
        <f t="shared" si="101"/>
        <v>0</v>
      </c>
      <c r="CJ108" s="4">
        <f t="shared" si="102"/>
        <v>0</v>
      </c>
      <c r="CK108" s="4">
        <f t="shared" si="103"/>
        <v>0</v>
      </c>
      <c r="CL108" s="49">
        <f t="shared" si="154"/>
        <v>0</v>
      </c>
      <c r="CM108" s="4">
        <f t="shared" si="155"/>
        <v>0</v>
      </c>
      <c r="CN108" s="49">
        <f t="shared" si="156"/>
        <v>0</v>
      </c>
      <c r="CP108" s="74">
        <f t="shared" si="198"/>
        <v>105</v>
      </c>
      <c r="CQ108" s="56">
        <f t="shared" si="158"/>
        <v>0</v>
      </c>
      <c r="CR108" s="4">
        <f t="shared" si="159"/>
        <v>0</v>
      </c>
      <c r="CS108" s="4">
        <f t="shared" si="160"/>
        <v>0</v>
      </c>
      <c r="CT108" s="49">
        <f t="shared" si="161"/>
        <v>0</v>
      </c>
      <c r="CU108" s="4">
        <f t="shared" si="162"/>
        <v>0</v>
      </c>
      <c r="CV108" s="49">
        <f t="shared" si="163"/>
        <v>0</v>
      </c>
      <c r="CW108" s="56"/>
      <c r="CX108" s="74">
        <f t="shared" si="199"/>
        <v>105</v>
      </c>
      <c r="CY108" s="4">
        <f>Input_All!Q107*(1-$DC$3)</f>
        <v>0.31739034225116342</v>
      </c>
      <c r="CZ108" s="4">
        <f>Input_All!L107</f>
        <v>0.79383027467564105</v>
      </c>
      <c r="DA108" s="4">
        <f>Input_All!M107</f>
        <v>0</v>
      </c>
      <c r="DB108" s="49">
        <f>$DC$3*Input_All!Q107</f>
        <v>0.39689537203455055</v>
      </c>
      <c r="DD108" s="102">
        <f>Input_All!Q107*Input_All!C107</f>
        <v>0</v>
      </c>
      <c r="DG108" s="82">
        <f t="shared" si="200"/>
        <v>105</v>
      </c>
      <c r="DH108" s="56">
        <f t="shared" si="166"/>
        <v>7.3449674996341696E-2</v>
      </c>
      <c r="DI108" s="4">
        <f t="shared" si="167"/>
        <v>0.43593465283745497</v>
      </c>
      <c r="DJ108" s="4">
        <f t="shared" si="168"/>
        <v>0.79383027467564105</v>
      </c>
      <c r="DK108" s="49">
        <f t="shared" si="169"/>
        <v>0.39689537203455055</v>
      </c>
      <c r="DM108" s="74">
        <f t="shared" si="201"/>
        <v>105</v>
      </c>
      <c r="DN108" s="4">
        <f t="shared" si="178"/>
        <v>2.905133305885099E-6</v>
      </c>
      <c r="DO108" s="4">
        <f t="shared" si="178"/>
        <v>8.5499089368509665E-4</v>
      </c>
      <c r="DP108" s="49">
        <f t="shared" si="178"/>
        <v>1.6769294457907865E-2</v>
      </c>
      <c r="DQ108" s="49">
        <f t="shared" si="179"/>
        <v>4.9056519968235079E-3</v>
      </c>
      <c r="DS108" s="74">
        <f t="shared" si="202"/>
        <v>105</v>
      </c>
      <c r="DT108" s="410">
        <f t="shared" si="182"/>
        <v>0.89987765238596951</v>
      </c>
      <c r="DU108" s="467">
        <f t="shared" si="205"/>
        <v>0.89987765238596951</v>
      </c>
      <c r="DV108" s="49"/>
      <c r="DW108" s="102">
        <f t="shared" si="180"/>
        <v>1.2693475094007951</v>
      </c>
      <c r="DY108" s="74">
        <f t="shared" si="203"/>
        <v>105</v>
      </c>
      <c r="DZ108" s="409">
        <f t="shared" si="173"/>
        <v>0.91698811665596147</v>
      </c>
      <c r="EB108" s="102">
        <f t="shared" si="181"/>
        <v>0.89350459463256904</v>
      </c>
      <c r="EE108" s="74">
        <f t="shared" si="204"/>
        <v>105</v>
      </c>
      <c r="EF108" s="409">
        <f>Input_Accepted!Q107</f>
        <v>0.71428571428571397</v>
      </c>
      <c r="EH108" s="102">
        <f t="shared" si="184"/>
        <v>0.46428571428571408</v>
      </c>
    </row>
    <row r="109" spans="1:138">
      <c r="A109" s="82">
        <f t="shared" si="186"/>
        <v>106</v>
      </c>
      <c r="B109" s="84">
        <f>Input_All!B108</f>
        <v>0</v>
      </c>
      <c r="C109" s="17">
        <f>Input_All!C108</f>
        <v>0</v>
      </c>
      <c r="D109" s="16">
        <f t="shared" si="106"/>
        <v>0</v>
      </c>
      <c r="E109" s="12"/>
      <c r="F109" s="11">
        <f t="shared" si="107"/>
        <v>0</v>
      </c>
      <c r="G109" s="11">
        <f t="shared" si="108"/>
        <v>0</v>
      </c>
      <c r="H109" s="49">
        <f t="shared" si="109"/>
        <v>0</v>
      </c>
      <c r="J109" s="61">
        <f t="shared" si="110"/>
        <v>106</v>
      </c>
      <c r="K109" s="5">
        <f>Input_All!B108</f>
        <v>0</v>
      </c>
      <c r="L109" s="4">
        <f t="shared" si="175"/>
        <v>1829</v>
      </c>
      <c r="M109" s="4">
        <f t="shared" si="176"/>
        <v>1</v>
      </c>
      <c r="N109" s="4"/>
      <c r="O109" s="49"/>
      <c r="Q109" s="43">
        <f t="shared" si="187"/>
        <v>106</v>
      </c>
      <c r="R109" s="14">
        <f>Input_All!M108</f>
        <v>0</v>
      </c>
      <c r="S109" s="14">
        <f t="shared" si="112"/>
        <v>0</v>
      </c>
      <c r="T109" s="14">
        <f t="shared" si="113"/>
        <v>0</v>
      </c>
      <c r="U109" s="14">
        <f t="shared" si="114"/>
        <v>0</v>
      </c>
      <c r="V109" s="14">
        <f t="shared" si="115"/>
        <v>0</v>
      </c>
      <c r="W109" s="49"/>
      <c r="X109" s="43">
        <f t="shared" si="188"/>
        <v>106</v>
      </c>
      <c r="Y109" s="14">
        <f>+Input_All!I108</f>
        <v>0</v>
      </c>
      <c r="Z109" s="14">
        <f t="shared" si="117"/>
        <v>0</v>
      </c>
      <c r="AA109" s="14">
        <f t="shared" si="118"/>
        <v>0</v>
      </c>
      <c r="AB109" s="14">
        <f t="shared" si="119"/>
        <v>0</v>
      </c>
      <c r="AC109" s="14">
        <f t="shared" si="120"/>
        <v>0</v>
      </c>
      <c r="AD109" s="50"/>
      <c r="AE109" s="43">
        <f t="shared" si="189"/>
        <v>106</v>
      </c>
      <c r="AF109" s="14">
        <f>Input_All!E108</f>
        <v>0</v>
      </c>
      <c r="AG109" s="14">
        <f>Input_All!J108</f>
        <v>7.5166305200919506E-2</v>
      </c>
      <c r="AH109" s="14">
        <f>Input_All!K108</f>
        <v>0.46635122269932699</v>
      </c>
      <c r="AI109" s="44">
        <f>Input_All!L108</f>
        <v>0</v>
      </c>
      <c r="AK109" s="56">
        <f t="shared" si="95"/>
        <v>0</v>
      </c>
      <c r="AL109" s="4">
        <f t="shared" si="96"/>
        <v>0</v>
      </c>
      <c r="AM109" s="4">
        <f t="shared" si="97"/>
        <v>0</v>
      </c>
      <c r="AN109" s="4">
        <f t="shared" si="122"/>
        <v>0</v>
      </c>
      <c r="AO109" s="57">
        <f t="shared" si="190"/>
        <v>106</v>
      </c>
      <c r="AQ109" s="74">
        <f t="shared" si="190"/>
        <v>106</v>
      </c>
      <c r="AR109" s="73">
        <f t="shared" si="98"/>
        <v>-7.5166305200919506E-2</v>
      </c>
      <c r="AS109" s="73">
        <f t="shared" si="99"/>
        <v>-0.46635122269932699</v>
      </c>
      <c r="AT109" s="50">
        <f t="shared" si="124"/>
        <v>0</v>
      </c>
      <c r="AU109" s="50">
        <f t="shared" si="125"/>
        <v>-0.55565352084837105</v>
      </c>
      <c r="AW109" s="74">
        <f t="shared" si="191"/>
        <v>106</v>
      </c>
      <c r="AX109" s="4">
        <f t="shared" si="127"/>
        <v>0</v>
      </c>
      <c r="AY109" s="4">
        <f t="shared" si="127"/>
        <v>0</v>
      </c>
      <c r="AZ109" s="49">
        <f t="shared" si="127"/>
        <v>0</v>
      </c>
      <c r="BA109" s="4">
        <f t="shared" si="100"/>
        <v>0</v>
      </c>
      <c r="BC109" s="74">
        <f t="shared" si="192"/>
        <v>106</v>
      </c>
      <c r="BD109" s="56">
        <f t="shared" si="129"/>
        <v>0</v>
      </c>
      <c r="BE109" s="4">
        <f t="shared" si="130"/>
        <v>0</v>
      </c>
      <c r="BF109" s="4">
        <f t="shared" si="131"/>
        <v>0</v>
      </c>
      <c r="BG109" s="49">
        <f t="shared" si="132"/>
        <v>0</v>
      </c>
      <c r="BI109" s="74">
        <f t="shared" si="193"/>
        <v>106</v>
      </c>
      <c r="BJ109" s="56" t="e">
        <f t="shared" si="134"/>
        <v>#DIV/0!</v>
      </c>
      <c r="BK109" s="4" t="e">
        <f t="shared" si="135"/>
        <v>#DIV/0!</v>
      </c>
      <c r="BL109" s="4" t="e">
        <f t="shared" si="136"/>
        <v>#DIV/0!</v>
      </c>
      <c r="BM109" s="49" t="e">
        <f t="shared" si="137"/>
        <v>#DIV/0!</v>
      </c>
      <c r="BO109" s="74">
        <f t="shared" si="194"/>
        <v>106</v>
      </c>
      <c r="BP109" s="56">
        <f t="shared" si="139"/>
        <v>0</v>
      </c>
      <c r="BQ109" s="4">
        <f t="shared" si="140"/>
        <v>0</v>
      </c>
      <c r="BR109" s="4">
        <f t="shared" si="177"/>
        <v>0</v>
      </c>
      <c r="BS109" s="49">
        <f t="shared" si="141"/>
        <v>0</v>
      </c>
      <c r="BU109" s="74">
        <f t="shared" si="195"/>
        <v>106</v>
      </c>
      <c r="BV109" s="73">
        <f t="shared" si="143"/>
        <v>5.649973437557779E-3</v>
      </c>
      <c r="BW109" s="73">
        <f t="shared" si="144"/>
        <v>0.21748346291315729</v>
      </c>
      <c r="BX109" s="73">
        <f t="shared" si="145"/>
        <v>0</v>
      </c>
      <c r="BY109" s="1">
        <f t="shared" si="146"/>
        <v>0.30875083523119112</v>
      </c>
      <c r="BZ109" s="91">
        <f t="shared" si="147"/>
        <v>0</v>
      </c>
      <c r="CB109" s="74">
        <f t="shared" si="196"/>
        <v>106</v>
      </c>
      <c r="CC109" s="56">
        <f t="shared" si="149"/>
        <v>0</v>
      </c>
      <c r="CD109" s="4">
        <f t="shared" si="150"/>
        <v>0</v>
      </c>
      <c r="CE109" s="4">
        <f t="shared" si="151"/>
        <v>0</v>
      </c>
      <c r="CF109" s="49">
        <f t="shared" si="152"/>
        <v>0</v>
      </c>
      <c r="CH109" s="74">
        <f t="shared" si="197"/>
        <v>106</v>
      </c>
      <c r="CI109" s="56">
        <f t="shared" si="101"/>
        <v>0</v>
      </c>
      <c r="CJ109" s="4">
        <f t="shared" si="102"/>
        <v>0</v>
      </c>
      <c r="CK109" s="4">
        <f t="shared" si="103"/>
        <v>0</v>
      </c>
      <c r="CL109" s="49">
        <f t="shared" si="154"/>
        <v>0</v>
      </c>
      <c r="CM109" s="4">
        <f t="shared" si="155"/>
        <v>0</v>
      </c>
      <c r="CN109" s="49">
        <f t="shared" si="156"/>
        <v>0</v>
      </c>
      <c r="CP109" s="74">
        <f t="shared" si="198"/>
        <v>106</v>
      </c>
      <c r="CQ109" s="56">
        <f t="shared" si="158"/>
        <v>0</v>
      </c>
      <c r="CR109" s="4">
        <f t="shared" si="159"/>
        <v>0</v>
      </c>
      <c r="CS109" s="4">
        <f t="shared" si="160"/>
        <v>0</v>
      </c>
      <c r="CT109" s="49">
        <f t="shared" si="161"/>
        <v>0</v>
      </c>
      <c r="CU109" s="4">
        <f t="shared" si="162"/>
        <v>0</v>
      </c>
      <c r="CV109" s="49">
        <f t="shared" si="163"/>
        <v>0</v>
      </c>
      <c r="CW109" s="56"/>
      <c r="CX109" s="74">
        <f t="shared" si="199"/>
        <v>106</v>
      </c>
      <c r="CY109" s="4">
        <f>Input_All!Q108*(1-$DC$3)</f>
        <v>0.44434647915162895</v>
      </c>
      <c r="CZ109" s="4">
        <f>Input_All!L108</f>
        <v>0</v>
      </c>
      <c r="DA109" s="4">
        <f>Input_All!M108</f>
        <v>0</v>
      </c>
      <c r="DB109" s="49">
        <f>$DC$3*Input_All!Q108</f>
        <v>0.55565352084837105</v>
      </c>
      <c r="DD109" s="102">
        <f>Input_All!Q108*Input_All!C108</f>
        <v>0</v>
      </c>
      <c r="DG109" s="82">
        <f t="shared" si="200"/>
        <v>106</v>
      </c>
      <c r="DH109" s="56">
        <f t="shared" si="166"/>
        <v>7.5166305200919506E-2</v>
      </c>
      <c r="DI109" s="4">
        <f t="shared" si="167"/>
        <v>0.46635122269932699</v>
      </c>
      <c r="DJ109" s="4">
        <f t="shared" si="168"/>
        <v>0</v>
      </c>
      <c r="DK109" s="49">
        <f t="shared" si="169"/>
        <v>0.55565352084837105</v>
      </c>
      <c r="DM109" s="74">
        <f t="shared" si="201"/>
        <v>106</v>
      </c>
      <c r="DN109" s="4">
        <f t="shared" si="178"/>
        <v>2.9468192592688529E-6</v>
      </c>
      <c r="DO109" s="4">
        <f t="shared" si="178"/>
        <v>9.2516772216214146E-4</v>
      </c>
      <c r="DP109" s="49">
        <f t="shared" si="178"/>
        <v>0.63016650499160376</v>
      </c>
      <c r="DQ109" s="49">
        <f t="shared" si="179"/>
        <v>2.5204149814791174E-2</v>
      </c>
      <c r="DS109" s="74">
        <f t="shared" si="202"/>
        <v>106</v>
      </c>
      <c r="DT109" s="410">
        <f t="shared" si="182"/>
        <v>1</v>
      </c>
      <c r="DU109" s="467">
        <f t="shared" si="205"/>
        <v>1</v>
      </c>
      <c r="DV109" s="49"/>
      <c r="DW109" s="102">
        <f t="shared" si="180"/>
        <v>0.12709005257923026</v>
      </c>
      <c r="DY109" s="74">
        <f t="shared" si="203"/>
        <v>106</v>
      </c>
      <c r="DZ109" s="409">
        <f t="shared" si="173"/>
        <v>1</v>
      </c>
      <c r="EB109" s="102">
        <f t="shared" si="181"/>
        <v>7.4171499177001249E-2</v>
      </c>
      <c r="EE109" s="74">
        <f t="shared" si="204"/>
        <v>106</v>
      </c>
      <c r="EF109" s="409">
        <f>Input_Accepted!Q108</f>
        <v>1</v>
      </c>
      <c r="EH109" s="102">
        <f t="shared" si="184"/>
        <v>0.65</v>
      </c>
    </row>
    <row r="110" spans="1:138">
      <c r="A110" s="82">
        <f t="shared" si="186"/>
        <v>107</v>
      </c>
      <c r="B110" s="84">
        <f>Input_All!B109</f>
        <v>0</v>
      </c>
      <c r="C110" s="17">
        <f>Input_All!C109</f>
        <v>0</v>
      </c>
      <c r="D110" s="16">
        <f t="shared" si="106"/>
        <v>0</v>
      </c>
      <c r="E110" s="12"/>
      <c r="F110" s="11">
        <f t="shared" si="107"/>
        <v>0</v>
      </c>
      <c r="G110" s="11">
        <f t="shared" si="108"/>
        <v>0</v>
      </c>
      <c r="H110" s="49">
        <f t="shared" si="109"/>
        <v>0</v>
      </c>
      <c r="J110" s="61">
        <f t="shared" si="110"/>
        <v>107</v>
      </c>
      <c r="K110" s="5">
        <f>Input_All!B109</f>
        <v>0</v>
      </c>
      <c r="L110" s="4">
        <f t="shared" si="175"/>
        <v>1829</v>
      </c>
      <c r="M110" s="4">
        <f t="shared" si="176"/>
        <v>1</v>
      </c>
      <c r="N110" s="4"/>
      <c r="O110" s="49"/>
      <c r="Q110" s="43">
        <f t="shared" si="187"/>
        <v>107</v>
      </c>
      <c r="R110" s="14">
        <f>Input_All!M109</f>
        <v>0</v>
      </c>
      <c r="S110" s="14">
        <f t="shared" si="112"/>
        <v>0</v>
      </c>
      <c r="T110" s="14">
        <f t="shared" si="113"/>
        <v>0</v>
      </c>
      <c r="U110" s="14">
        <f t="shared" si="114"/>
        <v>0</v>
      </c>
      <c r="V110" s="14">
        <f t="shared" si="115"/>
        <v>0</v>
      </c>
      <c r="W110" s="49"/>
      <c r="X110" s="43">
        <f t="shared" si="188"/>
        <v>107</v>
      </c>
      <c r="Y110" s="14">
        <f>+Input_All!I109</f>
        <v>0</v>
      </c>
      <c r="Z110" s="14">
        <f t="shared" si="117"/>
        <v>0</v>
      </c>
      <c r="AA110" s="14">
        <f t="shared" si="118"/>
        <v>0</v>
      </c>
      <c r="AB110" s="14">
        <f t="shared" si="119"/>
        <v>0</v>
      </c>
      <c r="AC110" s="14">
        <f t="shared" si="120"/>
        <v>0</v>
      </c>
      <c r="AD110" s="50"/>
      <c r="AE110" s="43">
        <f t="shared" si="189"/>
        <v>107</v>
      </c>
      <c r="AF110" s="14">
        <f>Input_All!E109</f>
        <v>0</v>
      </c>
      <c r="AG110" s="14">
        <f>Input_All!J109</f>
        <v>7.6895120449353996E-2</v>
      </c>
      <c r="AH110" s="14">
        <f>Input_All!K109</f>
        <v>0.49782971214489202</v>
      </c>
      <c r="AI110" s="44">
        <f>Input_All!L109</f>
        <v>0</v>
      </c>
      <c r="AK110" s="56">
        <f t="shared" si="95"/>
        <v>0</v>
      </c>
      <c r="AL110" s="4">
        <f t="shared" si="96"/>
        <v>0</v>
      </c>
      <c r="AM110" s="4">
        <f t="shared" si="97"/>
        <v>0</v>
      </c>
      <c r="AN110" s="4">
        <f t="shared" si="122"/>
        <v>0</v>
      </c>
      <c r="AO110" s="57">
        <f t="shared" si="190"/>
        <v>107</v>
      </c>
      <c r="AQ110" s="74">
        <f t="shared" si="190"/>
        <v>107</v>
      </c>
      <c r="AR110" s="73">
        <f t="shared" si="98"/>
        <v>-7.6895120449353996E-2</v>
      </c>
      <c r="AS110" s="73">
        <f t="shared" si="99"/>
        <v>-0.49782971214489202</v>
      </c>
      <c r="AT110" s="50">
        <f t="shared" si="124"/>
        <v>0</v>
      </c>
      <c r="AU110" s="50">
        <f t="shared" si="125"/>
        <v>-0.55565352084837105</v>
      </c>
      <c r="AW110" s="74">
        <f t="shared" si="191"/>
        <v>107</v>
      </c>
      <c r="AX110" s="4">
        <f t="shared" si="127"/>
        <v>0</v>
      </c>
      <c r="AY110" s="4">
        <f t="shared" si="127"/>
        <v>0</v>
      </c>
      <c r="AZ110" s="49">
        <f t="shared" si="127"/>
        <v>0</v>
      </c>
      <c r="BA110" s="4">
        <f t="shared" si="100"/>
        <v>0</v>
      </c>
      <c r="BC110" s="74">
        <f t="shared" si="192"/>
        <v>107</v>
      </c>
      <c r="BD110" s="56">
        <f t="shared" si="129"/>
        <v>0</v>
      </c>
      <c r="BE110" s="4">
        <f t="shared" si="130"/>
        <v>0</v>
      </c>
      <c r="BF110" s="4">
        <f t="shared" si="131"/>
        <v>0</v>
      </c>
      <c r="BG110" s="49">
        <f t="shared" si="132"/>
        <v>0</v>
      </c>
      <c r="BI110" s="74">
        <f t="shared" si="193"/>
        <v>107</v>
      </c>
      <c r="BJ110" s="56" t="e">
        <f t="shared" si="134"/>
        <v>#DIV/0!</v>
      </c>
      <c r="BK110" s="4" t="e">
        <f t="shared" si="135"/>
        <v>#DIV/0!</v>
      </c>
      <c r="BL110" s="4" t="e">
        <f t="shared" si="136"/>
        <v>#DIV/0!</v>
      </c>
      <c r="BM110" s="49" t="e">
        <f t="shared" si="137"/>
        <v>#DIV/0!</v>
      </c>
      <c r="BO110" s="74">
        <f t="shared" si="194"/>
        <v>107</v>
      </c>
      <c r="BP110" s="56">
        <f t="shared" si="139"/>
        <v>0</v>
      </c>
      <c r="BQ110" s="4">
        <f t="shared" si="140"/>
        <v>0</v>
      </c>
      <c r="BR110" s="4">
        <f t="shared" si="177"/>
        <v>0</v>
      </c>
      <c r="BS110" s="49">
        <f t="shared" si="141"/>
        <v>0</v>
      </c>
      <c r="BU110" s="74">
        <f t="shared" si="195"/>
        <v>107</v>
      </c>
      <c r="BV110" s="73">
        <f t="shared" si="143"/>
        <v>5.9128595489206593E-3</v>
      </c>
      <c r="BW110" s="73">
        <f t="shared" si="144"/>
        <v>0.24783442229426605</v>
      </c>
      <c r="BX110" s="73">
        <f t="shared" si="145"/>
        <v>0</v>
      </c>
      <c r="BY110" s="1">
        <f t="shared" si="146"/>
        <v>0.30875083523119112</v>
      </c>
      <c r="BZ110" s="91">
        <f t="shared" si="147"/>
        <v>0</v>
      </c>
      <c r="CB110" s="74">
        <f t="shared" si="196"/>
        <v>107</v>
      </c>
      <c r="CC110" s="56">
        <f t="shared" si="149"/>
        <v>0</v>
      </c>
      <c r="CD110" s="4">
        <f t="shared" si="150"/>
        <v>0</v>
      </c>
      <c r="CE110" s="4">
        <f t="shared" si="151"/>
        <v>0</v>
      </c>
      <c r="CF110" s="49">
        <f t="shared" si="152"/>
        <v>0</v>
      </c>
      <c r="CH110" s="74">
        <f t="shared" si="197"/>
        <v>107</v>
      </c>
      <c r="CI110" s="56">
        <f t="shared" si="101"/>
        <v>0</v>
      </c>
      <c r="CJ110" s="4">
        <f t="shared" si="102"/>
        <v>0</v>
      </c>
      <c r="CK110" s="4">
        <f t="shared" si="103"/>
        <v>0</v>
      </c>
      <c r="CL110" s="49">
        <f t="shared" si="154"/>
        <v>0</v>
      </c>
      <c r="CM110" s="4">
        <f t="shared" si="155"/>
        <v>0</v>
      </c>
      <c r="CN110" s="49">
        <f t="shared" si="156"/>
        <v>0</v>
      </c>
      <c r="CP110" s="74">
        <f t="shared" si="198"/>
        <v>107</v>
      </c>
      <c r="CQ110" s="56">
        <f t="shared" si="158"/>
        <v>0</v>
      </c>
      <c r="CR110" s="4">
        <f t="shared" si="159"/>
        <v>0</v>
      </c>
      <c r="CS110" s="4">
        <f t="shared" si="160"/>
        <v>0</v>
      </c>
      <c r="CT110" s="49">
        <f t="shared" si="161"/>
        <v>0</v>
      </c>
      <c r="CU110" s="4">
        <f t="shared" si="162"/>
        <v>0</v>
      </c>
      <c r="CV110" s="49">
        <f t="shared" si="163"/>
        <v>0</v>
      </c>
      <c r="CW110" s="56"/>
      <c r="CX110" s="74">
        <f t="shared" si="199"/>
        <v>107</v>
      </c>
      <c r="CY110" s="4">
        <f>Input_All!Q109*(1-$DC$3)</f>
        <v>0.44434647915162895</v>
      </c>
      <c r="CZ110" s="4">
        <f>Input_All!L109</f>
        <v>0</v>
      </c>
      <c r="DA110" s="4">
        <f>Input_All!M109</f>
        <v>0</v>
      </c>
      <c r="DB110" s="49">
        <f>$DC$3*Input_All!Q109</f>
        <v>0.55565352084837105</v>
      </c>
      <c r="DD110" s="102">
        <f>Input_All!Q109*Input_All!C109</f>
        <v>0</v>
      </c>
      <c r="DG110" s="82">
        <f t="shared" si="200"/>
        <v>107</v>
      </c>
      <c r="DH110" s="56">
        <f t="shared" si="166"/>
        <v>7.6895120449353996E-2</v>
      </c>
      <c r="DI110" s="4">
        <f t="shared" si="167"/>
        <v>0.49782971214489202</v>
      </c>
      <c r="DJ110" s="4">
        <f t="shared" si="168"/>
        <v>0</v>
      </c>
      <c r="DK110" s="49">
        <f t="shared" si="169"/>
        <v>0.55565352084837105</v>
      </c>
      <c r="DM110" s="74">
        <f t="shared" si="201"/>
        <v>107</v>
      </c>
      <c r="DN110" s="4">
        <f t="shared" si="178"/>
        <v>2.9888021632196068E-6</v>
      </c>
      <c r="DO110" s="4">
        <f t="shared" si="178"/>
        <v>9.9089529777454883E-4</v>
      </c>
      <c r="DP110" s="49">
        <f t="shared" si="178"/>
        <v>0</v>
      </c>
      <c r="DQ110" s="49">
        <f t="shared" si="179"/>
        <v>0</v>
      </c>
      <c r="DS110" s="74">
        <f t="shared" si="202"/>
        <v>107</v>
      </c>
      <c r="DT110" s="410">
        <f t="shared" si="182"/>
        <v>1</v>
      </c>
      <c r="DU110" s="467">
        <f t="shared" si="205"/>
        <v>1</v>
      </c>
      <c r="DV110" s="49"/>
      <c r="DW110" s="102">
        <f t="shared" si="180"/>
        <v>0</v>
      </c>
      <c r="DY110" s="74">
        <f t="shared" si="203"/>
        <v>107</v>
      </c>
      <c r="DZ110" s="409">
        <f t="shared" si="173"/>
        <v>1</v>
      </c>
      <c r="EB110" s="102">
        <f t="shared" si="181"/>
        <v>0</v>
      </c>
      <c r="EE110" s="74">
        <f t="shared" si="204"/>
        <v>107</v>
      </c>
      <c r="EF110" s="409">
        <f>Input_Accepted!Q109</f>
        <v>1</v>
      </c>
      <c r="EH110" s="102">
        <f t="shared" si="184"/>
        <v>0.65</v>
      </c>
    </row>
    <row r="111" spans="1:138">
      <c r="A111" s="82">
        <f t="shared" si="186"/>
        <v>108</v>
      </c>
      <c r="B111" s="84">
        <f>Input_All!B110</f>
        <v>0</v>
      </c>
      <c r="C111" s="17">
        <f>Input_All!C110</f>
        <v>0</v>
      </c>
      <c r="D111" s="16">
        <f t="shared" si="106"/>
        <v>0</v>
      </c>
      <c r="E111" s="12"/>
      <c r="F111" s="11">
        <f t="shared" si="107"/>
        <v>0</v>
      </c>
      <c r="G111" s="11">
        <f t="shared" si="108"/>
        <v>0</v>
      </c>
      <c r="H111" s="49">
        <f t="shared" si="109"/>
        <v>0</v>
      </c>
      <c r="J111" s="61">
        <f t="shared" si="110"/>
        <v>108</v>
      </c>
      <c r="K111" s="5">
        <f>Input_All!B110</f>
        <v>0</v>
      </c>
      <c r="L111" s="4">
        <f t="shared" si="175"/>
        <v>1829</v>
      </c>
      <c r="M111" s="4">
        <f t="shared" si="176"/>
        <v>1</v>
      </c>
      <c r="N111" s="4"/>
      <c r="O111" s="49"/>
      <c r="Q111" s="43">
        <f t="shared" si="187"/>
        <v>108</v>
      </c>
      <c r="R111" s="14">
        <f>Input_All!M110</f>
        <v>0</v>
      </c>
      <c r="S111" s="14">
        <f t="shared" si="112"/>
        <v>0</v>
      </c>
      <c r="T111" s="14">
        <f t="shared" si="113"/>
        <v>0</v>
      </c>
      <c r="U111" s="14">
        <f t="shared" si="114"/>
        <v>0</v>
      </c>
      <c r="V111" s="14">
        <f t="shared" si="115"/>
        <v>0</v>
      </c>
      <c r="W111" s="49"/>
      <c r="X111" s="43">
        <f t="shared" si="188"/>
        <v>108</v>
      </c>
      <c r="Y111" s="14">
        <f>+Input_All!I110</f>
        <v>0</v>
      </c>
      <c r="Z111" s="14">
        <f t="shared" si="117"/>
        <v>0</v>
      </c>
      <c r="AA111" s="14">
        <f t="shared" si="118"/>
        <v>0</v>
      </c>
      <c r="AB111" s="14">
        <f t="shared" si="119"/>
        <v>0</v>
      </c>
      <c r="AC111" s="14">
        <f t="shared" si="120"/>
        <v>0</v>
      </c>
      <c r="AD111" s="50"/>
      <c r="AE111" s="43">
        <f t="shared" si="189"/>
        <v>108</v>
      </c>
      <c r="AF111" s="14">
        <f>Input_All!E110</f>
        <v>0</v>
      </c>
      <c r="AG111" s="14">
        <f>Input_All!J110</f>
        <v>7.8636120741639295E-2</v>
      </c>
      <c r="AH111" s="14">
        <f>Input_All!K110</f>
        <v>0.53022459430489899</v>
      </c>
      <c r="AI111" s="44">
        <f>Input_All!L110</f>
        <v>0</v>
      </c>
      <c r="AK111" s="56">
        <f t="shared" si="95"/>
        <v>0</v>
      </c>
      <c r="AL111" s="4">
        <f t="shared" si="96"/>
        <v>0</v>
      </c>
      <c r="AM111" s="4">
        <f t="shared" si="97"/>
        <v>0</v>
      </c>
      <c r="AN111" s="4">
        <f t="shared" si="122"/>
        <v>0</v>
      </c>
      <c r="AO111" s="57">
        <f t="shared" si="190"/>
        <v>108</v>
      </c>
      <c r="AQ111" s="74">
        <f t="shared" si="190"/>
        <v>108</v>
      </c>
      <c r="AR111" s="73">
        <f t="shared" si="98"/>
        <v>-7.8636120741639295E-2</v>
      </c>
      <c r="AS111" s="73">
        <f t="shared" si="99"/>
        <v>-0.53022459430489899</v>
      </c>
      <c r="AT111" s="50">
        <f t="shared" si="124"/>
        <v>0</v>
      </c>
      <c r="AU111" s="50">
        <f t="shared" si="125"/>
        <v>-0.55565352084837105</v>
      </c>
      <c r="AW111" s="74">
        <f t="shared" si="191"/>
        <v>108</v>
      </c>
      <c r="AX111" s="4">
        <f t="shared" si="127"/>
        <v>0</v>
      </c>
      <c r="AY111" s="4">
        <f t="shared" si="127"/>
        <v>0</v>
      </c>
      <c r="AZ111" s="49">
        <f t="shared" si="127"/>
        <v>0</v>
      </c>
      <c r="BA111" s="4">
        <f t="shared" si="100"/>
        <v>0</v>
      </c>
      <c r="BC111" s="74">
        <f t="shared" si="192"/>
        <v>108</v>
      </c>
      <c r="BD111" s="56">
        <f t="shared" si="129"/>
        <v>0</v>
      </c>
      <c r="BE111" s="4">
        <f t="shared" si="130"/>
        <v>0</v>
      </c>
      <c r="BF111" s="4">
        <f t="shared" si="131"/>
        <v>0</v>
      </c>
      <c r="BG111" s="49">
        <f t="shared" si="132"/>
        <v>0</v>
      </c>
      <c r="BI111" s="74">
        <f t="shared" si="193"/>
        <v>108</v>
      </c>
      <c r="BJ111" s="56" t="e">
        <f t="shared" si="134"/>
        <v>#DIV/0!</v>
      </c>
      <c r="BK111" s="4" t="e">
        <f t="shared" si="135"/>
        <v>#DIV/0!</v>
      </c>
      <c r="BL111" s="4" t="e">
        <f t="shared" si="136"/>
        <v>#DIV/0!</v>
      </c>
      <c r="BM111" s="49" t="e">
        <f t="shared" si="137"/>
        <v>#DIV/0!</v>
      </c>
      <c r="BO111" s="74">
        <f t="shared" si="194"/>
        <v>108</v>
      </c>
      <c r="BP111" s="56">
        <f t="shared" si="139"/>
        <v>0</v>
      </c>
      <c r="BQ111" s="4">
        <f t="shared" si="140"/>
        <v>0</v>
      </c>
      <c r="BR111" s="4">
        <f t="shared" si="177"/>
        <v>0</v>
      </c>
      <c r="BS111" s="49">
        <f t="shared" si="141"/>
        <v>0</v>
      </c>
      <c r="BU111" s="74">
        <f t="shared" si="195"/>
        <v>108</v>
      </c>
      <c r="BV111" s="73">
        <f t="shared" si="143"/>
        <v>6.1836394852936736E-3</v>
      </c>
      <c r="BW111" s="73">
        <f t="shared" si="144"/>
        <v>0.28113812040579472</v>
      </c>
      <c r="BX111" s="73">
        <f t="shared" si="145"/>
        <v>0</v>
      </c>
      <c r="BY111" s="1">
        <f t="shared" si="146"/>
        <v>0.30875083523119112</v>
      </c>
      <c r="BZ111" s="91">
        <f t="shared" si="147"/>
        <v>0</v>
      </c>
      <c r="CB111" s="74">
        <f t="shared" si="196"/>
        <v>108</v>
      </c>
      <c r="CC111" s="56">
        <f t="shared" si="149"/>
        <v>0</v>
      </c>
      <c r="CD111" s="4">
        <f t="shared" si="150"/>
        <v>0</v>
      </c>
      <c r="CE111" s="4">
        <f t="shared" si="151"/>
        <v>0</v>
      </c>
      <c r="CF111" s="49">
        <f t="shared" si="152"/>
        <v>0</v>
      </c>
      <c r="CH111" s="74">
        <f t="shared" si="197"/>
        <v>108</v>
      </c>
      <c r="CI111" s="56">
        <f t="shared" si="101"/>
        <v>0</v>
      </c>
      <c r="CJ111" s="4">
        <f t="shared" si="102"/>
        <v>0</v>
      </c>
      <c r="CK111" s="4">
        <f t="shared" si="103"/>
        <v>0</v>
      </c>
      <c r="CL111" s="49">
        <f t="shared" si="154"/>
        <v>0</v>
      </c>
      <c r="CM111" s="4">
        <f t="shared" si="155"/>
        <v>0</v>
      </c>
      <c r="CN111" s="49">
        <f t="shared" si="156"/>
        <v>0</v>
      </c>
      <c r="CP111" s="74">
        <f t="shared" si="198"/>
        <v>108</v>
      </c>
      <c r="CQ111" s="56">
        <f t="shared" si="158"/>
        <v>0</v>
      </c>
      <c r="CR111" s="4">
        <f t="shared" si="159"/>
        <v>0</v>
      </c>
      <c r="CS111" s="4">
        <f t="shared" si="160"/>
        <v>0</v>
      </c>
      <c r="CT111" s="49">
        <f t="shared" si="161"/>
        <v>0</v>
      </c>
      <c r="CU111" s="4">
        <f t="shared" si="162"/>
        <v>0</v>
      </c>
      <c r="CV111" s="49">
        <f t="shared" si="163"/>
        <v>0</v>
      </c>
      <c r="CW111" s="56"/>
      <c r="CX111" s="74">
        <f t="shared" si="199"/>
        <v>108</v>
      </c>
      <c r="CY111" s="4">
        <f>Input_All!Q110*(1-$DC$3)</f>
        <v>0.44434647915162895</v>
      </c>
      <c r="CZ111" s="4">
        <f>Input_All!L110</f>
        <v>0</v>
      </c>
      <c r="DA111" s="4">
        <f>Input_All!M110</f>
        <v>0</v>
      </c>
      <c r="DB111" s="49">
        <f>$DC$3*Input_All!Q110</f>
        <v>0.55565352084837105</v>
      </c>
      <c r="DD111" s="102">
        <f>Input_All!Q110*Input_All!C110</f>
        <v>0</v>
      </c>
      <c r="DG111" s="82">
        <f t="shared" si="200"/>
        <v>108</v>
      </c>
      <c r="DH111" s="56">
        <f t="shared" si="166"/>
        <v>7.8636120741639295E-2</v>
      </c>
      <c r="DI111" s="4">
        <f t="shared" si="167"/>
        <v>0.53022459430489899</v>
      </c>
      <c r="DJ111" s="4">
        <f t="shared" si="168"/>
        <v>0</v>
      </c>
      <c r="DK111" s="49">
        <f t="shared" si="169"/>
        <v>0.55565352084837105</v>
      </c>
      <c r="DM111" s="74">
        <f t="shared" si="201"/>
        <v>108</v>
      </c>
      <c r="DN111" s="4">
        <f t="shared" si="178"/>
        <v>3.0310820177374988E-6</v>
      </c>
      <c r="DO111" s="4">
        <f t="shared" si="178"/>
        <v>1.0494283901607375E-3</v>
      </c>
      <c r="DP111" s="49">
        <f t="shared" si="178"/>
        <v>0</v>
      </c>
      <c r="DQ111" s="49">
        <f t="shared" si="179"/>
        <v>0</v>
      </c>
      <c r="DS111" s="74">
        <f t="shared" si="202"/>
        <v>108</v>
      </c>
      <c r="DT111" s="410">
        <f t="shared" si="182"/>
        <v>1</v>
      </c>
      <c r="DU111" s="467">
        <f t="shared" si="205"/>
        <v>1</v>
      </c>
      <c r="DV111" s="49"/>
      <c r="DW111" s="102">
        <f t="shared" si="180"/>
        <v>0</v>
      </c>
      <c r="DY111" s="74">
        <f t="shared" si="203"/>
        <v>108</v>
      </c>
      <c r="DZ111" s="409">
        <f t="shared" si="173"/>
        <v>1</v>
      </c>
      <c r="EB111" s="102">
        <f t="shared" si="181"/>
        <v>0</v>
      </c>
      <c r="EE111" s="74">
        <f t="shared" si="204"/>
        <v>108</v>
      </c>
      <c r="EF111" s="409">
        <f>Input_Accepted!Q110</f>
        <v>1</v>
      </c>
      <c r="EH111" s="102">
        <f t="shared" si="184"/>
        <v>0.65</v>
      </c>
    </row>
    <row r="112" spans="1:138">
      <c r="A112" s="82">
        <f t="shared" si="186"/>
        <v>109</v>
      </c>
      <c r="B112" s="84">
        <f>Input_All!B111</f>
        <v>0</v>
      </c>
      <c r="C112" s="17">
        <f>Input_All!C111</f>
        <v>0</v>
      </c>
      <c r="D112" s="16">
        <f t="shared" si="106"/>
        <v>0</v>
      </c>
      <c r="E112" s="12"/>
      <c r="F112" s="11">
        <f t="shared" si="107"/>
        <v>0</v>
      </c>
      <c r="G112" s="11">
        <f t="shared" si="108"/>
        <v>0</v>
      </c>
      <c r="H112" s="49">
        <f t="shared" si="109"/>
        <v>0</v>
      </c>
      <c r="J112" s="61">
        <f t="shared" si="110"/>
        <v>109</v>
      </c>
      <c r="K112" s="5">
        <f>Input_All!B111</f>
        <v>0</v>
      </c>
      <c r="L112" s="4">
        <f t="shared" si="175"/>
        <v>1829</v>
      </c>
      <c r="M112" s="4">
        <f t="shared" si="176"/>
        <v>1</v>
      </c>
      <c r="N112" s="4"/>
      <c r="O112" s="49"/>
      <c r="Q112" s="43">
        <f t="shared" si="187"/>
        <v>109</v>
      </c>
      <c r="R112" s="14">
        <f>Input_All!M111</f>
        <v>0</v>
      </c>
      <c r="S112" s="14">
        <f t="shared" si="112"/>
        <v>0</v>
      </c>
      <c r="T112" s="14">
        <f t="shared" si="113"/>
        <v>0</v>
      </c>
      <c r="U112" s="14">
        <f t="shared" si="114"/>
        <v>0</v>
      </c>
      <c r="V112" s="14">
        <f t="shared" si="115"/>
        <v>0</v>
      </c>
      <c r="W112" s="49"/>
      <c r="X112" s="43">
        <f t="shared" si="188"/>
        <v>109</v>
      </c>
      <c r="Y112" s="14">
        <f>+Input_All!I111</f>
        <v>0</v>
      </c>
      <c r="Z112" s="14">
        <f t="shared" si="117"/>
        <v>0</v>
      </c>
      <c r="AA112" s="14">
        <f t="shared" si="118"/>
        <v>0</v>
      </c>
      <c r="AB112" s="14">
        <f t="shared" si="119"/>
        <v>0</v>
      </c>
      <c r="AC112" s="14">
        <f t="shared" si="120"/>
        <v>0</v>
      </c>
      <c r="AD112" s="50"/>
      <c r="AE112" s="43">
        <f t="shared" si="189"/>
        <v>109</v>
      </c>
      <c r="AF112" s="14">
        <f>Input_All!E111</f>
        <v>0</v>
      </c>
      <c r="AG112" s="14">
        <f>Input_All!J111</f>
        <v>8.0389306077768702E-2</v>
      </c>
      <c r="AH112" s="14">
        <f>Input_All!K111</f>
        <v>0.56335766713471902</v>
      </c>
      <c r="AI112" s="44">
        <f>Input_All!L111</f>
        <v>0</v>
      </c>
      <c r="AK112" s="56">
        <f t="shared" si="95"/>
        <v>0</v>
      </c>
      <c r="AL112" s="4">
        <f t="shared" si="96"/>
        <v>0</v>
      </c>
      <c r="AM112" s="4">
        <f t="shared" si="97"/>
        <v>0</v>
      </c>
      <c r="AN112" s="4">
        <f t="shared" si="122"/>
        <v>0</v>
      </c>
      <c r="AO112" s="57">
        <f t="shared" si="190"/>
        <v>109</v>
      </c>
      <c r="AQ112" s="74">
        <f t="shared" si="190"/>
        <v>109</v>
      </c>
      <c r="AR112" s="73">
        <f t="shared" si="98"/>
        <v>-8.0389306077768702E-2</v>
      </c>
      <c r="AS112" s="73">
        <f t="shared" si="99"/>
        <v>-0.56335766713471902</v>
      </c>
      <c r="AT112" s="50">
        <f t="shared" si="124"/>
        <v>0</v>
      </c>
      <c r="AU112" s="50">
        <f t="shared" si="125"/>
        <v>-0.55565352084837105</v>
      </c>
      <c r="AW112" s="74">
        <f t="shared" si="191"/>
        <v>109</v>
      </c>
      <c r="AX112" s="4">
        <f t="shared" si="127"/>
        <v>0</v>
      </c>
      <c r="AY112" s="4">
        <f t="shared" si="127"/>
        <v>0</v>
      </c>
      <c r="AZ112" s="49">
        <f t="shared" si="127"/>
        <v>0</v>
      </c>
      <c r="BA112" s="4">
        <f t="shared" si="100"/>
        <v>0</v>
      </c>
      <c r="BC112" s="74">
        <f t="shared" si="192"/>
        <v>109</v>
      </c>
      <c r="BD112" s="56">
        <f t="shared" si="129"/>
        <v>0</v>
      </c>
      <c r="BE112" s="4">
        <f t="shared" si="130"/>
        <v>0</v>
      </c>
      <c r="BF112" s="4">
        <f t="shared" si="131"/>
        <v>0</v>
      </c>
      <c r="BG112" s="49">
        <f t="shared" si="132"/>
        <v>0</v>
      </c>
      <c r="BI112" s="74">
        <f t="shared" si="193"/>
        <v>109</v>
      </c>
      <c r="BJ112" s="56" t="e">
        <f t="shared" si="134"/>
        <v>#DIV/0!</v>
      </c>
      <c r="BK112" s="4" t="e">
        <f t="shared" si="135"/>
        <v>#DIV/0!</v>
      </c>
      <c r="BL112" s="4" t="e">
        <f t="shared" si="136"/>
        <v>#DIV/0!</v>
      </c>
      <c r="BM112" s="49" t="e">
        <f t="shared" si="137"/>
        <v>#DIV/0!</v>
      </c>
      <c r="BO112" s="74">
        <f t="shared" si="194"/>
        <v>109</v>
      </c>
      <c r="BP112" s="56">
        <f t="shared" si="139"/>
        <v>0</v>
      </c>
      <c r="BQ112" s="4">
        <f t="shared" si="140"/>
        <v>0</v>
      </c>
      <c r="BR112" s="4">
        <f t="shared" si="177"/>
        <v>0</v>
      </c>
      <c r="BS112" s="49">
        <f t="shared" si="141"/>
        <v>0</v>
      </c>
      <c r="BU112" s="74">
        <f t="shared" si="195"/>
        <v>109</v>
      </c>
      <c r="BV112" s="73">
        <f t="shared" si="143"/>
        <v>6.4624405316651796E-3</v>
      </c>
      <c r="BW112" s="73">
        <f t="shared" si="144"/>
        <v>0.31737186111947285</v>
      </c>
      <c r="BX112" s="73">
        <f t="shared" si="145"/>
        <v>0</v>
      </c>
      <c r="BY112" s="1">
        <f t="shared" si="146"/>
        <v>0.30875083523119112</v>
      </c>
      <c r="BZ112" s="91">
        <f t="shared" si="147"/>
        <v>0</v>
      </c>
      <c r="CB112" s="74">
        <f t="shared" si="196"/>
        <v>109</v>
      </c>
      <c r="CC112" s="56">
        <f t="shared" si="149"/>
        <v>0</v>
      </c>
      <c r="CD112" s="4">
        <f t="shared" si="150"/>
        <v>0</v>
      </c>
      <c r="CE112" s="4">
        <f t="shared" si="151"/>
        <v>0</v>
      </c>
      <c r="CF112" s="49">
        <f t="shared" si="152"/>
        <v>0</v>
      </c>
      <c r="CH112" s="74">
        <f t="shared" si="197"/>
        <v>109</v>
      </c>
      <c r="CI112" s="56">
        <f t="shared" si="101"/>
        <v>0</v>
      </c>
      <c r="CJ112" s="4">
        <f t="shared" si="102"/>
        <v>0</v>
      </c>
      <c r="CK112" s="4">
        <f t="shared" si="103"/>
        <v>0</v>
      </c>
      <c r="CL112" s="49">
        <f t="shared" si="154"/>
        <v>0</v>
      </c>
      <c r="CM112" s="4">
        <f t="shared" si="155"/>
        <v>0</v>
      </c>
      <c r="CN112" s="49">
        <f t="shared" si="156"/>
        <v>0</v>
      </c>
      <c r="CP112" s="74">
        <f t="shared" si="198"/>
        <v>109</v>
      </c>
      <c r="CQ112" s="56">
        <f t="shared" si="158"/>
        <v>0</v>
      </c>
      <c r="CR112" s="4">
        <f t="shared" si="159"/>
        <v>0</v>
      </c>
      <c r="CS112" s="4">
        <f t="shared" si="160"/>
        <v>0</v>
      </c>
      <c r="CT112" s="49">
        <f t="shared" si="161"/>
        <v>0</v>
      </c>
      <c r="CU112" s="4">
        <f t="shared" si="162"/>
        <v>0</v>
      </c>
      <c r="CV112" s="49">
        <f t="shared" si="163"/>
        <v>0</v>
      </c>
      <c r="CW112" s="56"/>
      <c r="CX112" s="74">
        <f t="shared" si="199"/>
        <v>109</v>
      </c>
      <c r="CY112" s="4">
        <f>Input_All!Q111*(1-$DC$3)</f>
        <v>0.44434647915162895</v>
      </c>
      <c r="CZ112" s="4">
        <f>Input_All!L111</f>
        <v>0</v>
      </c>
      <c r="DA112" s="4">
        <f>Input_All!M111</f>
        <v>0</v>
      </c>
      <c r="DB112" s="49">
        <f>$DC$3*Input_All!Q111</f>
        <v>0.55565352084837105</v>
      </c>
      <c r="DD112" s="102">
        <f>Input_All!Q111*Input_All!C111</f>
        <v>0</v>
      </c>
      <c r="DG112" s="82">
        <f t="shared" si="200"/>
        <v>109</v>
      </c>
      <c r="DH112" s="56">
        <f t="shared" si="166"/>
        <v>8.0389306077768702E-2</v>
      </c>
      <c r="DI112" s="4">
        <f t="shared" si="167"/>
        <v>0.56335766713471902</v>
      </c>
      <c r="DJ112" s="4">
        <f t="shared" si="168"/>
        <v>0</v>
      </c>
      <c r="DK112" s="49">
        <f t="shared" si="169"/>
        <v>0.55565352084837105</v>
      </c>
      <c r="DM112" s="74">
        <f t="shared" si="201"/>
        <v>109</v>
      </c>
      <c r="DN112" s="4">
        <f t="shared" si="178"/>
        <v>3.0736588228191798E-6</v>
      </c>
      <c r="DO112" s="4">
        <f t="shared" si="178"/>
        <v>1.0978005151461585E-3</v>
      </c>
      <c r="DP112" s="49">
        <f t="shared" si="178"/>
        <v>0</v>
      </c>
      <c r="DQ112" s="49">
        <f t="shared" si="179"/>
        <v>0</v>
      </c>
      <c r="DS112" s="74">
        <f t="shared" si="202"/>
        <v>109</v>
      </c>
      <c r="DT112" s="410">
        <f t="shared" si="182"/>
        <v>1</v>
      </c>
      <c r="DU112" s="467">
        <f t="shared" si="205"/>
        <v>1</v>
      </c>
      <c r="DV112" s="49"/>
      <c r="DW112" s="102">
        <f t="shared" si="180"/>
        <v>0</v>
      </c>
      <c r="DY112" s="74">
        <f t="shared" si="203"/>
        <v>109</v>
      </c>
      <c r="DZ112" s="409">
        <f t="shared" si="173"/>
        <v>1</v>
      </c>
      <c r="EB112" s="102">
        <f t="shared" si="181"/>
        <v>0</v>
      </c>
      <c r="EE112" s="74">
        <f t="shared" si="204"/>
        <v>109</v>
      </c>
      <c r="EF112" s="409">
        <f>Input_Accepted!Q111</f>
        <v>1</v>
      </c>
      <c r="EH112" s="102">
        <f t="shared" si="184"/>
        <v>0.65</v>
      </c>
    </row>
    <row r="113" spans="1:138">
      <c r="A113" s="82">
        <f t="shared" si="186"/>
        <v>110</v>
      </c>
      <c r="B113" s="84">
        <f>Input_All!B112</f>
        <v>0</v>
      </c>
      <c r="C113" s="17">
        <f>Input_All!C112</f>
        <v>0</v>
      </c>
      <c r="D113" s="16">
        <f t="shared" si="106"/>
        <v>0</v>
      </c>
      <c r="E113" s="12"/>
      <c r="F113" s="11">
        <f t="shared" si="107"/>
        <v>0</v>
      </c>
      <c r="G113" s="11">
        <f t="shared" si="108"/>
        <v>0</v>
      </c>
      <c r="H113" s="49">
        <f t="shared" si="109"/>
        <v>0</v>
      </c>
      <c r="J113" s="61">
        <f t="shared" si="110"/>
        <v>110</v>
      </c>
      <c r="K113" s="5">
        <f>Input_All!B112</f>
        <v>0</v>
      </c>
      <c r="L113" s="4">
        <f t="shared" si="175"/>
        <v>1829</v>
      </c>
      <c r="M113" s="4">
        <f t="shared" si="176"/>
        <v>1</v>
      </c>
      <c r="N113" s="4"/>
      <c r="O113" s="49"/>
      <c r="Q113" s="43">
        <f t="shared" si="187"/>
        <v>110</v>
      </c>
      <c r="R113" s="14">
        <f>Input_All!M112</f>
        <v>0</v>
      </c>
      <c r="S113" s="14">
        <f t="shared" si="112"/>
        <v>0</v>
      </c>
      <c r="T113" s="14">
        <f t="shared" si="113"/>
        <v>0</v>
      </c>
      <c r="U113" s="14">
        <f t="shared" si="114"/>
        <v>0</v>
      </c>
      <c r="V113" s="14">
        <f t="shared" si="115"/>
        <v>0</v>
      </c>
      <c r="W113" s="49"/>
      <c r="X113" s="43">
        <f t="shared" si="188"/>
        <v>110</v>
      </c>
      <c r="Y113" s="14">
        <f>+Input_All!I112</f>
        <v>0</v>
      </c>
      <c r="Z113" s="14">
        <f t="shared" si="117"/>
        <v>0</v>
      </c>
      <c r="AA113" s="14">
        <f t="shared" si="118"/>
        <v>0</v>
      </c>
      <c r="AB113" s="14">
        <f t="shared" si="119"/>
        <v>0</v>
      </c>
      <c r="AC113" s="14">
        <f t="shared" si="120"/>
        <v>0</v>
      </c>
      <c r="AD113" s="50"/>
      <c r="AE113" s="43">
        <f t="shared" si="189"/>
        <v>110</v>
      </c>
      <c r="AF113" s="14">
        <f>Input_All!E112</f>
        <v>0</v>
      </c>
      <c r="AG113" s="14">
        <f>Input_All!J112</f>
        <v>8.2154676457735498E-2</v>
      </c>
      <c r="AH113" s="14">
        <f>Input_All!K112</f>
        <v>0.59701742025978399</v>
      </c>
      <c r="AI113" s="44">
        <f>Input_All!L112</f>
        <v>0</v>
      </c>
      <c r="AK113" s="56">
        <f t="shared" si="95"/>
        <v>0</v>
      </c>
      <c r="AL113" s="4">
        <f t="shared" si="96"/>
        <v>0</v>
      </c>
      <c r="AM113" s="4">
        <f t="shared" si="97"/>
        <v>0</v>
      </c>
      <c r="AN113" s="4">
        <f t="shared" si="122"/>
        <v>0</v>
      </c>
      <c r="AO113" s="57">
        <f t="shared" si="190"/>
        <v>110</v>
      </c>
      <c r="AQ113" s="74">
        <f t="shared" si="190"/>
        <v>110</v>
      </c>
      <c r="AR113" s="73">
        <f t="shared" si="98"/>
        <v>-8.2154676457735498E-2</v>
      </c>
      <c r="AS113" s="73">
        <f t="shared" si="99"/>
        <v>-0.59701742025978399</v>
      </c>
      <c r="AT113" s="50">
        <f t="shared" si="124"/>
        <v>0</v>
      </c>
      <c r="AU113" s="50">
        <f t="shared" si="125"/>
        <v>-0.55565352084837105</v>
      </c>
      <c r="AW113" s="74">
        <f t="shared" si="191"/>
        <v>110</v>
      </c>
      <c r="AX113" s="4">
        <f t="shared" si="127"/>
        <v>0</v>
      </c>
      <c r="AY113" s="4">
        <f t="shared" si="127"/>
        <v>0</v>
      </c>
      <c r="AZ113" s="49">
        <f t="shared" si="127"/>
        <v>0</v>
      </c>
      <c r="BA113" s="4">
        <f t="shared" si="100"/>
        <v>0</v>
      </c>
      <c r="BC113" s="74">
        <f t="shared" si="192"/>
        <v>110</v>
      </c>
      <c r="BD113" s="56">
        <f t="shared" si="129"/>
        <v>0</v>
      </c>
      <c r="BE113" s="4">
        <f t="shared" si="130"/>
        <v>0</v>
      </c>
      <c r="BF113" s="4">
        <f t="shared" si="131"/>
        <v>0</v>
      </c>
      <c r="BG113" s="49">
        <f t="shared" si="132"/>
        <v>0</v>
      </c>
      <c r="BI113" s="74">
        <f t="shared" si="193"/>
        <v>110</v>
      </c>
      <c r="BJ113" s="56" t="e">
        <f t="shared" si="134"/>
        <v>#DIV/0!</v>
      </c>
      <c r="BK113" s="4" t="e">
        <f t="shared" si="135"/>
        <v>#DIV/0!</v>
      </c>
      <c r="BL113" s="4" t="e">
        <f t="shared" si="136"/>
        <v>#DIV/0!</v>
      </c>
      <c r="BM113" s="49" t="e">
        <f t="shared" si="137"/>
        <v>#DIV/0!</v>
      </c>
      <c r="BO113" s="74">
        <f t="shared" si="194"/>
        <v>110</v>
      </c>
      <c r="BP113" s="56">
        <f t="shared" si="139"/>
        <v>0</v>
      </c>
      <c r="BQ113" s="4">
        <f t="shared" si="140"/>
        <v>0</v>
      </c>
      <c r="BR113" s="4">
        <f t="shared" si="177"/>
        <v>0</v>
      </c>
      <c r="BS113" s="49">
        <f t="shared" si="141"/>
        <v>0</v>
      </c>
      <c r="BU113" s="74">
        <f t="shared" si="195"/>
        <v>110</v>
      </c>
      <c r="BV113" s="73">
        <f t="shared" si="143"/>
        <v>6.7493908638751989E-3</v>
      </c>
      <c r="BW113" s="73">
        <f t="shared" si="144"/>
        <v>0.35642980009364755</v>
      </c>
      <c r="BX113" s="73">
        <f t="shared" si="145"/>
        <v>0</v>
      </c>
      <c r="BY113" s="1">
        <f t="shared" si="146"/>
        <v>0.30875083523119112</v>
      </c>
      <c r="BZ113" s="91">
        <f t="shared" si="147"/>
        <v>0</v>
      </c>
      <c r="CB113" s="74">
        <f t="shared" si="196"/>
        <v>110</v>
      </c>
      <c r="CC113" s="56">
        <f t="shared" si="149"/>
        <v>0</v>
      </c>
      <c r="CD113" s="4">
        <f t="shared" si="150"/>
        <v>0</v>
      </c>
      <c r="CE113" s="4">
        <f t="shared" si="151"/>
        <v>0</v>
      </c>
      <c r="CF113" s="49">
        <f t="shared" si="152"/>
        <v>0</v>
      </c>
      <c r="CH113" s="74">
        <f t="shared" si="197"/>
        <v>110</v>
      </c>
      <c r="CI113" s="56">
        <f t="shared" si="101"/>
        <v>0</v>
      </c>
      <c r="CJ113" s="4">
        <f t="shared" si="102"/>
        <v>0</v>
      </c>
      <c r="CK113" s="4">
        <f t="shared" si="103"/>
        <v>0</v>
      </c>
      <c r="CL113" s="49">
        <f t="shared" si="154"/>
        <v>0</v>
      </c>
      <c r="CM113" s="4">
        <f t="shared" si="155"/>
        <v>0</v>
      </c>
      <c r="CN113" s="49">
        <f t="shared" si="156"/>
        <v>0</v>
      </c>
      <c r="CP113" s="74">
        <f t="shared" si="198"/>
        <v>110</v>
      </c>
      <c r="CQ113" s="56">
        <f t="shared" si="158"/>
        <v>0</v>
      </c>
      <c r="CR113" s="4">
        <f t="shared" si="159"/>
        <v>0</v>
      </c>
      <c r="CS113" s="4">
        <f t="shared" si="160"/>
        <v>0</v>
      </c>
      <c r="CT113" s="49">
        <f t="shared" si="161"/>
        <v>0</v>
      </c>
      <c r="CU113" s="4">
        <f t="shared" si="162"/>
        <v>0</v>
      </c>
      <c r="CV113" s="49">
        <f t="shared" si="163"/>
        <v>0</v>
      </c>
      <c r="CW113" s="56"/>
      <c r="CX113" s="74">
        <f t="shared" si="199"/>
        <v>110</v>
      </c>
      <c r="CY113" s="4">
        <f>Input_All!Q112*(1-$DC$3)</f>
        <v>0.44434647915162895</v>
      </c>
      <c r="CZ113" s="4">
        <f>Input_All!L112</f>
        <v>0</v>
      </c>
      <c r="DA113" s="4">
        <f>Input_All!M112</f>
        <v>0</v>
      </c>
      <c r="DB113" s="49">
        <f>$DC$3*Input_All!Q112</f>
        <v>0.55565352084837105</v>
      </c>
      <c r="DD113" s="102">
        <f>Input_All!Q112*Input_All!C112</f>
        <v>0</v>
      </c>
      <c r="DG113" s="82">
        <f t="shared" si="200"/>
        <v>110</v>
      </c>
      <c r="DH113" s="56">
        <f t="shared" si="166"/>
        <v>8.2154676457735498E-2</v>
      </c>
      <c r="DI113" s="4">
        <f t="shared" si="167"/>
        <v>0.59701742025978399</v>
      </c>
      <c r="DJ113" s="4">
        <f t="shared" si="168"/>
        <v>0</v>
      </c>
      <c r="DK113" s="49">
        <f t="shared" si="169"/>
        <v>0.55565352084837105</v>
      </c>
      <c r="DM113" s="74">
        <f t="shared" si="201"/>
        <v>110</v>
      </c>
      <c r="DN113" s="4">
        <f t="shared" si="178"/>
        <v>3.1165325784641109E-6</v>
      </c>
      <c r="DO113" s="4">
        <f t="shared" si="178"/>
        <v>1.1329789804403211E-3</v>
      </c>
      <c r="DP113" s="49">
        <f t="shared" si="178"/>
        <v>0</v>
      </c>
      <c r="DQ113" s="49">
        <f t="shared" si="179"/>
        <v>0</v>
      </c>
      <c r="DS113" s="74">
        <f t="shared" si="202"/>
        <v>110</v>
      </c>
      <c r="DT113" s="410">
        <f t="shared" si="182"/>
        <v>1</v>
      </c>
      <c r="DU113" s="467">
        <f t="shared" si="205"/>
        <v>1</v>
      </c>
      <c r="DV113" s="49"/>
      <c r="DW113" s="102">
        <f t="shared" si="180"/>
        <v>0</v>
      </c>
      <c r="DY113" s="74">
        <f t="shared" si="203"/>
        <v>110</v>
      </c>
      <c r="DZ113" s="409">
        <f t="shared" si="173"/>
        <v>1</v>
      </c>
      <c r="EB113" s="102">
        <f t="shared" si="181"/>
        <v>0</v>
      </c>
      <c r="EE113" s="74">
        <f t="shared" si="204"/>
        <v>110</v>
      </c>
      <c r="EF113" s="409">
        <f>Input_Accepted!Q112</f>
        <v>1</v>
      </c>
      <c r="EH113" s="102">
        <f t="shared" si="184"/>
        <v>0.65</v>
      </c>
    </row>
    <row r="114" spans="1:138">
      <c r="A114" s="82">
        <f t="shared" si="186"/>
        <v>111</v>
      </c>
      <c r="B114" s="84">
        <f>Input_All!B113</f>
        <v>0</v>
      </c>
      <c r="C114" s="17">
        <f>Input_All!C113</f>
        <v>0</v>
      </c>
      <c r="D114" s="16">
        <f t="shared" si="106"/>
        <v>0</v>
      </c>
      <c r="E114" s="12"/>
      <c r="F114" s="11">
        <f t="shared" si="107"/>
        <v>0</v>
      </c>
      <c r="G114" s="11">
        <f t="shared" si="108"/>
        <v>0</v>
      </c>
      <c r="H114" s="49">
        <f t="shared" si="109"/>
        <v>0</v>
      </c>
      <c r="J114" s="61">
        <f t="shared" si="110"/>
        <v>111</v>
      </c>
      <c r="K114" s="5">
        <f>Input_All!B113</f>
        <v>0</v>
      </c>
      <c r="L114" s="4">
        <f t="shared" si="175"/>
        <v>1829</v>
      </c>
      <c r="M114" s="4">
        <f t="shared" si="176"/>
        <v>1</v>
      </c>
      <c r="N114" s="4"/>
      <c r="O114" s="49"/>
      <c r="Q114" s="43">
        <f t="shared" si="187"/>
        <v>111</v>
      </c>
      <c r="R114" s="14">
        <f>Input_All!M113</f>
        <v>0</v>
      </c>
      <c r="S114" s="14">
        <f t="shared" si="112"/>
        <v>0</v>
      </c>
      <c r="T114" s="14">
        <f t="shared" si="113"/>
        <v>0</v>
      </c>
      <c r="U114" s="14">
        <f t="shared" si="114"/>
        <v>0</v>
      </c>
      <c r="V114" s="14">
        <f t="shared" si="115"/>
        <v>0</v>
      </c>
      <c r="W114" s="49"/>
      <c r="X114" s="43">
        <f t="shared" si="188"/>
        <v>111</v>
      </c>
      <c r="Y114" s="14">
        <f>+Input_All!I113</f>
        <v>0</v>
      </c>
      <c r="Z114" s="14">
        <f t="shared" si="117"/>
        <v>0</v>
      </c>
      <c r="AA114" s="14">
        <f t="shared" si="118"/>
        <v>0</v>
      </c>
      <c r="AB114" s="14">
        <f t="shared" si="119"/>
        <v>0</v>
      </c>
      <c r="AC114" s="14">
        <f t="shared" si="120"/>
        <v>0</v>
      </c>
      <c r="AD114" s="50"/>
      <c r="AE114" s="43">
        <f t="shared" si="189"/>
        <v>111</v>
      </c>
      <c r="AF114" s="14">
        <f>Input_All!E113</f>
        <v>0</v>
      </c>
      <c r="AG114" s="14">
        <f>Input_All!J113</f>
        <v>8.3932231881533204E-2</v>
      </c>
      <c r="AH114" s="14">
        <f>Input_All!K113</f>
        <v>0.63095963252264697</v>
      </c>
      <c r="AI114" s="44">
        <f>Input_All!L113</f>
        <v>0</v>
      </c>
      <c r="AK114" s="56">
        <f t="shared" si="95"/>
        <v>0</v>
      </c>
      <c r="AL114" s="4">
        <f t="shared" si="96"/>
        <v>0</v>
      </c>
      <c r="AM114" s="4">
        <f t="shared" si="97"/>
        <v>0</v>
      </c>
      <c r="AN114" s="4">
        <f t="shared" si="122"/>
        <v>0</v>
      </c>
      <c r="AO114" s="57">
        <f t="shared" si="190"/>
        <v>111</v>
      </c>
      <c r="AQ114" s="74">
        <f t="shared" si="190"/>
        <v>111</v>
      </c>
      <c r="AR114" s="73">
        <f t="shared" si="98"/>
        <v>-8.3932231881533204E-2</v>
      </c>
      <c r="AS114" s="73">
        <f t="shared" si="99"/>
        <v>-0.63095963252264697</v>
      </c>
      <c r="AT114" s="50">
        <f t="shared" si="124"/>
        <v>0</v>
      </c>
      <c r="AU114" s="50">
        <f t="shared" si="125"/>
        <v>-0.55565352084837105</v>
      </c>
      <c r="AW114" s="74">
        <f t="shared" si="191"/>
        <v>111</v>
      </c>
      <c r="AX114" s="4">
        <f t="shared" si="127"/>
        <v>0</v>
      </c>
      <c r="AY114" s="4">
        <f t="shared" si="127"/>
        <v>0</v>
      </c>
      <c r="AZ114" s="49">
        <f t="shared" si="127"/>
        <v>0</v>
      </c>
      <c r="BA114" s="4">
        <f t="shared" si="100"/>
        <v>0</v>
      </c>
      <c r="BC114" s="74">
        <f t="shared" si="192"/>
        <v>111</v>
      </c>
      <c r="BD114" s="56">
        <f t="shared" si="129"/>
        <v>0</v>
      </c>
      <c r="BE114" s="4">
        <f t="shared" si="130"/>
        <v>0</v>
      </c>
      <c r="BF114" s="4">
        <f t="shared" si="131"/>
        <v>0</v>
      </c>
      <c r="BG114" s="49">
        <f t="shared" si="132"/>
        <v>0</v>
      </c>
      <c r="BI114" s="74">
        <f t="shared" si="193"/>
        <v>111</v>
      </c>
      <c r="BJ114" s="56" t="e">
        <f t="shared" si="134"/>
        <v>#DIV/0!</v>
      </c>
      <c r="BK114" s="4" t="e">
        <f t="shared" si="135"/>
        <v>#DIV/0!</v>
      </c>
      <c r="BL114" s="4" t="e">
        <f t="shared" si="136"/>
        <v>#DIV/0!</v>
      </c>
      <c r="BM114" s="49" t="e">
        <f t="shared" si="137"/>
        <v>#DIV/0!</v>
      </c>
      <c r="BO114" s="74">
        <f t="shared" si="194"/>
        <v>111</v>
      </c>
      <c r="BP114" s="56">
        <f t="shared" si="139"/>
        <v>0</v>
      </c>
      <c r="BQ114" s="4">
        <f t="shared" si="140"/>
        <v>0</v>
      </c>
      <c r="BR114" s="4">
        <f t="shared" si="177"/>
        <v>0</v>
      </c>
      <c r="BS114" s="49">
        <f t="shared" si="141"/>
        <v>0</v>
      </c>
      <c r="BU114" s="74">
        <f t="shared" si="195"/>
        <v>111</v>
      </c>
      <c r="BV114" s="73">
        <f t="shared" si="143"/>
        <v>7.0446195486154588E-3</v>
      </c>
      <c r="BW114" s="73">
        <f t="shared" si="144"/>
        <v>0.39811005787311371</v>
      </c>
      <c r="BX114" s="73">
        <f t="shared" si="145"/>
        <v>0</v>
      </c>
      <c r="BY114" s="1">
        <f t="shared" si="146"/>
        <v>0.30875083523119112</v>
      </c>
      <c r="BZ114" s="91">
        <f t="shared" si="147"/>
        <v>0</v>
      </c>
      <c r="CB114" s="74">
        <f t="shared" si="196"/>
        <v>111</v>
      </c>
      <c r="CC114" s="56">
        <f t="shared" si="149"/>
        <v>0</v>
      </c>
      <c r="CD114" s="4">
        <f t="shared" si="150"/>
        <v>0</v>
      </c>
      <c r="CE114" s="4">
        <f t="shared" si="151"/>
        <v>0</v>
      </c>
      <c r="CF114" s="49">
        <f t="shared" si="152"/>
        <v>0</v>
      </c>
      <c r="CH114" s="74">
        <f t="shared" si="197"/>
        <v>111</v>
      </c>
      <c r="CI114" s="56">
        <f t="shared" si="101"/>
        <v>0</v>
      </c>
      <c r="CJ114" s="4">
        <f t="shared" si="102"/>
        <v>0</v>
      </c>
      <c r="CK114" s="4">
        <f t="shared" si="103"/>
        <v>0</v>
      </c>
      <c r="CL114" s="49">
        <f t="shared" si="154"/>
        <v>0</v>
      </c>
      <c r="CM114" s="4">
        <f t="shared" si="155"/>
        <v>0</v>
      </c>
      <c r="CN114" s="49">
        <f t="shared" si="156"/>
        <v>0</v>
      </c>
      <c r="CP114" s="74">
        <f t="shared" si="198"/>
        <v>111</v>
      </c>
      <c r="CQ114" s="56">
        <f t="shared" si="158"/>
        <v>0</v>
      </c>
      <c r="CR114" s="4">
        <f t="shared" si="159"/>
        <v>0</v>
      </c>
      <c r="CS114" s="4">
        <f t="shared" si="160"/>
        <v>0</v>
      </c>
      <c r="CT114" s="49">
        <f t="shared" si="161"/>
        <v>0</v>
      </c>
      <c r="CU114" s="4">
        <f t="shared" si="162"/>
        <v>0</v>
      </c>
      <c r="CV114" s="49">
        <f t="shared" si="163"/>
        <v>0</v>
      </c>
      <c r="CW114" s="56"/>
      <c r="CX114" s="74">
        <f t="shared" si="199"/>
        <v>111</v>
      </c>
      <c r="CY114" s="4">
        <f>Input_All!Q113*(1-$DC$3)</f>
        <v>0.44434647915162895</v>
      </c>
      <c r="CZ114" s="4">
        <f>Input_All!L113</f>
        <v>0</v>
      </c>
      <c r="DA114" s="4">
        <f>Input_All!M113</f>
        <v>0</v>
      </c>
      <c r="DB114" s="49">
        <f>$DC$3*Input_All!Q113</f>
        <v>0.55565352084837105</v>
      </c>
      <c r="DD114" s="102">
        <f>Input_All!Q113*Input_All!C113</f>
        <v>0</v>
      </c>
      <c r="DG114" s="82">
        <f t="shared" si="200"/>
        <v>111</v>
      </c>
      <c r="DH114" s="56">
        <f t="shared" si="166"/>
        <v>8.3932231881533204E-2</v>
      </c>
      <c r="DI114" s="4">
        <f t="shared" si="167"/>
        <v>0.63095963252264697</v>
      </c>
      <c r="DJ114" s="4">
        <f t="shared" si="168"/>
        <v>0</v>
      </c>
      <c r="DK114" s="49">
        <f t="shared" si="169"/>
        <v>0.55565352084837105</v>
      </c>
      <c r="DM114" s="74">
        <f t="shared" si="201"/>
        <v>111</v>
      </c>
      <c r="DN114" s="4">
        <f t="shared" si="178"/>
        <v>3.1597032846726399E-6</v>
      </c>
      <c r="DO114" s="4">
        <f t="shared" si="178"/>
        <v>1.1520737732972461E-3</v>
      </c>
      <c r="DP114" s="49">
        <f t="shared" si="178"/>
        <v>0</v>
      </c>
      <c r="DQ114" s="49">
        <f t="shared" si="179"/>
        <v>0</v>
      </c>
      <c r="DS114" s="74">
        <f t="shared" si="202"/>
        <v>111</v>
      </c>
      <c r="DT114" s="410">
        <f t="shared" si="182"/>
        <v>1</v>
      </c>
      <c r="DU114" s="467">
        <f t="shared" si="205"/>
        <v>1</v>
      </c>
      <c r="DV114" s="49"/>
      <c r="DW114" s="102">
        <f t="shared" si="180"/>
        <v>0</v>
      </c>
      <c r="DY114" s="74">
        <f t="shared" si="203"/>
        <v>111</v>
      </c>
      <c r="DZ114" s="409">
        <f t="shared" si="173"/>
        <v>1</v>
      </c>
      <c r="EB114" s="102">
        <f t="shared" si="181"/>
        <v>0</v>
      </c>
      <c r="EE114" s="74">
        <f t="shared" si="204"/>
        <v>111</v>
      </c>
      <c r="EF114" s="409">
        <f>Input_Accepted!Q113</f>
        <v>1</v>
      </c>
      <c r="EH114" s="102">
        <f t="shared" si="184"/>
        <v>0.65</v>
      </c>
    </row>
    <row r="115" spans="1:138">
      <c r="A115" s="82">
        <f t="shared" si="186"/>
        <v>112</v>
      </c>
      <c r="B115" s="84">
        <f>Input_All!B114</f>
        <v>0</v>
      </c>
      <c r="C115" s="17">
        <f>Input_All!C114</f>
        <v>0</v>
      </c>
      <c r="D115" s="16">
        <f t="shared" si="106"/>
        <v>0</v>
      </c>
      <c r="E115" s="12"/>
      <c r="F115" s="11">
        <f t="shared" si="107"/>
        <v>0</v>
      </c>
      <c r="G115" s="11">
        <f t="shared" si="108"/>
        <v>0</v>
      </c>
      <c r="H115" s="49">
        <f t="shared" si="109"/>
        <v>0</v>
      </c>
      <c r="J115" s="61">
        <f t="shared" si="110"/>
        <v>112</v>
      </c>
      <c r="K115" s="5">
        <f>Input_All!B114</f>
        <v>0</v>
      </c>
      <c r="L115" s="4">
        <f t="shared" si="175"/>
        <v>1829</v>
      </c>
      <c r="M115" s="4">
        <f t="shared" si="176"/>
        <v>1</v>
      </c>
      <c r="N115" s="4"/>
      <c r="O115" s="49"/>
      <c r="Q115" s="43">
        <f t="shared" si="187"/>
        <v>112</v>
      </c>
      <c r="R115" s="14">
        <f>Input_All!M114</f>
        <v>0</v>
      </c>
      <c r="S115" s="14">
        <f t="shared" si="112"/>
        <v>0</v>
      </c>
      <c r="T115" s="14">
        <f t="shared" si="113"/>
        <v>0</v>
      </c>
      <c r="U115" s="14">
        <f t="shared" si="114"/>
        <v>0</v>
      </c>
      <c r="V115" s="14">
        <f t="shared" si="115"/>
        <v>0</v>
      </c>
      <c r="W115" s="49"/>
      <c r="X115" s="43">
        <f t="shared" si="188"/>
        <v>112</v>
      </c>
      <c r="Y115" s="14">
        <f>+Input_All!I114</f>
        <v>0</v>
      </c>
      <c r="Z115" s="14">
        <f t="shared" si="117"/>
        <v>0</v>
      </c>
      <c r="AA115" s="14">
        <f t="shared" si="118"/>
        <v>0</v>
      </c>
      <c r="AB115" s="14">
        <f t="shared" si="119"/>
        <v>0</v>
      </c>
      <c r="AC115" s="14">
        <f t="shared" si="120"/>
        <v>0</v>
      </c>
      <c r="AD115" s="50"/>
      <c r="AE115" s="43">
        <f t="shared" si="189"/>
        <v>112</v>
      </c>
      <c r="AF115" s="14">
        <f>Input_All!E114</f>
        <v>0</v>
      </c>
      <c r="AG115" s="14">
        <f>Input_All!J114</f>
        <v>8.5721972349154907E-2</v>
      </c>
      <c r="AH115" s="14">
        <f>Input_All!K114</f>
        <v>0.66490949861861304</v>
      </c>
      <c r="AI115" s="44">
        <f>Input_All!L114</f>
        <v>0</v>
      </c>
      <c r="AK115" s="56">
        <f t="shared" si="95"/>
        <v>0</v>
      </c>
      <c r="AL115" s="4">
        <f t="shared" si="96"/>
        <v>0</v>
      </c>
      <c r="AM115" s="4">
        <f t="shared" si="97"/>
        <v>0</v>
      </c>
      <c r="AN115" s="4">
        <f t="shared" si="122"/>
        <v>0</v>
      </c>
      <c r="AO115" s="57">
        <f t="shared" si="190"/>
        <v>112</v>
      </c>
      <c r="AQ115" s="74">
        <f t="shared" si="190"/>
        <v>112</v>
      </c>
      <c r="AR115" s="73">
        <f t="shared" si="98"/>
        <v>-8.5721972349154907E-2</v>
      </c>
      <c r="AS115" s="73">
        <f t="shared" si="99"/>
        <v>-0.66490949861861304</v>
      </c>
      <c r="AT115" s="50">
        <f t="shared" si="124"/>
        <v>0</v>
      </c>
      <c r="AU115" s="50">
        <f t="shared" si="125"/>
        <v>-0.55565352084837105</v>
      </c>
      <c r="AW115" s="74">
        <f t="shared" si="191"/>
        <v>112</v>
      </c>
      <c r="AX115" s="4">
        <f t="shared" si="127"/>
        <v>0</v>
      </c>
      <c r="AY115" s="4">
        <f t="shared" si="127"/>
        <v>0</v>
      </c>
      <c r="AZ115" s="49">
        <f t="shared" si="127"/>
        <v>0</v>
      </c>
      <c r="BA115" s="4">
        <f t="shared" si="100"/>
        <v>0</v>
      </c>
      <c r="BC115" s="74">
        <f t="shared" si="192"/>
        <v>112</v>
      </c>
      <c r="BD115" s="56">
        <f t="shared" si="129"/>
        <v>0</v>
      </c>
      <c r="BE115" s="4">
        <f t="shared" si="130"/>
        <v>0</v>
      </c>
      <c r="BF115" s="4">
        <f t="shared" si="131"/>
        <v>0</v>
      </c>
      <c r="BG115" s="49">
        <f t="shared" si="132"/>
        <v>0</v>
      </c>
      <c r="BI115" s="74">
        <f t="shared" si="193"/>
        <v>112</v>
      </c>
      <c r="BJ115" s="56" t="e">
        <f t="shared" si="134"/>
        <v>#DIV/0!</v>
      </c>
      <c r="BK115" s="4" t="e">
        <f t="shared" si="135"/>
        <v>#DIV/0!</v>
      </c>
      <c r="BL115" s="4" t="e">
        <f t="shared" si="136"/>
        <v>#DIV/0!</v>
      </c>
      <c r="BM115" s="49" t="e">
        <f t="shared" si="137"/>
        <v>#DIV/0!</v>
      </c>
      <c r="BO115" s="74">
        <f t="shared" si="194"/>
        <v>112</v>
      </c>
      <c r="BP115" s="56">
        <f t="shared" si="139"/>
        <v>0</v>
      </c>
      <c r="BQ115" s="4">
        <f t="shared" si="140"/>
        <v>0</v>
      </c>
      <c r="BR115" s="4">
        <f t="shared" si="177"/>
        <v>0</v>
      </c>
      <c r="BS115" s="49">
        <f t="shared" si="141"/>
        <v>0</v>
      </c>
      <c r="BU115" s="74">
        <f t="shared" si="195"/>
        <v>112</v>
      </c>
      <c r="BV115" s="73">
        <f t="shared" si="143"/>
        <v>7.3482565434292782E-3</v>
      </c>
      <c r="BW115" s="73">
        <f t="shared" si="144"/>
        <v>0.44210464135325539</v>
      </c>
      <c r="BX115" s="73">
        <f t="shared" si="145"/>
        <v>0</v>
      </c>
      <c r="BY115" s="1">
        <f t="shared" si="146"/>
        <v>0.30875083523119112</v>
      </c>
      <c r="BZ115" s="91">
        <f t="shared" si="147"/>
        <v>0</v>
      </c>
      <c r="CB115" s="74">
        <f t="shared" si="196"/>
        <v>112</v>
      </c>
      <c r="CC115" s="56">
        <f t="shared" si="149"/>
        <v>0</v>
      </c>
      <c r="CD115" s="4">
        <f t="shared" si="150"/>
        <v>0</v>
      </c>
      <c r="CE115" s="4">
        <f t="shared" si="151"/>
        <v>0</v>
      </c>
      <c r="CF115" s="49">
        <f t="shared" si="152"/>
        <v>0</v>
      </c>
      <c r="CH115" s="74">
        <f t="shared" si="197"/>
        <v>112</v>
      </c>
      <c r="CI115" s="56">
        <f t="shared" si="101"/>
        <v>0</v>
      </c>
      <c r="CJ115" s="4">
        <f t="shared" si="102"/>
        <v>0</v>
      </c>
      <c r="CK115" s="4">
        <f t="shared" si="103"/>
        <v>0</v>
      </c>
      <c r="CL115" s="49">
        <f t="shared" si="154"/>
        <v>0</v>
      </c>
      <c r="CM115" s="4">
        <f t="shared" si="155"/>
        <v>0</v>
      </c>
      <c r="CN115" s="49">
        <f t="shared" si="156"/>
        <v>0</v>
      </c>
      <c r="CP115" s="74">
        <f t="shared" si="198"/>
        <v>112</v>
      </c>
      <c r="CQ115" s="56">
        <f t="shared" si="158"/>
        <v>0</v>
      </c>
      <c r="CR115" s="4">
        <f t="shared" si="159"/>
        <v>0</v>
      </c>
      <c r="CS115" s="4">
        <f t="shared" si="160"/>
        <v>0</v>
      </c>
      <c r="CT115" s="49">
        <f t="shared" si="161"/>
        <v>0</v>
      </c>
      <c r="CU115" s="4">
        <f t="shared" si="162"/>
        <v>0</v>
      </c>
      <c r="CV115" s="49">
        <f t="shared" si="163"/>
        <v>0</v>
      </c>
      <c r="CW115" s="56"/>
      <c r="CX115" s="74">
        <f t="shared" si="199"/>
        <v>112</v>
      </c>
      <c r="CY115" s="4">
        <f>Input_All!Q114*(1-$DC$3)</f>
        <v>0.44434647915162895</v>
      </c>
      <c r="CZ115" s="4">
        <f>Input_All!L114</f>
        <v>0</v>
      </c>
      <c r="DA115" s="4">
        <f>Input_All!M114</f>
        <v>0</v>
      </c>
      <c r="DB115" s="49">
        <f>$DC$3*Input_All!Q114</f>
        <v>0.55565352084837105</v>
      </c>
      <c r="DD115" s="102">
        <f>Input_All!Q114*Input_All!C114</f>
        <v>0</v>
      </c>
      <c r="DG115" s="82">
        <f t="shared" si="200"/>
        <v>112</v>
      </c>
      <c r="DH115" s="56">
        <f t="shared" si="166"/>
        <v>8.5721972349154907E-2</v>
      </c>
      <c r="DI115" s="4">
        <f t="shared" si="167"/>
        <v>0.66490949861861304</v>
      </c>
      <c r="DJ115" s="4">
        <f t="shared" si="168"/>
        <v>0</v>
      </c>
      <c r="DK115" s="49">
        <f t="shared" si="169"/>
        <v>0.55565352084837105</v>
      </c>
      <c r="DM115" s="74">
        <f t="shared" si="201"/>
        <v>112</v>
      </c>
      <c r="DN115" s="4">
        <f t="shared" si="178"/>
        <v>3.203170941442753E-6</v>
      </c>
      <c r="DO115" s="4">
        <f t="shared" si="178"/>
        <v>1.1525934079340261E-3</v>
      </c>
      <c r="DP115" s="49">
        <f t="shared" si="178"/>
        <v>0</v>
      </c>
      <c r="DQ115" s="49">
        <f t="shared" si="179"/>
        <v>0</v>
      </c>
      <c r="DS115" s="74">
        <f t="shared" si="202"/>
        <v>112</v>
      </c>
      <c r="DT115" s="410">
        <f t="shared" si="182"/>
        <v>1</v>
      </c>
      <c r="DU115" s="467">
        <f t="shared" si="205"/>
        <v>1</v>
      </c>
      <c r="DV115" s="49"/>
      <c r="DW115" s="102">
        <f t="shared" si="180"/>
        <v>0</v>
      </c>
      <c r="DY115" s="74">
        <f t="shared" si="203"/>
        <v>112</v>
      </c>
      <c r="DZ115" s="409">
        <f t="shared" si="173"/>
        <v>1</v>
      </c>
      <c r="EB115" s="102">
        <f t="shared" si="181"/>
        <v>0</v>
      </c>
      <c r="EE115" s="74">
        <f t="shared" si="204"/>
        <v>112</v>
      </c>
      <c r="EF115" s="409">
        <f>Input_Accepted!Q114</f>
        <v>1</v>
      </c>
      <c r="EH115" s="102">
        <f t="shared" si="184"/>
        <v>0.65</v>
      </c>
    </row>
    <row r="116" spans="1:138">
      <c r="A116" s="82">
        <f t="shared" si="186"/>
        <v>113</v>
      </c>
      <c r="B116" s="84">
        <f>Input_All!B115</f>
        <v>0</v>
      </c>
      <c r="C116" s="17">
        <f>Input_All!C115</f>
        <v>0</v>
      </c>
      <c r="D116" s="16">
        <f t="shared" si="106"/>
        <v>0</v>
      </c>
      <c r="E116" s="12"/>
      <c r="F116" s="11">
        <f t="shared" si="107"/>
        <v>0</v>
      </c>
      <c r="G116" s="11">
        <f t="shared" si="108"/>
        <v>0</v>
      </c>
      <c r="H116" s="49">
        <f t="shared" si="109"/>
        <v>0</v>
      </c>
      <c r="J116" s="61">
        <f t="shared" si="110"/>
        <v>113</v>
      </c>
      <c r="K116" s="5">
        <f>Input_All!B115</f>
        <v>0</v>
      </c>
      <c r="L116" s="4">
        <f t="shared" si="175"/>
        <v>1829</v>
      </c>
      <c r="M116" s="4">
        <f t="shared" si="176"/>
        <v>1</v>
      </c>
      <c r="N116" s="4"/>
      <c r="O116" s="49"/>
      <c r="Q116" s="43">
        <f t="shared" si="187"/>
        <v>113</v>
      </c>
      <c r="R116" s="14">
        <f>Input_All!M115</f>
        <v>0</v>
      </c>
      <c r="S116" s="14">
        <f t="shared" si="112"/>
        <v>0</v>
      </c>
      <c r="T116" s="14">
        <f t="shared" si="113"/>
        <v>0</v>
      </c>
      <c r="U116" s="14">
        <f t="shared" si="114"/>
        <v>0</v>
      </c>
      <c r="V116" s="14">
        <f t="shared" si="115"/>
        <v>0</v>
      </c>
      <c r="W116" s="49"/>
      <c r="X116" s="43">
        <f t="shared" si="188"/>
        <v>113</v>
      </c>
      <c r="Y116" s="14">
        <f>+Input_All!I115</f>
        <v>0</v>
      </c>
      <c r="Z116" s="14">
        <f t="shared" si="117"/>
        <v>0</v>
      </c>
      <c r="AA116" s="14">
        <f t="shared" si="118"/>
        <v>0</v>
      </c>
      <c r="AB116" s="14">
        <f t="shared" si="119"/>
        <v>0</v>
      </c>
      <c r="AC116" s="14">
        <f t="shared" si="120"/>
        <v>0</v>
      </c>
      <c r="AD116" s="50"/>
      <c r="AE116" s="43">
        <f t="shared" si="189"/>
        <v>113</v>
      </c>
      <c r="AF116" s="14">
        <f>Input_All!E115</f>
        <v>0</v>
      </c>
      <c r="AG116" s="14">
        <f>Input_All!J115</f>
        <v>8.7523897860594502E-2</v>
      </c>
      <c r="AH116" s="14">
        <f>Input_All!K115</f>
        <v>0.69856556308690099</v>
      </c>
      <c r="AI116" s="44">
        <f>Input_All!L115</f>
        <v>0</v>
      </c>
      <c r="AK116" s="56">
        <f t="shared" si="95"/>
        <v>0</v>
      </c>
      <c r="AL116" s="4">
        <f t="shared" si="96"/>
        <v>0</v>
      </c>
      <c r="AM116" s="4">
        <f t="shared" si="97"/>
        <v>0</v>
      </c>
      <c r="AN116" s="4">
        <f t="shared" si="122"/>
        <v>0</v>
      </c>
      <c r="AO116" s="57">
        <f t="shared" si="190"/>
        <v>113</v>
      </c>
      <c r="AQ116" s="74">
        <f t="shared" si="190"/>
        <v>113</v>
      </c>
      <c r="AR116" s="73">
        <f t="shared" si="98"/>
        <v>-8.7523897860594502E-2</v>
      </c>
      <c r="AS116" s="73">
        <f t="shared" si="99"/>
        <v>-0.69856556308690099</v>
      </c>
      <c r="AT116" s="50">
        <f t="shared" si="124"/>
        <v>0</v>
      </c>
      <c r="AU116" s="50">
        <f t="shared" si="125"/>
        <v>-0.55565352084837105</v>
      </c>
      <c r="AW116" s="74">
        <f t="shared" si="191"/>
        <v>113</v>
      </c>
      <c r="AX116" s="4">
        <f t="shared" si="127"/>
        <v>0</v>
      </c>
      <c r="AY116" s="4">
        <f t="shared" si="127"/>
        <v>0</v>
      </c>
      <c r="AZ116" s="49">
        <f t="shared" si="127"/>
        <v>0</v>
      </c>
      <c r="BA116" s="4">
        <f t="shared" si="100"/>
        <v>0</v>
      </c>
      <c r="BC116" s="74">
        <f t="shared" si="192"/>
        <v>113</v>
      </c>
      <c r="BD116" s="56">
        <f t="shared" si="129"/>
        <v>0</v>
      </c>
      <c r="BE116" s="4">
        <f t="shared" si="130"/>
        <v>0</v>
      </c>
      <c r="BF116" s="4">
        <f t="shared" si="131"/>
        <v>0</v>
      </c>
      <c r="BG116" s="49">
        <f t="shared" si="132"/>
        <v>0</v>
      </c>
      <c r="BI116" s="74">
        <f t="shared" si="193"/>
        <v>113</v>
      </c>
      <c r="BJ116" s="56" t="e">
        <f t="shared" si="134"/>
        <v>#DIV/0!</v>
      </c>
      <c r="BK116" s="4" t="e">
        <f t="shared" si="135"/>
        <v>#DIV/0!</v>
      </c>
      <c r="BL116" s="4" t="e">
        <f t="shared" si="136"/>
        <v>#DIV/0!</v>
      </c>
      <c r="BM116" s="49" t="e">
        <f t="shared" si="137"/>
        <v>#DIV/0!</v>
      </c>
      <c r="BO116" s="74">
        <f t="shared" si="194"/>
        <v>113</v>
      </c>
      <c r="BP116" s="56">
        <f t="shared" si="139"/>
        <v>0</v>
      </c>
      <c r="BQ116" s="4">
        <f t="shared" si="140"/>
        <v>0</v>
      </c>
      <c r="BR116" s="4">
        <f t="shared" si="177"/>
        <v>0</v>
      </c>
      <c r="BS116" s="49">
        <f t="shared" si="141"/>
        <v>0</v>
      </c>
      <c r="BU116" s="74">
        <f t="shared" si="195"/>
        <v>113</v>
      </c>
      <c r="BV116" s="73">
        <f t="shared" si="143"/>
        <v>7.6604326967117786E-3</v>
      </c>
      <c r="BW116" s="73">
        <f t="shared" si="144"/>
        <v>0.48799384593091905</v>
      </c>
      <c r="BX116" s="73">
        <f t="shared" si="145"/>
        <v>0</v>
      </c>
      <c r="BY116" s="1">
        <f t="shared" si="146"/>
        <v>0.30875083523119112</v>
      </c>
      <c r="BZ116" s="91">
        <f t="shared" si="147"/>
        <v>0</v>
      </c>
      <c r="CB116" s="74">
        <f t="shared" si="196"/>
        <v>113</v>
      </c>
      <c r="CC116" s="56">
        <f t="shared" si="149"/>
        <v>0</v>
      </c>
      <c r="CD116" s="4">
        <f t="shared" si="150"/>
        <v>0</v>
      </c>
      <c r="CE116" s="4">
        <f t="shared" si="151"/>
        <v>0</v>
      </c>
      <c r="CF116" s="49">
        <f t="shared" si="152"/>
        <v>0</v>
      </c>
      <c r="CH116" s="74">
        <f t="shared" si="197"/>
        <v>113</v>
      </c>
      <c r="CI116" s="56">
        <f t="shared" si="101"/>
        <v>0</v>
      </c>
      <c r="CJ116" s="4">
        <f t="shared" si="102"/>
        <v>0</v>
      </c>
      <c r="CK116" s="4">
        <f t="shared" si="103"/>
        <v>0</v>
      </c>
      <c r="CL116" s="49">
        <f t="shared" si="154"/>
        <v>0</v>
      </c>
      <c r="CM116" s="4">
        <f t="shared" si="155"/>
        <v>0</v>
      </c>
      <c r="CN116" s="49">
        <f t="shared" si="156"/>
        <v>0</v>
      </c>
      <c r="CP116" s="74">
        <f t="shared" si="198"/>
        <v>113</v>
      </c>
      <c r="CQ116" s="56">
        <f t="shared" si="158"/>
        <v>0</v>
      </c>
      <c r="CR116" s="4">
        <f t="shared" si="159"/>
        <v>0</v>
      </c>
      <c r="CS116" s="4">
        <f t="shared" si="160"/>
        <v>0</v>
      </c>
      <c r="CT116" s="49">
        <f t="shared" si="161"/>
        <v>0</v>
      </c>
      <c r="CU116" s="4">
        <f t="shared" si="162"/>
        <v>0</v>
      </c>
      <c r="CV116" s="49">
        <f t="shared" si="163"/>
        <v>0</v>
      </c>
      <c r="CW116" s="56"/>
      <c r="CX116" s="74">
        <f t="shared" si="199"/>
        <v>113</v>
      </c>
      <c r="CY116" s="4">
        <f>Input_All!Q115*(1-$DC$3)</f>
        <v>0.44434647915162895</v>
      </c>
      <c r="CZ116" s="4">
        <f>Input_All!L115</f>
        <v>0</v>
      </c>
      <c r="DA116" s="4">
        <f>Input_All!M115</f>
        <v>0</v>
      </c>
      <c r="DB116" s="49">
        <f>$DC$3*Input_All!Q115</f>
        <v>0.55565352084837105</v>
      </c>
      <c r="DD116" s="102">
        <f>Input_All!Q115*Input_All!C115</f>
        <v>0</v>
      </c>
      <c r="DG116" s="82">
        <f t="shared" si="200"/>
        <v>113</v>
      </c>
      <c r="DH116" s="56">
        <f t="shared" si="166"/>
        <v>8.7523897860594502E-2</v>
      </c>
      <c r="DI116" s="4">
        <f t="shared" si="167"/>
        <v>0.69856556308690099</v>
      </c>
      <c r="DJ116" s="4">
        <f t="shared" si="168"/>
        <v>0</v>
      </c>
      <c r="DK116" s="49">
        <f t="shared" si="169"/>
        <v>0.55565352084837105</v>
      </c>
      <c r="DM116" s="74">
        <f t="shared" si="201"/>
        <v>113</v>
      </c>
      <c r="DN116" s="4">
        <f t="shared" si="178"/>
        <v>3.2469355487768457E-6</v>
      </c>
      <c r="DO116" s="4">
        <f t="shared" si="178"/>
        <v>1.1327306754935545E-3</v>
      </c>
      <c r="DP116" s="49">
        <f t="shared" si="178"/>
        <v>0</v>
      </c>
      <c r="DQ116" s="49">
        <f t="shared" si="179"/>
        <v>0</v>
      </c>
      <c r="DS116" s="74">
        <f t="shared" si="202"/>
        <v>113</v>
      </c>
      <c r="DT116" s="410">
        <f t="shared" si="182"/>
        <v>1</v>
      </c>
      <c r="DU116" s="467">
        <f t="shared" si="205"/>
        <v>1</v>
      </c>
      <c r="DV116" s="49"/>
      <c r="DW116" s="102">
        <f t="shared" si="180"/>
        <v>0</v>
      </c>
      <c r="DY116" s="74">
        <f t="shared" si="203"/>
        <v>113</v>
      </c>
      <c r="DZ116" s="409">
        <f t="shared" si="173"/>
        <v>1</v>
      </c>
      <c r="EB116" s="102">
        <f t="shared" si="181"/>
        <v>0</v>
      </c>
      <c r="EE116" s="74">
        <f t="shared" si="204"/>
        <v>113</v>
      </c>
      <c r="EF116" s="409">
        <f>Input_Accepted!Q115</f>
        <v>1</v>
      </c>
      <c r="EH116" s="102">
        <f t="shared" si="184"/>
        <v>0.65</v>
      </c>
    </row>
    <row r="117" spans="1:138">
      <c r="A117" s="82">
        <f t="shared" si="186"/>
        <v>114</v>
      </c>
      <c r="B117" s="84">
        <f>Input_All!B116</f>
        <v>0</v>
      </c>
      <c r="C117" s="17">
        <f>Input_All!C116</f>
        <v>0</v>
      </c>
      <c r="D117" s="16">
        <f t="shared" si="106"/>
        <v>0</v>
      </c>
      <c r="E117" s="12"/>
      <c r="F117" s="11">
        <f t="shared" si="107"/>
        <v>0</v>
      </c>
      <c r="G117" s="11">
        <f t="shared" si="108"/>
        <v>0</v>
      </c>
      <c r="H117" s="49">
        <f t="shared" si="109"/>
        <v>0</v>
      </c>
      <c r="J117" s="61">
        <f t="shared" si="110"/>
        <v>114</v>
      </c>
      <c r="K117" s="5">
        <f>Input_All!B116</f>
        <v>0</v>
      </c>
      <c r="L117" s="4">
        <f t="shared" si="175"/>
        <v>1829</v>
      </c>
      <c r="M117" s="4">
        <f t="shared" si="176"/>
        <v>1</v>
      </c>
      <c r="N117" s="4"/>
      <c r="O117" s="49"/>
      <c r="Q117" s="43">
        <f t="shared" si="187"/>
        <v>114</v>
      </c>
      <c r="R117" s="14">
        <f>Input_All!M116</f>
        <v>0</v>
      </c>
      <c r="S117" s="14">
        <f t="shared" si="112"/>
        <v>0</v>
      </c>
      <c r="T117" s="14">
        <f t="shared" si="113"/>
        <v>0</v>
      </c>
      <c r="U117" s="14">
        <f t="shared" si="114"/>
        <v>0</v>
      </c>
      <c r="V117" s="14">
        <f t="shared" si="115"/>
        <v>0</v>
      </c>
      <c r="W117" s="49"/>
      <c r="X117" s="43">
        <f t="shared" si="188"/>
        <v>114</v>
      </c>
      <c r="Y117" s="14">
        <f>+Input_All!I116</f>
        <v>0</v>
      </c>
      <c r="Z117" s="14">
        <f t="shared" si="117"/>
        <v>0</v>
      </c>
      <c r="AA117" s="14">
        <f t="shared" si="118"/>
        <v>0</v>
      </c>
      <c r="AB117" s="14">
        <f t="shared" si="119"/>
        <v>0</v>
      </c>
      <c r="AC117" s="14">
        <f t="shared" si="120"/>
        <v>0</v>
      </c>
      <c r="AD117" s="50"/>
      <c r="AE117" s="43">
        <f t="shared" si="189"/>
        <v>114</v>
      </c>
      <c r="AF117" s="14">
        <f>Input_All!E116</f>
        <v>0</v>
      </c>
      <c r="AG117" s="14">
        <f>Input_All!J116</f>
        <v>8.9338008415847603E-2</v>
      </c>
      <c r="AH117" s="14">
        <f>Input_All!K116</f>
        <v>0.73160568488758804</v>
      </c>
      <c r="AI117" s="44">
        <f>Input_All!L116</f>
        <v>0</v>
      </c>
      <c r="AK117" s="56">
        <f t="shared" si="95"/>
        <v>0</v>
      </c>
      <c r="AL117" s="4">
        <f t="shared" si="96"/>
        <v>0</v>
      </c>
      <c r="AM117" s="4">
        <f t="shared" si="97"/>
        <v>0</v>
      </c>
      <c r="AN117" s="4">
        <f t="shared" si="122"/>
        <v>0</v>
      </c>
      <c r="AO117" s="57">
        <f t="shared" si="190"/>
        <v>114</v>
      </c>
      <c r="AQ117" s="74">
        <f t="shared" si="190"/>
        <v>114</v>
      </c>
      <c r="AR117" s="73">
        <f t="shared" si="98"/>
        <v>-8.9338008415847603E-2</v>
      </c>
      <c r="AS117" s="73">
        <f t="shared" si="99"/>
        <v>-0.73160568488758804</v>
      </c>
      <c r="AT117" s="50">
        <f t="shared" si="124"/>
        <v>0</v>
      </c>
      <c r="AU117" s="50">
        <f t="shared" si="125"/>
        <v>-0.55565352084837105</v>
      </c>
      <c r="AW117" s="74">
        <f t="shared" si="191"/>
        <v>114</v>
      </c>
      <c r="AX117" s="4">
        <f t="shared" si="127"/>
        <v>0</v>
      </c>
      <c r="AY117" s="4">
        <f t="shared" si="127"/>
        <v>0</v>
      </c>
      <c r="AZ117" s="49">
        <f t="shared" si="127"/>
        <v>0</v>
      </c>
      <c r="BA117" s="4">
        <f t="shared" si="100"/>
        <v>0</v>
      </c>
      <c r="BC117" s="74">
        <f t="shared" si="192"/>
        <v>114</v>
      </c>
      <c r="BD117" s="56">
        <f t="shared" si="129"/>
        <v>0</v>
      </c>
      <c r="BE117" s="4">
        <f t="shared" si="130"/>
        <v>0</v>
      </c>
      <c r="BF117" s="4">
        <f t="shared" si="131"/>
        <v>0</v>
      </c>
      <c r="BG117" s="49">
        <f t="shared" si="132"/>
        <v>0</v>
      </c>
      <c r="BI117" s="74">
        <f t="shared" si="193"/>
        <v>114</v>
      </c>
      <c r="BJ117" s="56" t="e">
        <f t="shared" si="134"/>
        <v>#DIV/0!</v>
      </c>
      <c r="BK117" s="4" t="e">
        <f t="shared" si="135"/>
        <v>#DIV/0!</v>
      </c>
      <c r="BL117" s="4" t="e">
        <f t="shared" si="136"/>
        <v>#DIV/0!</v>
      </c>
      <c r="BM117" s="49" t="e">
        <f t="shared" si="137"/>
        <v>#DIV/0!</v>
      </c>
      <c r="BO117" s="74">
        <f t="shared" si="194"/>
        <v>114</v>
      </c>
      <c r="BP117" s="56">
        <f t="shared" si="139"/>
        <v>0</v>
      </c>
      <c r="BQ117" s="4">
        <f t="shared" si="140"/>
        <v>0</v>
      </c>
      <c r="BR117" s="4">
        <f t="shared" si="177"/>
        <v>0</v>
      </c>
      <c r="BS117" s="49">
        <f t="shared" si="141"/>
        <v>0</v>
      </c>
      <c r="BU117" s="74">
        <f t="shared" si="195"/>
        <v>114</v>
      </c>
      <c r="BV117" s="73">
        <f t="shared" si="143"/>
        <v>7.9812797477100579E-3</v>
      </c>
      <c r="BW117" s="73">
        <f t="shared" si="144"/>
        <v>0.53524687815983674</v>
      </c>
      <c r="BX117" s="73">
        <f t="shared" si="145"/>
        <v>0</v>
      </c>
      <c r="BY117" s="1">
        <f t="shared" si="146"/>
        <v>0.30875083523119112</v>
      </c>
      <c r="BZ117" s="91">
        <f t="shared" si="147"/>
        <v>0</v>
      </c>
      <c r="CB117" s="74">
        <f t="shared" si="196"/>
        <v>114</v>
      </c>
      <c r="CC117" s="56">
        <f t="shared" si="149"/>
        <v>0</v>
      </c>
      <c r="CD117" s="4">
        <f t="shared" si="150"/>
        <v>0</v>
      </c>
      <c r="CE117" s="4">
        <f t="shared" si="151"/>
        <v>0</v>
      </c>
      <c r="CF117" s="49">
        <f t="shared" si="152"/>
        <v>0</v>
      </c>
      <c r="CH117" s="74">
        <f t="shared" si="197"/>
        <v>114</v>
      </c>
      <c r="CI117" s="56">
        <f t="shared" si="101"/>
        <v>0</v>
      </c>
      <c r="CJ117" s="4">
        <f t="shared" si="102"/>
        <v>0</v>
      </c>
      <c r="CK117" s="4">
        <f t="shared" si="103"/>
        <v>0</v>
      </c>
      <c r="CL117" s="49">
        <f t="shared" si="154"/>
        <v>0</v>
      </c>
      <c r="CM117" s="4">
        <f t="shared" si="155"/>
        <v>0</v>
      </c>
      <c r="CN117" s="49">
        <f t="shared" si="156"/>
        <v>0</v>
      </c>
      <c r="CP117" s="74">
        <f t="shared" si="198"/>
        <v>114</v>
      </c>
      <c r="CQ117" s="56">
        <f t="shared" si="158"/>
        <v>0</v>
      </c>
      <c r="CR117" s="4">
        <f t="shared" si="159"/>
        <v>0</v>
      </c>
      <c r="CS117" s="4">
        <f t="shared" si="160"/>
        <v>0</v>
      </c>
      <c r="CT117" s="49">
        <f t="shared" si="161"/>
        <v>0</v>
      </c>
      <c r="CU117" s="4">
        <f t="shared" si="162"/>
        <v>0</v>
      </c>
      <c r="CV117" s="49">
        <f t="shared" si="163"/>
        <v>0</v>
      </c>
      <c r="CW117" s="56"/>
      <c r="CX117" s="74">
        <f t="shared" si="199"/>
        <v>114</v>
      </c>
      <c r="CY117" s="4">
        <f>Input_All!Q116*(1-$DC$3)</f>
        <v>0.44434647915162895</v>
      </c>
      <c r="CZ117" s="4">
        <f>Input_All!L116</f>
        <v>0</v>
      </c>
      <c r="DA117" s="4">
        <f>Input_All!M116</f>
        <v>0</v>
      </c>
      <c r="DB117" s="49">
        <f>$DC$3*Input_All!Q116</f>
        <v>0.55565352084837105</v>
      </c>
      <c r="DD117" s="102">
        <f>Input_All!Q116*Input_All!C116</f>
        <v>0</v>
      </c>
      <c r="DG117" s="82">
        <f t="shared" si="200"/>
        <v>114</v>
      </c>
      <c r="DH117" s="56">
        <f t="shared" si="166"/>
        <v>8.9338008415847603E-2</v>
      </c>
      <c r="DI117" s="4">
        <f t="shared" si="167"/>
        <v>0.73160568488758804</v>
      </c>
      <c r="DJ117" s="4">
        <f t="shared" si="168"/>
        <v>0</v>
      </c>
      <c r="DK117" s="49">
        <f t="shared" si="169"/>
        <v>0.55565352084837105</v>
      </c>
      <c r="DM117" s="74">
        <f t="shared" si="201"/>
        <v>114</v>
      </c>
      <c r="DN117" s="4">
        <f t="shared" si="178"/>
        <v>3.2909971066807149E-6</v>
      </c>
      <c r="DO117" s="4">
        <f t="shared" si="178"/>
        <v>1.0916496486042357E-3</v>
      </c>
      <c r="DP117" s="49">
        <f t="shared" si="178"/>
        <v>0</v>
      </c>
      <c r="DQ117" s="49">
        <f t="shared" si="179"/>
        <v>0</v>
      </c>
      <c r="DS117" s="74">
        <f t="shared" si="202"/>
        <v>114</v>
      </c>
      <c r="DT117" s="410">
        <f t="shared" si="182"/>
        <v>1</v>
      </c>
      <c r="DU117" s="467">
        <f t="shared" si="205"/>
        <v>1</v>
      </c>
      <c r="DV117" s="49"/>
      <c r="DW117" s="102">
        <f t="shared" si="180"/>
        <v>0</v>
      </c>
      <c r="DY117" s="74">
        <f t="shared" si="203"/>
        <v>114</v>
      </c>
      <c r="DZ117" s="409">
        <f t="shared" si="173"/>
        <v>1</v>
      </c>
      <c r="EB117" s="102">
        <f t="shared" si="181"/>
        <v>0</v>
      </c>
      <c r="EE117" s="74">
        <f t="shared" si="204"/>
        <v>114</v>
      </c>
      <c r="EF117" s="409">
        <f>Input_Accepted!Q116</f>
        <v>1</v>
      </c>
      <c r="EH117" s="102">
        <f t="shared" si="184"/>
        <v>0.65</v>
      </c>
    </row>
    <row r="118" spans="1:138">
      <c r="A118" s="82">
        <f t="shared" si="186"/>
        <v>115</v>
      </c>
      <c r="B118" s="84">
        <f>Input_All!B117</f>
        <v>0</v>
      </c>
      <c r="C118" s="17">
        <f>Input_All!C117</f>
        <v>0</v>
      </c>
      <c r="D118" s="16">
        <f t="shared" si="106"/>
        <v>0</v>
      </c>
      <c r="E118" s="12"/>
      <c r="F118" s="11">
        <f t="shared" si="107"/>
        <v>0</v>
      </c>
      <c r="G118" s="11">
        <f t="shared" si="108"/>
        <v>0</v>
      </c>
      <c r="H118" s="49">
        <f t="shared" si="109"/>
        <v>0</v>
      </c>
      <c r="J118" s="61">
        <f t="shared" si="110"/>
        <v>115</v>
      </c>
      <c r="K118" s="5">
        <f>Input_All!B117</f>
        <v>0</v>
      </c>
      <c r="L118" s="4">
        <f t="shared" si="175"/>
        <v>1829</v>
      </c>
      <c r="M118" s="4">
        <f t="shared" si="176"/>
        <v>1</v>
      </c>
      <c r="N118" s="4"/>
      <c r="O118" s="49"/>
      <c r="Q118" s="43">
        <f t="shared" si="187"/>
        <v>115</v>
      </c>
      <c r="R118" s="14">
        <f>Input_All!M117</f>
        <v>0</v>
      </c>
      <c r="S118" s="14">
        <f t="shared" si="112"/>
        <v>0</v>
      </c>
      <c r="T118" s="14">
        <f t="shared" si="113"/>
        <v>0</v>
      </c>
      <c r="U118" s="14">
        <f t="shared" si="114"/>
        <v>0</v>
      </c>
      <c r="V118" s="14">
        <f t="shared" si="115"/>
        <v>0</v>
      </c>
      <c r="W118" s="49"/>
      <c r="X118" s="43">
        <f t="shared" si="188"/>
        <v>115</v>
      </c>
      <c r="Y118" s="14">
        <f>+Input_All!I117</f>
        <v>0</v>
      </c>
      <c r="Z118" s="14">
        <f t="shared" si="117"/>
        <v>0</v>
      </c>
      <c r="AA118" s="14">
        <f t="shared" si="118"/>
        <v>0</v>
      </c>
      <c r="AB118" s="14">
        <f t="shared" si="119"/>
        <v>0</v>
      </c>
      <c r="AC118" s="14">
        <f t="shared" si="120"/>
        <v>0</v>
      </c>
      <c r="AD118" s="50"/>
      <c r="AE118" s="43">
        <f t="shared" si="189"/>
        <v>115</v>
      </c>
      <c r="AF118" s="14">
        <f>Input_All!E117</f>
        <v>0</v>
      </c>
      <c r="AG118" s="14">
        <f>Input_All!J117</f>
        <v>9.1164304014911005E-2</v>
      </c>
      <c r="AH118" s="14">
        <f>Input_All!K117</f>
        <v>0.76369515744417904</v>
      </c>
      <c r="AI118" s="44">
        <f>Input_All!L117</f>
        <v>0</v>
      </c>
      <c r="AK118" s="56">
        <f t="shared" si="95"/>
        <v>0</v>
      </c>
      <c r="AL118" s="4">
        <f t="shared" si="96"/>
        <v>0</v>
      </c>
      <c r="AM118" s="4">
        <f t="shared" si="97"/>
        <v>0</v>
      </c>
      <c r="AN118" s="4">
        <f t="shared" si="122"/>
        <v>0</v>
      </c>
      <c r="AO118" s="57">
        <f t="shared" si="190"/>
        <v>115</v>
      </c>
      <c r="AQ118" s="74">
        <f t="shared" si="190"/>
        <v>115</v>
      </c>
      <c r="AR118" s="73">
        <f t="shared" si="98"/>
        <v>-9.1164304014911005E-2</v>
      </c>
      <c r="AS118" s="73">
        <f t="shared" si="99"/>
        <v>-0.76369515744417904</v>
      </c>
      <c r="AT118" s="50">
        <f t="shared" si="124"/>
        <v>0</v>
      </c>
      <c r="AU118" s="50">
        <f t="shared" si="125"/>
        <v>-0.55565352084837105</v>
      </c>
      <c r="AW118" s="74">
        <f t="shared" si="191"/>
        <v>115</v>
      </c>
      <c r="AX118" s="4">
        <f t="shared" si="127"/>
        <v>0</v>
      </c>
      <c r="AY118" s="4">
        <f t="shared" si="127"/>
        <v>0</v>
      </c>
      <c r="AZ118" s="49">
        <f t="shared" si="127"/>
        <v>0</v>
      </c>
      <c r="BA118" s="4">
        <f t="shared" si="100"/>
        <v>0</v>
      </c>
      <c r="BC118" s="74">
        <f t="shared" si="192"/>
        <v>115</v>
      </c>
      <c r="BD118" s="56">
        <f t="shared" si="129"/>
        <v>0</v>
      </c>
      <c r="BE118" s="4">
        <f t="shared" si="130"/>
        <v>0</v>
      </c>
      <c r="BF118" s="4">
        <f t="shared" si="131"/>
        <v>0</v>
      </c>
      <c r="BG118" s="49">
        <f t="shared" si="132"/>
        <v>0</v>
      </c>
      <c r="BI118" s="74">
        <f t="shared" si="193"/>
        <v>115</v>
      </c>
      <c r="BJ118" s="56" t="e">
        <f t="shared" si="134"/>
        <v>#DIV/0!</v>
      </c>
      <c r="BK118" s="4" t="e">
        <f t="shared" si="135"/>
        <v>#DIV/0!</v>
      </c>
      <c r="BL118" s="4" t="e">
        <f t="shared" si="136"/>
        <v>#DIV/0!</v>
      </c>
      <c r="BM118" s="49" t="e">
        <f t="shared" si="137"/>
        <v>#DIV/0!</v>
      </c>
      <c r="BO118" s="74">
        <f t="shared" si="194"/>
        <v>115</v>
      </c>
      <c r="BP118" s="56">
        <f t="shared" si="139"/>
        <v>0</v>
      </c>
      <c r="BQ118" s="4">
        <f t="shared" si="140"/>
        <v>0</v>
      </c>
      <c r="BR118" s="4">
        <f t="shared" si="177"/>
        <v>0</v>
      </c>
      <c r="BS118" s="49">
        <f t="shared" si="141"/>
        <v>0</v>
      </c>
      <c r="BU118" s="74">
        <f t="shared" si="195"/>
        <v>115</v>
      </c>
      <c r="BV118" s="73">
        <f t="shared" si="143"/>
        <v>8.3109303265231187E-3</v>
      </c>
      <c r="BW118" s="73">
        <f t="shared" si="144"/>
        <v>0.58323029350368938</v>
      </c>
      <c r="BX118" s="73">
        <f t="shared" si="145"/>
        <v>0</v>
      </c>
      <c r="BY118" s="1">
        <f t="shared" si="146"/>
        <v>0.30875083523119112</v>
      </c>
      <c r="BZ118" s="91">
        <f t="shared" si="147"/>
        <v>0</v>
      </c>
      <c r="CB118" s="74">
        <f t="shared" si="196"/>
        <v>115</v>
      </c>
      <c r="CC118" s="56">
        <f t="shared" si="149"/>
        <v>0</v>
      </c>
      <c r="CD118" s="4">
        <f t="shared" si="150"/>
        <v>0</v>
      </c>
      <c r="CE118" s="4">
        <f t="shared" si="151"/>
        <v>0</v>
      </c>
      <c r="CF118" s="49">
        <f t="shared" si="152"/>
        <v>0</v>
      </c>
      <c r="CH118" s="74">
        <f t="shared" si="197"/>
        <v>115</v>
      </c>
      <c r="CI118" s="56">
        <f t="shared" si="101"/>
        <v>0</v>
      </c>
      <c r="CJ118" s="4">
        <f t="shared" si="102"/>
        <v>0</v>
      </c>
      <c r="CK118" s="4">
        <f t="shared" si="103"/>
        <v>0</v>
      </c>
      <c r="CL118" s="49">
        <f t="shared" si="154"/>
        <v>0</v>
      </c>
      <c r="CM118" s="4">
        <f t="shared" si="155"/>
        <v>0</v>
      </c>
      <c r="CN118" s="49">
        <f t="shared" si="156"/>
        <v>0</v>
      </c>
      <c r="CP118" s="74">
        <f t="shared" si="198"/>
        <v>115</v>
      </c>
      <c r="CQ118" s="56">
        <f t="shared" si="158"/>
        <v>0</v>
      </c>
      <c r="CR118" s="4">
        <f t="shared" si="159"/>
        <v>0</v>
      </c>
      <c r="CS118" s="4">
        <f t="shared" si="160"/>
        <v>0</v>
      </c>
      <c r="CT118" s="49">
        <f t="shared" si="161"/>
        <v>0</v>
      </c>
      <c r="CU118" s="4">
        <f t="shared" si="162"/>
        <v>0</v>
      </c>
      <c r="CV118" s="49">
        <f t="shared" si="163"/>
        <v>0</v>
      </c>
      <c r="CW118" s="56"/>
      <c r="CX118" s="74">
        <f t="shared" si="199"/>
        <v>115</v>
      </c>
      <c r="CY118" s="4">
        <f>Input_All!Q117*(1-$DC$3)</f>
        <v>0.44434647915162895</v>
      </c>
      <c r="CZ118" s="4">
        <f>Input_All!L117</f>
        <v>0</v>
      </c>
      <c r="DA118" s="4">
        <f>Input_All!M117</f>
        <v>0</v>
      </c>
      <c r="DB118" s="49">
        <f>$DC$3*Input_All!Q117</f>
        <v>0.55565352084837105</v>
      </c>
      <c r="DD118" s="102">
        <f>Input_All!Q117*Input_All!C117</f>
        <v>0</v>
      </c>
      <c r="DG118" s="82">
        <f t="shared" si="200"/>
        <v>115</v>
      </c>
      <c r="DH118" s="56">
        <f t="shared" si="166"/>
        <v>9.1164304014911005E-2</v>
      </c>
      <c r="DI118" s="4">
        <f t="shared" si="167"/>
        <v>0.76369515744417904</v>
      </c>
      <c r="DJ118" s="4">
        <f t="shared" si="168"/>
        <v>0</v>
      </c>
      <c r="DK118" s="49">
        <f t="shared" si="169"/>
        <v>0.55565352084837105</v>
      </c>
      <c r="DM118" s="74">
        <f t="shared" si="201"/>
        <v>115</v>
      </c>
      <c r="DN118" s="4">
        <f t="shared" si="178"/>
        <v>3.3353556151583493E-6</v>
      </c>
      <c r="DO118" s="4">
        <f t="shared" si="178"/>
        <v>1.0297342489602071E-3</v>
      </c>
      <c r="DP118" s="49">
        <f t="shared" si="178"/>
        <v>0</v>
      </c>
      <c r="DQ118" s="49">
        <f t="shared" si="179"/>
        <v>0</v>
      </c>
      <c r="DS118" s="74">
        <f t="shared" si="202"/>
        <v>115</v>
      </c>
      <c r="DT118" s="410">
        <f t="shared" si="182"/>
        <v>1</v>
      </c>
      <c r="DU118" s="467">
        <f t="shared" si="205"/>
        <v>1</v>
      </c>
      <c r="DV118" s="49"/>
      <c r="DW118" s="102">
        <f t="shared" si="180"/>
        <v>0</v>
      </c>
      <c r="DY118" s="74">
        <f t="shared" si="203"/>
        <v>115</v>
      </c>
      <c r="DZ118" s="409">
        <f t="shared" si="173"/>
        <v>1</v>
      </c>
      <c r="EB118" s="102">
        <f t="shared" si="181"/>
        <v>0</v>
      </c>
      <c r="EE118" s="74">
        <f t="shared" si="204"/>
        <v>115</v>
      </c>
      <c r="EF118" s="409">
        <f>Input_Accepted!Q117</f>
        <v>1</v>
      </c>
      <c r="EH118" s="102">
        <f t="shared" si="184"/>
        <v>0.65</v>
      </c>
    </row>
    <row r="119" spans="1:138">
      <c r="A119" s="82">
        <f t="shared" si="186"/>
        <v>116</v>
      </c>
      <c r="B119" s="84">
        <f>Input_All!B118</f>
        <v>0</v>
      </c>
      <c r="C119" s="17">
        <f>Input_All!C118</f>
        <v>0</v>
      </c>
      <c r="D119" s="16">
        <f t="shared" si="106"/>
        <v>0</v>
      </c>
      <c r="E119" s="12"/>
      <c r="F119" s="11">
        <f t="shared" si="107"/>
        <v>0</v>
      </c>
      <c r="G119" s="11">
        <f t="shared" si="108"/>
        <v>0</v>
      </c>
      <c r="H119" s="49">
        <f t="shared" si="109"/>
        <v>0</v>
      </c>
      <c r="J119" s="61">
        <f t="shared" si="110"/>
        <v>116</v>
      </c>
      <c r="K119" s="5">
        <f>Input_All!B118</f>
        <v>0</v>
      </c>
      <c r="L119" s="4">
        <f t="shared" si="175"/>
        <v>1829</v>
      </c>
      <c r="M119" s="4">
        <f t="shared" si="176"/>
        <v>1</v>
      </c>
      <c r="N119" s="4"/>
      <c r="O119" s="49"/>
      <c r="Q119" s="43">
        <f t="shared" si="187"/>
        <v>116</v>
      </c>
      <c r="R119" s="14">
        <f>Input_All!M118</f>
        <v>0</v>
      </c>
      <c r="S119" s="14">
        <f t="shared" si="112"/>
        <v>0</v>
      </c>
      <c r="T119" s="14">
        <f t="shared" si="113"/>
        <v>0</v>
      </c>
      <c r="U119" s="14">
        <f t="shared" si="114"/>
        <v>0</v>
      </c>
      <c r="V119" s="14">
        <f t="shared" si="115"/>
        <v>0</v>
      </c>
      <c r="W119" s="49"/>
      <c r="X119" s="43">
        <f t="shared" si="188"/>
        <v>116</v>
      </c>
      <c r="Y119" s="14">
        <f>+Input_All!I118</f>
        <v>0</v>
      </c>
      <c r="Z119" s="14">
        <f t="shared" si="117"/>
        <v>0</v>
      </c>
      <c r="AA119" s="14">
        <f t="shared" si="118"/>
        <v>0</v>
      </c>
      <c r="AB119" s="14">
        <f t="shared" si="119"/>
        <v>0</v>
      </c>
      <c r="AC119" s="14">
        <f t="shared" si="120"/>
        <v>0</v>
      </c>
      <c r="AD119" s="50"/>
      <c r="AE119" s="43">
        <f t="shared" si="189"/>
        <v>116</v>
      </c>
      <c r="AF119" s="14">
        <f>Input_All!E118</f>
        <v>0</v>
      </c>
      <c r="AG119" s="14">
        <f>Input_All!J118</f>
        <v>9.3002784657781806E-2</v>
      </c>
      <c r="AH119" s="14">
        <f>Input_All!K118</f>
        <v>0.794496961389205</v>
      </c>
      <c r="AI119" s="44">
        <f>Input_All!L118</f>
        <v>0</v>
      </c>
      <c r="AK119" s="56">
        <f t="shared" si="95"/>
        <v>0</v>
      </c>
      <c r="AL119" s="4">
        <f t="shared" si="96"/>
        <v>0</v>
      </c>
      <c r="AM119" s="4">
        <f t="shared" si="97"/>
        <v>0</v>
      </c>
      <c r="AN119" s="4">
        <f t="shared" si="122"/>
        <v>0</v>
      </c>
      <c r="AO119" s="57">
        <f t="shared" si="190"/>
        <v>116</v>
      </c>
      <c r="AQ119" s="74">
        <f t="shared" si="190"/>
        <v>116</v>
      </c>
      <c r="AR119" s="73">
        <f t="shared" si="98"/>
        <v>-9.3002784657781806E-2</v>
      </c>
      <c r="AS119" s="73">
        <f t="shared" si="99"/>
        <v>-0.794496961389205</v>
      </c>
      <c r="AT119" s="50">
        <f t="shared" si="124"/>
        <v>0</v>
      </c>
      <c r="AU119" s="50">
        <f t="shared" si="125"/>
        <v>-0.55565352084837105</v>
      </c>
      <c r="AW119" s="74">
        <f t="shared" si="191"/>
        <v>116</v>
      </c>
      <c r="AX119" s="4">
        <f t="shared" si="127"/>
        <v>0</v>
      </c>
      <c r="AY119" s="4">
        <f t="shared" si="127"/>
        <v>0</v>
      </c>
      <c r="AZ119" s="49">
        <f t="shared" si="127"/>
        <v>0</v>
      </c>
      <c r="BA119" s="4">
        <f t="shared" si="100"/>
        <v>0</v>
      </c>
      <c r="BC119" s="74">
        <f t="shared" si="192"/>
        <v>116</v>
      </c>
      <c r="BD119" s="56">
        <f t="shared" si="129"/>
        <v>0</v>
      </c>
      <c r="BE119" s="4">
        <f t="shared" si="130"/>
        <v>0</v>
      </c>
      <c r="BF119" s="4">
        <f t="shared" si="131"/>
        <v>0</v>
      </c>
      <c r="BG119" s="49">
        <f t="shared" si="132"/>
        <v>0</v>
      </c>
      <c r="BI119" s="74">
        <f t="shared" si="193"/>
        <v>116</v>
      </c>
      <c r="BJ119" s="56" t="e">
        <f t="shared" si="134"/>
        <v>#DIV/0!</v>
      </c>
      <c r="BK119" s="4" t="e">
        <f t="shared" si="135"/>
        <v>#DIV/0!</v>
      </c>
      <c r="BL119" s="4" t="e">
        <f t="shared" si="136"/>
        <v>#DIV/0!</v>
      </c>
      <c r="BM119" s="49" t="e">
        <f t="shared" si="137"/>
        <v>#DIV/0!</v>
      </c>
      <c r="BO119" s="74">
        <f t="shared" si="194"/>
        <v>116</v>
      </c>
      <c r="BP119" s="56">
        <f t="shared" si="139"/>
        <v>0</v>
      </c>
      <c r="BQ119" s="4">
        <f t="shared" si="140"/>
        <v>0</v>
      </c>
      <c r="BR119" s="4">
        <f t="shared" si="177"/>
        <v>0</v>
      </c>
      <c r="BS119" s="49">
        <f t="shared" si="141"/>
        <v>0</v>
      </c>
      <c r="BU119" s="74">
        <f t="shared" si="195"/>
        <v>116</v>
      </c>
      <c r="BV119" s="73">
        <f t="shared" si="143"/>
        <v>8.6495179541017358E-3</v>
      </c>
      <c r="BW119" s="73">
        <f t="shared" si="144"/>
        <v>0.63122542165667994</v>
      </c>
      <c r="BX119" s="73">
        <f t="shared" si="145"/>
        <v>0</v>
      </c>
      <c r="BY119" s="1">
        <f t="shared" si="146"/>
        <v>0.30875083523119112</v>
      </c>
      <c r="BZ119" s="91">
        <f t="shared" si="147"/>
        <v>0</v>
      </c>
      <c r="CB119" s="74">
        <f t="shared" si="196"/>
        <v>116</v>
      </c>
      <c r="CC119" s="56">
        <f t="shared" si="149"/>
        <v>0</v>
      </c>
      <c r="CD119" s="4">
        <f t="shared" si="150"/>
        <v>0</v>
      </c>
      <c r="CE119" s="4">
        <f t="shared" si="151"/>
        <v>0</v>
      </c>
      <c r="CF119" s="49">
        <f t="shared" si="152"/>
        <v>0</v>
      </c>
      <c r="CH119" s="74">
        <f t="shared" si="197"/>
        <v>116</v>
      </c>
      <c r="CI119" s="56">
        <f t="shared" si="101"/>
        <v>0</v>
      </c>
      <c r="CJ119" s="4">
        <f t="shared" si="102"/>
        <v>0</v>
      </c>
      <c r="CK119" s="4">
        <f t="shared" si="103"/>
        <v>0</v>
      </c>
      <c r="CL119" s="49">
        <f t="shared" si="154"/>
        <v>0</v>
      </c>
      <c r="CM119" s="4">
        <f t="shared" si="155"/>
        <v>0</v>
      </c>
      <c r="CN119" s="49">
        <f t="shared" si="156"/>
        <v>0</v>
      </c>
      <c r="CP119" s="74">
        <f t="shared" si="198"/>
        <v>116</v>
      </c>
      <c r="CQ119" s="56">
        <f t="shared" si="158"/>
        <v>0</v>
      </c>
      <c r="CR119" s="4">
        <f t="shared" si="159"/>
        <v>0</v>
      </c>
      <c r="CS119" s="4">
        <f t="shared" si="160"/>
        <v>0</v>
      </c>
      <c r="CT119" s="49">
        <f t="shared" si="161"/>
        <v>0</v>
      </c>
      <c r="CU119" s="4">
        <f t="shared" si="162"/>
        <v>0</v>
      </c>
      <c r="CV119" s="49">
        <f t="shared" si="163"/>
        <v>0</v>
      </c>
      <c r="CW119" s="56"/>
      <c r="CX119" s="74">
        <f t="shared" si="199"/>
        <v>116</v>
      </c>
      <c r="CY119" s="4">
        <f>Input_All!Q118*(1-$DC$3)</f>
        <v>0.44434647915162895</v>
      </c>
      <c r="CZ119" s="4">
        <f>Input_All!L118</f>
        <v>0</v>
      </c>
      <c r="DA119" s="4">
        <f>Input_All!M118</f>
        <v>0</v>
      </c>
      <c r="DB119" s="49">
        <f>$DC$3*Input_All!Q118</f>
        <v>0.55565352084837105</v>
      </c>
      <c r="DD119" s="102">
        <f>Input_All!Q118*Input_All!C118</f>
        <v>0</v>
      </c>
      <c r="DG119" s="82">
        <f t="shared" si="200"/>
        <v>116</v>
      </c>
      <c r="DH119" s="56">
        <f t="shared" si="166"/>
        <v>9.3002784657781806E-2</v>
      </c>
      <c r="DI119" s="4">
        <f t="shared" si="167"/>
        <v>0.794496961389205</v>
      </c>
      <c r="DJ119" s="4">
        <f t="shared" si="168"/>
        <v>0</v>
      </c>
      <c r="DK119" s="49">
        <f t="shared" si="169"/>
        <v>0.55565352084837105</v>
      </c>
      <c r="DM119" s="74">
        <f t="shared" si="201"/>
        <v>116</v>
      </c>
      <c r="DN119" s="4">
        <f t="shared" si="178"/>
        <v>3.3800110742106363E-6</v>
      </c>
      <c r="DO119" s="4">
        <f t="shared" si="178"/>
        <v>9.4875112626781701E-4</v>
      </c>
      <c r="DP119" s="49">
        <f t="shared" si="178"/>
        <v>0</v>
      </c>
      <c r="DQ119" s="49">
        <f t="shared" si="179"/>
        <v>0</v>
      </c>
      <c r="DS119" s="74">
        <f t="shared" si="202"/>
        <v>116</v>
      </c>
      <c r="DT119" s="410">
        <f t="shared" si="182"/>
        <v>1</v>
      </c>
      <c r="DU119" s="467">
        <f t="shared" si="205"/>
        <v>1</v>
      </c>
      <c r="DV119" s="49"/>
      <c r="DW119" s="102">
        <f t="shared" si="180"/>
        <v>0</v>
      </c>
      <c r="DY119" s="74">
        <f t="shared" si="203"/>
        <v>116</v>
      </c>
      <c r="DZ119" s="409">
        <f t="shared" si="173"/>
        <v>1</v>
      </c>
      <c r="EB119" s="102">
        <f t="shared" si="181"/>
        <v>0</v>
      </c>
      <c r="EE119" s="74">
        <f t="shared" si="204"/>
        <v>116</v>
      </c>
      <c r="EF119" s="409">
        <f>Input_Accepted!Q118</f>
        <v>1</v>
      </c>
      <c r="EH119" s="102">
        <f t="shared" si="184"/>
        <v>0.65</v>
      </c>
    </row>
    <row r="120" spans="1:138">
      <c r="A120" s="82">
        <f t="shared" si="186"/>
        <v>117</v>
      </c>
      <c r="B120" s="84">
        <f>Input_All!B119</f>
        <v>0</v>
      </c>
      <c r="C120" s="17">
        <f>Input_All!C119</f>
        <v>0</v>
      </c>
      <c r="D120" s="16">
        <f t="shared" si="106"/>
        <v>0</v>
      </c>
      <c r="E120" s="12"/>
      <c r="F120" s="11">
        <f t="shared" si="107"/>
        <v>0</v>
      </c>
      <c r="G120" s="11">
        <f t="shared" si="108"/>
        <v>0</v>
      </c>
      <c r="H120" s="49">
        <f t="shared" si="109"/>
        <v>0</v>
      </c>
      <c r="J120" s="61">
        <f t="shared" si="110"/>
        <v>117</v>
      </c>
      <c r="K120" s="5">
        <f>Input_All!B119</f>
        <v>0</v>
      </c>
      <c r="L120" s="4">
        <f t="shared" si="175"/>
        <v>1829</v>
      </c>
      <c r="M120" s="4">
        <f t="shared" si="176"/>
        <v>1</v>
      </c>
      <c r="N120" s="4"/>
      <c r="O120" s="49"/>
      <c r="Q120" s="43">
        <f t="shared" si="187"/>
        <v>117</v>
      </c>
      <c r="R120" s="14">
        <f>Input_All!M119</f>
        <v>0</v>
      </c>
      <c r="S120" s="14">
        <f t="shared" si="112"/>
        <v>0</v>
      </c>
      <c r="T120" s="14">
        <f t="shared" si="113"/>
        <v>0</v>
      </c>
      <c r="U120" s="14">
        <f t="shared" si="114"/>
        <v>0</v>
      </c>
      <c r="V120" s="14">
        <f t="shared" si="115"/>
        <v>0</v>
      </c>
      <c r="W120" s="49"/>
      <c r="X120" s="43">
        <f t="shared" si="188"/>
        <v>117</v>
      </c>
      <c r="Y120" s="14">
        <f>+Input_All!I119</f>
        <v>0</v>
      </c>
      <c r="Z120" s="14">
        <f t="shared" si="117"/>
        <v>0</v>
      </c>
      <c r="AA120" s="14">
        <f t="shared" si="118"/>
        <v>0</v>
      </c>
      <c r="AB120" s="14">
        <f t="shared" si="119"/>
        <v>0</v>
      </c>
      <c r="AC120" s="14">
        <f t="shared" si="120"/>
        <v>0</v>
      </c>
      <c r="AD120" s="50"/>
      <c r="AE120" s="43">
        <f t="shared" si="189"/>
        <v>117</v>
      </c>
      <c r="AF120" s="14">
        <f>Input_All!E119</f>
        <v>0</v>
      </c>
      <c r="AG120" s="14">
        <f>Input_All!J119</f>
        <v>9.4853450344457704E-2</v>
      </c>
      <c r="AH120" s="14">
        <f>Input_All!K119</f>
        <v>0.82368392918686395</v>
      </c>
      <c r="AI120" s="44">
        <f>Input_All!L119</f>
        <v>0</v>
      </c>
      <c r="AK120" s="56">
        <f t="shared" si="95"/>
        <v>0</v>
      </c>
      <c r="AL120" s="4">
        <f t="shared" si="96"/>
        <v>0</v>
      </c>
      <c r="AM120" s="4">
        <f t="shared" si="97"/>
        <v>0</v>
      </c>
      <c r="AN120" s="4">
        <f t="shared" si="122"/>
        <v>0</v>
      </c>
      <c r="AO120" s="57">
        <f t="shared" si="190"/>
        <v>117</v>
      </c>
      <c r="AQ120" s="74">
        <f t="shared" si="190"/>
        <v>117</v>
      </c>
      <c r="AR120" s="73">
        <f t="shared" si="98"/>
        <v>-9.4853450344457704E-2</v>
      </c>
      <c r="AS120" s="73">
        <f t="shared" si="99"/>
        <v>-0.82368392918686395</v>
      </c>
      <c r="AT120" s="50">
        <f t="shared" si="124"/>
        <v>0</v>
      </c>
      <c r="AU120" s="50">
        <f t="shared" si="125"/>
        <v>-0.55565352084837105</v>
      </c>
      <c r="AW120" s="74">
        <f t="shared" si="191"/>
        <v>117</v>
      </c>
      <c r="AX120" s="4">
        <f t="shared" si="127"/>
        <v>0</v>
      </c>
      <c r="AY120" s="4">
        <f t="shared" si="127"/>
        <v>0</v>
      </c>
      <c r="AZ120" s="49">
        <f t="shared" si="127"/>
        <v>0</v>
      </c>
      <c r="BA120" s="4">
        <f t="shared" si="100"/>
        <v>0</v>
      </c>
      <c r="BC120" s="74">
        <f t="shared" si="192"/>
        <v>117</v>
      </c>
      <c r="BD120" s="56">
        <f t="shared" si="129"/>
        <v>0</v>
      </c>
      <c r="BE120" s="4">
        <f t="shared" si="130"/>
        <v>0</v>
      </c>
      <c r="BF120" s="4">
        <f t="shared" si="131"/>
        <v>0</v>
      </c>
      <c r="BG120" s="49">
        <f t="shared" si="132"/>
        <v>0</v>
      </c>
      <c r="BI120" s="74">
        <f t="shared" si="193"/>
        <v>117</v>
      </c>
      <c r="BJ120" s="56" t="e">
        <f t="shared" si="134"/>
        <v>#DIV/0!</v>
      </c>
      <c r="BK120" s="4" t="e">
        <f t="shared" si="135"/>
        <v>#DIV/0!</v>
      </c>
      <c r="BL120" s="4" t="e">
        <f t="shared" si="136"/>
        <v>#DIV/0!</v>
      </c>
      <c r="BM120" s="49" t="e">
        <f t="shared" si="137"/>
        <v>#DIV/0!</v>
      </c>
      <c r="BO120" s="74">
        <f t="shared" si="194"/>
        <v>117</v>
      </c>
      <c r="BP120" s="56">
        <f t="shared" si="139"/>
        <v>0</v>
      </c>
      <c r="BQ120" s="4">
        <f t="shared" si="140"/>
        <v>0</v>
      </c>
      <c r="BR120" s="4">
        <f t="shared" si="177"/>
        <v>0</v>
      </c>
      <c r="BS120" s="49">
        <f t="shared" si="141"/>
        <v>0</v>
      </c>
      <c r="BU120" s="74">
        <f t="shared" si="195"/>
        <v>117</v>
      </c>
      <c r="BV120" s="73">
        <f t="shared" si="143"/>
        <v>8.9971770422485036E-3</v>
      </c>
      <c r="BW120" s="73">
        <f t="shared" si="144"/>
        <v>0.67845521520071073</v>
      </c>
      <c r="BX120" s="73">
        <f t="shared" si="145"/>
        <v>0</v>
      </c>
      <c r="BY120" s="1">
        <f t="shared" si="146"/>
        <v>0.30875083523119112</v>
      </c>
      <c r="BZ120" s="91">
        <f t="shared" si="147"/>
        <v>0</v>
      </c>
      <c r="CB120" s="74">
        <f t="shared" si="196"/>
        <v>117</v>
      </c>
      <c r="CC120" s="56">
        <f t="shared" si="149"/>
        <v>0</v>
      </c>
      <c r="CD120" s="4">
        <f t="shared" si="150"/>
        <v>0</v>
      </c>
      <c r="CE120" s="4">
        <f t="shared" si="151"/>
        <v>0</v>
      </c>
      <c r="CF120" s="49">
        <f t="shared" si="152"/>
        <v>0</v>
      </c>
      <c r="CH120" s="74">
        <f t="shared" si="197"/>
        <v>117</v>
      </c>
      <c r="CI120" s="56">
        <f t="shared" si="101"/>
        <v>0</v>
      </c>
      <c r="CJ120" s="4">
        <f t="shared" si="102"/>
        <v>0</v>
      </c>
      <c r="CK120" s="4">
        <f t="shared" si="103"/>
        <v>0</v>
      </c>
      <c r="CL120" s="49">
        <f t="shared" si="154"/>
        <v>0</v>
      </c>
      <c r="CM120" s="4">
        <f t="shared" si="155"/>
        <v>0</v>
      </c>
      <c r="CN120" s="49">
        <f t="shared" si="156"/>
        <v>0</v>
      </c>
      <c r="CP120" s="74">
        <f t="shared" si="198"/>
        <v>117</v>
      </c>
      <c r="CQ120" s="56">
        <f t="shared" si="158"/>
        <v>0</v>
      </c>
      <c r="CR120" s="4">
        <f t="shared" si="159"/>
        <v>0</v>
      </c>
      <c r="CS120" s="4">
        <f t="shared" si="160"/>
        <v>0</v>
      </c>
      <c r="CT120" s="49">
        <f t="shared" si="161"/>
        <v>0</v>
      </c>
      <c r="CU120" s="4">
        <f t="shared" si="162"/>
        <v>0</v>
      </c>
      <c r="CV120" s="49">
        <f t="shared" si="163"/>
        <v>0</v>
      </c>
      <c r="CW120" s="56"/>
      <c r="CX120" s="74">
        <f t="shared" si="199"/>
        <v>117</v>
      </c>
      <c r="CY120" s="4">
        <f>Input_All!Q119*(1-$DC$3)</f>
        <v>0.44434647915162895</v>
      </c>
      <c r="CZ120" s="4">
        <f>Input_All!L119</f>
        <v>0</v>
      </c>
      <c r="DA120" s="4">
        <f>Input_All!M119</f>
        <v>0</v>
      </c>
      <c r="DB120" s="49">
        <f>$DC$3*Input_All!Q119</f>
        <v>0.55565352084837105</v>
      </c>
      <c r="DD120" s="102">
        <f>Input_All!Q119*Input_All!C119</f>
        <v>0</v>
      </c>
      <c r="DG120" s="82">
        <f t="shared" si="200"/>
        <v>117</v>
      </c>
      <c r="DH120" s="56">
        <f t="shared" si="166"/>
        <v>9.4853450344457704E-2</v>
      </c>
      <c r="DI120" s="4">
        <f t="shared" si="167"/>
        <v>0.82368392918686395</v>
      </c>
      <c r="DJ120" s="4">
        <f t="shared" si="168"/>
        <v>0</v>
      </c>
      <c r="DK120" s="49">
        <f t="shared" si="169"/>
        <v>0.55565352084837105</v>
      </c>
      <c r="DM120" s="74">
        <f t="shared" si="201"/>
        <v>117</v>
      </c>
      <c r="DN120" s="4">
        <f t="shared" si="178"/>
        <v>3.4249634838395731E-6</v>
      </c>
      <c r="DO120" s="4">
        <f t="shared" si="178"/>
        <v>8.5187908922158037E-4</v>
      </c>
      <c r="DP120" s="49">
        <f t="shared" si="178"/>
        <v>0</v>
      </c>
      <c r="DQ120" s="49">
        <f t="shared" si="179"/>
        <v>0</v>
      </c>
      <c r="DS120" s="74">
        <f t="shared" si="202"/>
        <v>117</v>
      </c>
      <c r="DT120" s="410">
        <f t="shared" si="182"/>
        <v>1</v>
      </c>
      <c r="DU120" s="467">
        <f t="shared" si="205"/>
        <v>1</v>
      </c>
      <c r="DV120" s="49"/>
      <c r="DW120" s="102">
        <f t="shared" si="180"/>
        <v>0</v>
      </c>
      <c r="DY120" s="74">
        <f t="shared" si="203"/>
        <v>117</v>
      </c>
      <c r="DZ120" s="409">
        <f t="shared" si="173"/>
        <v>1</v>
      </c>
      <c r="EB120" s="102">
        <f t="shared" si="181"/>
        <v>0</v>
      </c>
      <c r="EE120" s="74">
        <f t="shared" si="204"/>
        <v>117</v>
      </c>
      <c r="EF120" s="409">
        <f>Input_Accepted!Q119</f>
        <v>1</v>
      </c>
      <c r="EH120" s="102">
        <f t="shared" si="184"/>
        <v>0.65</v>
      </c>
    </row>
    <row r="121" spans="1:138">
      <c r="A121" s="82">
        <f t="shared" si="186"/>
        <v>118</v>
      </c>
      <c r="B121" s="84">
        <f>Input_All!B120</f>
        <v>0</v>
      </c>
      <c r="C121" s="17">
        <f>Input_All!C120</f>
        <v>0</v>
      </c>
      <c r="D121" s="16">
        <f t="shared" si="106"/>
        <v>0</v>
      </c>
      <c r="E121" s="12"/>
      <c r="F121" s="11">
        <f t="shared" si="107"/>
        <v>0</v>
      </c>
      <c r="G121" s="11">
        <f t="shared" si="108"/>
        <v>0</v>
      </c>
      <c r="H121" s="49">
        <f t="shared" si="109"/>
        <v>0</v>
      </c>
      <c r="J121" s="61">
        <f t="shared" si="110"/>
        <v>118</v>
      </c>
      <c r="K121" s="5">
        <f>Input_All!B120</f>
        <v>0</v>
      </c>
      <c r="L121" s="4">
        <f t="shared" si="175"/>
        <v>1829</v>
      </c>
      <c r="M121" s="4">
        <f t="shared" si="176"/>
        <v>1</v>
      </c>
      <c r="N121" s="4"/>
      <c r="O121" s="49"/>
      <c r="Q121" s="43">
        <f t="shared" si="187"/>
        <v>118</v>
      </c>
      <c r="R121" s="14">
        <f>Input_All!M120</f>
        <v>0</v>
      </c>
      <c r="S121" s="14">
        <f t="shared" si="112"/>
        <v>0</v>
      </c>
      <c r="T121" s="14">
        <f t="shared" si="113"/>
        <v>0</v>
      </c>
      <c r="U121" s="14">
        <f t="shared" si="114"/>
        <v>0</v>
      </c>
      <c r="V121" s="14">
        <f t="shared" si="115"/>
        <v>0</v>
      </c>
      <c r="W121" s="49"/>
      <c r="X121" s="43">
        <f t="shared" si="188"/>
        <v>118</v>
      </c>
      <c r="Y121" s="14">
        <f>+Input_All!I120</f>
        <v>0</v>
      </c>
      <c r="Z121" s="14">
        <f t="shared" si="117"/>
        <v>0</v>
      </c>
      <c r="AA121" s="14">
        <f t="shared" si="118"/>
        <v>0</v>
      </c>
      <c r="AB121" s="14">
        <f t="shared" si="119"/>
        <v>0</v>
      </c>
      <c r="AC121" s="14">
        <f t="shared" si="120"/>
        <v>0</v>
      </c>
      <c r="AD121" s="50"/>
      <c r="AE121" s="43">
        <f t="shared" si="189"/>
        <v>118</v>
      </c>
      <c r="AF121" s="14">
        <f>Input_All!E120</f>
        <v>0</v>
      </c>
      <c r="AG121" s="14">
        <f>Input_All!J120</f>
        <v>9.6716301074937699E-2</v>
      </c>
      <c r="AH121" s="14">
        <f>Input_All!K120</f>
        <v>0.85095235890548304</v>
      </c>
      <c r="AI121" s="44">
        <f>Input_All!L120</f>
        <v>0</v>
      </c>
      <c r="AK121" s="56">
        <f t="shared" si="95"/>
        <v>0</v>
      </c>
      <c r="AL121" s="4">
        <f t="shared" si="96"/>
        <v>0</v>
      </c>
      <c r="AM121" s="4">
        <f t="shared" si="97"/>
        <v>0</v>
      </c>
      <c r="AN121" s="4">
        <f t="shared" si="122"/>
        <v>0</v>
      </c>
      <c r="AO121" s="57">
        <f t="shared" ref="AO121:AQ123" si="206">1+AO120</f>
        <v>118</v>
      </c>
      <c r="AQ121" s="74">
        <f t="shared" si="206"/>
        <v>118</v>
      </c>
      <c r="AR121" s="73">
        <f t="shared" si="98"/>
        <v>-9.6716301074937699E-2</v>
      </c>
      <c r="AS121" s="73">
        <f t="shared" si="99"/>
        <v>-0.85095235890548304</v>
      </c>
      <c r="AT121" s="50">
        <f t="shared" si="124"/>
        <v>0</v>
      </c>
      <c r="AU121" s="50">
        <f t="shared" si="125"/>
        <v>-0.55565352084837105</v>
      </c>
      <c r="AW121" s="74">
        <f t="shared" si="191"/>
        <v>118</v>
      </c>
      <c r="AX121" s="4">
        <f t="shared" si="127"/>
        <v>0</v>
      </c>
      <c r="AY121" s="4">
        <f t="shared" si="127"/>
        <v>0</v>
      </c>
      <c r="AZ121" s="49">
        <f t="shared" si="127"/>
        <v>0</v>
      </c>
      <c r="BA121" s="4">
        <f t="shared" si="100"/>
        <v>0</v>
      </c>
      <c r="BC121" s="74">
        <f t="shared" si="192"/>
        <v>118</v>
      </c>
      <c r="BD121" s="56">
        <f t="shared" si="129"/>
        <v>0</v>
      </c>
      <c r="BE121" s="4">
        <f t="shared" si="130"/>
        <v>0</v>
      </c>
      <c r="BF121" s="4">
        <f t="shared" si="131"/>
        <v>0</v>
      </c>
      <c r="BG121" s="49">
        <f t="shared" si="132"/>
        <v>0</v>
      </c>
      <c r="BI121" s="74">
        <f t="shared" si="193"/>
        <v>118</v>
      </c>
      <c r="BJ121" s="56" t="e">
        <f t="shared" si="134"/>
        <v>#DIV/0!</v>
      </c>
      <c r="BK121" s="4" t="e">
        <f t="shared" si="135"/>
        <v>#DIV/0!</v>
      </c>
      <c r="BL121" s="4" t="e">
        <f t="shared" si="136"/>
        <v>#DIV/0!</v>
      </c>
      <c r="BM121" s="49" t="e">
        <f t="shared" si="137"/>
        <v>#DIV/0!</v>
      </c>
      <c r="BO121" s="74">
        <f t="shared" si="194"/>
        <v>118</v>
      </c>
      <c r="BP121" s="56">
        <f t="shared" si="139"/>
        <v>0</v>
      </c>
      <c r="BQ121" s="4">
        <f t="shared" si="140"/>
        <v>0</v>
      </c>
      <c r="BR121" s="4">
        <f t="shared" si="177"/>
        <v>0</v>
      </c>
      <c r="BS121" s="49">
        <f t="shared" si="141"/>
        <v>0</v>
      </c>
      <c r="BU121" s="74">
        <f t="shared" si="195"/>
        <v>118</v>
      </c>
      <c r="BV121" s="73">
        <f t="shared" si="143"/>
        <v>9.3540428936179955E-3</v>
      </c>
      <c r="BW121" s="73">
        <f t="shared" si="144"/>
        <v>0.72411991712680601</v>
      </c>
      <c r="BX121" s="73">
        <f t="shared" si="145"/>
        <v>0</v>
      </c>
      <c r="BY121" s="1">
        <f t="shared" si="146"/>
        <v>0.30875083523119112</v>
      </c>
      <c r="BZ121" s="91">
        <f t="shared" si="147"/>
        <v>0</v>
      </c>
      <c r="CB121" s="74">
        <f t="shared" si="196"/>
        <v>118</v>
      </c>
      <c r="CC121" s="56">
        <f t="shared" si="149"/>
        <v>0</v>
      </c>
      <c r="CD121" s="4">
        <f t="shared" si="150"/>
        <v>0</v>
      </c>
      <c r="CE121" s="4">
        <f t="shared" si="151"/>
        <v>0</v>
      </c>
      <c r="CF121" s="49">
        <f t="shared" si="152"/>
        <v>0</v>
      </c>
      <c r="CH121" s="74">
        <f t="shared" si="197"/>
        <v>118</v>
      </c>
      <c r="CI121" s="56">
        <f t="shared" si="101"/>
        <v>0</v>
      </c>
      <c r="CJ121" s="4">
        <f t="shared" si="102"/>
        <v>0</v>
      </c>
      <c r="CK121" s="4">
        <f t="shared" si="103"/>
        <v>0</v>
      </c>
      <c r="CL121" s="49">
        <f t="shared" si="154"/>
        <v>0</v>
      </c>
      <c r="CM121" s="4">
        <f t="shared" si="155"/>
        <v>0</v>
      </c>
      <c r="CN121" s="49">
        <f t="shared" si="156"/>
        <v>0</v>
      </c>
      <c r="CP121" s="74">
        <f t="shared" si="198"/>
        <v>118</v>
      </c>
      <c r="CQ121" s="56">
        <f t="shared" si="158"/>
        <v>0</v>
      </c>
      <c r="CR121" s="4">
        <f t="shared" si="159"/>
        <v>0</v>
      </c>
      <c r="CS121" s="4">
        <f t="shared" si="160"/>
        <v>0</v>
      </c>
      <c r="CT121" s="49">
        <f t="shared" si="161"/>
        <v>0</v>
      </c>
      <c r="CU121" s="4">
        <f t="shared" si="162"/>
        <v>0</v>
      </c>
      <c r="CV121" s="49">
        <f t="shared" si="163"/>
        <v>0</v>
      </c>
      <c r="CW121" s="56"/>
      <c r="CX121" s="74">
        <f t="shared" si="199"/>
        <v>118</v>
      </c>
      <c r="CY121" s="4">
        <f>Input_All!Q120*(1-$DC$3)</f>
        <v>0.44434647915162895</v>
      </c>
      <c r="CZ121" s="4">
        <f>Input_All!L120</f>
        <v>0</v>
      </c>
      <c r="DA121" s="4">
        <f>Input_All!M120</f>
        <v>0</v>
      </c>
      <c r="DB121" s="49">
        <f>$DC$3*Input_All!Q120</f>
        <v>0.55565352084837105</v>
      </c>
      <c r="DD121" s="102">
        <f>Input_All!Q120*Input_All!C120</f>
        <v>0</v>
      </c>
      <c r="DG121" s="82">
        <f t="shared" si="200"/>
        <v>118</v>
      </c>
      <c r="DH121" s="56">
        <f t="shared" si="166"/>
        <v>9.6716301074937699E-2</v>
      </c>
      <c r="DI121" s="4">
        <f t="shared" si="167"/>
        <v>0.85095235890548304</v>
      </c>
      <c r="DJ121" s="4">
        <f t="shared" si="168"/>
        <v>0</v>
      </c>
      <c r="DK121" s="49">
        <f t="shared" si="169"/>
        <v>0.55565352084837105</v>
      </c>
      <c r="DM121" s="74">
        <f t="shared" si="201"/>
        <v>118</v>
      </c>
      <c r="DN121" s="4">
        <f t="shared" si="178"/>
        <v>3.4702128440498515E-6</v>
      </c>
      <c r="DO121" s="4">
        <f t="shared" si="178"/>
        <v>7.4356725931926885E-4</v>
      </c>
      <c r="DP121" s="49">
        <f t="shared" si="178"/>
        <v>0</v>
      </c>
      <c r="DQ121" s="49">
        <f t="shared" si="179"/>
        <v>0</v>
      </c>
      <c r="DS121" s="74">
        <f t="shared" si="202"/>
        <v>118</v>
      </c>
      <c r="DT121" s="410">
        <f t="shared" si="182"/>
        <v>1</v>
      </c>
      <c r="DU121" s="467">
        <f t="shared" si="205"/>
        <v>1</v>
      </c>
      <c r="DV121" s="49"/>
      <c r="DW121" s="102">
        <f t="shared" si="180"/>
        <v>0</v>
      </c>
      <c r="DY121" s="74">
        <f t="shared" si="203"/>
        <v>118</v>
      </c>
      <c r="DZ121" s="409">
        <f t="shared" si="173"/>
        <v>1</v>
      </c>
      <c r="EB121" s="102">
        <f t="shared" si="181"/>
        <v>0</v>
      </c>
      <c r="EE121" s="74">
        <f t="shared" si="204"/>
        <v>118</v>
      </c>
      <c r="EF121" s="409">
        <f>Input_Accepted!Q120</f>
        <v>1</v>
      </c>
      <c r="EH121" s="102">
        <f t="shared" si="184"/>
        <v>0.65</v>
      </c>
    </row>
    <row r="122" spans="1:138">
      <c r="A122" s="82">
        <f t="shared" si="186"/>
        <v>119</v>
      </c>
      <c r="B122" s="84">
        <f>Input_All!B121</f>
        <v>0</v>
      </c>
      <c r="C122" s="17">
        <f>Input_All!C121</f>
        <v>0</v>
      </c>
      <c r="D122" s="16">
        <f t="shared" si="106"/>
        <v>0</v>
      </c>
      <c r="E122" s="12"/>
      <c r="F122" s="11">
        <f t="shared" si="107"/>
        <v>0</v>
      </c>
      <c r="G122" s="11">
        <f t="shared" si="108"/>
        <v>0</v>
      </c>
      <c r="H122" s="49">
        <f t="shared" si="109"/>
        <v>0</v>
      </c>
      <c r="J122" s="61">
        <f t="shared" si="110"/>
        <v>119</v>
      </c>
      <c r="K122" s="5">
        <f>Input_All!B121</f>
        <v>0</v>
      </c>
      <c r="L122" s="4">
        <f t="shared" si="175"/>
        <v>1829</v>
      </c>
      <c r="M122" s="4">
        <f t="shared" si="176"/>
        <v>1</v>
      </c>
      <c r="N122" s="4"/>
      <c r="O122" s="49"/>
      <c r="Q122" s="43">
        <f t="shared" si="187"/>
        <v>119</v>
      </c>
      <c r="R122" s="14">
        <f>Input_All!M121</f>
        <v>0</v>
      </c>
      <c r="S122" s="14">
        <f t="shared" si="112"/>
        <v>0</v>
      </c>
      <c r="T122" s="14">
        <f t="shared" si="113"/>
        <v>0</v>
      </c>
      <c r="U122" s="14">
        <f t="shared" si="114"/>
        <v>0</v>
      </c>
      <c r="V122" s="14">
        <f t="shared" si="115"/>
        <v>0</v>
      </c>
      <c r="W122" s="49"/>
      <c r="X122" s="43">
        <f t="shared" si="188"/>
        <v>119</v>
      </c>
      <c r="Y122" s="14">
        <f>+Input_All!I121</f>
        <v>0</v>
      </c>
      <c r="Z122" s="14">
        <f t="shared" si="117"/>
        <v>0</v>
      </c>
      <c r="AA122" s="14">
        <f t="shared" si="118"/>
        <v>0</v>
      </c>
      <c r="AB122" s="14">
        <f t="shared" si="119"/>
        <v>0</v>
      </c>
      <c r="AC122" s="14">
        <f t="shared" si="120"/>
        <v>0</v>
      </c>
      <c r="AD122" s="50"/>
      <c r="AE122" s="43">
        <f t="shared" si="189"/>
        <v>119</v>
      </c>
      <c r="AF122" s="14">
        <f>Input_All!E121</f>
        <v>0</v>
      </c>
      <c r="AG122" s="14">
        <f>Input_All!J121</f>
        <v>9.8591336849222194E-2</v>
      </c>
      <c r="AH122" s="14">
        <f>Input_All!K121</f>
        <v>0.87603634582064704</v>
      </c>
      <c r="AI122" s="44">
        <f>Input_All!L121</f>
        <v>0</v>
      </c>
      <c r="AK122" s="56">
        <f t="shared" si="95"/>
        <v>0</v>
      </c>
      <c r="AL122" s="4">
        <f t="shared" si="96"/>
        <v>0</v>
      </c>
      <c r="AM122" s="4">
        <f t="shared" si="97"/>
        <v>0</v>
      </c>
      <c r="AN122" s="4">
        <f t="shared" si="122"/>
        <v>0</v>
      </c>
      <c r="AO122" s="57">
        <f t="shared" si="206"/>
        <v>119</v>
      </c>
      <c r="AQ122" s="74">
        <f t="shared" si="206"/>
        <v>119</v>
      </c>
      <c r="AR122" s="73">
        <f t="shared" si="98"/>
        <v>-9.8591336849222194E-2</v>
      </c>
      <c r="AS122" s="73">
        <f t="shared" si="99"/>
        <v>-0.87603634582064704</v>
      </c>
      <c r="AT122" s="50">
        <f t="shared" si="124"/>
        <v>0</v>
      </c>
      <c r="AU122" s="50">
        <f t="shared" si="125"/>
        <v>-0.55565352084837105</v>
      </c>
      <c r="AW122" s="74">
        <f t="shared" si="191"/>
        <v>119</v>
      </c>
      <c r="AX122" s="4">
        <f t="shared" si="127"/>
        <v>0</v>
      </c>
      <c r="AY122" s="4">
        <f t="shared" si="127"/>
        <v>0</v>
      </c>
      <c r="AZ122" s="49">
        <f t="shared" si="127"/>
        <v>0</v>
      </c>
      <c r="BA122" s="4">
        <f t="shared" si="100"/>
        <v>0</v>
      </c>
      <c r="BC122" s="74">
        <f t="shared" si="192"/>
        <v>119</v>
      </c>
      <c r="BD122" s="56">
        <f t="shared" si="129"/>
        <v>0</v>
      </c>
      <c r="BE122" s="4">
        <f t="shared" si="130"/>
        <v>0</v>
      </c>
      <c r="BF122" s="4">
        <f t="shared" si="131"/>
        <v>0</v>
      </c>
      <c r="BG122" s="49">
        <f t="shared" si="132"/>
        <v>0</v>
      </c>
      <c r="BI122" s="74">
        <f t="shared" si="193"/>
        <v>119</v>
      </c>
      <c r="BJ122" s="56" t="e">
        <f t="shared" si="134"/>
        <v>#DIV/0!</v>
      </c>
      <c r="BK122" s="4" t="e">
        <f t="shared" si="135"/>
        <v>#DIV/0!</v>
      </c>
      <c r="BL122" s="4" t="e">
        <f t="shared" si="136"/>
        <v>#DIV/0!</v>
      </c>
      <c r="BM122" s="49" t="e">
        <f t="shared" si="137"/>
        <v>#DIV/0!</v>
      </c>
      <c r="BO122" s="74">
        <f t="shared" si="194"/>
        <v>119</v>
      </c>
      <c r="BP122" s="56">
        <f t="shared" si="139"/>
        <v>0</v>
      </c>
      <c r="BQ122" s="4">
        <f t="shared" si="140"/>
        <v>0</v>
      </c>
      <c r="BR122" s="4">
        <f t="shared" si="177"/>
        <v>0</v>
      </c>
      <c r="BS122" s="49">
        <f t="shared" si="141"/>
        <v>0</v>
      </c>
      <c r="BU122" s="74">
        <f t="shared" si="195"/>
        <v>119</v>
      </c>
      <c r="BV122" s="73">
        <f t="shared" si="143"/>
        <v>9.7202517017167984E-3</v>
      </c>
      <c r="BW122" s="73">
        <f t="shared" si="144"/>
        <v>0.7674396791987923</v>
      </c>
      <c r="BX122" s="73">
        <f t="shared" si="145"/>
        <v>0</v>
      </c>
      <c r="BY122" s="1">
        <f t="shared" si="146"/>
        <v>0.30875083523119112</v>
      </c>
      <c r="BZ122" s="91">
        <f t="shared" si="147"/>
        <v>0</v>
      </c>
      <c r="CB122" s="74">
        <f t="shared" si="196"/>
        <v>119</v>
      </c>
      <c r="CC122" s="56">
        <f t="shared" si="149"/>
        <v>0</v>
      </c>
      <c r="CD122" s="4">
        <f t="shared" si="150"/>
        <v>0</v>
      </c>
      <c r="CE122" s="4">
        <f t="shared" si="151"/>
        <v>0</v>
      </c>
      <c r="CF122" s="49">
        <f t="shared" si="152"/>
        <v>0</v>
      </c>
      <c r="CH122" s="74">
        <f t="shared" si="197"/>
        <v>119</v>
      </c>
      <c r="CI122" s="56">
        <f t="shared" si="101"/>
        <v>0</v>
      </c>
      <c r="CJ122" s="4">
        <f t="shared" si="102"/>
        <v>0</v>
      </c>
      <c r="CK122" s="4">
        <f t="shared" si="103"/>
        <v>0</v>
      </c>
      <c r="CL122" s="49">
        <f t="shared" si="154"/>
        <v>0</v>
      </c>
      <c r="CM122" s="4">
        <f t="shared" si="155"/>
        <v>0</v>
      </c>
      <c r="CN122" s="49">
        <f t="shared" si="156"/>
        <v>0</v>
      </c>
      <c r="CP122" s="74">
        <f t="shared" si="198"/>
        <v>119</v>
      </c>
      <c r="CQ122" s="56">
        <f t="shared" si="158"/>
        <v>0</v>
      </c>
      <c r="CR122" s="4">
        <f t="shared" si="159"/>
        <v>0</v>
      </c>
      <c r="CS122" s="4">
        <f t="shared" si="160"/>
        <v>0</v>
      </c>
      <c r="CT122" s="49">
        <f t="shared" si="161"/>
        <v>0</v>
      </c>
      <c r="CU122" s="4">
        <f t="shared" si="162"/>
        <v>0</v>
      </c>
      <c r="CV122" s="49">
        <f t="shared" si="163"/>
        <v>0</v>
      </c>
      <c r="CW122" s="56"/>
      <c r="CX122" s="74">
        <f t="shared" si="199"/>
        <v>119</v>
      </c>
      <c r="CY122" s="4">
        <f>Input_All!Q121*(1-$DC$3)</f>
        <v>0.44434647915162895</v>
      </c>
      <c r="CZ122" s="4">
        <f>Input_All!L121</f>
        <v>0</v>
      </c>
      <c r="DA122" s="4">
        <f>Input_All!M121</f>
        <v>0</v>
      </c>
      <c r="DB122" s="49">
        <f>$DC$3*Input_All!Q121</f>
        <v>0.55565352084837105</v>
      </c>
      <c r="DD122" s="102">
        <f>Input_All!Q121*Input_All!C121</f>
        <v>0</v>
      </c>
      <c r="DG122" s="82">
        <f t="shared" si="200"/>
        <v>119</v>
      </c>
      <c r="DH122" s="56">
        <f t="shared" si="166"/>
        <v>9.8591336849222194E-2</v>
      </c>
      <c r="DI122" s="4">
        <f t="shared" si="167"/>
        <v>0.87603634582064704</v>
      </c>
      <c r="DJ122" s="4">
        <f t="shared" si="168"/>
        <v>0</v>
      </c>
      <c r="DK122" s="49">
        <f t="shared" si="169"/>
        <v>0.55565352084837105</v>
      </c>
      <c r="DM122" s="74">
        <f t="shared" si="201"/>
        <v>119</v>
      </c>
      <c r="DN122" s="4">
        <f t="shared" si="178"/>
        <v>3.5157591548466549E-6</v>
      </c>
      <c r="DO122" s="4">
        <f t="shared" si="178"/>
        <v>6.2920639956011892E-4</v>
      </c>
      <c r="DP122" s="49">
        <f t="shared" si="178"/>
        <v>0</v>
      </c>
      <c r="DQ122" s="49">
        <f t="shared" si="179"/>
        <v>0</v>
      </c>
      <c r="DS122" s="74">
        <f t="shared" si="202"/>
        <v>119</v>
      </c>
      <c r="DT122" s="410">
        <f t="shared" si="182"/>
        <v>1</v>
      </c>
      <c r="DU122" s="467">
        <f t="shared" si="205"/>
        <v>1</v>
      </c>
      <c r="DV122" s="49"/>
      <c r="DW122" s="102">
        <f t="shared" si="180"/>
        <v>0</v>
      </c>
      <c r="DY122" s="74">
        <f t="shared" si="203"/>
        <v>119</v>
      </c>
      <c r="DZ122" s="409">
        <f t="shared" si="173"/>
        <v>1</v>
      </c>
      <c r="EB122" s="102">
        <f t="shared" si="181"/>
        <v>0</v>
      </c>
      <c r="EE122" s="74">
        <f t="shared" si="204"/>
        <v>119</v>
      </c>
      <c r="EF122" s="409">
        <f>Input_Accepted!Q121</f>
        <v>1</v>
      </c>
      <c r="EH122" s="102">
        <f t="shared" si="184"/>
        <v>0.65</v>
      </c>
    </row>
    <row r="123" spans="1:138" ht="15.75" thickBot="1">
      <c r="A123" s="83">
        <f t="shared" si="186"/>
        <v>120</v>
      </c>
      <c r="B123" s="85">
        <f>Input_All!B122</f>
        <v>0</v>
      </c>
      <c r="C123" s="65">
        <f>Input_All!C122</f>
        <v>0</v>
      </c>
      <c r="D123" s="66">
        <f t="shared" si="106"/>
        <v>0</v>
      </c>
      <c r="E123" s="67"/>
      <c r="F123" s="68">
        <f t="shared" si="107"/>
        <v>0</v>
      </c>
      <c r="G123" s="68">
        <f t="shared" si="108"/>
        <v>0</v>
      </c>
      <c r="H123" s="53">
        <f t="shared" si="109"/>
        <v>0</v>
      </c>
      <c r="J123" s="62">
        <f t="shared" si="110"/>
        <v>120</v>
      </c>
      <c r="K123" s="63">
        <f>Input_All!B122</f>
        <v>0</v>
      </c>
      <c r="L123" s="4">
        <f t="shared" si="175"/>
        <v>1829</v>
      </c>
      <c r="M123" s="4">
        <f t="shared" si="176"/>
        <v>1</v>
      </c>
      <c r="N123" s="59"/>
      <c r="O123" s="53"/>
      <c r="Q123" s="45">
        <f t="shared" si="187"/>
        <v>120</v>
      </c>
      <c r="R123" s="46">
        <f>Input_All!M122</f>
        <v>0</v>
      </c>
      <c r="S123" s="46">
        <f t="shared" si="112"/>
        <v>0</v>
      </c>
      <c r="T123" s="46">
        <f t="shared" si="113"/>
        <v>0</v>
      </c>
      <c r="U123" s="14">
        <f t="shared" si="114"/>
        <v>0</v>
      </c>
      <c r="V123" s="14">
        <f t="shared" si="115"/>
        <v>0</v>
      </c>
      <c r="W123" s="53"/>
      <c r="X123" s="45">
        <f t="shared" si="188"/>
        <v>120</v>
      </c>
      <c r="Y123" s="46">
        <f>+Input_All!I122</f>
        <v>0</v>
      </c>
      <c r="Z123" s="46">
        <f t="shared" si="117"/>
        <v>0</v>
      </c>
      <c r="AA123" s="46">
        <f t="shared" si="118"/>
        <v>0</v>
      </c>
      <c r="AB123" s="14">
        <f t="shared" si="119"/>
        <v>0</v>
      </c>
      <c r="AC123" s="14">
        <f t="shared" si="120"/>
        <v>0</v>
      </c>
      <c r="AD123" s="51"/>
      <c r="AE123" s="45">
        <f t="shared" si="189"/>
        <v>120</v>
      </c>
      <c r="AF123" s="46">
        <f>Input_All!E122</f>
        <v>0</v>
      </c>
      <c r="AG123" s="46">
        <f>Input_All!J122</f>
        <v>0</v>
      </c>
      <c r="AH123" s="46">
        <f>Input_All!K122</f>
        <v>0.89872183502636405</v>
      </c>
      <c r="AI123" s="47">
        <f>Input_All!L122</f>
        <v>0</v>
      </c>
      <c r="AK123" s="58">
        <f t="shared" si="95"/>
        <v>0</v>
      </c>
      <c r="AL123" s="59">
        <f t="shared" si="96"/>
        <v>0</v>
      </c>
      <c r="AM123" s="59">
        <f t="shared" si="97"/>
        <v>0</v>
      </c>
      <c r="AN123" s="59">
        <f t="shared" si="122"/>
        <v>0</v>
      </c>
      <c r="AO123" s="60">
        <f t="shared" si="206"/>
        <v>120</v>
      </c>
      <c r="AQ123" s="75">
        <f t="shared" si="206"/>
        <v>120</v>
      </c>
      <c r="AR123" s="76">
        <f t="shared" si="98"/>
        <v>0</v>
      </c>
      <c r="AS123" s="76">
        <f t="shared" si="99"/>
        <v>-0.89872183502636405</v>
      </c>
      <c r="AT123" s="51">
        <f t="shared" si="124"/>
        <v>0</v>
      </c>
      <c r="AU123" s="50">
        <f t="shared" si="125"/>
        <v>-0.55565352084837105</v>
      </c>
      <c r="AW123" s="75">
        <f t="shared" si="191"/>
        <v>120</v>
      </c>
      <c r="AX123" s="59">
        <f t="shared" si="127"/>
        <v>0</v>
      </c>
      <c r="AY123" s="59">
        <f t="shared" si="127"/>
        <v>0</v>
      </c>
      <c r="AZ123" s="53">
        <f t="shared" si="127"/>
        <v>0</v>
      </c>
      <c r="BA123" s="4">
        <f t="shared" si="100"/>
        <v>0</v>
      </c>
      <c r="BC123" s="75">
        <f t="shared" si="192"/>
        <v>120</v>
      </c>
      <c r="BD123" s="58">
        <f t="shared" si="129"/>
        <v>0</v>
      </c>
      <c r="BE123" s="4">
        <f t="shared" si="130"/>
        <v>0</v>
      </c>
      <c r="BF123" s="59">
        <f t="shared" si="131"/>
        <v>0</v>
      </c>
      <c r="BG123" s="53">
        <f t="shared" si="132"/>
        <v>0</v>
      </c>
      <c r="BI123" s="75">
        <f t="shared" si="193"/>
        <v>120</v>
      </c>
      <c r="BJ123" s="58" t="e">
        <f t="shared" si="134"/>
        <v>#DIV/0!</v>
      </c>
      <c r="BK123" s="59" t="e">
        <f t="shared" si="135"/>
        <v>#DIV/0!</v>
      </c>
      <c r="BL123" s="59" t="e">
        <f t="shared" si="136"/>
        <v>#DIV/0!</v>
      </c>
      <c r="BM123" s="53" t="e">
        <f t="shared" si="137"/>
        <v>#DIV/0!</v>
      </c>
      <c r="BO123" s="75">
        <f t="shared" si="194"/>
        <v>120</v>
      </c>
      <c r="BP123" s="58">
        <f t="shared" si="139"/>
        <v>0</v>
      </c>
      <c r="BQ123" s="59">
        <f t="shared" si="140"/>
        <v>0</v>
      </c>
      <c r="BR123" s="59">
        <f t="shared" si="177"/>
        <v>0</v>
      </c>
      <c r="BS123" s="53">
        <f t="shared" si="141"/>
        <v>0</v>
      </c>
      <c r="BU123" s="75">
        <f t="shared" si="195"/>
        <v>120</v>
      </c>
      <c r="BV123" s="76">
        <f t="shared" si="143"/>
        <v>0</v>
      </c>
      <c r="BW123" s="76">
        <f t="shared" si="144"/>
        <v>0.80770093675315513</v>
      </c>
      <c r="BX123" s="76">
        <f t="shared" si="145"/>
        <v>0</v>
      </c>
      <c r="BY123" s="1">
        <f t="shared" si="146"/>
        <v>0.30875083523119112</v>
      </c>
      <c r="BZ123" s="92">
        <f t="shared" si="147"/>
        <v>0</v>
      </c>
      <c r="CB123" s="75">
        <f t="shared" si="196"/>
        <v>120</v>
      </c>
      <c r="CC123" s="58">
        <f t="shared" si="149"/>
        <v>0</v>
      </c>
      <c r="CD123" s="59">
        <f t="shared" si="150"/>
        <v>0</v>
      </c>
      <c r="CE123" s="59">
        <f t="shared" si="151"/>
        <v>0</v>
      </c>
      <c r="CF123" s="53">
        <f t="shared" si="152"/>
        <v>0</v>
      </c>
      <c r="CH123" s="75">
        <f t="shared" si="197"/>
        <v>120</v>
      </c>
      <c r="CI123" s="58">
        <f t="shared" si="101"/>
        <v>0</v>
      </c>
      <c r="CJ123" s="59">
        <f t="shared" si="102"/>
        <v>0</v>
      </c>
      <c r="CK123" s="59">
        <f t="shared" si="103"/>
        <v>0</v>
      </c>
      <c r="CL123" s="53">
        <f t="shared" si="154"/>
        <v>0</v>
      </c>
      <c r="CM123" s="59">
        <f t="shared" si="155"/>
        <v>0</v>
      </c>
      <c r="CN123" s="53">
        <f t="shared" si="156"/>
        <v>0</v>
      </c>
      <c r="CP123" s="75">
        <f t="shared" si="198"/>
        <v>120</v>
      </c>
      <c r="CQ123" s="58">
        <f t="shared" si="158"/>
        <v>0</v>
      </c>
      <c r="CR123" s="59">
        <f t="shared" si="159"/>
        <v>0</v>
      </c>
      <c r="CS123" s="59">
        <f t="shared" si="160"/>
        <v>0</v>
      </c>
      <c r="CT123" s="53">
        <f t="shared" si="161"/>
        <v>0</v>
      </c>
      <c r="CU123" s="59">
        <f t="shared" si="162"/>
        <v>0</v>
      </c>
      <c r="CV123" s="53">
        <f t="shared" si="163"/>
        <v>0</v>
      </c>
      <c r="CW123" s="56"/>
      <c r="CX123" s="75">
        <f t="shared" si="199"/>
        <v>120</v>
      </c>
      <c r="CY123" s="59">
        <f>Input_All!Q122*(1-$DC$3)</f>
        <v>0.44434647915162895</v>
      </c>
      <c r="CZ123" s="59">
        <f>Input_All!L122</f>
        <v>0</v>
      </c>
      <c r="DA123" s="59">
        <f>Input_All!M122</f>
        <v>0</v>
      </c>
      <c r="DB123" s="53">
        <f>$DC$3*Input_All!Q122</f>
        <v>0.55565352084837105</v>
      </c>
      <c r="DD123" s="103">
        <f>Input_All!Q122*Input_All!C122</f>
        <v>0</v>
      </c>
      <c r="DG123" s="83">
        <f t="shared" si="200"/>
        <v>120</v>
      </c>
      <c r="DH123" s="58">
        <f t="shared" si="166"/>
        <v>0</v>
      </c>
      <c r="DI123" s="59">
        <f t="shared" si="167"/>
        <v>0.89872183502636405</v>
      </c>
      <c r="DJ123" s="59">
        <f t="shared" si="168"/>
        <v>0</v>
      </c>
      <c r="DK123" s="53">
        <f t="shared" si="169"/>
        <v>0.55565352084837105</v>
      </c>
      <c r="DM123" s="75">
        <f t="shared" si="201"/>
        <v>120</v>
      </c>
      <c r="DN123" s="59">
        <f t="shared" si="178"/>
        <v>9.7202517017167984E-3</v>
      </c>
      <c r="DO123" s="59">
        <f t="shared" si="178"/>
        <v>5.1463142050270263E-4</v>
      </c>
      <c r="DP123" s="53">
        <f t="shared" si="178"/>
        <v>0</v>
      </c>
      <c r="DQ123" s="53">
        <f t="shared" si="179"/>
        <v>0</v>
      </c>
      <c r="DS123" s="75">
        <f t="shared" si="202"/>
        <v>120</v>
      </c>
      <c r="DT123" s="411">
        <f t="shared" si="182"/>
        <v>1</v>
      </c>
      <c r="DU123" s="469">
        <f t="shared" si="205"/>
        <v>1</v>
      </c>
      <c r="DV123" s="53"/>
      <c r="DW123" s="103">
        <v>0</v>
      </c>
      <c r="DY123" s="75">
        <f t="shared" si="203"/>
        <v>120</v>
      </c>
      <c r="DZ123" s="409">
        <f t="shared" si="173"/>
        <v>1</v>
      </c>
      <c r="EB123" s="103">
        <f t="shared" si="181"/>
        <v>0</v>
      </c>
      <c r="EE123" s="75">
        <f t="shared" si="204"/>
        <v>120</v>
      </c>
      <c r="EF123" s="409">
        <f>Input_Accepted!Q122</f>
        <v>1</v>
      </c>
      <c r="EH123" s="103">
        <f t="shared" si="184"/>
        <v>0.65</v>
      </c>
    </row>
    <row r="124" spans="1:138">
      <c r="AS124" s="32"/>
      <c r="AW124"/>
      <c r="BC124"/>
      <c r="BI124"/>
      <c r="BO124"/>
      <c r="BU124"/>
      <c r="CB124"/>
      <c r="CH124"/>
      <c r="CP124"/>
      <c r="CX124"/>
      <c r="DG124"/>
      <c r="DM124"/>
      <c r="DS124"/>
    </row>
  </sheetData>
  <mergeCells count="21">
    <mergeCell ref="BV1:BZ1"/>
    <mergeCell ref="B1:H1"/>
    <mergeCell ref="K1:O1"/>
    <mergeCell ref="R1:T1"/>
    <mergeCell ref="Y1:AA1"/>
    <mergeCell ref="AF1:AI1"/>
    <mergeCell ref="AK1:AM1"/>
    <mergeCell ref="AR1:AT1"/>
    <mergeCell ref="AX1:AZ1"/>
    <mergeCell ref="BD1:BF1"/>
    <mergeCell ref="BJ1:BL1"/>
    <mergeCell ref="BP1:BR1"/>
    <mergeCell ref="EF1:EH1"/>
    <mergeCell ref="DZ1:EB1"/>
    <mergeCell ref="CC1:CE1"/>
    <mergeCell ref="CI1:CK1"/>
    <mergeCell ref="CY1:DD1"/>
    <mergeCell ref="DH1:DJ1"/>
    <mergeCell ref="DN1:DP1"/>
    <mergeCell ref="DT1:DW1"/>
    <mergeCell ref="CQ1:CS1"/>
  </mergeCells>
  <conditionalFormatting sqref="H2 F2:G1048576">
    <cfRule type="cellIs" dxfId="4" priority="5" operator="equal">
      <formula>1</formula>
    </cfRule>
  </conditionalFormatting>
  <conditionalFormatting sqref="H3:H123">
    <cfRule type="cellIs" dxfId="3" priority="3" operator="greaterThan">
      <formula>0</formula>
    </cfRule>
    <cfRule type="cellIs" dxfId="2" priority="4" operator="equal">
      <formula>1</formula>
    </cfRule>
  </conditionalFormatting>
  <conditionalFormatting sqref="F3:G123">
    <cfRule type="cellIs" dxfId="1" priority="2" operator="greaterThan">
      <formula>0</formula>
    </cfRule>
  </conditionalFormatting>
  <conditionalFormatting sqref="CQ3:CQ123">
    <cfRule type="cellIs" dxfId="0" priority="1" operator="equal">
      <formula>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Feuil3">
    <tabColor rgb="FF00B050"/>
  </sheetPr>
  <dimension ref="A1:BH334"/>
  <sheetViews>
    <sheetView showGridLines="0" view="pageBreakPreview" zoomScale="70" zoomScaleNormal="80" zoomScaleSheetLayoutView="70" workbookViewId="0">
      <pane ySplit="1" topLeftCell="A2" activePane="bottomLeft" state="frozen"/>
      <selection pane="bottomLeft" activeCell="L70" sqref="L70"/>
    </sheetView>
  </sheetViews>
  <sheetFormatPr baseColWidth="10" defaultColWidth="11.42578125" defaultRowHeight="15"/>
  <cols>
    <col min="1" max="1" width="3.7109375" style="19" customWidth="1"/>
    <col min="2" max="2" width="6.42578125" style="19" customWidth="1"/>
    <col min="3" max="3" width="4.85546875" style="19" customWidth="1"/>
    <col min="4" max="4" width="17" style="19" customWidth="1"/>
    <col min="5" max="8" width="9.7109375" style="19" customWidth="1"/>
    <col min="9" max="9" width="15.7109375" style="19" customWidth="1"/>
    <col min="10" max="10" width="22.85546875" style="19" customWidth="1"/>
    <col min="11" max="11" width="23" style="19" customWidth="1"/>
    <col min="12" max="13" width="15.7109375" style="19" customWidth="1"/>
    <col min="14" max="14" width="18.140625" style="19" customWidth="1"/>
    <col min="15" max="17" width="15.7109375" style="19" customWidth="1"/>
    <col min="18" max="21" width="15.7109375" style="18" customWidth="1"/>
    <col min="22" max="22" width="13" style="18" customWidth="1"/>
    <col min="23" max="23" width="22.42578125" style="18" customWidth="1"/>
    <col min="24" max="24" width="11.42578125" style="18"/>
    <col min="25" max="25" width="11.42578125" style="22"/>
    <col min="26" max="26" width="11.42578125" style="18"/>
    <col min="27" max="27" width="11.42578125" style="21"/>
    <col min="28" max="28" width="4.42578125" style="24" bestFit="1" customWidth="1"/>
    <col min="29" max="29" width="15.7109375" style="21" bestFit="1" customWidth="1"/>
    <col min="30" max="30" width="15.28515625" style="21" bestFit="1" customWidth="1"/>
    <col min="31" max="31" width="18.42578125" style="21" bestFit="1" customWidth="1"/>
    <col min="32" max="32" width="11.42578125" style="21"/>
    <col min="33" max="33" width="4.42578125" style="24" bestFit="1" customWidth="1"/>
    <col min="34" max="36" width="11.42578125" style="21"/>
    <col min="37" max="37" width="14.28515625" style="21" customWidth="1"/>
    <col min="38" max="38" width="26" style="21" bestFit="1" customWidth="1"/>
    <col min="39" max="39" width="23.42578125" style="21" bestFit="1" customWidth="1"/>
    <col min="40" max="59" width="11.42578125" style="21"/>
    <col min="60" max="16384" width="11.42578125" style="18"/>
  </cols>
  <sheetData>
    <row r="1" spans="1:42" ht="15.75" thickBot="1">
      <c r="A1" s="116"/>
      <c r="B1" s="116"/>
      <c r="C1" s="116"/>
      <c r="D1" s="116"/>
      <c r="E1" s="21"/>
      <c r="F1" s="21"/>
      <c r="G1" s="21"/>
      <c r="H1" s="21"/>
      <c r="I1" s="21"/>
      <c r="J1" s="21"/>
      <c r="K1" s="21"/>
      <c r="L1" s="21"/>
      <c r="M1" s="21"/>
      <c r="N1" s="21"/>
      <c r="O1" s="21"/>
      <c r="P1" s="21"/>
      <c r="Q1" s="21"/>
      <c r="R1" s="21"/>
      <c r="AC1" s="24"/>
      <c r="AD1" s="24"/>
      <c r="AE1" s="24"/>
      <c r="AH1" s="24"/>
      <c r="AJ1" s="24"/>
      <c r="AK1" s="24"/>
      <c r="AL1" s="24"/>
      <c r="AM1" s="24"/>
      <c r="AO1" s="24"/>
      <c r="AP1" s="24"/>
    </row>
    <row r="2" spans="1:42" ht="66" customHeight="1" thickTop="1">
      <c r="B2" s="558" t="s">
        <v>43</v>
      </c>
      <c r="C2" s="559"/>
      <c r="D2" s="559"/>
      <c r="E2" s="559"/>
      <c r="F2" s="559"/>
      <c r="G2" s="559"/>
      <c r="H2" s="559"/>
      <c r="I2" s="559"/>
      <c r="J2" s="559"/>
      <c r="K2" s="559"/>
      <c r="L2" s="559"/>
      <c r="M2" s="559"/>
      <c r="N2" s="559"/>
      <c r="O2" s="559"/>
      <c r="P2" s="559"/>
      <c r="Q2" s="559"/>
      <c r="R2" s="560"/>
      <c r="AA2" s="25"/>
      <c r="AH2" s="26"/>
      <c r="AO2" s="24"/>
      <c r="AP2" s="26"/>
    </row>
    <row r="3" spans="1:42" ht="84" customHeight="1" thickBot="1">
      <c r="B3" s="561" t="s">
        <v>531</v>
      </c>
      <c r="C3" s="562"/>
      <c r="D3" s="562"/>
      <c r="E3" s="562"/>
      <c r="F3" s="562"/>
      <c r="G3" s="562"/>
      <c r="H3" s="562"/>
      <c r="I3" s="562"/>
      <c r="J3" s="562"/>
      <c r="K3" s="562"/>
      <c r="L3" s="562"/>
      <c r="M3" s="562"/>
      <c r="N3" s="562"/>
      <c r="O3" s="562"/>
      <c r="P3" s="562"/>
      <c r="Q3" s="562"/>
      <c r="R3" s="563"/>
      <c r="AA3" s="25"/>
      <c r="AH3" s="26"/>
      <c r="AO3" s="24"/>
      <c r="AP3" s="26"/>
    </row>
    <row r="4" spans="1:42" ht="34.5" customHeight="1" thickTop="1">
      <c r="A4" s="37"/>
      <c r="B4" s="37"/>
      <c r="C4" s="37"/>
      <c r="D4" s="37"/>
      <c r="E4" s="37"/>
      <c r="F4" s="37"/>
      <c r="G4" s="37"/>
      <c r="H4" s="37"/>
      <c r="I4" s="37"/>
      <c r="J4" s="37"/>
      <c r="K4" s="37"/>
      <c r="L4" s="37"/>
      <c r="M4" s="37"/>
      <c r="N4" s="37"/>
      <c r="O4" s="37"/>
      <c r="P4" s="37"/>
      <c r="Q4" s="37"/>
      <c r="R4" s="21"/>
      <c r="AA4" s="25"/>
      <c r="AH4" s="26"/>
      <c r="AO4" s="24"/>
      <c r="AP4" s="26"/>
    </row>
    <row r="5" spans="1:42" s="21" customFormat="1" ht="35.25" customHeight="1" thickBot="1">
      <c r="A5" s="37"/>
      <c r="B5" s="37"/>
      <c r="C5" s="37"/>
      <c r="D5" s="37"/>
      <c r="E5" s="37"/>
      <c r="F5" s="37"/>
      <c r="G5" s="37"/>
      <c r="H5" s="37"/>
      <c r="I5" s="37"/>
      <c r="J5" s="37"/>
      <c r="K5" s="37"/>
      <c r="L5" s="37"/>
      <c r="M5" s="37"/>
      <c r="N5" s="37"/>
      <c r="O5" s="37"/>
      <c r="P5" s="37"/>
      <c r="Q5" s="37"/>
      <c r="S5" s="18"/>
      <c r="T5" s="18"/>
      <c r="U5" s="18"/>
      <c r="V5" s="18"/>
      <c r="W5" s="18"/>
      <c r="X5" s="18"/>
      <c r="Y5" s="22"/>
      <c r="Z5" s="18"/>
      <c r="AA5" s="25"/>
      <c r="AB5" s="24"/>
      <c r="AG5" s="24"/>
      <c r="AH5" s="26"/>
      <c r="AO5" s="24"/>
      <c r="AP5" s="26"/>
    </row>
    <row r="6" spans="1:42" s="21" customFormat="1" ht="15.75" thickTop="1">
      <c r="A6" s="37"/>
      <c r="B6" s="167"/>
      <c r="C6" s="168"/>
      <c r="D6" s="168"/>
      <c r="E6" s="168"/>
      <c r="F6" s="168"/>
      <c r="G6" s="168"/>
      <c r="H6" s="168"/>
      <c r="I6" s="168"/>
      <c r="J6" s="168"/>
      <c r="K6" s="168"/>
      <c r="L6" s="168"/>
      <c r="M6" s="168"/>
      <c r="N6" s="168"/>
      <c r="O6" s="168"/>
      <c r="P6" s="168"/>
      <c r="Q6" s="168"/>
      <c r="R6" s="169"/>
      <c r="S6" s="18"/>
      <c r="T6" s="18"/>
      <c r="U6" s="18"/>
      <c r="V6" s="18"/>
      <c r="W6" s="18"/>
      <c r="X6" s="18"/>
      <c r="Y6" s="22"/>
      <c r="Z6" s="18"/>
      <c r="AA6" s="25"/>
      <c r="AB6" s="24"/>
      <c r="AG6" s="24"/>
      <c r="AH6" s="26"/>
      <c r="AO6" s="24"/>
      <c r="AP6" s="26"/>
    </row>
    <row r="7" spans="1:42" s="21" customFormat="1" ht="36">
      <c r="A7" s="37"/>
      <c r="B7" s="214"/>
      <c r="C7" s="215"/>
      <c r="D7" s="215"/>
      <c r="E7" s="216"/>
      <c r="F7" s="216"/>
      <c r="G7" s="216"/>
      <c r="H7" s="216"/>
      <c r="I7" s="216"/>
      <c r="J7" s="215"/>
      <c r="K7" s="215"/>
      <c r="L7" s="216"/>
      <c r="M7" s="217" t="s">
        <v>107</v>
      </c>
      <c r="N7" s="215"/>
      <c r="O7" s="215"/>
      <c r="P7" s="215"/>
      <c r="Q7" s="215"/>
      <c r="R7" s="218"/>
      <c r="S7" s="18"/>
      <c r="T7" s="18"/>
      <c r="U7" s="18"/>
      <c r="V7" s="18"/>
      <c r="W7" s="18"/>
      <c r="X7" s="18"/>
      <c r="Y7" s="22"/>
      <c r="Z7" s="18"/>
      <c r="AA7" s="25"/>
      <c r="AB7" s="24"/>
      <c r="AG7" s="24"/>
      <c r="AH7" s="26"/>
      <c r="AO7" s="24"/>
      <c r="AP7" s="26"/>
    </row>
    <row r="8" spans="1:42" s="21" customFormat="1" ht="36">
      <c r="A8" s="37"/>
      <c r="B8" s="210"/>
      <c r="C8" s="211"/>
      <c r="D8" s="211"/>
      <c r="E8" s="211"/>
      <c r="F8" s="211"/>
      <c r="G8" s="211"/>
      <c r="H8" s="211"/>
      <c r="I8" s="211"/>
      <c r="J8" s="211"/>
      <c r="K8" s="211"/>
      <c r="L8" s="211"/>
      <c r="M8" s="211"/>
      <c r="N8" s="211"/>
      <c r="O8" s="211"/>
      <c r="P8" s="211"/>
      <c r="Q8" s="211"/>
      <c r="R8" s="212"/>
      <c r="S8" s="18"/>
      <c r="T8" s="18"/>
      <c r="U8" s="18"/>
      <c r="V8" s="18"/>
      <c r="W8" s="18"/>
      <c r="X8" s="18"/>
      <c r="Y8" s="22"/>
      <c r="Z8" s="18"/>
      <c r="AA8" s="25"/>
      <c r="AB8" s="24"/>
      <c r="AG8" s="24"/>
      <c r="AH8" s="26"/>
      <c r="AO8" s="24"/>
      <c r="AP8" s="26"/>
    </row>
    <row r="9" spans="1:42" s="21" customFormat="1" ht="36">
      <c r="A9" s="37"/>
      <c r="B9" s="220"/>
      <c r="C9" s="211"/>
      <c r="D9" s="243" t="s">
        <v>261</v>
      </c>
      <c r="E9" s="244"/>
      <c r="F9" s="244"/>
      <c r="G9" s="244"/>
      <c r="H9" s="244"/>
      <c r="I9" s="244"/>
      <c r="J9" s="211"/>
      <c r="K9" s="211"/>
      <c r="L9" s="211"/>
      <c r="M9" s="211"/>
      <c r="N9" s="211"/>
      <c r="O9" s="211"/>
      <c r="P9" s="211"/>
      <c r="Q9" s="211"/>
      <c r="R9" s="212"/>
      <c r="S9" s="18"/>
      <c r="T9" s="18"/>
      <c r="U9" s="18"/>
      <c r="V9" s="18"/>
      <c r="W9" s="18"/>
      <c r="X9" s="18"/>
      <c r="Y9" s="22"/>
      <c r="Z9" s="18"/>
      <c r="AA9" s="25"/>
      <c r="AB9" s="24"/>
      <c r="AG9" s="24"/>
      <c r="AH9" s="26"/>
      <c r="AO9" s="24"/>
      <c r="AP9" s="26"/>
    </row>
    <row r="10" spans="1:42" s="21" customFormat="1" ht="17.25">
      <c r="A10" s="37"/>
      <c r="B10" s="155"/>
      <c r="C10" s="37"/>
      <c r="D10" s="37"/>
      <c r="E10" s="37"/>
      <c r="F10" s="37"/>
      <c r="G10" s="37"/>
      <c r="H10" s="37"/>
      <c r="I10" s="37"/>
      <c r="J10" s="37"/>
      <c r="K10" s="37"/>
      <c r="L10" s="37"/>
      <c r="M10" s="37"/>
      <c r="N10" s="582"/>
      <c r="O10" s="583"/>
      <c r="P10" s="583"/>
      <c r="Q10" s="37"/>
      <c r="R10" s="156"/>
      <c r="S10" s="18"/>
      <c r="T10" s="18"/>
      <c r="U10" s="18"/>
      <c r="V10" s="18"/>
      <c r="W10" s="18"/>
      <c r="X10" s="18"/>
      <c r="Y10" s="22"/>
      <c r="Z10" s="18"/>
      <c r="AA10" s="25"/>
      <c r="AB10" s="24"/>
      <c r="AG10" s="24"/>
      <c r="AH10" s="26"/>
      <c r="AO10" s="24"/>
      <c r="AP10" s="26"/>
    </row>
    <row r="11" spans="1:42" s="21" customFormat="1" ht="17.25" customHeight="1">
      <c r="A11" s="37"/>
      <c r="B11" s="155"/>
      <c r="C11" s="37"/>
      <c r="D11" s="37"/>
      <c r="E11" s="37"/>
      <c r="F11" s="37"/>
      <c r="G11" s="37"/>
      <c r="H11" s="37"/>
      <c r="I11" s="37"/>
      <c r="J11" s="37"/>
      <c r="K11" s="37"/>
      <c r="L11" s="506" t="s">
        <v>301</v>
      </c>
      <c r="M11" s="507"/>
      <c r="N11" s="584">
        <v>42916</v>
      </c>
      <c r="O11" s="585"/>
      <c r="P11" s="586"/>
      <c r="Q11" s="37"/>
      <c r="R11" s="156"/>
      <c r="S11" s="18"/>
      <c r="T11" s="18"/>
      <c r="U11" s="18"/>
      <c r="V11" s="18"/>
      <c r="W11" s="18"/>
      <c r="X11" s="18"/>
      <c r="Y11" s="22"/>
      <c r="Z11" s="18"/>
      <c r="AA11" s="25"/>
      <c r="AB11" s="24"/>
      <c r="AG11" s="24"/>
      <c r="AH11" s="26"/>
      <c r="AO11" s="24"/>
      <c r="AP11" s="26"/>
    </row>
    <row r="12" spans="1:42" s="21" customFormat="1" ht="17.25" customHeight="1">
      <c r="A12" s="37"/>
      <c r="B12" s="213"/>
      <c r="L12" s="506" t="s">
        <v>235</v>
      </c>
      <c r="M12" s="507"/>
      <c r="N12" s="515" t="s">
        <v>422</v>
      </c>
      <c r="O12" s="516"/>
      <c r="P12" s="517"/>
      <c r="Q12" s="157"/>
      <c r="R12" s="158"/>
      <c r="S12" s="18"/>
      <c r="T12" s="18"/>
      <c r="U12" s="18"/>
      <c r="V12" s="18"/>
      <c r="W12" s="18"/>
      <c r="X12" s="18"/>
      <c r="Y12" s="22"/>
      <c r="Z12" s="18"/>
      <c r="AA12" s="25"/>
      <c r="AB12" s="24"/>
      <c r="AG12" s="24"/>
      <c r="AH12" s="26"/>
      <c r="AO12" s="24"/>
      <c r="AP12" s="26"/>
    </row>
    <row r="13" spans="1:42" s="21" customFormat="1" ht="16.5" customHeight="1">
      <c r="A13" s="37"/>
      <c r="B13" s="213"/>
      <c r="L13" s="506" t="s">
        <v>293</v>
      </c>
      <c r="M13" s="507"/>
      <c r="N13" s="515" t="s">
        <v>423</v>
      </c>
      <c r="O13" s="516"/>
      <c r="P13" s="517"/>
      <c r="Q13" s="157"/>
      <c r="R13" s="158"/>
      <c r="S13" s="18"/>
      <c r="T13" s="18"/>
      <c r="U13" s="18"/>
      <c r="V13" s="18"/>
      <c r="W13" s="18"/>
      <c r="X13" s="18"/>
      <c r="Y13" s="22"/>
      <c r="Z13" s="18"/>
      <c r="AA13" s="25"/>
      <c r="AB13" s="24"/>
      <c r="AG13" s="24"/>
      <c r="AH13" s="26"/>
      <c r="AO13" s="24"/>
      <c r="AP13" s="26"/>
    </row>
    <row r="14" spans="1:42" s="21" customFormat="1" ht="17.25" customHeight="1">
      <c r="A14" s="37"/>
      <c r="B14" s="213"/>
      <c r="L14" s="506" t="s">
        <v>294</v>
      </c>
      <c r="M14" s="507"/>
      <c r="N14" s="515" t="s">
        <v>166</v>
      </c>
      <c r="O14" s="516"/>
      <c r="P14" s="517"/>
      <c r="Q14" s="157"/>
      <c r="R14" s="158"/>
      <c r="S14" s="18"/>
      <c r="T14" s="18"/>
      <c r="U14" s="18"/>
      <c r="V14" s="18"/>
      <c r="W14" s="18"/>
      <c r="X14" s="18"/>
      <c r="Y14" s="22"/>
      <c r="Z14" s="18"/>
      <c r="AA14" s="25"/>
      <c r="AB14" s="24"/>
      <c r="AG14" s="24"/>
      <c r="AH14" s="26"/>
      <c r="AO14" s="24"/>
      <c r="AP14" s="26"/>
    </row>
    <row r="15" spans="1:42" s="21" customFormat="1" ht="17.25" customHeight="1">
      <c r="A15" s="37"/>
      <c r="B15" s="213"/>
      <c r="L15" s="506" t="s">
        <v>295</v>
      </c>
      <c r="M15" s="507"/>
      <c r="N15" s="515" t="s">
        <v>424</v>
      </c>
      <c r="O15" s="516"/>
      <c r="P15" s="517"/>
      <c r="Q15" s="157"/>
      <c r="R15" s="158"/>
      <c r="S15" s="18"/>
      <c r="T15" s="18"/>
      <c r="U15" s="18"/>
      <c r="V15" s="18"/>
      <c r="W15" s="18"/>
      <c r="X15" s="18"/>
      <c r="Y15" s="22"/>
      <c r="Z15" s="18"/>
      <c r="AA15" s="25"/>
      <c r="AB15" s="24"/>
      <c r="AG15" s="24"/>
      <c r="AH15" s="26"/>
      <c r="AO15" s="24"/>
      <c r="AP15" s="26"/>
    </row>
    <row r="16" spans="1:42" s="21" customFormat="1" ht="17.25" customHeight="1">
      <c r="A16" s="37"/>
      <c r="B16" s="213"/>
      <c r="L16" s="506" t="s">
        <v>297</v>
      </c>
      <c r="M16" s="507"/>
      <c r="N16" s="515" t="s">
        <v>425</v>
      </c>
      <c r="O16" s="516"/>
      <c r="P16" s="517"/>
      <c r="Q16" s="157"/>
      <c r="R16" s="158"/>
      <c r="S16" s="18"/>
      <c r="T16" s="18"/>
      <c r="U16" s="18"/>
      <c r="V16" s="18"/>
      <c r="W16" s="18"/>
      <c r="X16" s="18"/>
      <c r="Y16" s="22"/>
      <c r="Z16" s="18"/>
      <c r="AA16" s="25"/>
      <c r="AB16" s="24"/>
      <c r="AG16" s="24"/>
      <c r="AH16" s="26"/>
      <c r="AO16" s="24"/>
      <c r="AP16" s="26"/>
    </row>
    <row r="17" spans="1:42" s="21" customFormat="1" ht="36.75" customHeight="1">
      <c r="A17" s="37"/>
      <c r="B17" s="213"/>
      <c r="L17" s="506" t="s">
        <v>299</v>
      </c>
      <c r="M17" s="507"/>
      <c r="N17" s="538" t="s">
        <v>426</v>
      </c>
      <c r="O17" s="539"/>
      <c r="P17" s="540"/>
      <c r="Q17" s="157"/>
      <c r="R17" s="158"/>
      <c r="S17" s="18"/>
      <c r="T17" s="18"/>
      <c r="U17" s="18"/>
      <c r="V17" s="18"/>
      <c r="W17" s="18"/>
      <c r="X17" s="18"/>
      <c r="Y17" s="22"/>
      <c r="Z17" s="18"/>
      <c r="AA17" s="25"/>
      <c r="AB17" s="24"/>
      <c r="AG17" s="24"/>
      <c r="AH17" s="26"/>
      <c r="AO17" s="24"/>
      <c r="AP17" s="26"/>
    </row>
    <row r="18" spans="1:42" s="21" customFormat="1" ht="17.25" customHeight="1">
      <c r="A18" s="37"/>
      <c r="B18" s="213"/>
      <c r="L18" s="506" t="s">
        <v>108</v>
      </c>
      <c r="M18" s="507"/>
      <c r="N18" s="515" t="s">
        <v>222</v>
      </c>
      <c r="O18" s="516"/>
      <c r="P18" s="517"/>
      <c r="Q18" s="157"/>
      <c r="R18" s="158"/>
      <c r="S18" s="18"/>
      <c r="T18" s="18"/>
      <c r="U18" s="18"/>
      <c r="V18" s="18"/>
      <c r="W18" s="18"/>
      <c r="X18" s="18"/>
      <c r="Y18" s="22"/>
      <c r="Z18" s="18"/>
      <c r="AA18" s="25"/>
      <c r="AB18" s="24"/>
      <c r="AG18" s="24"/>
      <c r="AH18" s="26"/>
      <c r="AO18" s="24"/>
      <c r="AP18" s="26"/>
    </row>
    <row r="19" spans="1:42" ht="15.75">
      <c r="B19" s="202"/>
      <c r="C19" s="221"/>
      <c r="D19" s="18"/>
      <c r="E19" s="221"/>
      <c r="F19" s="221"/>
      <c r="G19" s="221"/>
      <c r="H19" s="221"/>
      <c r="I19" s="221"/>
      <c r="J19" s="221"/>
      <c r="K19" s="221"/>
      <c r="L19" s="221"/>
      <c r="M19" s="221"/>
      <c r="N19" s="221"/>
      <c r="O19" s="221"/>
      <c r="P19" s="221"/>
      <c r="Q19" s="221"/>
      <c r="R19" s="222"/>
    </row>
    <row r="20" spans="1:42" ht="15.75">
      <c r="B20" s="202"/>
      <c r="C20" s="157"/>
      <c r="D20" s="157"/>
      <c r="E20" s="157"/>
      <c r="F20" s="157"/>
      <c r="G20" s="157"/>
      <c r="H20" s="157"/>
      <c r="I20" s="157"/>
      <c r="J20" s="157"/>
      <c r="K20" s="157"/>
      <c r="L20" s="157"/>
      <c r="M20" s="157"/>
      <c r="N20" s="157"/>
      <c r="O20" s="157"/>
      <c r="P20" s="157"/>
      <c r="Q20" s="157"/>
      <c r="R20" s="158"/>
    </row>
    <row r="21" spans="1:42" ht="17.25">
      <c r="B21" s="160"/>
      <c r="C21" s="121"/>
      <c r="D21" s="245"/>
      <c r="E21" s="137"/>
      <c r="F21" s="137"/>
      <c r="G21" s="137"/>
      <c r="H21" s="137"/>
      <c r="J21" s="18"/>
      <c r="K21" s="18"/>
      <c r="L21" s="18"/>
      <c r="M21" s="18"/>
      <c r="N21" s="18"/>
      <c r="O21" s="18"/>
      <c r="P21" s="121"/>
      <c r="Q21" s="37"/>
      <c r="R21" s="161"/>
    </row>
    <row r="22" spans="1:42" s="21" customFormat="1" ht="15.75">
      <c r="A22" s="37"/>
      <c r="B22" s="572"/>
      <c r="C22" s="476"/>
      <c r="D22" s="157"/>
      <c r="E22" s="157"/>
      <c r="F22" s="157"/>
      <c r="G22" s="157"/>
      <c r="H22" s="157"/>
      <c r="I22" s="157"/>
      <c r="J22" s="157"/>
      <c r="K22" s="157"/>
      <c r="L22" s="157"/>
      <c r="M22" s="157"/>
      <c r="N22" s="157"/>
      <c r="O22" s="157"/>
      <c r="P22" s="157"/>
      <c r="Q22" s="39"/>
      <c r="R22" s="162"/>
      <c r="S22" s="18"/>
      <c r="T22" s="18"/>
      <c r="U22" s="18"/>
      <c r="V22" s="18"/>
      <c r="W22" s="18"/>
      <c r="X22" s="18"/>
      <c r="Y22" s="22"/>
      <c r="Z22" s="18"/>
      <c r="AA22" s="25"/>
      <c r="AB22" s="24"/>
      <c r="AG22" s="24"/>
      <c r="AH22" s="26"/>
      <c r="AO22" s="24"/>
      <c r="AP22" s="26"/>
    </row>
    <row r="23" spans="1:42" s="21" customFormat="1" ht="63.75" customHeight="1" thickBot="1">
      <c r="A23" s="37"/>
      <c r="B23" s="219"/>
      <c r="C23" s="135"/>
      <c r="D23" s="243" t="s">
        <v>262</v>
      </c>
      <c r="E23" s="157"/>
      <c r="F23" s="157"/>
      <c r="G23" s="157"/>
      <c r="H23" s="157"/>
      <c r="I23" s="157"/>
      <c r="J23" s="157"/>
      <c r="K23" s="157"/>
      <c r="L23" s="157"/>
      <c r="M23" s="157"/>
      <c r="N23" s="157"/>
      <c r="O23" s="157"/>
      <c r="P23" s="157"/>
      <c r="Q23" s="39"/>
      <c r="R23" s="162"/>
      <c r="S23" s="18"/>
      <c r="T23" s="18"/>
      <c r="U23" s="18"/>
      <c r="V23" s="18"/>
      <c r="W23" s="18"/>
      <c r="X23" s="18"/>
      <c r="Y23" s="22"/>
      <c r="Z23" s="18"/>
      <c r="AA23" s="25"/>
      <c r="AB23" s="24"/>
      <c r="AG23" s="24"/>
      <c r="AH23" s="26"/>
      <c r="AO23" s="24"/>
      <c r="AP23" s="26"/>
    </row>
    <row r="24" spans="1:42" s="21" customFormat="1" ht="36.75" customHeight="1">
      <c r="A24" s="37"/>
      <c r="B24" s="219"/>
      <c r="C24" s="135"/>
      <c r="E24" s="157"/>
      <c r="F24" s="157"/>
      <c r="G24" s="157"/>
      <c r="H24" s="157"/>
      <c r="M24" s="579" t="s">
        <v>233</v>
      </c>
      <c r="N24" s="580"/>
      <c r="O24" s="581"/>
      <c r="P24" s="574" t="s">
        <v>427</v>
      </c>
      <c r="Q24" s="575"/>
      <c r="R24" s="162"/>
      <c r="S24" s="18"/>
      <c r="T24" s="18"/>
      <c r="U24" s="18"/>
      <c r="V24" s="18"/>
      <c r="W24" s="18"/>
      <c r="X24" s="18"/>
      <c r="Y24" s="22"/>
      <c r="Z24" s="18"/>
      <c r="AA24" s="25"/>
      <c r="AB24" s="24"/>
      <c r="AG24" s="24"/>
      <c r="AH24" s="26"/>
      <c r="AO24" s="24"/>
      <c r="AP24" s="26"/>
    </row>
    <row r="25" spans="1:42" s="21" customFormat="1" ht="39" customHeight="1">
      <c r="A25" s="37"/>
      <c r="B25" s="219"/>
      <c r="C25" s="135"/>
      <c r="D25" s="157"/>
      <c r="E25" s="157"/>
      <c r="F25" s="157"/>
      <c r="G25" s="157"/>
      <c r="H25" s="157"/>
      <c r="M25" s="541" t="s">
        <v>234</v>
      </c>
      <c r="N25" s="542"/>
      <c r="O25" s="543"/>
      <c r="P25" s="518" t="s">
        <v>428</v>
      </c>
      <c r="Q25" s="519"/>
      <c r="R25" s="162"/>
      <c r="S25" s="18"/>
      <c r="T25" s="18"/>
      <c r="U25" s="18"/>
      <c r="V25" s="18"/>
      <c r="W25" s="18"/>
      <c r="X25" s="18"/>
      <c r="Y25" s="22"/>
      <c r="Z25" s="18"/>
      <c r="AA25" s="25"/>
      <c r="AB25" s="24"/>
      <c r="AG25" s="24"/>
      <c r="AH25" s="26"/>
      <c r="AO25" s="24"/>
      <c r="AP25" s="26"/>
    </row>
    <row r="26" spans="1:42" s="21" customFormat="1" ht="39" customHeight="1">
      <c r="A26" s="37"/>
      <c r="B26" s="265"/>
      <c r="C26" s="135"/>
      <c r="D26" s="157"/>
      <c r="E26" s="157"/>
      <c r="F26" s="157"/>
      <c r="G26" s="157"/>
      <c r="H26" s="157"/>
      <c r="M26" s="541" t="s">
        <v>296</v>
      </c>
      <c r="N26" s="542" t="s">
        <v>296</v>
      </c>
      <c r="O26" s="543"/>
      <c r="P26" s="518" t="s">
        <v>429</v>
      </c>
      <c r="Q26" s="519"/>
      <c r="R26" s="162"/>
      <c r="S26" s="18"/>
      <c r="T26" s="18"/>
      <c r="U26" s="18"/>
      <c r="V26" s="18"/>
      <c r="W26" s="18"/>
      <c r="X26" s="18"/>
      <c r="Y26" s="22"/>
      <c r="Z26" s="18"/>
      <c r="AA26" s="25"/>
      <c r="AB26" s="24"/>
      <c r="AG26" s="24"/>
      <c r="AH26" s="26"/>
      <c r="AO26" s="24"/>
      <c r="AP26" s="26"/>
    </row>
    <row r="27" spans="1:42" s="21" customFormat="1" ht="39" customHeight="1">
      <c r="A27" s="37"/>
      <c r="B27" s="265"/>
      <c r="C27" s="135"/>
      <c r="D27" s="157"/>
      <c r="E27" s="157"/>
      <c r="F27" s="157"/>
      <c r="G27" s="157"/>
      <c r="H27" s="157"/>
      <c r="M27" s="541" t="s">
        <v>298</v>
      </c>
      <c r="N27" s="542"/>
      <c r="O27" s="543"/>
      <c r="P27" s="544">
        <f>1-Calculation_Accepted!DC3</f>
        <v>0.45130040021586193</v>
      </c>
      <c r="Q27" s="545"/>
      <c r="R27" s="162"/>
      <c r="S27" s="18"/>
      <c r="T27" s="18"/>
      <c r="U27" s="18"/>
      <c r="V27" s="18"/>
      <c r="W27" s="18"/>
      <c r="X27" s="18"/>
      <c r="Y27" s="22"/>
      <c r="Z27" s="18"/>
      <c r="AA27" s="25"/>
      <c r="AB27" s="24"/>
      <c r="AG27" s="24"/>
      <c r="AH27" s="26"/>
      <c r="AO27" s="24"/>
      <c r="AP27" s="26"/>
    </row>
    <row r="28" spans="1:42" s="21" customFormat="1" ht="43.5" customHeight="1">
      <c r="A28" s="37"/>
      <c r="B28" s="219"/>
      <c r="C28" s="135"/>
      <c r="D28" s="157"/>
      <c r="E28" s="157"/>
      <c r="F28" s="157"/>
      <c r="G28" s="157"/>
      <c r="H28" s="157"/>
      <c r="M28" s="541" t="s">
        <v>109</v>
      </c>
      <c r="N28" s="542"/>
      <c r="O28" s="543"/>
      <c r="P28" s="518" t="s">
        <v>57</v>
      </c>
      <c r="Q28" s="519"/>
      <c r="R28" s="162"/>
      <c r="S28" s="18"/>
      <c r="T28" s="18"/>
      <c r="U28" s="18"/>
      <c r="V28" s="18"/>
      <c r="W28" s="18"/>
      <c r="X28" s="18"/>
      <c r="Y28" s="22"/>
      <c r="Z28" s="18"/>
      <c r="AA28" s="25"/>
      <c r="AB28" s="24"/>
      <c r="AG28" s="24"/>
      <c r="AH28" s="26"/>
      <c r="AO28" s="24"/>
      <c r="AP28" s="26"/>
    </row>
    <row r="29" spans="1:42" s="21" customFormat="1" ht="24" customHeight="1">
      <c r="A29" s="37"/>
      <c r="B29" s="219"/>
      <c r="C29" s="204"/>
      <c r="D29" s="157"/>
      <c r="E29" s="157"/>
      <c r="F29" s="157"/>
      <c r="G29" s="157"/>
      <c r="H29" s="157"/>
      <c r="M29" s="541" t="s">
        <v>236</v>
      </c>
      <c r="N29" s="542"/>
      <c r="O29" s="543"/>
      <c r="P29" s="518" t="s">
        <v>223</v>
      </c>
      <c r="Q29" s="519"/>
      <c r="R29" s="162"/>
      <c r="S29" s="18"/>
      <c r="T29" s="18"/>
      <c r="U29" s="18"/>
      <c r="V29" s="18"/>
      <c r="W29" s="18"/>
      <c r="X29" s="18"/>
      <c r="Y29" s="22"/>
      <c r="Z29" s="18"/>
      <c r="AA29" s="25"/>
      <c r="AB29" s="24"/>
      <c r="AG29" s="24"/>
      <c r="AH29" s="26"/>
      <c r="AO29" s="24"/>
      <c r="AP29" s="26"/>
    </row>
    <row r="30" spans="1:42" s="21" customFormat="1" ht="36.75" customHeight="1">
      <c r="A30" s="37"/>
      <c r="B30" s="572"/>
      <c r="C30" s="573"/>
      <c r="D30" s="157"/>
      <c r="E30" s="157"/>
      <c r="F30" s="157"/>
      <c r="G30" s="157"/>
      <c r="H30" s="157"/>
      <c r="M30" s="541" t="s">
        <v>224</v>
      </c>
      <c r="N30" s="542"/>
      <c r="O30" s="543"/>
      <c r="P30" s="518" t="s">
        <v>430</v>
      </c>
      <c r="Q30" s="519"/>
      <c r="R30" s="162"/>
      <c r="S30" s="18"/>
      <c r="T30" s="18"/>
      <c r="U30" s="18"/>
      <c r="V30" s="18"/>
      <c r="W30" s="18"/>
      <c r="X30" s="18"/>
      <c r="Y30" s="22"/>
      <c r="Z30" s="18"/>
      <c r="AA30" s="25"/>
      <c r="AB30" s="24"/>
      <c r="AG30" s="24"/>
      <c r="AH30" s="26"/>
      <c r="AO30" s="24"/>
      <c r="AP30" s="26"/>
    </row>
    <row r="31" spans="1:42" s="21" customFormat="1" ht="20.100000000000001" customHeight="1" thickBot="1">
      <c r="A31" s="37"/>
      <c r="B31" s="572"/>
      <c r="C31" s="573"/>
      <c r="E31" s="157"/>
      <c r="F31" s="157"/>
      <c r="G31" s="157"/>
      <c r="H31" s="157"/>
      <c r="M31" s="576" t="s">
        <v>225</v>
      </c>
      <c r="N31" s="577"/>
      <c r="O31" s="578"/>
      <c r="P31" s="520" t="s">
        <v>431</v>
      </c>
      <c r="Q31" s="521"/>
      <c r="R31" s="162"/>
      <c r="S31" s="18"/>
      <c r="T31" s="18"/>
      <c r="U31" s="18"/>
      <c r="V31" s="18"/>
      <c r="W31" s="18"/>
      <c r="X31" s="18"/>
      <c r="Y31" s="22"/>
      <c r="Z31" s="18"/>
      <c r="AA31" s="25"/>
      <c r="AB31" s="24"/>
      <c r="AG31" s="24"/>
      <c r="AH31" s="26"/>
      <c r="AO31" s="24"/>
      <c r="AP31" s="26"/>
    </row>
    <row r="32" spans="1:42" s="21" customFormat="1" ht="15.75">
      <c r="A32" s="37"/>
      <c r="B32" s="159"/>
      <c r="C32" s="137"/>
      <c r="D32" s="157"/>
      <c r="E32" s="157"/>
      <c r="F32" s="157"/>
      <c r="G32" s="157"/>
      <c r="H32" s="157"/>
      <c r="I32" s="157"/>
      <c r="J32" s="157"/>
      <c r="K32" s="157"/>
      <c r="L32" s="157"/>
      <c r="M32" s="157"/>
      <c r="N32" s="157"/>
      <c r="O32" s="157"/>
      <c r="P32" s="157"/>
      <c r="Q32" s="39"/>
      <c r="R32" s="162"/>
      <c r="S32" s="18"/>
      <c r="T32" s="18"/>
      <c r="U32" s="18"/>
      <c r="V32" s="18"/>
      <c r="W32" s="18"/>
      <c r="X32" s="18"/>
      <c r="Y32" s="22"/>
      <c r="Z32" s="18"/>
      <c r="AA32" s="25"/>
      <c r="AB32" s="24"/>
      <c r="AG32" s="24"/>
      <c r="AH32" s="26"/>
      <c r="AO32" s="24"/>
      <c r="AP32" s="26"/>
    </row>
    <row r="33" spans="1:42" s="21" customFormat="1" ht="15.75">
      <c r="A33" s="37"/>
      <c r="B33" s="159"/>
      <c r="C33" s="137"/>
      <c r="D33" s="157"/>
      <c r="E33" s="157"/>
      <c r="F33" s="157"/>
      <c r="G33" s="157"/>
      <c r="H33" s="157"/>
      <c r="I33" s="157"/>
      <c r="J33" s="157"/>
      <c r="K33" s="157"/>
      <c r="L33" s="157"/>
      <c r="M33" s="157"/>
      <c r="N33" s="157"/>
      <c r="O33" s="157"/>
      <c r="P33" s="157"/>
      <c r="Q33" s="39"/>
      <c r="R33" s="162"/>
      <c r="S33" s="18"/>
      <c r="T33" s="18"/>
      <c r="U33" s="18"/>
      <c r="V33" s="18"/>
      <c r="W33" s="18"/>
      <c r="X33" s="18"/>
      <c r="Y33" s="22"/>
      <c r="Z33" s="18"/>
      <c r="AA33" s="25"/>
      <c r="AB33" s="24"/>
      <c r="AG33" s="24"/>
      <c r="AH33" s="26"/>
      <c r="AO33" s="24"/>
      <c r="AP33" s="26"/>
    </row>
    <row r="34" spans="1:42" s="21" customFormat="1" ht="15.75">
      <c r="A34" s="37"/>
      <c r="B34" s="159"/>
      <c r="C34" s="137"/>
      <c r="D34" s="157"/>
      <c r="E34" s="157"/>
      <c r="F34" s="157"/>
      <c r="G34" s="157"/>
      <c r="H34" s="157"/>
      <c r="I34" s="157"/>
      <c r="J34" s="157"/>
      <c r="K34" s="157"/>
      <c r="L34" s="157"/>
      <c r="M34" s="157"/>
      <c r="N34" s="157"/>
      <c r="O34" s="157"/>
      <c r="P34" s="157"/>
      <c r="Q34" s="39"/>
      <c r="R34" s="162"/>
      <c r="S34" s="18"/>
      <c r="T34" s="18"/>
      <c r="U34" s="18"/>
      <c r="V34" s="18"/>
      <c r="W34" s="18"/>
      <c r="X34" s="18"/>
      <c r="Y34" s="22"/>
      <c r="Z34" s="18"/>
      <c r="AA34" s="25"/>
      <c r="AB34" s="24"/>
      <c r="AG34" s="24"/>
      <c r="AH34" s="26"/>
      <c r="AO34" s="24"/>
      <c r="AP34" s="26"/>
    </row>
    <row r="35" spans="1:42" s="21" customFormat="1" ht="15.75">
      <c r="A35" s="37"/>
      <c r="B35" s="159"/>
      <c r="C35" s="137"/>
      <c r="D35" s="157"/>
      <c r="E35" s="157"/>
      <c r="F35" s="157"/>
      <c r="G35" s="157"/>
      <c r="H35" s="157"/>
      <c r="I35" s="157"/>
      <c r="J35" s="157"/>
      <c r="K35" s="157"/>
      <c r="L35" s="157"/>
      <c r="M35" s="157"/>
      <c r="N35" s="157"/>
      <c r="O35" s="157"/>
      <c r="P35" s="157"/>
      <c r="Q35" s="39"/>
      <c r="R35" s="162"/>
      <c r="S35" s="18"/>
      <c r="T35" s="18"/>
      <c r="U35" s="18"/>
      <c r="V35" s="18"/>
      <c r="W35" s="18"/>
      <c r="X35" s="18"/>
      <c r="Y35" s="22"/>
      <c r="Z35" s="18"/>
      <c r="AA35" s="25"/>
      <c r="AB35" s="24"/>
      <c r="AG35" s="24"/>
      <c r="AH35" s="26"/>
      <c r="AO35" s="24"/>
      <c r="AP35" s="26"/>
    </row>
    <row r="36" spans="1:42" s="21" customFormat="1" ht="15.75">
      <c r="A36" s="37"/>
      <c r="B36" s="159"/>
      <c r="C36" s="137"/>
      <c r="D36" s="157"/>
      <c r="E36" s="157"/>
      <c r="F36" s="157"/>
      <c r="G36" s="157"/>
      <c r="H36" s="157"/>
      <c r="I36" s="157"/>
      <c r="J36" s="157"/>
      <c r="K36" s="157"/>
      <c r="L36" s="157"/>
      <c r="M36" s="157"/>
      <c r="N36" s="157"/>
      <c r="O36" s="157"/>
      <c r="P36" s="157"/>
      <c r="Q36" s="39"/>
      <c r="R36" s="162"/>
      <c r="S36" s="18"/>
      <c r="T36" s="18"/>
      <c r="U36" s="18"/>
      <c r="V36" s="18"/>
      <c r="W36" s="18"/>
      <c r="X36" s="18"/>
      <c r="Y36" s="22"/>
      <c r="Z36" s="18"/>
      <c r="AA36" s="25"/>
      <c r="AB36" s="24"/>
      <c r="AG36" s="24"/>
      <c r="AH36" s="26"/>
      <c r="AO36" s="24"/>
      <c r="AP36" s="26"/>
    </row>
    <row r="37" spans="1:42" s="21" customFormat="1" ht="36">
      <c r="A37" s="37"/>
      <c r="B37" s="159"/>
      <c r="C37" s="137"/>
      <c r="D37" s="243" t="s">
        <v>300</v>
      </c>
      <c r="E37" s="157"/>
      <c r="F37" s="157"/>
      <c r="G37" s="157"/>
      <c r="H37" s="157"/>
      <c r="I37" s="157"/>
      <c r="J37" s="157"/>
      <c r="K37" s="157"/>
      <c r="L37" s="157"/>
      <c r="M37" s="157"/>
      <c r="N37" s="157"/>
      <c r="O37" s="157"/>
      <c r="P37" s="157"/>
      <c r="Q37" s="39"/>
      <c r="R37" s="162"/>
      <c r="S37" s="18"/>
      <c r="T37" s="18"/>
      <c r="U37" s="18"/>
      <c r="V37" s="18"/>
      <c r="W37" s="18"/>
      <c r="X37" s="18"/>
      <c r="Y37" s="22"/>
      <c r="Z37" s="18"/>
      <c r="AA37" s="25"/>
      <c r="AB37" s="24"/>
      <c r="AG37" s="24"/>
      <c r="AH37" s="26"/>
      <c r="AO37" s="24"/>
      <c r="AP37" s="26"/>
    </row>
    <row r="38" spans="1:42" s="21" customFormat="1" ht="36">
      <c r="A38" s="37"/>
      <c r="B38" s="159"/>
      <c r="C38" s="137"/>
      <c r="D38" s="243"/>
      <c r="E38" s="157"/>
      <c r="F38" s="157"/>
      <c r="G38" s="157"/>
      <c r="H38" s="157"/>
      <c r="I38" s="157"/>
      <c r="J38" s="157"/>
      <c r="K38" s="157"/>
      <c r="L38" s="157"/>
      <c r="M38" s="157"/>
      <c r="N38" s="157"/>
      <c r="O38" s="157"/>
      <c r="P38" s="157"/>
      <c r="Q38" s="39"/>
      <c r="R38" s="162"/>
      <c r="S38" s="18"/>
      <c r="T38" s="18"/>
      <c r="U38" s="18"/>
      <c r="V38" s="18"/>
      <c r="W38" s="18"/>
      <c r="X38" s="18"/>
      <c r="Y38" s="22"/>
      <c r="Z38" s="18"/>
      <c r="AA38" s="25"/>
      <c r="AB38" s="24"/>
      <c r="AG38" s="24"/>
      <c r="AH38" s="26"/>
      <c r="AO38" s="24"/>
      <c r="AP38" s="26"/>
    </row>
    <row r="39" spans="1:42" s="21" customFormat="1" ht="36">
      <c r="A39" s="37"/>
      <c r="B39" s="159"/>
      <c r="C39" s="137"/>
      <c r="D39" s="243"/>
      <c r="E39" s="157"/>
      <c r="F39" s="157"/>
      <c r="G39" s="157"/>
      <c r="H39" s="157"/>
      <c r="I39" s="157"/>
      <c r="J39" s="157"/>
      <c r="K39" s="157"/>
      <c r="L39" s="157"/>
      <c r="M39" s="157"/>
      <c r="N39" s="157"/>
      <c r="O39" s="157"/>
      <c r="P39" s="157"/>
      <c r="Q39" s="39"/>
      <c r="R39" s="162"/>
      <c r="S39" s="18"/>
      <c r="T39" s="18"/>
      <c r="U39" s="18"/>
      <c r="V39" s="18"/>
      <c r="W39" s="18"/>
      <c r="X39" s="18"/>
      <c r="Y39" s="22"/>
      <c r="Z39" s="18"/>
      <c r="AA39" s="25"/>
      <c r="AB39" s="24"/>
      <c r="AG39" s="24"/>
      <c r="AH39" s="26"/>
      <c r="AO39" s="24"/>
      <c r="AP39" s="26"/>
    </row>
    <row r="40" spans="1:42" s="21" customFormat="1" ht="36">
      <c r="A40" s="37"/>
      <c r="B40" s="159"/>
      <c r="C40" s="137"/>
      <c r="D40" s="243"/>
      <c r="E40" s="157"/>
      <c r="F40" s="157"/>
      <c r="G40" s="157"/>
      <c r="H40" s="157"/>
      <c r="I40" s="157"/>
      <c r="J40" s="157"/>
      <c r="K40" s="157"/>
      <c r="L40" s="157"/>
      <c r="M40" s="157"/>
      <c r="N40" s="157"/>
      <c r="O40" s="157"/>
      <c r="P40" s="157"/>
      <c r="Q40" s="39"/>
      <c r="R40" s="162"/>
      <c r="S40" s="18"/>
      <c r="T40" s="18"/>
      <c r="U40" s="18"/>
      <c r="V40" s="18"/>
      <c r="W40" s="18"/>
      <c r="X40" s="18"/>
      <c r="Y40" s="22"/>
      <c r="Z40" s="18"/>
      <c r="AA40" s="25"/>
      <c r="AB40" s="24"/>
      <c r="AG40" s="24"/>
      <c r="AH40" s="26"/>
      <c r="AO40" s="24"/>
      <c r="AP40" s="26"/>
    </row>
    <row r="41" spans="1:42" s="21" customFormat="1" ht="36">
      <c r="A41" s="37"/>
      <c r="B41" s="159"/>
      <c r="C41" s="137"/>
      <c r="D41" s="243"/>
      <c r="E41" s="157"/>
      <c r="F41" s="157"/>
      <c r="G41" s="157"/>
      <c r="H41" s="157"/>
      <c r="I41" s="157"/>
      <c r="J41" s="157"/>
      <c r="K41" s="157"/>
      <c r="L41" s="157"/>
      <c r="M41" s="157"/>
      <c r="N41" s="157"/>
      <c r="O41" s="157"/>
      <c r="P41" s="157"/>
      <c r="Q41" s="39"/>
      <c r="R41" s="162"/>
      <c r="S41" s="18"/>
      <c r="T41" s="18"/>
      <c r="U41" s="18"/>
      <c r="V41" s="18"/>
      <c r="W41" s="18"/>
      <c r="X41" s="18"/>
      <c r="Y41" s="22"/>
      <c r="Z41" s="18"/>
      <c r="AA41" s="25"/>
      <c r="AB41" s="24"/>
      <c r="AG41" s="24"/>
      <c r="AH41" s="26"/>
      <c r="AO41" s="24"/>
      <c r="AP41" s="26"/>
    </row>
    <row r="42" spans="1:42" s="21" customFormat="1" ht="36">
      <c r="A42" s="37"/>
      <c r="B42" s="159"/>
      <c r="C42" s="137"/>
      <c r="D42" s="243"/>
      <c r="E42" s="157"/>
      <c r="F42" s="157"/>
      <c r="G42" s="157"/>
      <c r="H42" s="157"/>
      <c r="I42" s="157"/>
      <c r="J42" s="157"/>
      <c r="K42" s="157"/>
      <c r="L42" s="157"/>
      <c r="M42" s="157"/>
      <c r="N42" s="157"/>
      <c r="O42" s="157"/>
      <c r="P42" s="157"/>
      <c r="Q42" s="39"/>
      <c r="R42" s="162"/>
      <c r="S42" s="18"/>
      <c r="T42" s="18"/>
      <c r="U42" s="18"/>
      <c r="V42" s="18"/>
      <c r="W42" s="18"/>
      <c r="X42" s="18"/>
      <c r="Y42" s="22"/>
      <c r="Z42" s="18"/>
      <c r="AA42" s="25"/>
      <c r="AB42" s="24"/>
      <c r="AG42" s="24"/>
      <c r="AH42" s="26"/>
      <c r="AO42" s="24"/>
      <c r="AP42" s="26"/>
    </row>
    <row r="43" spans="1:42" s="21" customFormat="1" ht="36">
      <c r="A43" s="37"/>
      <c r="B43" s="159"/>
      <c r="C43" s="137"/>
      <c r="D43" s="243"/>
      <c r="E43" s="157"/>
      <c r="F43" s="157"/>
      <c r="G43" s="157"/>
      <c r="H43" s="157"/>
      <c r="I43" s="157"/>
      <c r="J43" s="157"/>
      <c r="K43" s="157"/>
      <c r="L43" s="157"/>
      <c r="M43" s="157"/>
      <c r="N43" s="157"/>
      <c r="O43" s="157"/>
      <c r="P43" s="157"/>
      <c r="Q43" s="39"/>
      <c r="R43" s="162"/>
      <c r="S43" s="18"/>
      <c r="T43" s="18"/>
      <c r="U43" s="18"/>
      <c r="V43" s="18"/>
      <c r="W43" s="18"/>
      <c r="X43" s="18"/>
      <c r="Y43" s="22"/>
      <c r="Z43" s="18"/>
      <c r="AA43" s="25"/>
      <c r="AB43" s="24"/>
      <c r="AG43" s="24"/>
      <c r="AH43" s="26"/>
      <c r="AO43" s="24"/>
      <c r="AP43" s="26"/>
    </row>
    <row r="44" spans="1:42" s="21" customFormat="1" ht="36">
      <c r="A44" s="37"/>
      <c r="B44" s="159"/>
      <c r="C44" s="137"/>
      <c r="D44" s="243"/>
      <c r="E44" s="157"/>
      <c r="F44" s="157"/>
      <c r="G44" s="157"/>
      <c r="H44" s="157"/>
      <c r="I44" s="157"/>
      <c r="J44" s="157"/>
      <c r="K44" s="157"/>
      <c r="L44" s="157"/>
      <c r="M44" s="157"/>
      <c r="N44" s="157"/>
      <c r="O44" s="157"/>
      <c r="P44" s="157"/>
      <c r="Q44" s="39"/>
      <c r="R44" s="162"/>
      <c r="S44" s="18"/>
      <c r="T44" s="18"/>
      <c r="U44" s="18"/>
      <c r="V44" s="18"/>
      <c r="W44" s="18"/>
      <c r="X44" s="18"/>
      <c r="Y44" s="22"/>
      <c r="Z44" s="18"/>
      <c r="AA44" s="25"/>
      <c r="AB44" s="24"/>
      <c r="AG44" s="24"/>
      <c r="AH44" s="26"/>
      <c r="AO44" s="24"/>
      <c r="AP44" s="26"/>
    </row>
    <row r="45" spans="1:42" s="21" customFormat="1" ht="36">
      <c r="A45" s="37"/>
      <c r="B45" s="159"/>
      <c r="C45" s="137"/>
      <c r="D45" s="243"/>
      <c r="E45" s="157"/>
      <c r="F45" s="157"/>
      <c r="G45" s="157"/>
      <c r="H45" s="157"/>
      <c r="I45" s="157"/>
      <c r="J45" s="157"/>
      <c r="K45" s="157"/>
      <c r="L45" s="157"/>
      <c r="M45" s="157"/>
      <c r="N45" s="157"/>
      <c r="O45" s="157"/>
      <c r="P45" s="157"/>
      <c r="Q45" s="39"/>
      <c r="R45" s="162"/>
      <c r="S45" s="18"/>
      <c r="T45" s="18"/>
      <c r="U45" s="18"/>
      <c r="V45" s="18"/>
      <c r="W45" s="18"/>
      <c r="X45" s="18"/>
      <c r="Y45" s="22"/>
      <c r="Z45" s="18"/>
      <c r="AA45" s="25"/>
      <c r="AB45" s="24"/>
      <c r="AG45" s="24"/>
      <c r="AH45" s="26"/>
      <c r="AO45" s="24"/>
      <c r="AP45" s="26"/>
    </row>
    <row r="46" spans="1:42" s="21" customFormat="1" ht="36">
      <c r="A46" s="37"/>
      <c r="B46" s="159"/>
      <c r="C46" s="137"/>
      <c r="D46" s="243"/>
      <c r="E46" s="157"/>
      <c r="F46" s="157"/>
      <c r="G46" s="157"/>
      <c r="H46" s="157"/>
      <c r="I46" s="157"/>
      <c r="J46" s="157"/>
      <c r="K46" s="157"/>
      <c r="L46" s="157"/>
      <c r="M46" s="157"/>
      <c r="N46" s="157"/>
      <c r="O46" s="157"/>
      <c r="P46" s="157"/>
      <c r="Q46" s="39"/>
      <c r="R46" s="162"/>
      <c r="S46" s="18"/>
      <c r="T46" s="18"/>
      <c r="U46" s="18"/>
      <c r="V46" s="18"/>
      <c r="W46" s="18"/>
      <c r="X46" s="18"/>
      <c r="Y46" s="22"/>
      <c r="Z46" s="18"/>
      <c r="AA46" s="25"/>
      <c r="AB46" s="24"/>
      <c r="AG46" s="24"/>
      <c r="AH46" s="26"/>
      <c r="AO46" s="24"/>
      <c r="AP46" s="26"/>
    </row>
    <row r="47" spans="1:42" s="21" customFormat="1" ht="36">
      <c r="A47" s="37"/>
      <c r="B47" s="159"/>
      <c r="C47" s="137"/>
      <c r="D47" s="243"/>
      <c r="E47" s="157"/>
      <c r="F47" s="157"/>
      <c r="G47" s="157"/>
      <c r="H47" s="157"/>
      <c r="I47" s="157"/>
      <c r="J47" s="157"/>
      <c r="K47" s="157"/>
      <c r="L47" s="157"/>
      <c r="M47" s="157"/>
      <c r="N47" s="157"/>
      <c r="O47" s="157"/>
      <c r="P47" s="157"/>
      <c r="Q47" s="39"/>
      <c r="R47" s="162"/>
      <c r="S47" s="18"/>
      <c r="T47" s="18"/>
      <c r="U47" s="18"/>
      <c r="V47" s="18"/>
      <c r="W47" s="18"/>
      <c r="X47" s="18"/>
      <c r="Y47" s="22"/>
      <c r="Z47" s="18"/>
      <c r="AA47" s="25"/>
      <c r="AB47" s="24"/>
      <c r="AG47" s="24"/>
      <c r="AH47" s="26"/>
      <c r="AO47" s="24"/>
      <c r="AP47" s="26"/>
    </row>
    <row r="48" spans="1:42" s="21" customFormat="1" ht="15.75">
      <c r="A48" s="37"/>
      <c r="B48" s="159"/>
      <c r="C48" s="137"/>
      <c r="D48" s="157"/>
      <c r="E48" s="157"/>
      <c r="F48" s="157"/>
      <c r="G48" s="157"/>
      <c r="H48" s="157"/>
      <c r="I48" s="157"/>
      <c r="J48" s="157"/>
      <c r="K48" s="157"/>
      <c r="L48" s="157"/>
      <c r="M48" s="157"/>
      <c r="N48" s="157"/>
      <c r="O48" s="157"/>
      <c r="P48" s="157"/>
      <c r="Q48" s="39"/>
      <c r="R48" s="162"/>
      <c r="S48" s="18"/>
      <c r="T48" s="18"/>
      <c r="U48" s="18"/>
      <c r="V48" s="18"/>
      <c r="W48" s="18"/>
      <c r="X48" s="18"/>
      <c r="Y48" s="22"/>
      <c r="Z48" s="18"/>
      <c r="AA48" s="25"/>
      <c r="AB48" s="24"/>
      <c r="AG48" s="24"/>
      <c r="AH48" s="26"/>
      <c r="AO48" s="24"/>
      <c r="AP48" s="26"/>
    </row>
    <row r="49" spans="1:42" s="21" customFormat="1" ht="15.75">
      <c r="A49" s="37"/>
      <c r="B49" s="159"/>
      <c r="C49" s="137"/>
      <c r="D49" s="157"/>
      <c r="E49" s="157"/>
      <c r="F49" s="157"/>
      <c r="G49" s="157"/>
      <c r="H49" s="157"/>
      <c r="I49" s="157"/>
      <c r="J49" s="157"/>
      <c r="K49" s="157"/>
      <c r="L49" s="157"/>
      <c r="M49" s="157"/>
      <c r="N49" s="157"/>
      <c r="O49" s="157"/>
      <c r="P49" s="157"/>
      <c r="Q49" s="39"/>
      <c r="R49" s="162"/>
      <c r="S49" s="18"/>
      <c r="T49" s="18"/>
      <c r="U49" s="18"/>
      <c r="V49" s="18"/>
      <c r="W49" s="18"/>
      <c r="X49" s="18"/>
      <c r="Y49" s="22"/>
      <c r="Z49" s="18"/>
      <c r="AA49" s="25"/>
      <c r="AB49" s="24"/>
      <c r="AG49" s="24"/>
      <c r="AH49" s="26"/>
      <c r="AO49" s="24"/>
      <c r="AP49" s="26"/>
    </row>
    <row r="50" spans="1:42" s="21" customFormat="1" ht="15.75">
      <c r="A50" s="37"/>
      <c r="B50" s="159"/>
      <c r="C50" s="137"/>
      <c r="D50" s="157"/>
      <c r="E50" s="157"/>
      <c r="F50" s="157"/>
      <c r="G50" s="157"/>
      <c r="H50" s="157"/>
      <c r="I50" s="157"/>
      <c r="J50" s="157"/>
      <c r="K50" s="157"/>
      <c r="L50" s="157"/>
      <c r="M50" s="157"/>
      <c r="N50" s="157"/>
      <c r="O50" s="157"/>
      <c r="P50" s="157"/>
      <c r="Q50" s="39"/>
      <c r="R50" s="162"/>
      <c r="S50" s="18"/>
      <c r="T50" s="18"/>
      <c r="U50" s="18"/>
      <c r="V50" s="18"/>
      <c r="W50" s="18"/>
      <c r="X50" s="18"/>
      <c r="Y50" s="22"/>
      <c r="Z50" s="18"/>
      <c r="AA50" s="25"/>
      <c r="AB50" s="24"/>
      <c r="AG50" s="24"/>
      <c r="AH50" s="26"/>
      <c r="AO50" s="24"/>
      <c r="AP50" s="26"/>
    </row>
    <row r="51" spans="1:42" s="21" customFormat="1" ht="15.75">
      <c r="A51" s="37"/>
      <c r="B51" s="159"/>
      <c r="C51" s="137"/>
      <c r="D51" s="157"/>
      <c r="E51" s="157"/>
      <c r="F51" s="157"/>
      <c r="G51" s="157"/>
      <c r="H51" s="157"/>
      <c r="I51" s="157"/>
      <c r="J51" s="157"/>
      <c r="K51" s="157"/>
      <c r="L51" s="157"/>
      <c r="M51" s="157"/>
      <c r="N51" s="157"/>
      <c r="O51" s="157"/>
      <c r="P51" s="157"/>
      <c r="Q51" s="39"/>
      <c r="R51" s="162"/>
      <c r="S51" s="18"/>
      <c r="T51" s="18"/>
      <c r="U51" s="18"/>
      <c r="V51" s="18"/>
      <c r="W51" s="18"/>
      <c r="X51" s="18"/>
      <c r="Y51" s="22"/>
      <c r="Z51" s="18"/>
      <c r="AA51" s="25"/>
      <c r="AB51" s="24"/>
      <c r="AG51" s="24"/>
      <c r="AH51" s="26"/>
      <c r="AO51" s="24"/>
      <c r="AP51" s="26"/>
    </row>
    <row r="52" spans="1:42" s="21" customFormat="1" ht="15.75">
      <c r="A52" s="37"/>
      <c r="B52" s="159"/>
      <c r="C52" s="137"/>
      <c r="D52" s="157"/>
      <c r="E52" s="157"/>
      <c r="F52" s="157"/>
      <c r="G52" s="157"/>
      <c r="H52" s="157"/>
      <c r="I52" s="157"/>
      <c r="J52" s="157"/>
      <c r="K52" s="157"/>
      <c r="L52" s="157"/>
      <c r="M52" s="157"/>
      <c r="N52" s="157"/>
      <c r="O52" s="157"/>
      <c r="P52" s="157"/>
      <c r="Q52" s="39"/>
      <c r="R52" s="162"/>
      <c r="S52" s="18"/>
      <c r="T52" s="18"/>
      <c r="U52" s="18"/>
      <c r="V52" s="18"/>
      <c r="W52" s="18"/>
      <c r="X52" s="18"/>
      <c r="Y52" s="22"/>
      <c r="Z52" s="18"/>
      <c r="AA52" s="25"/>
      <c r="AB52" s="24"/>
      <c r="AG52" s="24"/>
      <c r="AH52" s="26"/>
      <c r="AO52" s="24"/>
      <c r="AP52" s="26"/>
    </row>
    <row r="53" spans="1:42" s="21" customFormat="1" ht="15.75">
      <c r="A53" s="37"/>
      <c r="B53" s="159"/>
      <c r="C53" s="137"/>
      <c r="D53" s="157"/>
      <c r="E53" s="157"/>
      <c r="F53" s="157"/>
      <c r="G53" s="157"/>
      <c r="H53" s="157"/>
      <c r="I53" s="157"/>
      <c r="J53" s="157"/>
      <c r="K53" s="157"/>
      <c r="L53" s="157"/>
      <c r="M53" s="157"/>
      <c r="N53" s="157"/>
      <c r="O53" s="157"/>
      <c r="P53" s="157"/>
      <c r="Q53" s="39"/>
      <c r="R53" s="162"/>
      <c r="S53" s="18"/>
      <c r="T53" s="18"/>
      <c r="U53" s="18"/>
      <c r="V53" s="18"/>
      <c r="W53" s="18"/>
      <c r="X53" s="18"/>
      <c r="Y53" s="22"/>
      <c r="Z53" s="18"/>
      <c r="AA53" s="25"/>
      <c r="AB53" s="24"/>
      <c r="AG53" s="24"/>
      <c r="AH53" s="26"/>
      <c r="AO53" s="24"/>
      <c r="AP53" s="26"/>
    </row>
    <row r="54" spans="1:42" s="21" customFormat="1" ht="36">
      <c r="A54" s="37"/>
      <c r="B54" s="159"/>
      <c r="C54" s="137"/>
      <c r="D54" s="243" t="s">
        <v>269</v>
      </c>
      <c r="E54" s="157"/>
      <c r="F54" s="157"/>
      <c r="G54" s="157"/>
      <c r="H54" s="157"/>
      <c r="I54" s="157"/>
      <c r="J54" s="157"/>
      <c r="K54" s="157"/>
      <c r="L54" s="157"/>
      <c r="M54" s="157"/>
      <c r="N54" s="157"/>
      <c r="O54" s="157"/>
      <c r="P54" s="157"/>
      <c r="Q54" s="39"/>
      <c r="R54" s="162"/>
      <c r="S54" s="18"/>
      <c r="T54" s="18"/>
      <c r="U54" s="18"/>
      <c r="V54" s="18"/>
      <c r="W54" s="18"/>
      <c r="X54" s="18"/>
      <c r="Y54" s="22"/>
      <c r="Z54" s="18"/>
      <c r="AA54" s="25"/>
      <c r="AB54" s="24"/>
      <c r="AG54" s="24"/>
      <c r="AH54" s="26"/>
      <c r="AO54" s="24"/>
      <c r="AP54" s="26"/>
    </row>
    <row r="55" spans="1:42" s="21" customFormat="1" ht="15.75">
      <c r="A55" s="37"/>
      <c r="B55" s="572"/>
      <c r="C55" s="573"/>
      <c r="D55" s="157"/>
      <c r="E55" s="157"/>
      <c r="F55" s="157"/>
      <c r="G55" s="157"/>
      <c r="H55" s="157"/>
      <c r="I55" s="157"/>
      <c r="J55" s="157"/>
      <c r="K55" s="157"/>
      <c r="L55" s="157"/>
      <c r="M55" s="157"/>
      <c r="N55" s="157"/>
      <c r="O55" s="157"/>
      <c r="P55" s="157"/>
      <c r="Q55" s="39"/>
      <c r="R55" s="162"/>
      <c r="S55" s="18"/>
      <c r="T55" s="18"/>
      <c r="U55" s="18"/>
      <c r="V55" s="18"/>
      <c r="W55" s="18"/>
      <c r="X55" s="18"/>
      <c r="Y55" s="22"/>
      <c r="Z55" s="18"/>
      <c r="AA55" s="25"/>
      <c r="AB55" s="24"/>
      <c r="AG55" s="24"/>
      <c r="AH55" s="26"/>
      <c r="AO55" s="24"/>
      <c r="AP55" s="26"/>
    </row>
    <row r="56" spans="1:42" s="21" customFormat="1" ht="16.5" thickBot="1">
      <c r="A56" s="37"/>
      <c r="B56" s="163"/>
      <c r="C56" s="164"/>
      <c r="D56" s="165"/>
      <c r="E56" s="165"/>
      <c r="F56" s="165"/>
      <c r="G56" s="165"/>
      <c r="H56" s="165"/>
      <c r="I56" s="165"/>
      <c r="J56" s="165"/>
      <c r="K56" s="165"/>
      <c r="L56" s="165"/>
      <c r="M56" s="165"/>
      <c r="N56" s="165"/>
      <c r="O56" s="165"/>
      <c r="P56" s="165"/>
      <c r="Q56" s="165"/>
      <c r="R56" s="166"/>
      <c r="S56" s="18"/>
      <c r="T56" s="18"/>
      <c r="U56" s="18"/>
      <c r="V56" s="18"/>
      <c r="W56" s="18"/>
      <c r="X56" s="18"/>
      <c r="Y56" s="22"/>
      <c r="Z56" s="18"/>
      <c r="AA56" s="25"/>
      <c r="AB56" s="24"/>
      <c r="AG56" s="24"/>
      <c r="AH56" s="26"/>
      <c r="AO56" s="24"/>
      <c r="AP56" s="26"/>
    </row>
    <row r="57" spans="1:42" ht="15.75" thickTop="1"/>
    <row r="58" spans="1:42" ht="60" customHeight="1">
      <c r="B58" s="565" t="s">
        <v>360</v>
      </c>
      <c r="C58" s="566"/>
      <c r="D58" s="566"/>
      <c r="E58" s="566"/>
      <c r="F58" s="566"/>
      <c r="G58" s="566"/>
      <c r="H58" s="566"/>
      <c r="I58" s="566"/>
      <c r="J58" s="566"/>
      <c r="K58" s="566"/>
      <c r="L58" s="566"/>
      <c r="M58" s="566"/>
      <c r="N58" s="566"/>
      <c r="O58" s="566"/>
      <c r="P58" s="566"/>
      <c r="Q58" s="566"/>
      <c r="R58" s="567"/>
    </row>
    <row r="59" spans="1:42">
      <c r="R59" s="19"/>
    </row>
    <row r="60" spans="1:42">
      <c r="R60" s="19"/>
    </row>
    <row r="61" spans="1:42">
      <c r="R61" s="19"/>
    </row>
    <row r="62" spans="1:42" ht="17.25">
      <c r="B62" s="246" t="s">
        <v>350</v>
      </c>
      <c r="R62" s="19"/>
    </row>
    <row r="63" spans="1:42">
      <c r="R63" s="19"/>
    </row>
    <row r="64" spans="1:42" ht="30" customHeight="1">
      <c r="C64" s="529" t="s">
        <v>97</v>
      </c>
      <c r="D64" s="530"/>
      <c r="E64" s="530"/>
      <c r="F64" s="530"/>
      <c r="G64" s="530"/>
      <c r="H64" s="530"/>
      <c r="I64" s="530"/>
      <c r="J64" s="530"/>
      <c r="K64" s="530"/>
      <c r="L64" s="530"/>
      <c r="M64" s="530"/>
      <c r="N64" s="530"/>
      <c r="O64" s="530"/>
      <c r="P64" s="530"/>
      <c r="Q64" s="530"/>
      <c r="R64" s="530"/>
    </row>
    <row r="65" spans="2:18" ht="17.25">
      <c r="D65" s="514"/>
      <c r="E65" s="513"/>
      <c r="F65" s="378"/>
      <c r="G65" s="378"/>
      <c r="H65" s="378"/>
      <c r="I65" s="514"/>
      <c r="J65" s="513"/>
      <c r="K65" s="514"/>
      <c r="L65" s="513"/>
      <c r="R65" s="19"/>
    </row>
    <row r="66" spans="2:18" ht="24.95" customHeight="1">
      <c r="D66" s="512" t="s">
        <v>306</v>
      </c>
      <c r="E66" s="513" t="s">
        <v>304</v>
      </c>
      <c r="F66" s="378"/>
      <c r="G66" s="378"/>
      <c r="H66" s="378"/>
      <c r="I66" s="246" t="s">
        <v>436</v>
      </c>
      <c r="J66" s="246"/>
      <c r="K66" s="246"/>
      <c r="L66" s="246"/>
      <c r="M66" s="246"/>
      <c r="R66" s="19"/>
    </row>
    <row r="67" spans="2:18" ht="24.95" customHeight="1">
      <c r="D67" s="375" t="s">
        <v>361</v>
      </c>
      <c r="I67" s="246" t="s">
        <v>423</v>
      </c>
      <c r="J67" s="246"/>
      <c r="K67" s="246"/>
      <c r="L67" s="246"/>
      <c r="M67" s="246"/>
      <c r="R67" s="19"/>
    </row>
    <row r="68" spans="2:18" ht="24.95" customHeight="1">
      <c r="D68" s="375" t="s">
        <v>374</v>
      </c>
      <c r="I68" s="246" t="s">
        <v>424</v>
      </c>
      <c r="J68" s="246"/>
      <c r="K68" s="246"/>
      <c r="L68" s="246"/>
      <c r="M68" s="246"/>
      <c r="R68" s="19"/>
    </row>
    <row r="69" spans="2:18" ht="24.95" customHeight="1">
      <c r="D69" s="375" t="s">
        <v>362</v>
      </c>
      <c r="I69" s="246" t="s">
        <v>437</v>
      </c>
      <c r="J69" s="246"/>
      <c r="K69" s="246"/>
      <c r="L69" s="246"/>
      <c r="M69" s="246"/>
      <c r="R69" s="19"/>
    </row>
    <row r="70" spans="2:18" ht="24.95" customHeight="1">
      <c r="D70" s="375" t="s">
        <v>363</v>
      </c>
      <c r="I70" s="413"/>
      <c r="J70" s="246"/>
      <c r="K70" s="246"/>
      <c r="L70" s="246"/>
      <c r="M70" s="246"/>
      <c r="R70" s="19"/>
    </row>
    <row r="71" spans="2:18" ht="24.95" customHeight="1">
      <c r="D71" s="512" t="s">
        <v>108</v>
      </c>
      <c r="E71" s="513" t="s">
        <v>318</v>
      </c>
      <c r="F71" s="378"/>
      <c r="G71" s="378"/>
      <c r="H71" s="378"/>
      <c r="I71" s="246" t="s">
        <v>317</v>
      </c>
      <c r="J71" s="246"/>
      <c r="K71" s="246"/>
      <c r="L71" s="246"/>
      <c r="M71" s="246"/>
      <c r="R71" s="19"/>
    </row>
    <row r="72" spans="2:18" ht="24.95" customHeight="1">
      <c r="D72" s="512" t="s">
        <v>307</v>
      </c>
      <c r="E72" s="513"/>
      <c r="F72" s="378"/>
      <c r="G72" s="378"/>
      <c r="H72" s="378"/>
      <c r="I72" s="246" t="s">
        <v>438</v>
      </c>
      <c r="J72" s="246"/>
      <c r="K72" s="246"/>
      <c r="L72" s="246"/>
      <c r="M72" s="246"/>
      <c r="R72" s="19"/>
    </row>
    <row r="73" spans="2:18" ht="24.95" customHeight="1">
      <c r="D73" s="512" t="s">
        <v>308</v>
      </c>
      <c r="E73" s="513"/>
      <c r="F73" s="378"/>
      <c r="G73" s="378"/>
      <c r="H73" s="378"/>
      <c r="I73" s="514"/>
      <c r="J73" s="513"/>
      <c r="K73" s="514"/>
      <c r="L73" s="513"/>
      <c r="R73" s="19"/>
    </row>
    <row r="74" spans="2:18" ht="30">
      <c r="D74" s="18"/>
      <c r="E74" s="18"/>
      <c r="F74" s="18"/>
      <c r="G74" s="18"/>
      <c r="H74" s="18"/>
      <c r="I74" s="18"/>
      <c r="J74" s="290" t="s">
        <v>309</v>
      </c>
      <c r="K74" s="291" t="s">
        <v>310</v>
      </c>
      <c r="M74" s="291" t="s">
        <v>316</v>
      </c>
      <c r="O74" s="293" t="s">
        <v>319</v>
      </c>
      <c r="P74" s="414" t="s">
        <v>375</v>
      </c>
      <c r="R74" s="19"/>
    </row>
    <row r="75" spans="2:18">
      <c r="D75" s="523" t="s">
        <v>311</v>
      </c>
      <c r="E75" s="524" t="s">
        <v>312</v>
      </c>
      <c r="F75" s="524"/>
      <c r="G75" s="524"/>
      <c r="H75" s="524"/>
      <c r="I75" s="524"/>
      <c r="J75" s="179" t="s">
        <v>439</v>
      </c>
      <c r="K75" s="179" t="s">
        <v>440</v>
      </c>
      <c r="M75"/>
      <c r="R75" s="19"/>
    </row>
    <row r="76" spans="2:18">
      <c r="D76" s="523"/>
      <c r="E76" s="524" t="s">
        <v>313</v>
      </c>
      <c r="F76" s="524"/>
      <c r="G76" s="524"/>
      <c r="H76" s="524"/>
      <c r="I76" s="524"/>
      <c r="J76" s="362">
        <v>42817</v>
      </c>
      <c r="K76" s="363">
        <v>42902</v>
      </c>
      <c r="R76" s="19"/>
    </row>
    <row r="77" spans="2:18">
      <c r="D77" s="523"/>
      <c r="E77" s="524" t="s">
        <v>314</v>
      </c>
      <c r="F77" s="524"/>
      <c r="G77" s="524"/>
      <c r="H77" s="524"/>
      <c r="I77" s="524"/>
      <c r="J77" s="179">
        <v>18</v>
      </c>
      <c r="K77" s="179">
        <v>23</v>
      </c>
      <c r="M77"/>
      <c r="R77" s="19"/>
    </row>
    <row r="78" spans="2:18">
      <c r="D78" s="523"/>
      <c r="E78" s="524" t="s">
        <v>315</v>
      </c>
      <c r="F78" s="524"/>
      <c r="G78" s="524"/>
      <c r="H78" s="524"/>
      <c r="I78" s="524"/>
      <c r="J78" s="364">
        <v>600135</v>
      </c>
      <c r="K78" s="364">
        <v>600128</v>
      </c>
      <c r="M78" s="292">
        <f>J78-K78</f>
        <v>7</v>
      </c>
      <c r="R78" s="19"/>
    </row>
    <row r="79" spans="2:18">
      <c r="R79" s="19"/>
    </row>
    <row r="80" spans="2:18" ht="17.25">
      <c r="B80" s="247"/>
      <c r="C80" s="246"/>
      <c r="D80" s="246"/>
      <c r="E80" s="246"/>
      <c r="F80" s="246"/>
      <c r="G80" s="246"/>
      <c r="H80" s="246"/>
      <c r="I80" s="246"/>
      <c r="J80" s="246"/>
      <c r="K80" s="246"/>
      <c r="L80" s="246"/>
      <c r="M80" s="246"/>
      <c r="N80" s="246"/>
      <c r="O80" s="246"/>
      <c r="P80" s="246"/>
      <c r="Q80" s="246"/>
      <c r="R80" s="246"/>
    </row>
    <row r="81" spans="2:18" ht="17.25">
      <c r="B81" s="246"/>
      <c r="C81" s="284"/>
      <c r="D81" s="512" t="s">
        <v>305</v>
      </c>
      <c r="E81" s="513"/>
      <c r="F81" s="378"/>
      <c r="G81" s="378"/>
      <c r="H81" s="378"/>
      <c r="I81" s="283"/>
      <c r="J81" s="246"/>
      <c r="K81" s="246"/>
      <c r="L81" s="246"/>
      <c r="M81" s="246"/>
      <c r="N81" s="246"/>
      <c r="O81" s="246"/>
      <c r="P81" s="246"/>
      <c r="Q81" s="246"/>
      <c r="R81" s="246"/>
    </row>
    <row r="82" spans="2:18" ht="39.75" customHeight="1">
      <c r="B82" s="246"/>
      <c r="C82" s="284"/>
      <c r="D82" s="18"/>
      <c r="E82" s="282"/>
      <c r="F82" s="377"/>
      <c r="G82" s="377"/>
      <c r="H82" s="377"/>
      <c r="I82" s="18"/>
      <c r="J82" s="290" t="s">
        <v>309</v>
      </c>
      <c r="K82" s="291" t="s">
        <v>310</v>
      </c>
      <c r="L82" s="246"/>
      <c r="M82" s="291" t="s">
        <v>316</v>
      </c>
      <c r="N82" s="246"/>
      <c r="O82" s="293" t="s">
        <v>319</v>
      </c>
      <c r="P82" s="414" t="s">
        <v>321</v>
      </c>
      <c r="Q82" s="246"/>
      <c r="R82" s="246"/>
    </row>
    <row r="83" spans="2:18" ht="17.25">
      <c r="B83" s="246"/>
      <c r="C83" s="285"/>
      <c r="D83" s="523" t="s">
        <v>320</v>
      </c>
      <c r="E83" s="524" t="s">
        <v>312</v>
      </c>
      <c r="F83" s="524"/>
      <c r="G83" s="524"/>
      <c r="H83" s="524"/>
      <c r="I83" s="524"/>
      <c r="J83" s="179" t="s">
        <v>441</v>
      </c>
      <c r="K83" s="179" t="s">
        <v>442</v>
      </c>
      <c r="L83" s="246"/>
      <c r="M83"/>
      <c r="N83" s="246"/>
      <c r="O83" s="246"/>
      <c r="P83" s="246"/>
      <c r="Q83" s="246"/>
      <c r="R83" s="246"/>
    </row>
    <row r="84" spans="2:18" ht="17.25">
      <c r="B84" s="246"/>
      <c r="C84" s="284"/>
      <c r="D84" s="523"/>
      <c r="E84" s="524" t="s">
        <v>313</v>
      </c>
      <c r="F84" s="524"/>
      <c r="G84" s="524"/>
      <c r="H84" s="524"/>
      <c r="I84" s="524"/>
      <c r="J84" s="362">
        <v>42817</v>
      </c>
      <c r="K84" s="363">
        <v>42902</v>
      </c>
      <c r="L84" s="246"/>
      <c r="N84" s="246"/>
      <c r="O84" s="246"/>
      <c r="P84" s="246"/>
      <c r="Q84" s="246"/>
      <c r="R84" s="246"/>
    </row>
    <row r="85" spans="2:18" ht="17.25">
      <c r="B85" s="246"/>
      <c r="C85" s="284"/>
      <c r="D85" s="523"/>
      <c r="E85" s="524" t="s">
        <v>314</v>
      </c>
      <c r="F85" s="524"/>
      <c r="G85" s="524"/>
      <c r="H85" s="524"/>
      <c r="I85" s="524"/>
      <c r="J85" s="179">
        <v>17</v>
      </c>
      <c r="K85" s="179">
        <v>17</v>
      </c>
      <c r="L85" s="246"/>
      <c r="M85"/>
      <c r="N85" s="246"/>
      <c r="O85" s="246"/>
      <c r="P85" s="246"/>
      <c r="Q85" s="246"/>
      <c r="R85" s="246"/>
    </row>
    <row r="86" spans="2:18" ht="17.25">
      <c r="B86" s="246"/>
      <c r="C86" s="246"/>
      <c r="D86" s="523"/>
      <c r="E86" s="524" t="s">
        <v>315</v>
      </c>
      <c r="F86" s="524"/>
      <c r="G86" s="524"/>
      <c r="H86" s="524"/>
      <c r="I86" s="524"/>
      <c r="J86" s="364">
        <v>7018</v>
      </c>
      <c r="K86" s="364">
        <v>7011</v>
      </c>
      <c r="L86" s="246"/>
      <c r="M86" s="292">
        <f>J86-K86</f>
        <v>7</v>
      </c>
      <c r="N86" s="246"/>
      <c r="O86" s="246"/>
      <c r="P86" s="246"/>
      <c r="Q86" s="246"/>
      <c r="R86" s="246"/>
    </row>
    <row r="87" spans="2:18" ht="17.25">
      <c r="B87" s="247"/>
      <c r="C87" s="283"/>
      <c r="D87" s="283"/>
      <c r="E87" s="283"/>
      <c r="F87" s="283"/>
      <c r="G87" s="283"/>
      <c r="H87" s="283"/>
      <c r="I87" s="283"/>
      <c r="J87" s="283"/>
      <c r="K87" s="246"/>
      <c r="L87" s="246"/>
      <c r="N87" s="246"/>
      <c r="O87" s="246"/>
      <c r="P87" s="246"/>
      <c r="Q87" s="246"/>
      <c r="R87" s="246"/>
    </row>
    <row r="88" spans="2:18" ht="17.25">
      <c r="B88" s="246"/>
      <c r="C88" s="283"/>
      <c r="D88" s="283"/>
      <c r="E88" s="283"/>
      <c r="F88" s="283"/>
      <c r="G88" s="283"/>
      <c r="H88" s="283"/>
      <c r="I88" s="283"/>
      <c r="J88" s="283"/>
      <c r="K88" s="246"/>
      <c r="L88" s="246"/>
      <c r="M88" s="246"/>
      <c r="N88" s="246"/>
      <c r="O88" s="246"/>
      <c r="P88" s="246"/>
      <c r="Q88" s="246"/>
      <c r="R88" s="246"/>
    </row>
    <row r="89" spans="2:18" ht="18.75">
      <c r="B89" s="246"/>
      <c r="C89" s="529" t="s">
        <v>322</v>
      </c>
      <c r="D89" s="530"/>
      <c r="E89" s="530"/>
      <c r="F89" s="530"/>
      <c r="G89" s="530"/>
      <c r="H89" s="530"/>
      <c r="I89" s="530"/>
      <c r="J89" s="530"/>
      <c r="K89" s="530"/>
      <c r="L89" s="530"/>
      <c r="M89" s="530"/>
      <c r="N89" s="530"/>
      <c r="O89" s="530"/>
      <c r="P89" s="530"/>
      <c r="Q89" s="530"/>
      <c r="R89" s="530"/>
    </row>
    <row r="90" spans="2:18" ht="17.25">
      <c r="B90" s="246"/>
      <c r="C90" s="283"/>
      <c r="D90" s="283"/>
      <c r="E90" s="283"/>
      <c r="F90" s="283"/>
      <c r="G90" s="283"/>
      <c r="H90" s="283"/>
      <c r="I90" s="283"/>
      <c r="J90" s="283"/>
      <c r="K90" s="246"/>
      <c r="L90" s="246"/>
      <c r="M90" s="246"/>
      <c r="N90" s="246"/>
      <c r="O90" s="246"/>
      <c r="P90" s="246"/>
      <c r="Q90" s="246"/>
      <c r="R90" s="246"/>
    </row>
    <row r="91" spans="2:18" ht="17.25">
      <c r="B91" s="514" t="s">
        <v>342</v>
      </c>
      <c r="C91" s="514"/>
      <c r="D91" s="514"/>
      <c r="E91" s="514"/>
      <c r="F91" s="514"/>
      <c r="G91" s="514"/>
      <c r="H91" s="514"/>
      <c r="I91" s="514"/>
      <c r="J91" s="514"/>
      <c r="K91" s="514"/>
      <c r="L91" s="514"/>
      <c r="M91" s="514"/>
      <c r="N91" s="514"/>
      <c r="O91" s="514"/>
      <c r="P91" s="514"/>
      <c r="Q91" s="514"/>
      <c r="R91" s="514"/>
    </row>
    <row r="92" spans="2:18" ht="17.25">
      <c r="B92" s="284"/>
      <c r="C92" s="284"/>
      <c r="D92" s="284"/>
      <c r="E92" s="284"/>
      <c r="F92" s="379"/>
      <c r="G92" s="379"/>
      <c r="H92" s="379"/>
      <c r="I92" s="284"/>
      <c r="J92" s="284"/>
      <c r="K92" s="284"/>
      <c r="L92" s="284"/>
      <c r="M92" s="284"/>
      <c r="N92" s="284"/>
      <c r="O92" s="284"/>
      <c r="P92" s="284"/>
      <c r="Q92" s="284"/>
      <c r="R92" s="284"/>
    </row>
    <row r="93" spans="2:18" ht="17.25">
      <c r="B93" s="284"/>
      <c r="C93" s="284"/>
      <c r="D93" s="302" t="s">
        <v>327</v>
      </c>
      <c r="E93" s="284"/>
      <c r="F93" s="379"/>
      <c r="G93" s="379"/>
      <c r="H93" s="379"/>
      <c r="I93" s="284"/>
      <c r="J93" s="284"/>
      <c r="K93" s="284"/>
      <c r="L93" s="284"/>
      <c r="M93" s="284"/>
      <c r="N93" s="284"/>
      <c r="O93" s="284"/>
      <c r="P93" s="284"/>
      <c r="Q93" s="284"/>
      <c r="R93" s="284"/>
    </row>
    <row r="94" spans="2:18" ht="17.25" customHeight="1">
      <c r="B94" s="284"/>
      <c r="C94" s="284"/>
      <c r="D94" s="370" t="s">
        <v>378</v>
      </c>
      <c r="E94"/>
      <c r="F94"/>
      <c r="G94"/>
      <c r="H94"/>
      <c r="I94"/>
      <c r="J94"/>
      <c r="K94"/>
      <c r="L94"/>
      <c r="M94" s="367"/>
      <c r="N94" s="367"/>
      <c r="O94" s="284"/>
      <c r="P94" s="284"/>
      <c r="Q94" s="284"/>
      <c r="R94" s="284"/>
    </row>
    <row r="95" spans="2:18" ht="17.25" customHeight="1">
      <c r="B95" s="367"/>
      <c r="C95" s="367"/>
      <c r="I95" s="371" t="s">
        <v>379</v>
      </c>
      <c r="J95" s="372" t="s">
        <v>380</v>
      </c>
      <c r="K95" s="19" t="s">
        <v>443</v>
      </c>
      <c r="L95" s="373" t="s">
        <v>305</v>
      </c>
      <c r="M95" s="19" t="s">
        <v>443</v>
      </c>
      <c r="O95" s="367"/>
      <c r="P95" s="367"/>
      <c r="Q95" s="367"/>
      <c r="R95" s="367"/>
    </row>
    <row r="96" spans="2:18" ht="17.25" customHeight="1">
      <c r="B96" s="367"/>
      <c r="C96" s="367"/>
      <c r="I96" s="371" t="s">
        <v>381</v>
      </c>
      <c r="K96" s="321" t="s">
        <v>444</v>
      </c>
      <c r="L96"/>
      <c r="M96"/>
      <c r="N96"/>
      <c r="O96" s="367"/>
      <c r="P96" s="367"/>
      <c r="Q96" s="367"/>
      <c r="R96" s="367"/>
    </row>
    <row r="97" spans="1:59" ht="17.25" customHeight="1">
      <c r="B97" s="367"/>
      <c r="C97" s="367"/>
      <c r="D97" s="18"/>
      <c r="E97" s="18"/>
      <c r="F97" s="18"/>
      <c r="G97" s="18"/>
      <c r="H97" s="18"/>
      <c r="I97" s="371" t="s">
        <v>383</v>
      </c>
      <c r="J97"/>
      <c r="K97" s="289" t="s">
        <v>445</v>
      </c>
      <c r="L97"/>
      <c r="M97" s="246"/>
      <c r="N97" s="246"/>
      <c r="O97" s="367"/>
      <c r="P97" s="367"/>
      <c r="Q97" s="367"/>
      <c r="R97" s="367"/>
    </row>
    <row r="98" spans="1:59" ht="17.25" customHeight="1">
      <c r="B98" s="246"/>
      <c r="C98" s="283"/>
      <c r="D98" s="283"/>
      <c r="E98" s="283"/>
      <c r="F98" s="283"/>
      <c r="G98" s="283"/>
      <c r="H98" s="283"/>
      <c r="I98" s="283"/>
      <c r="J98" s="283"/>
      <c r="K98" s="246"/>
      <c r="L98" s="246"/>
      <c r="M98" s="246"/>
      <c r="N98" s="246"/>
      <c r="O98" s="246"/>
      <c r="P98" s="246"/>
      <c r="Q98" s="246"/>
      <c r="R98" s="246"/>
    </row>
    <row r="99" spans="1:59" ht="17.25" customHeight="1">
      <c r="B99" s="246"/>
      <c r="C99" s="283"/>
      <c r="D99" s="309" t="s">
        <v>328</v>
      </c>
      <c r="E99" s="283"/>
      <c r="F99" s="283"/>
      <c r="G99" s="283"/>
      <c r="H99" s="283"/>
      <c r="I99" s="283"/>
      <c r="J99" s="283"/>
      <c r="K99" s="246"/>
      <c r="L99" s="246"/>
      <c r="M99" s="246"/>
      <c r="N99" s="246"/>
      <c r="O99" s="246"/>
      <c r="P99" s="246"/>
      <c r="Q99" s="246"/>
      <c r="R99" s="246"/>
    </row>
    <row r="100" spans="1:59" ht="17.25" customHeight="1">
      <c r="B100" s="246"/>
      <c r="C100" s="283"/>
      <c r="D100" s="370" t="s">
        <v>385</v>
      </c>
      <c r="E100"/>
      <c r="F100"/>
      <c r="G100"/>
      <c r="H100"/>
      <c r="I100"/>
      <c r="J100"/>
      <c r="K100"/>
      <c r="L100"/>
      <c r="M100" s="367"/>
      <c r="N100" s="367"/>
      <c r="O100" s="246"/>
      <c r="P100" s="246"/>
      <c r="Q100" s="246"/>
      <c r="R100" s="246"/>
    </row>
    <row r="101" spans="1:59" ht="17.25" customHeight="1">
      <c r="B101" s="246"/>
      <c r="C101" s="283"/>
      <c r="I101" s="371" t="s">
        <v>379</v>
      </c>
      <c r="J101" s="372" t="s">
        <v>380</v>
      </c>
      <c r="K101" s="19">
        <v>7</v>
      </c>
      <c r="L101" s="373" t="s">
        <v>305</v>
      </c>
      <c r="M101" s="374">
        <v>7</v>
      </c>
      <c r="O101" s="246"/>
      <c r="P101" s="246"/>
      <c r="Q101" s="246"/>
      <c r="R101" s="246"/>
    </row>
    <row r="102" spans="1:59" ht="17.25" customHeight="1">
      <c r="B102" s="246"/>
      <c r="C102" s="283"/>
      <c r="I102" s="371" t="s">
        <v>381</v>
      </c>
      <c r="K102" s="321" t="s">
        <v>446</v>
      </c>
      <c r="L102"/>
      <c r="M102"/>
      <c r="N102"/>
      <c r="O102" s="246"/>
      <c r="P102" s="246"/>
      <c r="Q102" s="246"/>
      <c r="R102" s="246"/>
    </row>
    <row r="103" spans="1:59" ht="17.25" customHeight="1">
      <c r="B103" s="246"/>
      <c r="C103" s="283"/>
      <c r="D103" s="18"/>
      <c r="E103" s="18"/>
      <c r="F103" s="18"/>
      <c r="G103" s="18"/>
      <c r="H103" s="18"/>
      <c r="I103" s="371" t="s">
        <v>383</v>
      </c>
      <c r="J103"/>
      <c r="K103" s="289" t="s">
        <v>447</v>
      </c>
      <c r="L103"/>
      <c r="M103" s="289"/>
      <c r="N103" s="246"/>
      <c r="O103" s="246"/>
      <c r="P103" s="246"/>
      <c r="Q103" s="246"/>
      <c r="R103" s="246"/>
    </row>
    <row r="104" spans="1:59" ht="17.25" customHeight="1">
      <c r="B104" s="246"/>
      <c r="C104" s="283"/>
      <c r="D104" s="303"/>
      <c r="E104" s="283"/>
      <c r="F104" s="283"/>
      <c r="G104" s="283"/>
      <c r="H104" s="283"/>
      <c r="I104" s="283"/>
      <c r="J104" s="283"/>
      <c r="K104" s="246"/>
      <c r="L104" s="246"/>
      <c r="M104" s="246"/>
      <c r="N104" s="246"/>
      <c r="O104" s="246"/>
      <c r="P104" s="246"/>
      <c r="Q104" s="246"/>
      <c r="R104" s="246"/>
    </row>
    <row r="105" spans="1:59" ht="17.25" customHeight="1">
      <c r="B105" s="246"/>
      <c r="C105" s="283"/>
      <c r="D105" s="303"/>
      <c r="E105" s="283"/>
      <c r="F105" s="283"/>
      <c r="G105" s="283"/>
      <c r="H105" s="283"/>
      <c r="I105" s="283"/>
      <c r="J105" s="283"/>
      <c r="K105" s="246"/>
      <c r="L105" s="246"/>
      <c r="M105" s="246"/>
      <c r="N105" s="246"/>
      <c r="O105" s="246"/>
      <c r="P105" s="246"/>
      <c r="Q105" s="246"/>
      <c r="R105" s="246"/>
    </row>
    <row r="106" spans="1:59" ht="17.25" customHeight="1">
      <c r="B106" s="246"/>
      <c r="C106" s="283"/>
      <c r="D106" s="309" t="s">
        <v>337</v>
      </c>
      <c r="E106" s="283"/>
      <c r="F106" s="283"/>
      <c r="G106" s="283"/>
      <c r="H106" s="283"/>
      <c r="I106" s="283"/>
      <c r="J106" s="283"/>
      <c r="K106" s="246"/>
      <c r="L106" s="246"/>
      <c r="M106" s="246"/>
      <c r="N106" s="246"/>
      <c r="O106" s="246"/>
      <c r="P106" s="246"/>
      <c r="Q106" s="246"/>
      <c r="R106" s="246"/>
    </row>
    <row r="107" spans="1:59" ht="38.25" customHeight="1">
      <c r="B107" s="246"/>
      <c r="C107" s="283"/>
      <c r="D107" s="287" t="s">
        <v>329</v>
      </c>
      <c r="E107" s="508" t="s">
        <v>330</v>
      </c>
      <c r="F107" s="508"/>
      <c r="G107" s="508"/>
      <c r="H107" s="508"/>
      <c r="I107" s="508"/>
      <c r="J107" s="287" t="s">
        <v>338</v>
      </c>
      <c r="K107" s="287" t="s">
        <v>339</v>
      </c>
      <c r="L107" s="287" t="s">
        <v>341</v>
      </c>
      <c r="M107" s="287" t="s">
        <v>340</v>
      </c>
      <c r="N107" s="246"/>
      <c r="O107" s="246"/>
      <c r="P107" s="246"/>
      <c r="Q107" s="246"/>
      <c r="R107" s="246"/>
    </row>
    <row r="108" spans="1:59" ht="17.25" customHeight="1">
      <c r="B108" s="246"/>
      <c r="C108" s="283"/>
      <c r="D108" s="523" t="s">
        <v>334</v>
      </c>
      <c r="E108" s="509" t="s">
        <v>2</v>
      </c>
      <c r="F108" s="510"/>
      <c r="G108" s="510"/>
      <c r="H108" s="510"/>
      <c r="I108" s="511"/>
      <c r="J108" s="368">
        <v>7</v>
      </c>
      <c r="K108" s="306">
        <v>0</v>
      </c>
      <c r="L108" s="369">
        <f>J108/$K$78</f>
        <v>1.1664178308627494E-5</v>
      </c>
      <c r="M108" s="369">
        <f>K108/$K$78</f>
        <v>0</v>
      </c>
      <c r="N108" s="246"/>
      <c r="O108" s="246"/>
      <c r="P108" s="246"/>
      <c r="Q108" s="246"/>
      <c r="R108" s="246"/>
    </row>
    <row r="109" spans="1:59" ht="17.25" customHeight="1">
      <c r="B109" s="246"/>
      <c r="C109" s="283"/>
      <c r="D109" s="523"/>
      <c r="E109" s="509" t="s">
        <v>336</v>
      </c>
      <c r="F109" s="510"/>
      <c r="G109" s="510"/>
      <c r="H109" s="510"/>
      <c r="I109" s="511"/>
      <c r="J109" s="368">
        <v>7</v>
      </c>
      <c r="K109" s="306">
        <v>0</v>
      </c>
      <c r="L109" s="369">
        <f>J109/$K$86</f>
        <v>9.9843103694194834E-4</v>
      </c>
      <c r="M109" s="369">
        <f>K109/$K$86</f>
        <v>0</v>
      </c>
      <c r="N109" s="246"/>
      <c r="O109" s="246"/>
      <c r="P109" s="246"/>
      <c r="Q109" s="246"/>
      <c r="R109" s="246"/>
    </row>
    <row r="110" spans="1:59" ht="17.25">
      <c r="B110" s="246"/>
      <c r="C110" s="283"/>
      <c r="D110" s="283"/>
      <c r="E110" s="283"/>
      <c r="F110" s="283"/>
      <c r="G110" s="283"/>
      <c r="H110" s="283"/>
      <c r="I110" s="283"/>
      <c r="J110" s="283"/>
      <c r="K110" s="246"/>
      <c r="L110" s="246"/>
      <c r="M110" s="246"/>
      <c r="N110" s="246"/>
      <c r="O110" s="246"/>
      <c r="P110" s="246"/>
      <c r="Q110" s="246"/>
      <c r="R110" s="246"/>
    </row>
    <row r="111" spans="1:59" s="297" customFormat="1" ht="24.95" customHeight="1">
      <c r="A111" s="295"/>
      <c r="B111" s="283"/>
      <c r="C111" s="300"/>
      <c r="D111" s="310" t="s">
        <v>324</v>
      </c>
      <c r="E111" s="294"/>
      <c r="F111" s="294"/>
      <c r="G111" s="294"/>
      <c r="H111" s="294"/>
      <c r="I111" s="301" t="s">
        <v>323</v>
      </c>
      <c r="J111" s="294"/>
      <c r="K111" s="294"/>
      <c r="L111" s="294"/>
      <c r="M111" s="294"/>
      <c r="N111" s="294"/>
      <c r="O111" s="294"/>
      <c r="P111" s="296"/>
      <c r="Q111" s="283"/>
      <c r="R111" s="283"/>
      <c r="Y111" s="298"/>
      <c r="AA111" s="299"/>
      <c r="AB111" s="122"/>
      <c r="AC111" s="299"/>
      <c r="AD111" s="299"/>
      <c r="AE111" s="299"/>
      <c r="AF111" s="299"/>
      <c r="AG111" s="122"/>
      <c r="AH111" s="299"/>
      <c r="AI111" s="299"/>
      <c r="AJ111" s="299"/>
      <c r="AK111" s="299"/>
      <c r="AL111" s="299"/>
      <c r="AM111" s="299"/>
      <c r="AN111" s="299"/>
      <c r="AO111" s="299"/>
      <c r="AP111" s="299"/>
      <c r="AQ111" s="299"/>
      <c r="AR111" s="299"/>
      <c r="AS111" s="299"/>
      <c r="AT111" s="299"/>
      <c r="AU111" s="299"/>
      <c r="AV111" s="299"/>
      <c r="AW111" s="299"/>
      <c r="AX111" s="299"/>
      <c r="AY111" s="299"/>
      <c r="AZ111" s="299"/>
      <c r="BA111" s="299"/>
      <c r="BB111" s="299"/>
      <c r="BC111" s="299"/>
      <c r="BD111" s="299"/>
      <c r="BE111" s="299"/>
      <c r="BF111" s="299"/>
      <c r="BG111" s="299"/>
    </row>
    <row r="112" spans="1:59">
      <c r="R112" s="19"/>
    </row>
    <row r="113" spans="2:18">
      <c r="D113" s="376" t="s">
        <v>392</v>
      </c>
      <c r="F113" s="19" t="s">
        <v>448</v>
      </c>
      <c r="R113" s="19"/>
    </row>
    <row r="114" spans="2:18">
      <c r="R114" s="19"/>
    </row>
    <row r="115" spans="2:18">
      <c r="R115" s="19"/>
    </row>
    <row r="116" spans="2:18" ht="30" customHeight="1">
      <c r="C116" s="529" t="s">
        <v>302</v>
      </c>
      <c r="D116" s="530"/>
      <c r="E116" s="530"/>
      <c r="F116" s="530"/>
      <c r="G116" s="530"/>
      <c r="H116" s="530"/>
      <c r="I116" s="530"/>
      <c r="J116" s="530"/>
      <c r="K116" s="530"/>
      <c r="L116" s="530"/>
      <c r="M116" s="530"/>
      <c r="N116" s="530"/>
      <c r="O116" s="530"/>
      <c r="P116" s="530"/>
      <c r="Q116" s="530"/>
      <c r="R116" s="530"/>
    </row>
    <row r="117" spans="2:18">
      <c r="R117" s="19"/>
    </row>
    <row r="118" spans="2:18" ht="17.25">
      <c r="B118" s="514" t="s">
        <v>343</v>
      </c>
      <c r="C118" s="514"/>
      <c r="D118" s="514"/>
      <c r="E118" s="514"/>
      <c r="F118" s="514"/>
      <c r="G118" s="514"/>
      <c r="H118" s="514"/>
      <c r="I118" s="514"/>
      <c r="J118" s="514"/>
      <c r="K118" s="514"/>
      <c r="L118" s="514"/>
      <c r="M118" s="514"/>
      <c r="N118" s="514"/>
      <c r="O118" s="514"/>
      <c r="P118" s="514"/>
      <c r="Q118" s="514"/>
      <c r="R118" s="514"/>
    </row>
    <row r="119" spans="2:18" ht="17.25">
      <c r="B119" s="367"/>
      <c r="C119" s="367"/>
      <c r="D119" s="367"/>
      <c r="E119" s="367"/>
      <c r="F119" s="379"/>
      <c r="G119" s="379"/>
      <c r="H119" s="379"/>
      <c r="I119" s="367"/>
      <c r="J119" s="367"/>
      <c r="K119" s="367"/>
      <c r="L119" s="367"/>
      <c r="M119" s="367"/>
      <c r="N119" s="367"/>
      <c r="O119" s="367"/>
      <c r="P119" s="367"/>
      <c r="Q119" s="367"/>
      <c r="R119" s="367"/>
    </row>
    <row r="120" spans="2:18" ht="17.25">
      <c r="B120" s="367"/>
      <c r="C120" s="367"/>
      <c r="D120" s="370" t="s">
        <v>386</v>
      </c>
      <c r="E120"/>
      <c r="F120"/>
      <c r="G120"/>
      <c r="H120"/>
      <c r="I120"/>
      <c r="J120"/>
      <c r="K120"/>
      <c r="L120"/>
      <c r="M120" s="367"/>
      <c r="N120" s="367"/>
      <c r="O120" s="367"/>
      <c r="P120" s="367"/>
      <c r="Q120" s="367"/>
      <c r="R120" s="367"/>
    </row>
    <row r="121" spans="2:18" ht="17.25">
      <c r="B121" s="367"/>
      <c r="C121" s="367"/>
      <c r="I121" s="371" t="s">
        <v>379</v>
      </c>
      <c r="J121" s="372" t="s">
        <v>380</v>
      </c>
      <c r="K121" s="19" t="s">
        <v>449</v>
      </c>
      <c r="L121" s="373" t="s">
        <v>305</v>
      </c>
      <c r="M121" s="374" t="s">
        <v>387</v>
      </c>
      <c r="N121" s="367"/>
      <c r="O121" s="367"/>
      <c r="P121" s="367"/>
      <c r="Q121" s="367"/>
      <c r="R121" s="367"/>
    </row>
    <row r="122" spans="2:18" ht="17.25">
      <c r="B122" s="367"/>
      <c r="C122" s="367"/>
      <c r="I122" s="371" t="s">
        <v>381</v>
      </c>
      <c r="K122" s="289" t="s">
        <v>388</v>
      </c>
      <c r="L122"/>
      <c r="M122"/>
      <c r="N122" s="367"/>
      <c r="O122" s="367"/>
      <c r="P122" s="367"/>
      <c r="Q122" s="367"/>
      <c r="R122" s="367"/>
    </row>
    <row r="123" spans="2:18" ht="17.25">
      <c r="B123" s="367"/>
      <c r="C123" s="367"/>
      <c r="D123" s="18"/>
      <c r="E123" s="18"/>
      <c r="F123" s="18"/>
      <c r="G123" s="18"/>
      <c r="H123" s="18"/>
      <c r="I123" s="371" t="s">
        <v>383</v>
      </c>
      <c r="J123"/>
      <c r="K123" s="289" t="s">
        <v>389</v>
      </c>
      <c r="L123"/>
      <c r="M123" s="246"/>
      <c r="N123" s="367"/>
      <c r="O123" s="367"/>
      <c r="P123" s="367"/>
      <c r="Q123" s="367"/>
      <c r="R123" s="367"/>
    </row>
    <row r="124" spans="2:18" ht="17.25">
      <c r="B124" s="367"/>
      <c r="C124" s="367"/>
      <c r="D124" s="367"/>
      <c r="E124" s="367"/>
      <c r="F124" s="379"/>
      <c r="G124" s="379"/>
      <c r="H124" s="379"/>
      <c r="I124" s="367"/>
      <c r="J124" s="367"/>
      <c r="K124" s="367"/>
      <c r="L124" s="367"/>
      <c r="M124" s="367"/>
      <c r="N124" s="367"/>
      <c r="O124" s="367"/>
      <c r="P124" s="367"/>
      <c r="Q124" s="367"/>
      <c r="R124" s="367"/>
    </row>
    <row r="125" spans="2:18" ht="17.25">
      <c r="B125" s="367"/>
      <c r="C125" s="367"/>
      <c r="D125" s="367"/>
      <c r="E125" s="367"/>
      <c r="F125" s="379"/>
      <c r="G125" s="379"/>
      <c r="H125" s="379"/>
      <c r="I125" s="367"/>
      <c r="J125" s="367"/>
      <c r="K125" s="367"/>
      <c r="L125" s="367"/>
      <c r="M125" s="367"/>
      <c r="N125" s="367"/>
      <c r="O125" s="367"/>
      <c r="P125" s="367"/>
      <c r="Q125" s="367"/>
      <c r="R125" s="367"/>
    </row>
    <row r="126" spans="2:18" ht="17.25">
      <c r="B126" s="367"/>
      <c r="C126" s="367"/>
      <c r="D126" s="370" t="s">
        <v>450</v>
      </c>
      <c r="E126"/>
      <c r="F126"/>
      <c r="G126"/>
      <c r="H126"/>
      <c r="I126"/>
      <c r="J126"/>
      <c r="K126"/>
      <c r="L126"/>
      <c r="M126" s="367"/>
      <c r="N126" s="367"/>
      <c r="O126" s="367"/>
      <c r="P126" s="367"/>
      <c r="Q126" s="367"/>
      <c r="R126" s="367"/>
    </row>
    <row r="127" spans="2:18" ht="17.25">
      <c r="B127" s="367"/>
      <c r="C127" s="367"/>
      <c r="I127" s="371" t="s">
        <v>379</v>
      </c>
      <c r="J127" s="372" t="s">
        <v>380</v>
      </c>
      <c r="K127" s="19" t="s">
        <v>390</v>
      </c>
      <c r="L127" s="373" t="s">
        <v>305</v>
      </c>
      <c r="M127" s="374" t="s">
        <v>387</v>
      </c>
      <c r="N127" s="367"/>
      <c r="O127" s="367"/>
      <c r="P127" s="367"/>
      <c r="Q127" s="367"/>
      <c r="R127" s="367"/>
    </row>
    <row r="128" spans="2:18" ht="17.25">
      <c r="B128" s="367"/>
      <c r="C128" s="367"/>
      <c r="I128" s="371" t="s">
        <v>381</v>
      </c>
      <c r="K128" s="321" t="s">
        <v>382</v>
      </c>
      <c r="L128"/>
      <c r="M128"/>
      <c r="N128" s="367"/>
      <c r="O128" s="367"/>
      <c r="P128" s="367"/>
      <c r="Q128" s="367"/>
      <c r="R128" s="367"/>
    </row>
    <row r="129" spans="2:18" ht="17.25">
      <c r="B129" s="367"/>
      <c r="C129" s="367"/>
      <c r="D129" s="18"/>
      <c r="E129" s="18"/>
      <c r="F129" s="18"/>
      <c r="G129" s="18"/>
      <c r="H129" s="18"/>
      <c r="I129" s="371" t="s">
        <v>383</v>
      </c>
      <c r="J129"/>
      <c r="K129" s="289" t="s">
        <v>384</v>
      </c>
      <c r="L129"/>
      <c r="M129" s="246"/>
      <c r="N129" s="367"/>
      <c r="O129" s="367"/>
      <c r="P129" s="367"/>
      <c r="Q129" s="367"/>
      <c r="R129" s="367"/>
    </row>
    <row r="130" spans="2:18" ht="17.25">
      <c r="B130" s="367"/>
      <c r="C130" s="367"/>
      <c r="D130" s="367"/>
      <c r="E130" s="367"/>
      <c r="F130" s="379"/>
      <c r="G130" s="379"/>
      <c r="H130" s="379"/>
      <c r="I130" s="367"/>
      <c r="J130" s="367"/>
      <c r="K130" s="367"/>
      <c r="L130" s="367"/>
      <c r="M130" s="367"/>
      <c r="N130" s="367"/>
      <c r="O130" s="367"/>
      <c r="P130" s="367"/>
      <c r="Q130" s="367"/>
      <c r="R130" s="367"/>
    </row>
    <row r="131" spans="2:18" ht="17.25">
      <c r="B131" s="367"/>
      <c r="C131" s="367"/>
      <c r="D131" s="367"/>
      <c r="E131" s="367"/>
      <c r="F131" s="379"/>
      <c r="G131" s="379"/>
      <c r="H131" s="379"/>
      <c r="I131" s="367"/>
      <c r="J131" s="367"/>
      <c r="K131" s="367"/>
      <c r="L131" s="367"/>
      <c r="M131" s="367"/>
      <c r="N131" s="367"/>
      <c r="O131" s="367"/>
      <c r="P131" s="367"/>
      <c r="Q131" s="367"/>
      <c r="R131" s="367"/>
    </row>
    <row r="132" spans="2:18" ht="17.25">
      <c r="B132" s="407"/>
      <c r="C132" s="407"/>
      <c r="D132" s="370" t="s">
        <v>451</v>
      </c>
      <c r="E132"/>
      <c r="F132"/>
      <c r="G132"/>
      <c r="H132"/>
      <c r="I132"/>
      <c r="J132"/>
      <c r="K132"/>
      <c r="L132"/>
      <c r="M132" s="407"/>
      <c r="N132" s="407"/>
      <c r="O132" s="407"/>
      <c r="P132" s="407"/>
      <c r="Q132" s="407"/>
      <c r="R132" s="407"/>
    </row>
    <row r="133" spans="2:18" ht="17.25">
      <c r="B133" s="407"/>
      <c r="C133" s="407"/>
      <c r="I133" s="371" t="s">
        <v>379</v>
      </c>
      <c r="J133" s="372" t="s">
        <v>380</v>
      </c>
      <c r="K133" s="19" t="s">
        <v>452</v>
      </c>
      <c r="L133" s="373" t="s">
        <v>305</v>
      </c>
      <c r="M133" s="374" t="s">
        <v>387</v>
      </c>
      <c r="N133" s="407"/>
      <c r="O133" s="407"/>
      <c r="P133" s="407"/>
      <c r="Q133" s="407"/>
      <c r="R133" s="407"/>
    </row>
    <row r="134" spans="2:18" ht="17.25">
      <c r="B134" s="407"/>
      <c r="C134" s="407"/>
      <c r="I134" s="371" t="s">
        <v>381</v>
      </c>
      <c r="K134" s="321" t="s">
        <v>453</v>
      </c>
      <c r="L134"/>
      <c r="M134"/>
      <c r="N134" s="407"/>
      <c r="O134" s="407"/>
      <c r="P134" s="407"/>
      <c r="Q134" s="407"/>
      <c r="R134" s="407"/>
    </row>
    <row r="135" spans="2:18" ht="17.25">
      <c r="B135" s="367"/>
      <c r="C135" s="367"/>
      <c r="D135" s="18"/>
      <c r="E135" s="18"/>
      <c r="F135" s="18"/>
      <c r="G135" s="18"/>
      <c r="H135" s="18"/>
      <c r="I135" s="371" t="s">
        <v>383</v>
      </c>
      <c r="J135"/>
      <c r="K135" s="289" t="s">
        <v>389</v>
      </c>
      <c r="L135"/>
      <c r="M135" s="246"/>
      <c r="N135" s="367"/>
      <c r="O135" s="367"/>
      <c r="P135" s="367"/>
      <c r="Q135" s="367"/>
      <c r="R135" s="367"/>
    </row>
    <row r="136" spans="2:18" ht="17.25">
      <c r="B136" s="367"/>
      <c r="C136" s="367"/>
      <c r="D136" s="18"/>
      <c r="E136" s="18"/>
      <c r="F136" s="18"/>
      <c r="G136" s="18"/>
      <c r="H136" s="18"/>
      <c r="I136" s="371"/>
      <c r="J136"/>
      <c r="K136" s="289"/>
      <c r="L136"/>
      <c r="M136" s="246"/>
      <c r="N136" s="367"/>
      <c r="O136" s="367"/>
      <c r="P136" s="367"/>
      <c r="Q136" s="367"/>
      <c r="R136" s="367"/>
    </row>
    <row r="137" spans="2:18" ht="17.25">
      <c r="B137" s="407"/>
      <c r="C137" s="407"/>
      <c r="D137" s="18"/>
      <c r="E137" s="18"/>
      <c r="F137" s="18"/>
      <c r="G137" s="18"/>
      <c r="H137" s="18"/>
      <c r="I137" s="371"/>
      <c r="J137"/>
      <c r="K137" s="289"/>
      <c r="L137"/>
      <c r="M137" s="246"/>
      <c r="N137" s="407"/>
      <c r="O137" s="407"/>
      <c r="P137" s="407"/>
      <c r="Q137" s="407"/>
      <c r="R137" s="407"/>
    </row>
    <row r="138" spans="2:18" ht="17.25">
      <c r="B138" s="407"/>
      <c r="C138" s="407"/>
      <c r="D138" s="370" t="s">
        <v>454</v>
      </c>
      <c r="E138"/>
      <c r="F138"/>
      <c r="G138"/>
      <c r="H138"/>
      <c r="I138"/>
      <c r="J138"/>
      <c r="K138"/>
      <c r="L138"/>
      <c r="M138" s="407"/>
      <c r="N138" s="407"/>
      <c r="O138" s="407"/>
      <c r="P138" s="407"/>
      <c r="Q138" s="407"/>
      <c r="R138" s="407"/>
    </row>
    <row r="139" spans="2:18" ht="17.25">
      <c r="B139" s="407"/>
      <c r="C139" s="407"/>
      <c r="I139" s="371" t="s">
        <v>379</v>
      </c>
      <c r="J139" s="372" t="s">
        <v>380</v>
      </c>
      <c r="K139" s="19" t="s">
        <v>455</v>
      </c>
      <c r="L139" s="373" t="s">
        <v>305</v>
      </c>
      <c r="M139" s="374" t="s">
        <v>387</v>
      </c>
      <c r="N139" s="407"/>
      <c r="O139" s="407"/>
      <c r="P139" s="407"/>
      <c r="Q139" s="407"/>
      <c r="R139" s="407"/>
    </row>
    <row r="140" spans="2:18" ht="17.25">
      <c r="B140" s="407"/>
      <c r="C140" s="407"/>
      <c r="I140" s="371" t="s">
        <v>381</v>
      </c>
      <c r="K140" s="321" t="s">
        <v>456</v>
      </c>
      <c r="L140"/>
      <c r="M140"/>
      <c r="N140" s="407"/>
      <c r="O140" s="407"/>
      <c r="P140" s="407"/>
      <c r="Q140" s="407"/>
      <c r="R140" s="407"/>
    </row>
    <row r="141" spans="2:18" ht="17.25">
      <c r="B141" s="407"/>
      <c r="C141" s="407"/>
      <c r="D141" s="18"/>
      <c r="E141" s="18"/>
      <c r="F141" s="18"/>
      <c r="G141" s="18"/>
      <c r="H141" s="18"/>
      <c r="I141" s="371" t="s">
        <v>383</v>
      </c>
      <c r="J141"/>
      <c r="K141" s="289" t="s">
        <v>389</v>
      </c>
      <c r="L141"/>
      <c r="M141" s="246"/>
      <c r="N141" s="407"/>
      <c r="O141" s="407"/>
      <c r="P141" s="407"/>
      <c r="Q141" s="407"/>
      <c r="R141" s="407"/>
    </row>
    <row r="142" spans="2:18" ht="17.25">
      <c r="B142" s="407"/>
      <c r="C142" s="407"/>
      <c r="D142" s="18"/>
      <c r="E142" s="18"/>
      <c r="F142" s="18"/>
      <c r="G142" s="18"/>
      <c r="H142" s="18"/>
      <c r="I142" s="371"/>
      <c r="J142"/>
      <c r="K142" s="289"/>
      <c r="L142"/>
      <c r="M142" s="246"/>
      <c r="N142" s="407"/>
      <c r="O142" s="407"/>
      <c r="P142" s="407"/>
      <c r="Q142" s="407"/>
      <c r="R142" s="407"/>
    </row>
    <row r="143" spans="2:18" ht="17.25">
      <c r="B143" s="367"/>
      <c r="C143" s="367"/>
      <c r="D143" s="367"/>
      <c r="E143" s="367"/>
      <c r="F143" s="379"/>
      <c r="G143" s="379"/>
      <c r="H143" s="379"/>
      <c r="I143" s="367"/>
      <c r="J143" s="367"/>
      <c r="K143" s="367"/>
      <c r="L143" s="367"/>
      <c r="M143" s="367"/>
      <c r="N143" s="367"/>
      <c r="O143" s="367"/>
      <c r="P143" s="367"/>
      <c r="Q143" s="367"/>
      <c r="R143" s="367"/>
    </row>
    <row r="144" spans="2:18" ht="17.25">
      <c r="B144" s="367"/>
      <c r="C144" s="367"/>
      <c r="D144" s="367"/>
      <c r="E144" s="367"/>
      <c r="F144" s="379"/>
      <c r="G144" s="379"/>
      <c r="H144" s="379"/>
      <c r="I144" s="367"/>
      <c r="J144" s="367"/>
      <c r="K144" s="367"/>
      <c r="L144" s="367"/>
      <c r="M144" s="367"/>
      <c r="N144" s="367"/>
      <c r="O144" s="367"/>
      <c r="P144" s="367"/>
      <c r="Q144" s="367"/>
      <c r="R144" s="367"/>
    </row>
    <row r="145" spans="2:18" ht="17.25">
      <c r="B145" s="246"/>
      <c r="C145" s="246"/>
      <c r="D145" s="309" t="s">
        <v>337</v>
      </c>
      <c r="E145" s="283"/>
      <c r="F145" s="283"/>
      <c r="G145" s="283"/>
      <c r="H145" s="283"/>
      <c r="I145" s="283"/>
      <c r="J145" s="283"/>
      <c r="K145" s="246"/>
      <c r="L145" s="246"/>
      <c r="M145" s="246"/>
      <c r="N145" s="246"/>
      <c r="O145" s="246"/>
      <c r="P145" s="246"/>
      <c r="Q145" s="246"/>
      <c r="R145" s="246"/>
    </row>
    <row r="146" spans="2:18" ht="30">
      <c r="B146" s="246"/>
      <c r="C146" s="246"/>
      <c r="D146" s="287" t="s">
        <v>329</v>
      </c>
      <c r="E146" s="508" t="s">
        <v>330</v>
      </c>
      <c r="F146" s="508"/>
      <c r="G146" s="508"/>
      <c r="H146" s="508"/>
      <c r="I146" s="508"/>
      <c r="J146" s="287" t="s">
        <v>338</v>
      </c>
      <c r="K146" s="287" t="s">
        <v>339</v>
      </c>
      <c r="L146" s="287" t="s">
        <v>341</v>
      </c>
      <c r="M146" s="287" t="s">
        <v>340</v>
      </c>
      <c r="N146" s="246"/>
      <c r="O146" s="246"/>
      <c r="P146" s="246"/>
      <c r="Q146" s="246"/>
      <c r="R146" s="246"/>
    </row>
    <row r="147" spans="2:18" ht="17.25">
      <c r="B147" s="246"/>
      <c r="C147" s="246"/>
      <c r="D147" s="523" t="s">
        <v>344</v>
      </c>
      <c r="E147" s="509" t="s">
        <v>2</v>
      </c>
      <c r="F147" s="510"/>
      <c r="G147" s="510"/>
      <c r="H147" s="510"/>
      <c r="I147" s="511"/>
      <c r="J147" s="368">
        <v>7</v>
      </c>
      <c r="K147" s="306">
        <f>2719+1+36025</f>
        <v>38745</v>
      </c>
      <c r="L147" s="369">
        <f>J147/$K$78</f>
        <v>1.1664178308627494E-5</v>
      </c>
      <c r="M147" s="369">
        <f>K147/$K$78</f>
        <v>6.4561226938253169E-2</v>
      </c>
      <c r="N147" s="246"/>
      <c r="O147" s="246"/>
      <c r="P147" s="246"/>
      <c r="Q147" s="246"/>
      <c r="R147" s="246"/>
    </row>
    <row r="148" spans="2:18" ht="17.25">
      <c r="B148" s="246"/>
      <c r="C148" s="246"/>
      <c r="D148" s="523"/>
      <c r="E148" s="509" t="s">
        <v>336</v>
      </c>
      <c r="F148" s="510"/>
      <c r="G148" s="510"/>
      <c r="H148" s="510"/>
      <c r="I148" s="511"/>
      <c r="J148" s="368">
        <v>0</v>
      </c>
      <c r="K148" s="306">
        <v>0</v>
      </c>
      <c r="L148" s="369">
        <f>J148/$K$86</f>
        <v>0</v>
      </c>
      <c r="M148" s="369">
        <f>K148/$K$86</f>
        <v>0</v>
      </c>
      <c r="N148" s="246"/>
      <c r="O148" s="246"/>
      <c r="P148" s="246"/>
      <c r="Q148" s="246"/>
      <c r="R148" s="246"/>
    </row>
    <row r="149" spans="2:18" ht="17.25">
      <c r="B149" s="246"/>
      <c r="C149" s="246"/>
      <c r="D149" s="246"/>
      <c r="E149" s="246"/>
      <c r="F149" s="246"/>
      <c r="G149" s="246"/>
      <c r="H149" s="246"/>
      <c r="I149" s="246"/>
      <c r="J149" s="246"/>
      <c r="K149" s="246"/>
      <c r="L149" s="246"/>
      <c r="M149" s="246"/>
      <c r="N149" s="246"/>
      <c r="O149" s="246"/>
      <c r="P149" s="246"/>
      <c r="Q149" s="246"/>
      <c r="R149" s="246"/>
    </row>
    <row r="150" spans="2:18" ht="17.25">
      <c r="B150" s="246"/>
      <c r="C150" s="246"/>
      <c r="D150" s="246"/>
      <c r="E150" s="246"/>
      <c r="F150" s="246"/>
      <c r="G150" s="246"/>
      <c r="H150" s="246"/>
      <c r="I150" s="246"/>
      <c r="J150" s="246"/>
      <c r="K150" s="246"/>
      <c r="L150" s="246"/>
      <c r="M150" s="246"/>
      <c r="N150" s="246"/>
      <c r="O150" s="246"/>
      <c r="P150" s="246"/>
      <c r="Q150" s="246"/>
      <c r="R150" s="246"/>
    </row>
    <row r="151" spans="2:18" ht="24.95" customHeight="1">
      <c r="B151" s="246"/>
      <c r="C151" s="300"/>
      <c r="D151" s="310" t="s">
        <v>324</v>
      </c>
      <c r="E151" s="294"/>
      <c r="F151" s="294"/>
      <c r="G151" s="294"/>
      <c r="H151" s="294"/>
      <c r="I151" s="301" t="s">
        <v>325</v>
      </c>
      <c r="J151" s="294"/>
      <c r="K151" s="294"/>
      <c r="L151" s="294"/>
      <c r="M151" s="294"/>
      <c r="N151" s="294"/>
      <c r="O151" s="294"/>
      <c r="P151" s="296"/>
      <c r="Q151" s="246"/>
      <c r="R151" s="246"/>
    </row>
    <row r="152" spans="2:18" ht="17.25">
      <c r="B152" s="246"/>
      <c r="C152" s="246"/>
      <c r="D152" s="246"/>
      <c r="E152" s="246"/>
      <c r="F152" s="246"/>
      <c r="G152" s="246"/>
      <c r="H152" s="246"/>
      <c r="I152" s="246"/>
      <c r="J152" s="246"/>
      <c r="K152" s="246"/>
      <c r="L152" s="246"/>
      <c r="M152" s="246"/>
      <c r="N152" s="246"/>
      <c r="O152" s="246"/>
      <c r="P152" s="246"/>
      <c r="Q152" s="246"/>
      <c r="R152" s="246"/>
    </row>
    <row r="153" spans="2:18" ht="17.25">
      <c r="B153" s="246"/>
      <c r="C153" s="246"/>
      <c r="D153" s="376" t="s">
        <v>392</v>
      </c>
      <c r="E153" s="246"/>
      <c r="F153" s="246"/>
      <c r="G153" s="246"/>
      <c r="H153" s="246"/>
      <c r="I153" s="246"/>
      <c r="J153" s="246"/>
      <c r="K153" s="246"/>
      <c r="L153" s="246"/>
      <c r="M153" s="246"/>
      <c r="N153" s="246"/>
      <c r="O153" s="246"/>
      <c r="P153" s="246"/>
      <c r="Q153" s="246"/>
      <c r="R153" s="246"/>
    </row>
    <row r="154" spans="2:18" ht="17.25">
      <c r="B154" s="246"/>
      <c r="C154" s="246"/>
      <c r="D154" s="246"/>
      <c r="E154" s="246"/>
      <c r="F154" s="246"/>
      <c r="G154" s="246"/>
      <c r="H154" s="246"/>
      <c r="I154" s="246"/>
      <c r="J154" s="246"/>
      <c r="K154" s="246"/>
      <c r="L154" s="246"/>
      <c r="M154" s="246"/>
      <c r="N154" s="246"/>
      <c r="O154" s="246"/>
      <c r="P154" s="246"/>
      <c r="Q154" s="246"/>
      <c r="R154" s="246"/>
    </row>
    <row r="155" spans="2:18">
      <c r="R155" s="19"/>
    </row>
    <row r="156" spans="2:18" ht="30" customHeight="1">
      <c r="C156" s="529" t="s">
        <v>98</v>
      </c>
      <c r="D156" s="530"/>
      <c r="E156" s="530"/>
      <c r="F156" s="530"/>
      <c r="G156" s="530"/>
      <c r="H156" s="530"/>
      <c r="I156" s="530"/>
      <c r="J156" s="530"/>
      <c r="K156" s="530"/>
      <c r="L156" s="530"/>
      <c r="M156" s="530"/>
      <c r="N156" s="530"/>
      <c r="O156" s="530"/>
      <c r="P156" s="530"/>
      <c r="Q156" s="530"/>
      <c r="R156" s="530"/>
    </row>
    <row r="157" spans="2:18" ht="15.75">
      <c r="B157" s="136"/>
      <c r="C157" s="134"/>
      <c r="D157" s="134"/>
      <c r="E157" s="134"/>
      <c r="F157" s="134"/>
      <c r="G157" s="134"/>
      <c r="H157" s="134"/>
      <c r="I157" s="134"/>
      <c r="J157" s="134"/>
      <c r="K157" s="134"/>
      <c r="L157" s="134"/>
      <c r="M157" s="134"/>
      <c r="N157" s="134"/>
      <c r="O157" s="134"/>
      <c r="P157" s="134"/>
      <c r="Q157" s="134"/>
      <c r="R157" s="136"/>
    </row>
    <row r="158" spans="2:18" ht="17.25">
      <c r="C158" s="284"/>
      <c r="D158" s="284"/>
      <c r="E158" s="284"/>
      <c r="F158" s="379"/>
      <c r="G158" s="379"/>
      <c r="H158" s="379"/>
      <c r="I158" s="321" t="s">
        <v>347</v>
      </c>
      <c r="J158" s="284"/>
      <c r="K158" s="284"/>
      <c r="L158" s="284"/>
      <c r="M158" s="284"/>
      <c r="N158" s="284"/>
      <c r="O158" s="284"/>
      <c r="P158" s="284"/>
      <c r="Q158" s="284"/>
      <c r="R158" s="284"/>
    </row>
    <row r="159" spans="2:18" ht="17.25">
      <c r="C159" s="284"/>
      <c r="D159" s="284"/>
      <c r="E159" s="284"/>
      <c r="F159" s="379"/>
      <c r="G159" s="379"/>
      <c r="H159" s="379"/>
      <c r="I159" s="321" t="s">
        <v>457</v>
      </c>
      <c r="J159" s="284"/>
      <c r="K159" s="284"/>
      <c r="L159" s="284"/>
      <c r="M159" s="284"/>
      <c r="N159" s="284"/>
      <c r="O159" s="284"/>
      <c r="P159" s="284"/>
      <c r="Q159" s="284"/>
      <c r="R159" s="284"/>
    </row>
    <row r="160" spans="2:18" ht="17.25">
      <c r="C160" s="365"/>
      <c r="D160" s="365"/>
      <c r="E160" s="365"/>
      <c r="F160" s="379"/>
      <c r="G160" s="379"/>
      <c r="H160" s="379"/>
      <c r="I160" s="321"/>
      <c r="J160" s="365"/>
      <c r="K160" s="365"/>
      <c r="L160" s="365"/>
      <c r="M160" s="365"/>
      <c r="N160" s="365"/>
      <c r="O160" s="365"/>
      <c r="P160" s="365"/>
      <c r="Q160" s="365"/>
      <c r="R160" s="365"/>
    </row>
    <row r="161" spans="2:18" ht="17.25">
      <c r="B161" s="246"/>
      <c r="C161" s="322" t="s">
        <v>2</v>
      </c>
      <c r="D161" s="284"/>
      <c r="E161" s="284"/>
      <c r="F161" s="379"/>
      <c r="G161" s="379"/>
      <c r="H161" s="379"/>
      <c r="I161" s="18" t="s">
        <v>458</v>
      </c>
      <c r="J161" s="284"/>
      <c r="K161" s="284"/>
      <c r="L161" s="284"/>
      <c r="M161" s="284"/>
      <c r="N161" s="284"/>
      <c r="O161" s="284"/>
      <c r="P161" s="284"/>
      <c r="Q161" s="284"/>
      <c r="R161" s="284"/>
    </row>
    <row r="162" spans="2:18" ht="17.25">
      <c r="B162" s="246"/>
      <c r="C162" s="286"/>
      <c r="D162" s="286"/>
      <c r="E162" s="286"/>
      <c r="F162" s="286"/>
      <c r="G162" s="286"/>
      <c r="H162" s="286"/>
      <c r="I162" s="289"/>
      <c r="J162" s="286"/>
      <c r="K162" s="286"/>
      <c r="L162" s="286"/>
      <c r="M162" s="286"/>
      <c r="N162" s="286"/>
      <c r="O162" s="286"/>
      <c r="P162" s="286"/>
      <c r="Q162" s="286"/>
      <c r="R162" s="286"/>
    </row>
    <row r="163" spans="2:18" ht="17.25">
      <c r="B163" s="246"/>
      <c r="C163" s="286"/>
      <c r="D163" s="286"/>
      <c r="E163" s="286"/>
      <c r="F163" s="286"/>
      <c r="G163" s="286"/>
      <c r="H163" s="286"/>
      <c r="I163" s="311" t="s">
        <v>459</v>
      </c>
      <c r="J163" s="312" t="s">
        <v>311</v>
      </c>
      <c r="K163" s="312" t="s">
        <v>226</v>
      </c>
      <c r="L163" s="312" t="s">
        <v>227</v>
      </c>
      <c r="M163" s="286"/>
      <c r="N163" s="286"/>
      <c r="O163" s="286"/>
      <c r="P163" s="286"/>
      <c r="Q163" s="286"/>
      <c r="R163" s="286"/>
    </row>
    <row r="164" spans="2:18" ht="17.25">
      <c r="B164" s="246"/>
      <c r="C164" s="286"/>
      <c r="D164" s="286"/>
      <c r="E164" s="286"/>
      <c r="F164" s="286"/>
      <c r="G164" s="286"/>
      <c r="H164" s="286"/>
      <c r="I164" s="415">
        <v>2011</v>
      </c>
      <c r="J164" s="313">
        <f>[1]Tests!B6</f>
        <v>96846974.999999434</v>
      </c>
      <c r="K164" s="313">
        <f>[1]Tests!C6</f>
        <v>96851709.440007463</v>
      </c>
      <c r="L164" s="314">
        <f>(K164-J164)/K164</f>
        <v>4.8883391273150218E-5</v>
      </c>
      <c r="M164" s="286"/>
      <c r="N164" s="286"/>
      <c r="O164" s="286"/>
      <c r="P164" s="286"/>
      <c r="Q164" s="286"/>
      <c r="R164" s="286"/>
    </row>
    <row r="165" spans="2:18" ht="17.25">
      <c r="B165" s="246"/>
      <c r="C165" s="286"/>
      <c r="D165" s="286"/>
      <c r="E165" s="286"/>
      <c r="F165" s="286"/>
      <c r="G165" s="286"/>
      <c r="H165" s="286"/>
      <c r="I165" s="415">
        <f>I164+1</f>
        <v>2012</v>
      </c>
      <c r="J165" s="313">
        <f>[1]Tests!B7</f>
        <v>115905687.10999981</v>
      </c>
      <c r="K165" s="313">
        <f>[1]Tests!C7</f>
        <v>115960777.89999938</v>
      </c>
      <c r="L165" s="314">
        <f t="shared" ref="L165:L169" si="0">(K165-J165)/K165</f>
        <v>4.7508123865021707E-4</v>
      </c>
      <c r="M165" s="286"/>
      <c r="N165" s="286"/>
      <c r="O165" s="286"/>
      <c r="P165" s="286"/>
      <c r="Q165" s="286"/>
      <c r="R165" s="286"/>
    </row>
    <row r="166" spans="2:18" ht="17.25">
      <c r="B166" s="246"/>
      <c r="C166" s="203"/>
      <c r="D166" s="203"/>
      <c r="I166" s="415">
        <f t="shared" ref="I166:I168" si="1">I165+1</f>
        <v>2013</v>
      </c>
      <c r="J166" s="313">
        <f>[1]Tests!B8</f>
        <v>121129149.5900009</v>
      </c>
      <c r="K166" s="313">
        <f>[1]Tests!C8</f>
        <v>121204293.49000573</v>
      </c>
      <c r="L166" s="314">
        <f t="shared" si="0"/>
        <v>6.1997721236690473E-4</v>
      </c>
      <c r="M166" s="203"/>
      <c r="N166" s="203"/>
      <c r="O166" s="203"/>
      <c r="P166" s="203"/>
      <c r="Q166" s="203"/>
      <c r="R166" s="203"/>
    </row>
    <row r="167" spans="2:18" ht="17.25">
      <c r="B167" s="246"/>
      <c r="C167" s="203"/>
      <c r="D167" s="203"/>
      <c r="I167" s="415">
        <f t="shared" si="1"/>
        <v>2014</v>
      </c>
      <c r="J167" s="313">
        <f>[1]Tests!B9</f>
        <v>120391717.5300007</v>
      </c>
      <c r="K167" s="313">
        <f>[1]Tests!C9</f>
        <v>120487738.93000986</v>
      </c>
      <c r="L167" s="314">
        <f t="shared" si="0"/>
        <v>7.9693918121356031E-4</v>
      </c>
      <c r="M167" s="203"/>
      <c r="N167" s="203"/>
      <c r="O167" s="203"/>
      <c r="P167" s="203"/>
      <c r="Q167" s="203"/>
      <c r="R167" s="203"/>
    </row>
    <row r="168" spans="2:18" ht="15.75">
      <c r="C168" s="203"/>
      <c r="D168" s="203"/>
      <c r="E168" s="203"/>
      <c r="F168" s="203"/>
      <c r="G168" s="203"/>
      <c r="H168" s="203"/>
      <c r="I168" s="415">
        <f t="shared" si="1"/>
        <v>2015</v>
      </c>
      <c r="J168" s="313">
        <f>[1]Tests!B10</f>
        <v>111850159.32000038</v>
      </c>
      <c r="K168" s="313">
        <f>[1]Tests!C10</f>
        <v>111930843.41000345</v>
      </c>
      <c r="L168" s="314">
        <f t="shared" si="0"/>
        <v>7.2083875672701613E-4</v>
      </c>
      <c r="M168" s="203"/>
      <c r="N168" s="203"/>
      <c r="O168" s="203"/>
      <c r="P168" s="203"/>
      <c r="Q168" s="203"/>
      <c r="R168" s="203"/>
    </row>
    <row r="169" spans="2:18" ht="15.75">
      <c r="C169" s="203"/>
      <c r="D169" s="203"/>
      <c r="E169" s="203"/>
      <c r="F169" s="203"/>
      <c r="G169" s="203"/>
      <c r="H169" s="203"/>
      <c r="I169" s="416" t="s">
        <v>37</v>
      </c>
      <c r="J169" s="417">
        <f>SUM(J164:J168)</f>
        <v>566123688.55000126</v>
      </c>
      <c r="K169" s="417">
        <f>SUM(K164:K168)</f>
        <v>566435363.17002583</v>
      </c>
      <c r="L169" s="314">
        <f t="shared" si="0"/>
        <v>5.5023863319601232E-4</v>
      </c>
      <c r="M169" s="203"/>
      <c r="N169" s="203"/>
      <c r="O169" s="203"/>
      <c r="P169" s="203"/>
      <c r="Q169" s="203"/>
      <c r="R169" s="203"/>
    </row>
    <row r="170" spans="2:18" ht="15.75">
      <c r="C170" s="203"/>
      <c r="D170" s="203"/>
      <c r="E170" s="203"/>
      <c r="F170" s="203"/>
      <c r="G170" s="203"/>
      <c r="H170" s="203"/>
      <c r="I170" s="323"/>
      <c r="J170" s="203"/>
      <c r="K170" s="203"/>
      <c r="L170" s="203"/>
      <c r="M170" s="203"/>
      <c r="N170" s="203"/>
      <c r="O170" s="203"/>
      <c r="P170" s="203"/>
      <c r="Q170" s="203"/>
      <c r="R170" s="203"/>
    </row>
    <row r="171" spans="2:18" ht="15.75">
      <c r="C171" s="203"/>
      <c r="D171" s="203"/>
      <c r="E171" s="203"/>
      <c r="F171" s="203"/>
      <c r="G171" s="203"/>
      <c r="H171" s="203"/>
      <c r="I171" s="323" t="s">
        <v>349</v>
      </c>
      <c r="J171" s="203" t="s">
        <v>460</v>
      </c>
      <c r="K171" s="203"/>
      <c r="L171" s="203"/>
      <c r="M171" s="203"/>
      <c r="N171" s="203"/>
      <c r="O171" s="203"/>
      <c r="P171" s="203"/>
      <c r="Q171" s="203"/>
      <c r="R171" s="203"/>
    </row>
    <row r="172" spans="2:18" ht="15.75">
      <c r="B172" s="172"/>
      <c r="C172" s="203"/>
      <c r="D172" s="203"/>
      <c r="E172" s="203"/>
      <c r="F172" s="203"/>
      <c r="G172" s="203"/>
      <c r="H172" s="203"/>
      <c r="I172" s="203"/>
      <c r="J172" s="203"/>
      <c r="K172" s="203"/>
      <c r="L172" s="203"/>
      <c r="M172" s="203"/>
      <c r="N172" s="203"/>
      <c r="O172" s="203"/>
      <c r="P172" s="203"/>
      <c r="Q172" s="203"/>
      <c r="R172" s="203"/>
    </row>
    <row r="173" spans="2:18" ht="17.25">
      <c r="B173" s="172"/>
      <c r="C173" s="322" t="s">
        <v>336</v>
      </c>
      <c r="D173" s="203"/>
      <c r="E173" s="203"/>
      <c r="F173" s="203"/>
      <c r="G173" s="203"/>
      <c r="H173" s="203"/>
      <c r="I173" s="203" t="s">
        <v>348</v>
      </c>
      <c r="J173" s="203"/>
      <c r="K173" s="203"/>
      <c r="L173" s="203"/>
      <c r="M173" s="203"/>
      <c r="N173" s="203"/>
      <c r="O173" s="203"/>
      <c r="P173" s="203"/>
      <c r="Q173" s="203"/>
      <c r="R173" s="203"/>
    </row>
    <row r="174" spans="2:18" ht="15.75">
      <c r="B174" s="203"/>
      <c r="C174" s="203"/>
      <c r="D174" s="203"/>
      <c r="E174" s="203"/>
      <c r="F174" s="203"/>
      <c r="G174" s="203"/>
      <c r="H174" s="203"/>
      <c r="I174" s="203"/>
      <c r="J174" s="203"/>
      <c r="K174" s="203"/>
      <c r="L174" s="203"/>
      <c r="M174" s="203"/>
      <c r="N174" s="203"/>
      <c r="O174" s="203"/>
      <c r="P174" s="203"/>
      <c r="Q174" s="203"/>
      <c r="R174" s="203"/>
    </row>
    <row r="175" spans="2:18" ht="15.75">
      <c r="B175" s="172"/>
      <c r="C175" s="203"/>
      <c r="D175" s="203"/>
      <c r="E175" s="203"/>
      <c r="F175" s="203"/>
      <c r="G175" s="203"/>
      <c r="H175" s="203"/>
      <c r="I175" s="312" t="s">
        <v>345</v>
      </c>
      <c r="J175" s="312" t="s">
        <v>137</v>
      </c>
      <c r="K175" s="312" t="s">
        <v>226</v>
      </c>
      <c r="L175" s="315" t="s">
        <v>227</v>
      </c>
      <c r="M175" s="203"/>
      <c r="N175" s="203"/>
      <c r="O175" s="203"/>
      <c r="P175" s="203"/>
      <c r="Q175" s="203"/>
      <c r="R175" s="203"/>
    </row>
    <row r="176" spans="2:18" ht="15.75">
      <c r="B176" s="172"/>
      <c r="C176" s="203"/>
      <c r="D176" s="203"/>
      <c r="E176" s="203"/>
      <c r="F176" s="203"/>
      <c r="G176" s="203"/>
      <c r="H176" s="203"/>
      <c r="I176" s="316">
        <v>2014</v>
      </c>
      <c r="J176" s="317">
        <f>[1]Tests!B18</f>
        <v>42527138.709999979</v>
      </c>
      <c r="K176" s="317">
        <f>[1]Tests!C18</f>
        <v>42523473.229999959</v>
      </c>
      <c r="L176" s="314">
        <f t="shared" ref="L176:L178" si="2">(K176-J176)/K176</f>
        <v>-8.6198979565787389E-5</v>
      </c>
      <c r="M176" s="203"/>
      <c r="N176" s="366">
        <f>(J176-K176)^2</f>
        <v>13435743.630539827</v>
      </c>
      <c r="O176" s="203"/>
      <c r="P176" s="203"/>
      <c r="Q176" s="203"/>
      <c r="R176" s="203"/>
    </row>
    <row r="177" spans="2:18" ht="15.75">
      <c r="B177" s="172"/>
      <c r="C177" s="203"/>
      <c r="D177" s="203"/>
      <c r="E177" s="203"/>
      <c r="F177" s="203"/>
      <c r="G177" s="203"/>
      <c r="H177" s="203"/>
      <c r="I177" s="316">
        <v>2015</v>
      </c>
      <c r="J177" s="317">
        <f>[1]Tests!B19</f>
        <v>37370695.849999979</v>
      </c>
      <c r="K177" s="317">
        <f>[1]Tests!C19</f>
        <v>37370695.849999979</v>
      </c>
      <c r="L177" s="314">
        <f t="shared" si="2"/>
        <v>0</v>
      </c>
      <c r="M177" s="203"/>
      <c r="N177" s="366">
        <f t="shared" ref="N177:N179" si="3">(J177-K177)^2</f>
        <v>0</v>
      </c>
      <c r="O177" s="203"/>
      <c r="P177" s="203"/>
      <c r="Q177" s="203"/>
      <c r="R177" s="203"/>
    </row>
    <row r="178" spans="2:18" ht="15.75">
      <c r="B178" s="172"/>
      <c r="C178" s="203"/>
      <c r="D178" s="203"/>
      <c r="E178" s="203"/>
      <c r="F178" s="203"/>
      <c r="G178" s="203"/>
      <c r="H178" s="203"/>
      <c r="I178" s="318" t="s">
        <v>37</v>
      </c>
      <c r="J178" s="319">
        <f>SUM(J176:J177)</f>
        <v>79897834.559999958</v>
      </c>
      <c r="K178" s="319">
        <f>SUM(K176:K177)</f>
        <v>79894169.079999939</v>
      </c>
      <c r="L178" s="314">
        <f t="shared" si="2"/>
        <v>-4.5879192965243067E-5</v>
      </c>
      <c r="M178" s="203"/>
      <c r="N178" s="366">
        <f t="shared" si="3"/>
        <v>13435743.630539827</v>
      </c>
      <c r="O178" s="203"/>
      <c r="P178" s="203"/>
      <c r="Q178" s="203"/>
      <c r="R178" s="203"/>
    </row>
    <row r="179" spans="2:18" ht="15.75">
      <c r="B179" s="172"/>
      <c r="C179" s="203"/>
      <c r="D179" s="203"/>
      <c r="E179" s="203"/>
      <c r="F179" s="203"/>
      <c r="G179" s="203"/>
      <c r="H179" s="203"/>
      <c r="I179" s="203"/>
      <c r="J179" s="203"/>
      <c r="K179" s="203"/>
      <c r="L179" s="203"/>
      <c r="M179" s="203"/>
      <c r="N179" s="366">
        <f t="shared" si="3"/>
        <v>0</v>
      </c>
      <c r="O179" s="203"/>
      <c r="P179" s="203"/>
      <c r="Q179" s="203"/>
      <c r="R179" s="203"/>
    </row>
    <row r="180" spans="2:18" ht="15.75">
      <c r="B180" s="172"/>
      <c r="C180" s="203"/>
      <c r="D180" s="203"/>
      <c r="E180" s="203"/>
      <c r="F180" s="203"/>
      <c r="G180" s="203"/>
      <c r="H180" s="203"/>
      <c r="I180" s="203"/>
      <c r="J180" s="203"/>
      <c r="K180" s="312" t="s">
        <v>377</v>
      </c>
      <c r="L180" s="314">
        <f>SQRT(SUM(N176:N177))/K178</f>
        <v>4.5879192965243067E-5</v>
      </c>
      <c r="M180" s="203"/>
      <c r="N180" s="203"/>
      <c r="O180" s="203"/>
      <c r="P180" s="203"/>
      <c r="Q180" s="203"/>
      <c r="R180" s="203"/>
    </row>
    <row r="181" spans="2:18" ht="15.75">
      <c r="B181" s="172"/>
      <c r="C181" s="203"/>
      <c r="D181" s="203"/>
      <c r="E181" s="203"/>
      <c r="F181" s="203"/>
      <c r="G181" s="203"/>
      <c r="H181" s="203"/>
      <c r="I181" s="323" t="s">
        <v>349</v>
      </c>
      <c r="J181" s="289" t="s">
        <v>461</v>
      </c>
      <c r="K181" s="203"/>
      <c r="L181" s="203"/>
      <c r="M181" s="203"/>
      <c r="N181" s="203"/>
      <c r="O181" s="203"/>
      <c r="P181" s="203"/>
      <c r="Q181" s="203"/>
      <c r="R181" s="203"/>
    </row>
    <row r="182" spans="2:18" ht="15.75">
      <c r="B182" s="203"/>
      <c r="C182" s="203"/>
      <c r="D182" s="203"/>
      <c r="E182" s="203"/>
      <c r="F182" s="203"/>
      <c r="G182" s="203"/>
      <c r="H182" s="203"/>
      <c r="I182" s="203"/>
      <c r="J182" s="203"/>
      <c r="K182" s="203"/>
      <c r="L182" s="203"/>
      <c r="M182" s="203"/>
      <c r="N182" s="203"/>
      <c r="O182" s="203"/>
      <c r="P182" s="203"/>
      <c r="Q182" s="203"/>
      <c r="R182" s="203"/>
    </row>
    <row r="183" spans="2:18" ht="15.75">
      <c r="B183" s="203"/>
      <c r="C183" s="203"/>
      <c r="D183" s="203"/>
      <c r="E183" s="203"/>
      <c r="F183" s="203"/>
      <c r="G183" s="203"/>
      <c r="H183" s="203"/>
      <c r="I183" s="203"/>
      <c r="J183" s="203"/>
      <c r="K183" s="203"/>
      <c r="L183" s="203"/>
      <c r="M183" s="203"/>
      <c r="N183" s="203"/>
      <c r="O183" s="203"/>
      <c r="P183" s="203"/>
      <c r="Q183" s="203"/>
      <c r="R183" s="203"/>
    </row>
    <row r="184" spans="2:18" ht="15.75">
      <c r="B184" s="203"/>
      <c r="C184" s="203"/>
      <c r="D184" s="203"/>
      <c r="E184" s="203"/>
      <c r="F184" s="203"/>
      <c r="G184" s="203"/>
      <c r="H184" s="203"/>
      <c r="I184" s="203"/>
      <c r="J184" s="203"/>
      <c r="K184" s="203"/>
      <c r="L184" s="203"/>
      <c r="M184" s="203"/>
      <c r="N184" s="203"/>
      <c r="O184" s="203"/>
      <c r="P184" s="203"/>
      <c r="Q184" s="203"/>
      <c r="R184" s="203"/>
    </row>
    <row r="185" spans="2:18" ht="15.75">
      <c r="B185" s="203"/>
      <c r="C185" s="203"/>
      <c r="D185" s="203"/>
      <c r="E185" s="203"/>
      <c r="F185" s="203"/>
      <c r="G185" s="203"/>
      <c r="H185" s="203"/>
      <c r="I185" s="203"/>
      <c r="J185" s="203"/>
      <c r="K185" s="203"/>
      <c r="L185" s="203"/>
      <c r="M185" s="203"/>
      <c r="N185" s="203"/>
      <c r="O185" s="203"/>
      <c r="P185" s="203"/>
      <c r="Q185" s="203"/>
      <c r="R185" s="203"/>
    </row>
    <row r="186" spans="2:18" ht="15.75">
      <c r="B186" s="203"/>
      <c r="C186" s="203"/>
      <c r="D186" s="203"/>
      <c r="E186" s="203"/>
      <c r="F186" s="203"/>
      <c r="G186" s="203"/>
      <c r="H186" s="203"/>
      <c r="I186" s="203"/>
      <c r="J186" s="203"/>
      <c r="K186" s="203"/>
      <c r="L186" s="203"/>
      <c r="M186" s="203"/>
      <c r="N186" s="203"/>
      <c r="O186" s="203"/>
      <c r="P186" s="203"/>
      <c r="Q186" s="203"/>
      <c r="R186" s="203"/>
    </row>
    <row r="187" spans="2:18" ht="15.75">
      <c r="B187" s="203"/>
      <c r="C187" s="203"/>
      <c r="D187" s="203"/>
      <c r="E187" s="203"/>
      <c r="F187" s="203"/>
      <c r="G187" s="203"/>
      <c r="H187" s="203"/>
      <c r="I187" s="203" t="s">
        <v>462</v>
      </c>
      <c r="J187" s="203"/>
      <c r="K187" s="203"/>
      <c r="L187" s="203"/>
      <c r="M187" s="203"/>
      <c r="N187" s="203"/>
      <c r="O187" s="203"/>
      <c r="P187" s="203"/>
      <c r="Q187" s="203"/>
      <c r="R187" s="203"/>
    </row>
    <row r="188" spans="2:18" ht="15.75">
      <c r="B188" s="203"/>
      <c r="C188" s="203"/>
      <c r="D188" s="203"/>
      <c r="E188" s="203"/>
      <c r="F188" s="203"/>
      <c r="G188" s="203"/>
      <c r="H188" s="203"/>
      <c r="I188" s="203"/>
      <c r="J188" s="203"/>
      <c r="K188" s="203"/>
      <c r="L188" s="203"/>
      <c r="M188" s="203"/>
      <c r="N188" s="203"/>
      <c r="O188" s="203"/>
      <c r="P188" s="203"/>
      <c r="Q188" s="203"/>
      <c r="R188" s="203"/>
    </row>
    <row r="189" spans="2:18" ht="15.75">
      <c r="B189" s="172"/>
      <c r="C189" s="203"/>
      <c r="D189" s="203"/>
      <c r="E189" s="203"/>
      <c r="F189" s="203"/>
      <c r="G189" s="203"/>
      <c r="H189" s="203"/>
      <c r="I189" s="311">
        <v>42825</v>
      </c>
      <c r="J189" s="312" t="s">
        <v>137</v>
      </c>
      <c r="K189" s="312" t="s">
        <v>226</v>
      </c>
      <c r="L189" s="312" t="s">
        <v>227</v>
      </c>
      <c r="M189" s="203"/>
      <c r="N189" s="203"/>
      <c r="O189" s="203"/>
      <c r="P189" s="203"/>
      <c r="Q189" s="203"/>
      <c r="R189" s="203"/>
    </row>
    <row r="190" spans="2:18" ht="15.75">
      <c r="B190" s="172"/>
      <c r="C190" s="203"/>
      <c r="D190" s="203"/>
      <c r="E190" s="203"/>
      <c r="F190" s="203"/>
      <c r="G190" s="203"/>
      <c r="H190" s="203"/>
      <c r="I190" s="316" t="s">
        <v>346</v>
      </c>
      <c r="J190" s="317">
        <f>[1]Tests!B24</f>
        <v>5068785.04</v>
      </c>
      <c r="K190" s="317">
        <f>[1]Tests!C24</f>
        <v>5068785.04</v>
      </c>
      <c r="L190" s="320">
        <f>(K190-J190)/K190</f>
        <v>0</v>
      </c>
      <c r="M190" s="203"/>
      <c r="N190" s="203"/>
      <c r="O190" s="203"/>
      <c r="P190" s="203"/>
      <c r="Q190" s="203"/>
      <c r="R190" s="203"/>
    </row>
    <row r="191" spans="2:18" ht="15.75">
      <c r="B191" s="172"/>
      <c r="C191" s="203"/>
      <c r="D191" s="203"/>
      <c r="E191" s="203"/>
      <c r="F191" s="203"/>
      <c r="G191" s="203"/>
      <c r="H191" s="203"/>
      <c r="I191" s="203"/>
      <c r="J191" s="203"/>
      <c r="K191" s="203"/>
      <c r="L191" s="203"/>
      <c r="M191" s="203"/>
      <c r="N191" s="203"/>
      <c r="O191" s="203"/>
      <c r="P191" s="203"/>
      <c r="Q191" s="203"/>
      <c r="R191" s="203"/>
    </row>
    <row r="192" spans="2:18" ht="15.75">
      <c r="B192" s="172"/>
      <c r="C192" s="203"/>
      <c r="D192" s="203"/>
      <c r="E192" s="203"/>
      <c r="F192" s="203"/>
      <c r="G192" s="203"/>
      <c r="H192" s="203"/>
      <c r="I192" s="323" t="s">
        <v>349</v>
      </c>
      <c r="J192" s="203" t="s">
        <v>463</v>
      </c>
      <c r="K192" s="203"/>
      <c r="L192" s="203"/>
      <c r="M192" s="203"/>
      <c r="N192" s="203"/>
      <c r="O192" s="203"/>
      <c r="P192" s="203"/>
      <c r="Q192" s="203"/>
      <c r="R192" s="203"/>
    </row>
    <row r="193" spans="2:18" ht="15.75">
      <c r="B193" s="172"/>
      <c r="C193" s="172"/>
      <c r="D193" s="172"/>
      <c r="E193" s="172"/>
      <c r="F193" s="203"/>
      <c r="G193" s="203"/>
      <c r="H193" s="203"/>
      <c r="I193" s="172"/>
      <c r="J193" s="172"/>
      <c r="K193" s="172"/>
      <c r="L193" s="172"/>
      <c r="M193" s="172"/>
      <c r="N193" s="172"/>
      <c r="O193" s="172"/>
      <c r="P193" s="203"/>
      <c r="Q193" s="172"/>
      <c r="R193" s="172"/>
    </row>
    <row r="194" spans="2:18" ht="17.25">
      <c r="B194" s="18"/>
      <c r="C194" s="264"/>
      <c r="D194" s="264"/>
      <c r="E194" s="264"/>
      <c r="F194" s="379"/>
      <c r="G194" s="379"/>
      <c r="H194" s="379"/>
      <c r="I194" s="264"/>
      <c r="J194" s="264"/>
      <c r="K194" s="264"/>
      <c r="L194" s="264"/>
      <c r="M194" s="264"/>
      <c r="N194" s="264"/>
      <c r="O194" s="264"/>
      <c r="P194" s="264"/>
      <c r="Q194" s="264"/>
      <c r="R194" s="264"/>
    </row>
    <row r="195" spans="2:18" ht="17.25">
      <c r="B195" s="18"/>
      <c r="C195" s="264"/>
      <c r="D195" s="264"/>
      <c r="E195" s="264"/>
      <c r="F195" s="379"/>
      <c r="G195" s="379"/>
      <c r="H195" s="379"/>
      <c r="I195" s="264"/>
      <c r="J195" s="264"/>
      <c r="K195" s="264"/>
      <c r="L195" s="264"/>
      <c r="M195" s="264"/>
      <c r="N195" s="264"/>
      <c r="O195" s="264"/>
      <c r="P195" s="264"/>
      <c r="Q195" s="264"/>
      <c r="R195" s="264"/>
    </row>
    <row r="196" spans="2:18" ht="17.25">
      <c r="B196" s="18"/>
      <c r="C196" s="284"/>
      <c r="D196" s="284"/>
      <c r="E196" s="284"/>
      <c r="F196" s="379"/>
      <c r="G196" s="379"/>
      <c r="H196" s="379"/>
      <c r="I196" s="284"/>
      <c r="J196" s="284"/>
      <c r="K196" s="284"/>
      <c r="L196" s="284"/>
      <c r="M196" s="284"/>
      <c r="N196" s="284"/>
      <c r="O196" s="284"/>
      <c r="P196" s="284"/>
      <c r="Q196" s="284"/>
      <c r="R196" s="284"/>
    </row>
    <row r="197" spans="2:18" ht="24.95" customHeight="1">
      <c r="B197" s="18"/>
      <c r="C197" s="300"/>
      <c r="D197" s="310" t="s">
        <v>324</v>
      </c>
      <c r="E197" s="294"/>
      <c r="F197" s="294"/>
      <c r="G197" s="294"/>
      <c r="H197" s="294"/>
      <c r="I197" s="301" t="s">
        <v>326</v>
      </c>
      <c r="J197" s="294"/>
      <c r="K197" s="294"/>
      <c r="L197" s="294"/>
      <c r="M197" s="294"/>
      <c r="N197" s="294"/>
      <c r="O197" s="294"/>
      <c r="P197" s="296"/>
      <c r="Q197" s="284"/>
      <c r="R197" s="284"/>
    </row>
    <row r="198" spans="2:18" ht="15.75">
      <c r="B198" s="136"/>
      <c r="C198" s="134"/>
      <c r="D198" s="134"/>
      <c r="E198" s="134"/>
      <c r="F198" s="134"/>
      <c r="G198" s="134"/>
      <c r="H198" s="134"/>
      <c r="I198" s="134"/>
      <c r="J198" s="134"/>
      <c r="K198" s="134"/>
      <c r="L198" s="134"/>
      <c r="M198" s="134"/>
      <c r="N198" s="134"/>
      <c r="O198" s="134"/>
      <c r="P198" s="134"/>
      <c r="Q198" s="134"/>
      <c r="R198" s="136"/>
    </row>
    <row r="199" spans="2:18" ht="15.75">
      <c r="B199" s="136"/>
      <c r="C199" s="134"/>
      <c r="D199" s="376" t="s">
        <v>392</v>
      </c>
      <c r="E199" s="134"/>
      <c r="F199" s="134"/>
      <c r="G199" s="134"/>
      <c r="H199" s="134"/>
      <c r="I199" s="134"/>
      <c r="J199" s="134"/>
      <c r="K199" s="134"/>
      <c r="L199" s="134"/>
      <c r="M199" s="134"/>
      <c r="N199" s="134"/>
      <c r="O199" s="134"/>
      <c r="P199" s="134"/>
      <c r="Q199" s="134"/>
      <c r="R199" s="136"/>
    </row>
    <row r="200" spans="2:18" ht="15.75">
      <c r="B200" s="136"/>
      <c r="C200" s="134"/>
      <c r="D200" s="134"/>
      <c r="E200" s="134"/>
      <c r="F200" s="134"/>
      <c r="G200" s="134"/>
      <c r="H200" s="134"/>
      <c r="I200" s="134"/>
      <c r="J200" s="134"/>
      <c r="K200" s="134"/>
      <c r="L200" s="134"/>
      <c r="M200" s="134"/>
      <c r="N200" s="134"/>
      <c r="O200" s="134"/>
      <c r="P200" s="134"/>
      <c r="Q200" s="134"/>
      <c r="R200" s="136"/>
    </row>
    <row r="201" spans="2:18" ht="15.75">
      <c r="B201" s="136"/>
      <c r="C201" s="134"/>
      <c r="D201" s="134"/>
      <c r="E201" s="134"/>
      <c r="F201" s="134"/>
      <c r="G201" s="134"/>
      <c r="H201" s="134"/>
      <c r="I201" s="134"/>
      <c r="J201" s="134"/>
      <c r="K201" s="134"/>
      <c r="L201" s="134"/>
      <c r="M201" s="134"/>
      <c r="N201" s="134"/>
      <c r="O201" s="134"/>
      <c r="P201" s="134"/>
      <c r="Q201" s="134"/>
      <c r="R201" s="136"/>
    </row>
    <row r="202" spans="2:18" ht="30" customHeight="1">
      <c r="B202" s="136"/>
      <c r="C202" s="529" t="s">
        <v>351</v>
      </c>
      <c r="D202" s="530"/>
      <c r="E202" s="530"/>
      <c r="F202" s="530"/>
      <c r="G202" s="530"/>
      <c r="H202" s="530"/>
      <c r="I202" s="530"/>
      <c r="J202" s="530"/>
      <c r="K202" s="530"/>
      <c r="L202" s="530"/>
      <c r="M202" s="530"/>
      <c r="N202" s="530"/>
      <c r="O202" s="530"/>
      <c r="P202" s="530"/>
      <c r="Q202" s="530"/>
      <c r="R202" s="530"/>
    </row>
    <row r="203" spans="2:18" ht="15.75">
      <c r="B203" s="136"/>
      <c r="C203" s="134"/>
      <c r="D203" s="134"/>
      <c r="E203" s="134"/>
      <c r="F203" s="134"/>
      <c r="G203" s="134"/>
      <c r="H203" s="134"/>
      <c r="I203" s="134"/>
      <c r="J203" s="134"/>
      <c r="K203" s="134"/>
      <c r="L203" s="134"/>
      <c r="M203" s="134"/>
      <c r="N203" s="134"/>
      <c r="O203" s="134"/>
      <c r="P203" s="134"/>
      <c r="Q203" s="134"/>
      <c r="R203" s="136"/>
    </row>
    <row r="204" spans="2:18" ht="45">
      <c r="B204" s="136"/>
      <c r="C204" s="134"/>
      <c r="D204" s="134"/>
      <c r="E204" s="134"/>
      <c r="F204" s="134"/>
      <c r="G204" s="134"/>
      <c r="H204" s="134"/>
      <c r="I204" s="287" t="s">
        <v>329</v>
      </c>
      <c r="J204" s="287" t="s">
        <v>330</v>
      </c>
      <c r="K204" s="287" t="s">
        <v>96</v>
      </c>
      <c r="L204" s="287" t="s">
        <v>331</v>
      </c>
      <c r="M204" s="287" t="s">
        <v>332</v>
      </c>
      <c r="N204" s="508" t="s">
        <v>333</v>
      </c>
      <c r="O204" s="508"/>
      <c r="P204" s="134"/>
      <c r="Q204" s="134"/>
      <c r="R204" s="136"/>
    </row>
    <row r="205" spans="2:18" ht="90">
      <c r="B205" s="136"/>
      <c r="C205" s="134"/>
      <c r="D205" s="134"/>
      <c r="E205" s="134"/>
      <c r="F205" s="134"/>
      <c r="G205" s="134"/>
      <c r="H205" s="134"/>
      <c r="I205" s="535" t="s">
        <v>334</v>
      </c>
      <c r="J205" s="304" t="s">
        <v>335</v>
      </c>
      <c r="K205" s="305" t="str">
        <f>'[2]corrective actions'!C11</f>
        <v>Date format not compliance with requirements: date variables are in date format instead of text format</v>
      </c>
      <c r="L205" s="306" t="str">
        <f>'[2]corrective actions'!D11</f>
        <v>Global</v>
      </c>
      <c r="M205" s="307" t="str">
        <f>'[2]corrective actions'!E11</f>
        <v>Global</v>
      </c>
      <c r="N205" s="525" t="str">
        <f>'[2]corrective actions'!F11</f>
        <v>SAS programme amended to take in charge date format</v>
      </c>
      <c r="O205" s="526">
        <f>'[2]corrective actions'!G11</f>
        <v>0</v>
      </c>
      <c r="P205" s="134"/>
      <c r="Q205" s="134"/>
      <c r="R205" s="136"/>
    </row>
    <row r="206" spans="2:18" ht="30">
      <c r="B206" s="136"/>
      <c r="C206" s="134"/>
      <c r="D206" s="134"/>
      <c r="E206" s="134"/>
      <c r="F206" s="134"/>
      <c r="G206" s="134"/>
      <c r="H206" s="134"/>
      <c r="I206" s="536"/>
      <c r="J206" s="308" t="s">
        <v>2</v>
      </c>
      <c r="K206" s="305" t="str">
        <f>'[2]corrective actions'!C12</f>
        <v>Insured birthdate missing</v>
      </c>
      <c r="L206" s="531">
        <f>'[2]corrective actions'!D12</f>
        <v>7</v>
      </c>
      <c r="M206" s="533">
        <f>'[2]corrective actions'!E12</f>
        <v>1.1663983950358084E-5</v>
      </c>
      <c r="N206" s="546" t="str">
        <f>'[2]corrective actions'!F12</f>
        <v>Observations deleted</v>
      </c>
      <c r="O206" s="547"/>
      <c r="P206" s="134"/>
      <c r="Q206" s="134"/>
      <c r="R206" s="136"/>
    </row>
    <row r="207" spans="2:18" ht="15.75">
      <c r="B207" s="136"/>
      <c r="C207" s="134"/>
      <c r="D207" s="134"/>
      <c r="E207" s="134"/>
      <c r="F207" s="134"/>
      <c r="G207" s="134"/>
      <c r="H207" s="134"/>
      <c r="I207" s="536"/>
      <c r="J207" s="308" t="s">
        <v>2</v>
      </c>
      <c r="K207" s="305" t="str">
        <f>'[2]corrective actions'!C13</f>
        <v>Insured ID missing</v>
      </c>
      <c r="L207" s="532"/>
      <c r="M207" s="534"/>
      <c r="N207" s="527"/>
      <c r="O207" s="548"/>
      <c r="P207" s="134"/>
      <c r="Q207" s="134"/>
      <c r="R207" s="136"/>
    </row>
    <row r="208" spans="2:18" ht="30">
      <c r="B208" s="136"/>
      <c r="C208" s="134"/>
      <c r="D208" s="134"/>
      <c r="E208" s="134"/>
      <c r="F208" s="134"/>
      <c r="G208" s="134"/>
      <c r="H208" s="134"/>
      <c r="I208" s="536"/>
      <c r="J208" s="308" t="s">
        <v>336</v>
      </c>
      <c r="K208" s="305" t="str">
        <f>'[2]corrective actions'!C14</f>
        <v>Insured birthdate missing</v>
      </c>
      <c r="L208" s="531">
        <f>'[2]corrective actions'!D14</f>
        <v>7</v>
      </c>
      <c r="M208" s="533">
        <f>'[2]corrective actions'!E14</f>
        <v>9.974351667141636E-4</v>
      </c>
      <c r="N208" s="546" t="str">
        <f>'[2]corrective actions'!F14</f>
        <v>Observations deleted</v>
      </c>
      <c r="O208" s="549">
        <f>'[2]corrective actions'!G14</f>
        <v>0</v>
      </c>
      <c r="P208" s="134"/>
      <c r="Q208" s="134"/>
      <c r="R208" s="136"/>
    </row>
    <row r="209" spans="2:18" ht="15.75">
      <c r="B209" s="136"/>
      <c r="C209" s="134"/>
      <c r="D209" s="134"/>
      <c r="E209" s="134"/>
      <c r="F209" s="134"/>
      <c r="G209" s="134"/>
      <c r="H209" s="134"/>
      <c r="I209" s="537"/>
      <c r="J209" s="308" t="s">
        <v>336</v>
      </c>
      <c r="K209" s="305" t="str">
        <f>'[2]corrective actions'!C15</f>
        <v>Insured ID missing</v>
      </c>
      <c r="L209" s="532"/>
      <c r="M209" s="534"/>
      <c r="N209" s="527"/>
      <c r="O209" s="528"/>
      <c r="P209" s="134"/>
      <c r="Q209" s="134"/>
      <c r="R209" s="136"/>
    </row>
    <row r="210" spans="2:18" ht="15.75">
      <c r="B210" s="136"/>
      <c r="C210" s="134"/>
      <c r="D210" s="134"/>
      <c r="E210" s="134"/>
      <c r="F210" s="134"/>
      <c r="G210" s="134"/>
      <c r="H210" s="134"/>
      <c r="I210" s="18"/>
      <c r="J210" s="18"/>
      <c r="K210" s="18"/>
      <c r="L210" s="18"/>
      <c r="M210" s="18"/>
      <c r="N210" s="18"/>
      <c r="O210"/>
      <c r="P210" s="134"/>
      <c r="Q210" s="134"/>
      <c r="R210" s="136"/>
    </row>
    <row r="211" spans="2:18" ht="51" customHeight="1">
      <c r="B211" s="136"/>
      <c r="C211" s="134"/>
      <c r="D211" s="134"/>
      <c r="E211" s="134"/>
      <c r="F211" s="134"/>
      <c r="G211" s="134"/>
      <c r="H211" s="134"/>
      <c r="I211" s="535" t="s">
        <v>352</v>
      </c>
      <c r="J211" s="290" t="s">
        <v>353</v>
      </c>
      <c r="K211" s="324" t="str">
        <f>'[2]corrective actions'!C18</f>
        <v>Claims which are not present in Exposition file</v>
      </c>
      <c r="L211" s="324">
        <f>'[2]corrective actions'!D18</f>
        <v>7</v>
      </c>
      <c r="M211" s="324">
        <f>'[2]corrective actions'!E18</f>
        <v>0</v>
      </c>
      <c r="N211" s="552" t="str">
        <f>'[2]corrective actions'!F18</f>
        <v>Same contratcts than step BR compliance. Observations deleted</v>
      </c>
      <c r="O211" s="553"/>
      <c r="P211" s="134"/>
      <c r="Q211" s="134"/>
      <c r="R211" s="136"/>
    </row>
    <row r="212" spans="2:18" ht="60">
      <c r="B212" s="136"/>
      <c r="C212" s="134"/>
      <c r="D212" s="134"/>
      <c r="E212" s="134"/>
      <c r="F212" s="134"/>
      <c r="G212" s="134"/>
      <c r="H212" s="134"/>
      <c r="I212" s="536"/>
      <c r="J212" s="290" t="s">
        <v>353</v>
      </c>
      <c r="K212" s="324" t="str">
        <f>'[2]corrective actions'!C19</f>
        <v>Contracts with "lapse" status within Exposition file but present in Claims file</v>
      </c>
      <c r="L212" s="324">
        <f>'[2]corrective actions'!D19</f>
        <v>1</v>
      </c>
      <c r="M212" s="324">
        <f>'[2]corrective actions'!E19</f>
        <v>1.6662834214797264E-6</v>
      </c>
      <c r="N212" s="552" t="str">
        <f>'[2]corrective actions'!F19</f>
        <v>Observation deleted</v>
      </c>
      <c r="O212" s="553"/>
      <c r="P212" s="134"/>
      <c r="Q212" s="134"/>
      <c r="R212" s="136"/>
    </row>
    <row r="213" spans="2:18" ht="60">
      <c r="B213" s="136"/>
      <c r="C213" s="134"/>
      <c r="D213" s="134"/>
      <c r="E213" s="134"/>
      <c r="F213" s="134"/>
      <c r="G213" s="134"/>
      <c r="H213" s="134"/>
      <c r="I213" s="536"/>
      <c r="J213" s="290" t="s">
        <v>353</v>
      </c>
      <c r="K213" s="324" t="str">
        <f>'[2]corrective actions'!C20</f>
        <v>Status change date (Exposition file) ≠ Claim occurrence date (Claims file)</v>
      </c>
      <c r="L213" s="324">
        <f>'[2]corrective actions'!D20</f>
        <v>2719</v>
      </c>
      <c r="M213" s="324">
        <f>'[2]corrective actions'!E20</f>
        <v>4.5292661556041967E-3</v>
      </c>
      <c r="N213" s="552" t="str">
        <f>'[2]corrective actions'!F20</f>
        <v>Status change date has been forced to be equal to claim occurrence date</v>
      </c>
      <c r="O213" s="553"/>
      <c r="P213" s="134"/>
      <c r="Q213" s="134"/>
      <c r="R213" s="136"/>
    </row>
    <row r="214" spans="2:18" ht="120" customHeight="1">
      <c r="B214" s="136"/>
      <c r="C214" s="134"/>
      <c r="D214" s="134"/>
      <c r="E214" s="134"/>
      <c r="F214" s="134"/>
      <c r="G214" s="134"/>
      <c r="H214" s="134"/>
      <c r="I214" s="537"/>
      <c r="J214" s="290" t="s">
        <v>2</v>
      </c>
      <c r="K214" s="324" t="str">
        <f>'[2]corrective actions'!C21</f>
        <v>Contract effective date &gt; status change date</v>
      </c>
      <c r="L214" s="324">
        <f>'[2]corrective actions'!D21</f>
        <v>36025</v>
      </c>
      <c r="M214" s="324">
        <f>'[2]corrective actions'!E21</f>
        <v>6.000986144010341E-2</v>
      </c>
      <c r="N214" s="552" t="str">
        <f>'[2]corrective actions'!F21</f>
        <v>The effective date on these contracts were not correct and have been corrected (Date of release of loan instead of date of 1st installment before correction)</v>
      </c>
      <c r="O214" s="553"/>
      <c r="P214" s="134"/>
      <c r="Q214" s="134"/>
      <c r="R214" s="136"/>
    </row>
    <row r="215" spans="2:18" ht="15.75">
      <c r="B215" s="136"/>
      <c r="C215" s="134"/>
      <c r="D215" s="134"/>
      <c r="E215" s="134"/>
      <c r="F215" s="134"/>
      <c r="G215" s="134"/>
      <c r="H215" s="134"/>
      <c r="I215" s="18"/>
      <c r="J215" s="18"/>
      <c r="K215" s="18"/>
      <c r="L215" s="18"/>
      <c r="M215" s="18"/>
      <c r="N215" s="18"/>
      <c r="O215"/>
      <c r="P215" s="134"/>
      <c r="Q215" s="134"/>
      <c r="R215" s="136"/>
    </row>
    <row r="216" spans="2:18" ht="30">
      <c r="B216" s="136"/>
      <c r="C216" s="134"/>
      <c r="D216" s="134"/>
      <c r="E216" s="134"/>
      <c r="F216" s="134"/>
      <c r="G216" s="134"/>
      <c r="H216" s="134"/>
      <c r="I216" s="535" t="s">
        <v>393</v>
      </c>
      <c r="J216" s="287" t="s">
        <v>330</v>
      </c>
      <c r="K216" s="311" t="s">
        <v>354</v>
      </c>
      <c r="L216" s="312" t="s">
        <v>311</v>
      </c>
      <c r="M216" s="312" t="s">
        <v>355</v>
      </c>
      <c r="N216" s="312" t="s">
        <v>227</v>
      </c>
      <c r="O216" s="287" t="s">
        <v>356</v>
      </c>
      <c r="P216" s="134"/>
      <c r="Q216" s="134"/>
      <c r="R216" s="136"/>
    </row>
    <row r="217" spans="2:18" ht="15.75">
      <c r="B217" s="136"/>
      <c r="C217" s="134"/>
      <c r="D217" s="134"/>
      <c r="E217" s="134"/>
      <c r="F217" s="134"/>
      <c r="G217" s="134"/>
      <c r="H217" s="134"/>
      <c r="I217" s="536"/>
      <c r="J217" s="308" t="s">
        <v>2</v>
      </c>
      <c r="K217" s="185" t="s">
        <v>464</v>
      </c>
      <c r="L217" s="313">
        <f>J169</f>
        <v>566123688.55000126</v>
      </c>
      <c r="M217" s="313">
        <f>K169</f>
        <v>566435363.17002583</v>
      </c>
      <c r="N217" s="314">
        <f>(M217-L217)/M217</f>
        <v>5.5023863319601232E-4</v>
      </c>
      <c r="O217" s="325" t="s">
        <v>467</v>
      </c>
      <c r="P217" s="134"/>
      <c r="Q217" s="134"/>
      <c r="R217" s="136"/>
    </row>
    <row r="218" spans="2:18" ht="15.75">
      <c r="B218" s="136"/>
      <c r="C218" s="134"/>
      <c r="D218" s="134"/>
      <c r="E218" s="134"/>
      <c r="F218" s="134"/>
      <c r="G218" s="134"/>
      <c r="H218" s="134"/>
      <c r="I218" s="536"/>
      <c r="J218" s="308" t="s">
        <v>336</v>
      </c>
      <c r="K218" s="326" t="s">
        <v>465</v>
      </c>
      <c r="L218" s="317">
        <f>J178</f>
        <v>79897834.559999958</v>
      </c>
      <c r="M218" s="317">
        <f>K178</f>
        <v>79894169.079999939</v>
      </c>
      <c r="N218" s="314">
        <f t="shared" ref="N218:N219" si="4">(M218-L218)/M218</f>
        <v>-4.5879192965243067E-5</v>
      </c>
      <c r="O218" s="325" t="s">
        <v>468</v>
      </c>
      <c r="P218" s="134"/>
      <c r="Q218" s="134"/>
      <c r="R218" s="136"/>
    </row>
    <row r="219" spans="2:18" ht="15.75">
      <c r="B219" s="136"/>
      <c r="C219" s="134"/>
      <c r="D219" s="134"/>
      <c r="E219" s="134"/>
      <c r="F219" s="134"/>
      <c r="G219" s="134"/>
      <c r="H219" s="134"/>
      <c r="I219" s="537"/>
      <c r="J219" s="308" t="s">
        <v>336</v>
      </c>
      <c r="K219" s="326" t="s">
        <v>466</v>
      </c>
      <c r="L219" s="317">
        <f>J190</f>
        <v>5068785.04</v>
      </c>
      <c r="M219" s="317">
        <f>K190</f>
        <v>5068785.04</v>
      </c>
      <c r="N219" s="314">
        <f t="shared" si="4"/>
        <v>0</v>
      </c>
      <c r="O219" s="325" t="s">
        <v>469</v>
      </c>
      <c r="P219" s="134"/>
      <c r="Q219" s="134"/>
      <c r="R219" s="136"/>
    </row>
    <row r="220" spans="2:18" ht="15.75">
      <c r="B220" s="136"/>
      <c r="C220" s="134"/>
      <c r="D220" s="134"/>
      <c r="E220" s="134"/>
      <c r="F220" s="134"/>
      <c r="G220" s="134"/>
      <c r="H220" s="134"/>
      <c r="I220" s="134"/>
      <c r="J220" s="134"/>
      <c r="K220" s="134"/>
      <c r="L220" s="134"/>
      <c r="M220" s="134"/>
      <c r="N220" s="134"/>
      <c r="O220" s="134"/>
      <c r="P220" s="134"/>
      <c r="Q220" s="134"/>
      <c r="R220" s="136"/>
    </row>
    <row r="221" spans="2:18" ht="15.75">
      <c r="B221" s="136"/>
      <c r="C221" s="134"/>
      <c r="D221" s="134"/>
      <c r="E221" s="134"/>
      <c r="F221" s="134"/>
      <c r="G221" s="134"/>
      <c r="H221" s="134"/>
      <c r="I221" s="134"/>
      <c r="J221" s="134"/>
      <c r="K221" s="134"/>
      <c r="L221" s="134"/>
      <c r="M221" s="134"/>
      <c r="N221" s="134"/>
      <c r="O221" s="134"/>
      <c r="P221" s="134"/>
      <c r="Q221" s="134"/>
      <c r="R221" s="136"/>
    </row>
    <row r="222" spans="2:18" ht="17.25">
      <c r="B222" s="136"/>
      <c r="C222" s="134"/>
      <c r="D222" s="322" t="s">
        <v>357</v>
      </c>
      <c r="E222" s="134"/>
      <c r="F222" s="134"/>
      <c r="G222" s="134"/>
      <c r="H222" s="134"/>
      <c r="I222" s="203" t="s">
        <v>470</v>
      </c>
      <c r="J222" s="134"/>
      <c r="K222" s="134"/>
      <c r="L222" s="134"/>
      <c r="M222" s="134"/>
      <c r="N222" s="134"/>
      <c r="O222" s="134"/>
      <c r="P222" s="134"/>
      <c r="Q222" s="134"/>
      <c r="R222" s="136"/>
    </row>
    <row r="223" spans="2:18" ht="17.25">
      <c r="B223" s="136"/>
      <c r="C223" s="134"/>
      <c r="D223" s="322"/>
      <c r="E223" s="134"/>
      <c r="F223" s="134"/>
      <c r="G223" s="134"/>
      <c r="H223" s="134"/>
      <c r="I223" s="203" t="s">
        <v>391</v>
      </c>
      <c r="J223" s="134"/>
      <c r="K223" s="134"/>
      <c r="L223" s="134"/>
      <c r="M223" s="134"/>
      <c r="N223" s="134"/>
      <c r="O223" s="134"/>
      <c r="P223" s="134"/>
      <c r="Q223" s="134"/>
      <c r="R223" s="136"/>
    </row>
    <row r="224" spans="2:18" ht="15.75">
      <c r="B224" s="136"/>
      <c r="C224" s="134"/>
      <c r="D224" s="134"/>
      <c r="E224" s="134"/>
      <c r="F224" s="134"/>
      <c r="G224" s="134"/>
      <c r="H224" s="134"/>
      <c r="I224" s="203" t="s">
        <v>359</v>
      </c>
      <c r="J224" s="134"/>
      <c r="K224" s="134"/>
      <c r="L224" s="134"/>
      <c r="M224" s="134"/>
      <c r="N224" s="134"/>
      <c r="O224" s="134"/>
      <c r="P224" s="134"/>
      <c r="Q224" s="134"/>
      <c r="R224" s="136"/>
    </row>
    <row r="225" spans="1:59" ht="15.75">
      <c r="B225" s="136"/>
      <c r="C225" s="134"/>
      <c r="D225" s="134"/>
      <c r="E225" s="134"/>
      <c r="F225" s="134"/>
      <c r="G225" s="134"/>
      <c r="H225" s="134"/>
      <c r="I225" s="134"/>
      <c r="J225" s="134"/>
      <c r="K225" s="134"/>
      <c r="L225" s="134"/>
      <c r="M225" s="134"/>
      <c r="N225" s="134"/>
      <c r="O225" s="134"/>
      <c r="P225" s="134"/>
      <c r="Q225" s="134"/>
      <c r="R225" s="136"/>
    </row>
    <row r="226" spans="1:59" ht="17.25">
      <c r="B226" s="136"/>
      <c r="C226" s="134"/>
      <c r="D226" s="322" t="s">
        <v>358</v>
      </c>
      <c r="E226" s="134"/>
      <c r="F226" s="134"/>
      <c r="G226" s="134"/>
      <c r="H226" s="134"/>
      <c r="I226" s="203"/>
      <c r="J226" s="134"/>
      <c r="K226" s="134"/>
      <c r="L226" s="134"/>
      <c r="M226" s="134"/>
      <c r="N226" s="134"/>
      <c r="O226" s="134"/>
      <c r="P226" s="134"/>
      <c r="Q226" s="134"/>
      <c r="R226" s="136"/>
    </row>
    <row r="227" spans="1:59" ht="15.75">
      <c r="B227" s="136"/>
      <c r="C227" s="134"/>
      <c r="D227" s="134"/>
      <c r="E227" s="134"/>
      <c r="F227" s="134"/>
      <c r="G227" s="134"/>
      <c r="H227" s="134"/>
      <c r="I227" s="134"/>
      <c r="J227" s="134"/>
      <c r="K227" s="134"/>
      <c r="L227" s="134"/>
      <c r="M227" s="134"/>
      <c r="N227" s="134"/>
      <c r="O227" s="134"/>
      <c r="P227" s="134"/>
      <c r="Q227" s="134"/>
      <c r="R227" s="136"/>
    </row>
    <row r="230" spans="1:59" s="139" customFormat="1" ht="60" customHeight="1">
      <c r="A230" s="138"/>
      <c r="B230" s="568" t="s">
        <v>403</v>
      </c>
      <c r="C230" s="569"/>
      <c r="D230" s="569"/>
      <c r="E230" s="569"/>
      <c r="F230" s="569"/>
      <c r="G230" s="569"/>
      <c r="H230" s="569"/>
      <c r="I230" s="569"/>
      <c r="J230" s="569"/>
      <c r="K230" s="569"/>
      <c r="L230" s="569"/>
      <c r="M230" s="569"/>
      <c r="N230" s="569"/>
      <c r="O230" s="569"/>
      <c r="P230" s="569"/>
      <c r="Q230" s="569"/>
      <c r="R230" s="570"/>
      <c r="Y230" s="140"/>
      <c r="AA230" s="141"/>
      <c r="AB230" s="142"/>
      <c r="AC230" s="141"/>
      <c r="AD230" s="141"/>
      <c r="AE230" s="141"/>
      <c r="AF230" s="141"/>
      <c r="AG230" s="142"/>
      <c r="AH230" s="141"/>
      <c r="AI230" s="141"/>
      <c r="AJ230" s="141"/>
      <c r="AK230" s="141"/>
      <c r="AL230" s="141"/>
      <c r="AM230" s="141"/>
      <c r="AN230" s="141"/>
      <c r="AO230" s="141"/>
      <c r="AP230" s="141"/>
      <c r="AQ230" s="141"/>
      <c r="AR230" s="141"/>
      <c r="AS230" s="141"/>
      <c r="AT230" s="141"/>
      <c r="AU230" s="141"/>
      <c r="AV230" s="141"/>
      <c r="AW230" s="141"/>
      <c r="AX230" s="141"/>
      <c r="AY230" s="141"/>
      <c r="AZ230" s="141"/>
      <c r="BA230" s="141"/>
      <c r="BB230" s="141"/>
      <c r="BC230" s="141"/>
      <c r="BD230" s="141"/>
      <c r="BE230" s="141"/>
      <c r="BF230" s="141"/>
      <c r="BG230" s="141"/>
    </row>
    <row r="231" spans="1:59">
      <c r="R231" s="19"/>
    </row>
    <row r="232" spans="1:59">
      <c r="R232" s="19"/>
    </row>
    <row r="235" spans="1:59" ht="17.25">
      <c r="B235" s="246" t="s">
        <v>404</v>
      </c>
    </row>
    <row r="236" spans="1:59" s="248" customFormat="1" ht="17.25">
      <c r="A236" s="246"/>
      <c r="B236" s="246" t="s">
        <v>405</v>
      </c>
      <c r="C236" s="246"/>
      <c r="D236" s="246"/>
      <c r="E236" s="246"/>
      <c r="F236" s="246"/>
      <c r="G236" s="246"/>
      <c r="H236" s="246"/>
      <c r="I236" s="246"/>
      <c r="J236" s="246"/>
      <c r="K236" s="246"/>
      <c r="L236" s="246"/>
      <c r="M236" s="246"/>
      <c r="N236" s="246"/>
      <c r="O236" s="246"/>
      <c r="P236" s="246"/>
      <c r="Q236" s="246"/>
      <c r="Y236" s="250"/>
      <c r="AA236" s="251"/>
      <c r="AB236" s="252"/>
      <c r="AC236" s="251"/>
      <c r="AD236" s="251"/>
      <c r="AE236" s="251"/>
      <c r="AF236" s="251"/>
      <c r="AG236" s="252"/>
      <c r="AH236" s="251"/>
      <c r="AI236" s="251"/>
      <c r="AJ236" s="251"/>
      <c r="AK236" s="251"/>
      <c r="AL236" s="251"/>
      <c r="AM236" s="251"/>
      <c r="AN236" s="251"/>
      <c r="AO236" s="251"/>
      <c r="AP236" s="251"/>
      <c r="AQ236" s="251"/>
      <c r="AR236" s="251"/>
      <c r="AS236" s="251"/>
      <c r="AT236" s="251"/>
      <c r="AU236" s="251"/>
      <c r="AV236" s="251"/>
      <c r="AW236" s="251"/>
      <c r="AX236" s="251"/>
      <c r="AY236" s="251"/>
      <c r="AZ236" s="251"/>
      <c r="BA236" s="251"/>
      <c r="BB236" s="251"/>
      <c r="BC236" s="251"/>
      <c r="BD236" s="251"/>
      <c r="BE236" s="251"/>
      <c r="BF236" s="251"/>
      <c r="BG236" s="251"/>
    </row>
    <row r="237" spans="1:59" s="248" customFormat="1" ht="17.25">
      <c r="A237" s="246"/>
      <c r="B237" s="246" t="s">
        <v>406</v>
      </c>
      <c r="C237" s="246"/>
      <c r="D237" s="246"/>
      <c r="E237" s="246"/>
      <c r="F237" s="246"/>
      <c r="G237" s="246"/>
      <c r="H237" s="246"/>
      <c r="I237" s="246"/>
      <c r="J237" s="246"/>
      <c r="K237" s="246"/>
      <c r="L237" s="246"/>
      <c r="M237" s="246"/>
      <c r="N237" s="246"/>
      <c r="O237" s="246"/>
      <c r="P237" s="246"/>
      <c r="Q237" s="246"/>
      <c r="Y237" s="250"/>
      <c r="AA237" s="251"/>
      <c r="AB237" s="252"/>
      <c r="AC237" s="251"/>
      <c r="AD237" s="251"/>
      <c r="AE237" s="251"/>
      <c r="AF237" s="251"/>
      <c r="AG237" s="252"/>
      <c r="AH237" s="251"/>
      <c r="AI237" s="251"/>
      <c r="AJ237" s="251"/>
      <c r="AK237" s="251"/>
      <c r="AL237" s="251"/>
      <c r="AM237" s="251"/>
      <c r="AN237" s="251"/>
      <c r="AO237" s="251"/>
      <c r="AP237" s="251"/>
      <c r="AQ237" s="251"/>
      <c r="AR237" s="251"/>
      <c r="AS237" s="251"/>
      <c r="AT237" s="251"/>
      <c r="AU237" s="251"/>
      <c r="AV237" s="251"/>
      <c r="AW237" s="251"/>
      <c r="AX237" s="251"/>
      <c r="AY237" s="251"/>
      <c r="AZ237" s="251"/>
      <c r="BA237" s="251"/>
      <c r="BB237" s="251"/>
      <c r="BC237" s="251"/>
      <c r="BD237" s="251"/>
      <c r="BE237" s="251"/>
      <c r="BF237" s="251"/>
      <c r="BG237" s="251"/>
    </row>
    <row r="238" spans="1:59" s="248" customFormat="1" ht="17.25">
      <c r="A238" s="246"/>
      <c r="B238" s="246" t="s">
        <v>99</v>
      </c>
      <c r="C238" s="246"/>
      <c r="D238" s="246"/>
      <c r="E238" s="246"/>
      <c r="F238" s="246"/>
      <c r="G238" s="246"/>
      <c r="H238" s="246"/>
      <c r="I238" s="246"/>
      <c r="J238" s="246"/>
      <c r="K238" s="246"/>
      <c r="L238" s="246"/>
      <c r="M238" s="246"/>
      <c r="N238" s="246"/>
      <c r="O238" s="246"/>
      <c r="P238" s="246"/>
      <c r="Q238" s="246"/>
      <c r="Y238" s="250"/>
      <c r="AA238" s="251"/>
      <c r="AB238" s="252"/>
      <c r="AC238" s="251"/>
      <c r="AD238" s="251"/>
      <c r="AE238" s="251"/>
      <c r="AF238" s="251"/>
      <c r="AG238" s="252"/>
      <c r="AH238" s="251"/>
      <c r="AI238" s="251"/>
      <c r="AJ238" s="251"/>
      <c r="AK238" s="251"/>
      <c r="AL238" s="251"/>
      <c r="AM238" s="251"/>
      <c r="AN238" s="251"/>
      <c r="AO238" s="251"/>
      <c r="AP238" s="251"/>
      <c r="AQ238" s="251"/>
      <c r="AR238" s="251"/>
      <c r="AS238" s="251"/>
      <c r="AT238" s="251"/>
      <c r="AU238" s="251"/>
      <c r="AV238" s="251"/>
      <c r="AW238" s="251"/>
      <c r="AX238" s="251"/>
      <c r="AY238" s="251"/>
      <c r="AZ238" s="251"/>
      <c r="BA238" s="251"/>
      <c r="BB238" s="251"/>
      <c r="BC238" s="251"/>
      <c r="BD238" s="251"/>
      <c r="BE238" s="251"/>
      <c r="BF238" s="251"/>
      <c r="BG238" s="251"/>
    </row>
    <row r="239" spans="1:59" s="248" customFormat="1" ht="17.25">
      <c r="A239" s="246"/>
      <c r="B239" s="246" t="s">
        <v>100</v>
      </c>
      <c r="C239" s="246"/>
      <c r="D239" s="246"/>
      <c r="E239" s="246"/>
      <c r="F239" s="246"/>
      <c r="G239" s="246"/>
      <c r="H239" s="246"/>
      <c r="I239" s="246"/>
      <c r="J239" s="246"/>
      <c r="K239" s="246"/>
      <c r="L239" s="246"/>
      <c r="M239" s="246"/>
      <c r="N239" s="246"/>
      <c r="O239" s="246"/>
      <c r="P239" s="246"/>
      <c r="Q239" s="246"/>
      <c r="Y239" s="250"/>
      <c r="AA239" s="251"/>
      <c r="AB239" s="252"/>
      <c r="AC239" s="251"/>
      <c r="AD239" s="251"/>
      <c r="AE239" s="251"/>
      <c r="AF239" s="251"/>
      <c r="AG239" s="252"/>
      <c r="AH239" s="251"/>
      <c r="AI239" s="251"/>
      <c r="AJ239" s="251"/>
      <c r="AK239" s="251"/>
      <c r="AL239" s="251"/>
      <c r="AM239" s="251"/>
      <c r="AN239" s="251"/>
      <c r="AO239" s="251"/>
      <c r="AP239" s="251"/>
      <c r="AQ239" s="251"/>
      <c r="AR239" s="251"/>
      <c r="AS239" s="251"/>
      <c r="AT239" s="251"/>
      <c r="AU239" s="251"/>
      <c r="AV239" s="251"/>
      <c r="AW239" s="251"/>
      <c r="AX239" s="251"/>
      <c r="AY239" s="251"/>
      <c r="AZ239" s="251"/>
      <c r="BA239" s="251"/>
      <c r="BB239" s="251"/>
      <c r="BC239" s="251"/>
      <c r="BD239" s="251"/>
      <c r="BE239" s="251"/>
      <c r="BF239" s="251"/>
      <c r="BG239" s="251"/>
    </row>
    <row r="240" spans="1:59" s="248" customFormat="1" ht="17.25">
      <c r="A240" s="246"/>
      <c r="B240" s="246" t="s">
        <v>471</v>
      </c>
      <c r="C240" s="246"/>
      <c r="D240" s="246"/>
      <c r="E240" s="246"/>
      <c r="F240" s="246"/>
      <c r="G240" s="246"/>
      <c r="H240" s="246"/>
      <c r="I240" s="246"/>
      <c r="J240" s="246"/>
      <c r="K240" s="246"/>
      <c r="L240" s="246"/>
      <c r="M240" s="246"/>
      <c r="N240" s="246"/>
      <c r="O240" s="246"/>
      <c r="P240" s="246"/>
      <c r="Q240" s="246"/>
      <c r="Y240" s="250"/>
      <c r="AA240" s="251"/>
      <c r="AB240" s="252"/>
      <c r="AC240" s="251"/>
      <c r="AD240" s="251"/>
      <c r="AE240" s="251"/>
      <c r="AF240" s="251"/>
      <c r="AG240" s="252"/>
      <c r="AH240" s="251"/>
      <c r="AI240" s="251"/>
      <c r="AJ240" s="251"/>
      <c r="AK240" s="251"/>
      <c r="AL240" s="251"/>
      <c r="AM240" s="251"/>
      <c r="AN240" s="251"/>
      <c r="AO240" s="251"/>
      <c r="AP240" s="251"/>
      <c r="AQ240" s="251"/>
      <c r="AR240" s="251"/>
      <c r="AS240" s="251"/>
      <c r="AT240" s="251"/>
      <c r="AU240" s="251"/>
      <c r="AV240" s="251"/>
      <c r="AW240" s="251"/>
      <c r="AX240" s="251"/>
      <c r="AY240" s="251"/>
      <c r="AZ240" s="251"/>
      <c r="BA240" s="251"/>
      <c r="BB240" s="251"/>
      <c r="BC240" s="251"/>
      <c r="BD240" s="251"/>
      <c r="BE240" s="251"/>
      <c r="BF240" s="251"/>
      <c r="BG240" s="251"/>
    </row>
    <row r="241" spans="1:59">
      <c r="B241" s="19" t="s">
        <v>509</v>
      </c>
    </row>
    <row r="242" spans="1:59" ht="17.25">
      <c r="B242" s="246"/>
      <c r="C242" s="246"/>
      <c r="D242" s="246"/>
      <c r="E242" s="246"/>
      <c r="F242" s="246"/>
      <c r="G242" s="246"/>
      <c r="H242" s="246"/>
      <c r="I242" s="246"/>
      <c r="J242" s="246"/>
      <c r="K242" s="246"/>
      <c r="L242" s="246"/>
      <c r="M242" s="246"/>
      <c r="N242" s="246"/>
      <c r="O242" s="246"/>
      <c r="P242" s="246"/>
      <c r="Q242" s="246"/>
      <c r="R242" s="248"/>
    </row>
    <row r="243" spans="1:59" ht="17.25">
      <c r="B243" s="246"/>
      <c r="C243" s="246"/>
      <c r="D243" s="246"/>
      <c r="E243" s="246"/>
      <c r="F243" s="246"/>
      <c r="G243" s="246"/>
      <c r="H243" s="246"/>
      <c r="I243" s="246"/>
      <c r="J243" s="246"/>
      <c r="K243" s="246"/>
      <c r="L243" s="246"/>
      <c r="M243" s="246"/>
      <c r="N243" s="246"/>
      <c r="O243" s="246"/>
      <c r="P243" s="246"/>
      <c r="Q243" s="246"/>
      <c r="R243" s="248"/>
    </row>
    <row r="244" spans="1:59" ht="17.25">
      <c r="B244" s="514" t="s">
        <v>264</v>
      </c>
      <c r="C244" s="513"/>
      <c r="D244" s="513"/>
      <c r="E244" s="513"/>
      <c r="F244" s="513"/>
      <c r="G244" s="513"/>
      <c r="H244" s="513"/>
      <c r="I244" s="513"/>
      <c r="J244" s="513"/>
      <c r="K244" s="513"/>
      <c r="L244" s="513"/>
      <c r="M244" s="513"/>
      <c r="N244" s="513"/>
      <c r="O244" s="513"/>
      <c r="P244" s="513"/>
      <c r="Q244" s="513"/>
      <c r="R244" s="513"/>
    </row>
    <row r="245" spans="1:59" ht="17.25">
      <c r="B245" s="379"/>
      <c r="C245" s="379"/>
      <c r="D245" s="378"/>
      <c r="E245" s="378"/>
      <c r="F245" s="378"/>
      <c r="G245" s="378"/>
      <c r="H245" s="378"/>
      <c r="I245" s="378"/>
      <c r="J245" s="378"/>
      <c r="K245" s="378"/>
      <c r="L245" s="378"/>
      <c r="M245" s="378"/>
      <c r="N245" s="378"/>
      <c r="O245" s="378"/>
      <c r="P245" s="378"/>
      <c r="Q245" s="378"/>
      <c r="R245" s="378"/>
      <c r="S245" s="378"/>
      <c r="T245" s="378"/>
      <c r="U245" s="378"/>
    </row>
    <row r="246" spans="1:59" ht="33.950000000000003" customHeight="1">
      <c r="B246" s="385"/>
      <c r="C246" s="588" t="s">
        <v>394</v>
      </c>
      <c r="D246" s="589"/>
      <c r="E246" s="589"/>
      <c r="F246" s="589"/>
      <c r="G246" s="589"/>
      <c r="H246" s="590"/>
      <c r="I246" s="554" t="s">
        <v>472</v>
      </c>
      <c r="J246" s="554"/>
      <c r="K246" s="554"/>
      <c r="L246" s="554"/>
      <c r="M246" s="554"/>
      <c r="N246" s="378"/>
      <c r="O246" s="378"/>
      <c r="P246" s="378"/>
      <c r="Q246" s="378"/>
      <c r="R246" s="378"/>
      <c r="S246" s="378"/>
      <c r="T246" s="378"/>
      <c r="U246" s="378"/>
    </row>
    <row r="247" spans="1:59" ht="33.950000000000003" customHeight="1">
      <c r="B247" s="385"/>
      <c r="C247" s="588" t="s">
        <v>395</v>
      </c>
      <c r="D247" s="589"/>
      <c r="E247" s="589"/>
      <c r="F247" s="589"/>
      <c r="G247" s="589"/>
      <c r="H247" s="590"/>
      <c r="I247" s="555">
        <v>39630</v>
      </c>
      <c r="J247" s="556"/>
      <c r="K247" s="556"/>
      <c r="L247" s="556"/>
      <c r="M247" s="556"/>
      <c r="N247" s="388"/>
      <c r="O247" s="378"/>
      <c r="P247" s="378"/>
      <c r="Q247" s="378"/>
      <c r="R247" s="378"/>
      <c r="S247" s="378"/>
      <c r="T247" s="378"/>
      <c r="U247" s="378"/>
    </row>
    <row r="248" spans="1:59" ht="33.950000000000003" customHeight="1">
      <c r="B248" s="385"/>
      <c r="C248" s="588" t="s">
        <v>401</v>
      </c>
      <c r="D248" s="589"/>
      <c r="E248" s="589"/>
      <c r="F248" s="589"/>
      <c r="G248" s="589"/>
      <c r="H248" s="590"/>
      <c r="I248" s="591" t="s">
        <v>166</v>
      </c>
      <c r="J248" s="554"/>
      <c r="K248" s="554"/>
      <c r="L248" s="554"/>
      <c r="M248" s="554"/>
      <c r="N248" s="388"/>
      <c r="O248" s="386"/>
      <c r="P248" s="386"/>
      <c r="Q248" s="386"/>
      <c r="R248" s="386"/>
      <c r="S248" s="386"/>
      <c r="T248" s="386"/>
      <c r="U248" s="386"/>
    </row>
    <row r="249" spans="1:59" s="297" customFormat="1" ht="65.25" customHeight="1">
      <c r="A249" s="295"/>
      <c r="B249" s="385"/>
      <c r="C249" s="588" t="s">
        <v>402</v>
      </c>
      <c r="D249" s="589"/>
      <c r="E249" s="589"/>
      <c r="F249" s="589"/>
      <c r="G249" s="589"/>
      <c r="H249" s="590"/>
      <c r="I249" s="557" t="s">
        <v>473</v>
      </c>
      <c r="J249" s="554"/>
      <c r="K249" s="554"/>
      <c r="L249" s="554"/>
      <c r="M249" s="554"/>
      <c r="N249" s="389"/>
      <c r="O249" s="390"/>
      <c r="P249" s="390"/>
      <c r="Q249" s="390"/>
      <c r="R249" s="390"/>
      <c r="S249" s="390"/>
      <c r="T249" s="390"/>
      <c r="U249" s="390"/>
      <c r="Y249" s="298"/>
      <c r="AA249" s="299"/>
      <c r="AB249" s="122"/>
      <c r="AC249" s="299"/>
      <c r="AD249" s="299"/>
      <c r="AE249" s="299"/>
      <c r="AF249" s="299"/>
      <c r="AG249" s="122"/>
      <c r="AH249" s="299"/>
      <c r="AI249" s="299"/>
      <c r="AJ249" s="299"/>
      <c r="AK249" s="299"/>
      <c r="AL249" s="299"/>
      <c r="AM249" s="299"/>
      <c r="AN249" s="299"/>
      <c r="AO249" s="299"/>
      <c r="AP249" s="299"/>
      <c r="AQ249" s="299"/>
      <c r="AR249" s="299"/>
      <c r="AS249" s="299"/>
      <c r="AT249" s="299"/>
      <c r="AU249" s="299"/>
      <c r="AV249" s="299"/>
      <c r="AW249" s="299"/>
      <c r="AX249" s="299"/>
      <c r="AY249" s="299"/>
      <c r="AZ249" s="299"/>
      <c r="BA249" s="299"/>
      <c r="BB249" s="299"/>
      <c r="BC249" s="299"/>
      <c r="BD249" s="299"/>
      <c r="BE249" s="299"/>
      <c r="BF249" s="299"/>
      <c r="BG249" s="299"/>
    </row>
    <row r="250" spans="1:59" s="297" customFormat="1" ht="33.950000000000003" customHeight="1">
      <c r="A250" s="295"/>
      <c r="B250" s="385"/>
      <c r="C250" s="592" t="s">
        <v>396</v>
      </c>
      <c r="D250" s="592"/>
      <c r="E250" s="592"/>
      <c r="F250" s="592"/>
      <c r="G250" s="592"/>
      <c r="H250" s="592"/>
      <c r="I250" s="554" t="s">
        <v>152</v>
      </c>
      <c r="J250" s="554"/>
      <c r="K250" s="554"/>
      <c r="L250" s="554"/>
      <c r="M250" s="554"/>
      <c r="N250" s="389"/>
      <c r="O250" s="390"/>
      <c r="P250" s="390"/>
      <c r="Q250" s="390"/>
      <c r="R250" s="390"/>
      <c r="S250" s="390"/>
      <c r="T250" s="390"/>
      <c r="U250" s="390"/>
      <c r="Y250" s="298"/>
      <c r="AA250" s="299"/>
      <c r="AB250" s="122"/>
      <c r="AC250" s="299"/>
      <c r="AD250" s="299"/>
      <c r="AE250" s="299"/>
      <c r="AF250" s="299"/>
      <c r="AG250" s="122"/>
      <c r="AH250" s="299"/>
      <c r="AI250" s="299"/>
      <c r="AJ250" s="299"/>
      <c r="AK250" s="299"/>
      <c r="AL250" s="299"/>
      <c r="AM250" s="299"/>
      <c r="AN250" s="299"/>
      <c r="AO250" s="299"/>
      <c r="AP250" s="299"/>
      <c r="AQ250" s="299"/>
      <c r="AR250" s="299"/>
      <c r="AS250" s="299"/>
      <c r="AT250" s="299"/>
      <c r="AU250" s="299"/>
      <c r="AV250" s="299"/>
      <c r="AW250" s="299"/>
      <c r="AX250" s="299"/>
      <c r="AY250" s="299"/>
      <c r="AZ250" s="299"/>
      <c r="BA250" s="299"/>
      <c r="BB250" s="299"/>
      <c r="BC250" s="299"/>
      <c r="BD250" s="299"/>
      <c r="BE250" s="299"/>
      <c r="BF250" s="299"/>
      <c r="BG250" s="299"/>
    </row>
    <row r="251" spans="1:59" s="297" customFormat="1" ht="51" customHeight="1">
      <c r="A251" s="295"/>
      <c r="B251" s="385"/>
      <c r="C251" s="592" t="s">
        <v>397</v>
      </c>
      <c r="D251" s="592"/>
      <c r="E251" s="592"/>
      <c r="F251" s="592"/>
      <c r="G251" s="592"/>
      <c r="H251" s="592"/>
      <c r="I251" s="557" t="s">
        <v>474</v>
      </c>
      <c r="J251" s="554"/>
      <c r="K251" s="554"/>
      <c r="L251" s="554"/>
      <c r="M251" s="554"/>
      <c r="N251" s="389"/>
      <c r="O251" s="390"/>
      <c r="P251" s="390"/>
      <c r="Q251" s="390"/>
      <c r="R251" s="390"/>
      <c r="S251" s="390"/>
      <c r="T251" s="390"/>
      <c r="U251" s="390"/>
      <c r="Y251" s="298"/>
      <c r="AA251" s="299"/>
      <c r="AB251" s="122"/>
      <c r="AC251" s="299"/>
      <c r="AD251" s="299"/>
      <c r="AE251" s="299"/>
      <c r="AF251" s="299"/>
      <c r="AG251" s="122"/>
      <c r="AH251" s="299"/>
      <c r="AI251" s="299"/>
      <c r="AJ251" s="299"/>
      <c r="AK251" s="299"/>
      <c r="AL251" s="299"/>
      <c r="AM251" s="299"/>
      <c r="AN251" s="299"/>
      <c r="AO251" s="299"/>
      <c r="AP251" s="299"/>
      <c r="AQ251" s="299"/>
      <c r="AR251" s="299"/>
      <c r="AS251" s="299"/>
      <c r="AT251" s="299"/>
      <c r="AU251" s="299"/>
      <c r="AV251" s="299"/>
      <c r="AW251" s="299"/>
      <c r="AX251" s="299"/>
      <c r="AY251" s="299"/>
      <c r="AZ251" s="299"/>
      <c r="BA251" s="299"/>
      <c r="BB251" s="299"/>
      <c r="BC251" s="299"/>
      <c r="BD251" s="299"/>
      <c r="BE251" s="299"/>
      <c r="BF251" s="299"/>
      <c r="BG251" s="299"/>
    </row>
    <row r="252" spans="1:59" s="297" customFormat="1" ht="33.950000000000003" customHeight="1">
      <c r="A252" s="295"/>
      <c r="B252" s="385"/>
      <c r="C252" s="523" t="s">
        <v>398</v>
      </c>
      <c r="D252" s="523"/>
      <c r="E252" s="523"/>
      <c r="F252" s="523"/>
      <c r="G252" s="523"/>
      <c r="H252" s="523"/>
      <c r="I252" s="554" t="s">
        <v>475</v>
      </c>
      <c r="J252" s="554"/>
      <c r="K252" s="554"/>
      <c r="L252" s="554"/>
      <c r="M252" s="554"/>
      <c r="N252" s="389"/>
      <c r="O252" s="390"/>
      <c r="P252" s="390"/>
      <c r="Q252" s="390"/>
      <c r="R252" s="390"/>
      <c r="S252" s="390"/>
      <c r="T252" s="390"/>
      <c r="U252" s="390"/>
      <c r="Y252" s="298"/>
      <c r="AA252" s="299"/>
      <c r="AB252" s="122"/>
      <c r="AC252" s="299"/>
      <c r="AD252" s="299"/>
      <c r="AE252" s="299"/>
      <c r="AF252" s="299"/>
      <c r="AG252" s="122"/>
      <c r="AH252" s="299"/>
      <c r="AI252" s="299"/>
      <c r="AJ252" s="299"/>
      <c r="AK252" s="299"/>
      <c r="AL252" s="299"/>
      <c r="AM252" s="299"/>
      <c r="AN252" s="299"/>
      <c r="AO252" s="299"/>
      <c r="AP252" s="299"/>
      <c r="AQ252" s="299"/>
      <c r="AR252" s="299"/>
      <c r="AS252" s="299"/>
      <c r="AT252" s="299"/>
      <c r="AU252" s="299"/>
      <c r="AV252" s="299"/>
      <c r="AW252" s="299"/>
      <c r="AX252" s="299"/>
      <c r="AY252" s="299"/>
      <c r="AZ252" s="299"/>
      <c r="BA252" s="299"/>
      <c r="BB252" s="299"/>
      <c r="BC252" s="299"/>
      <c r="BD252" s="299"/>
      <c r="BE252" s="299"/>
      <c r="BF252" s="299"/>
      <c r="BG252" s="299"/>
    </row>
    <row r="253" spans="1:59" s="297" customFormat="1" ht="33.950000000000003" customHeight="1">
      <c r="A253" s="295"/>
      <c r="B253" s="385"/>
      <c r="C253" s="587" t="s">
        <v>399</v>
      </c>
      <c r="D253" s="587"/>
      <c r="E253" s="587"/>
      <c r="F253" s="587"/>
      <c r="G253" s="587"/>
      <c r="H253" s="587"/>
      <c r="I253" s="554" t="s">
        <v>475</v>
      </c>
      <c r="J253" s="554"/>
      <c r="K253" s="554"/>
      <c r="L253" s="554"/>
      <c r="M253" s="554"/>
      <c r="N253" s="389"/>
      <c r="O253" s="390"/>
      <c r="P253" s="390"/>
      <c r="Q253" s="390"/>
      <c r="R253" s="390"/>
      <c r="S253" s="390"/>
      <c r="T253" s="390"/>
      <c r="U253" s="390"/>
      <c r="Y253" s="298"/>
      <c r="AA253" s="299"/>
      <c r="AB253" s="122"/>
      <c r="AC253" s="299"/>
      <c r="AD253" s="299"/>
      <c r="AE253" s="299"/>
      <c r="AF253" s="299"/>
      <c r="AG253" s="122"/>
      <c r="AH253" s="299"/>
      <c r="AI253" s="299"/>
      <c r="AJ253" s="299"/>
      <c r="AK253" s="299"/>
      <c r="AL253" s="299"/>
      <c r="AM253" s="299"/>
      <c r="AN253" s="299"/>
      <c r="AO253" s="299"/>
      <c r="AP253" s="299"/>
      <c r="AQ253" s="299"/>
      <c r="AR253" s="299"/>
      <c r="AS253" s="299"/>
      <c r="AT253" s="299"/>
      <c r="AU253" s="299"/>
      <c r="AV253" s="299"/>
      <c r="AW253" s="299"/>
      <c r="AX253" s="299"/>
      <c r="AY253" s="299"/>
      <c r="AZ253" s="299"/>
      <c r="BA253" s="299"/>
      <c r="BB253" s="299"/>
      <c r="BC253" s="299"/>
      <c r="BD253" s="299"/>
      <c r="BE253" s="299"/>
      <c r="BF253" s="299"/>
      <c r="BG253" s="299"/>
    </row>
    <row r="254" spans="1:59" ht="17.25">
      <c r="A254" s="379"/>
      <c r="B254" s="378"/>
      <c r="C254" s="378"/>
      <c r="D254" s="378"/>
      <c r="E254" s="378"/>
      <c r="F254" s="378"/>
      <c r="G254" s="378"/>
      <c r="H254" s="378"/>
      <c r="I254" s="378"/>
      <c r="J254" s="378"/>
      <c r="K254" s="378"/>
      <c r="L254" s="378"/>
      <c r="M254" s="378"/>
      <c r="N254" s="378"/>
      <c r="O254" s="378"/>
      <c r="P254" s="378"/>
      <c r="Q254" s="378"/>
      <c r="R254" s="378"/>
      <c r="S254" s="378"/>
      <c r="T254" s="378"/>
      <c r="U254" s="378"/>
    </row>
    <row r="255" spans="1:59" ht="41.25" customHeight="1">
      <c r="B255" s="385"/>
      <c r="C255" s="587" t="s">
        <v>400</v>
      </c>
      <c r="D255" s="587"/>
      <c r="E255" s="587"/>
      <c r="F255" s="587"/>
      <c r="G255" s="587"/>
      <c r="H255" s="587"/>
      <c r="I255" s="491" t="s">
        <v>476</v>
      </c>
      <c r="J255" s="492"/>
      <c r="K255" s="492"/>
      <c r="L255" s="492"/>
      <c r="M255" s="493"/>
      <c r="N255" s="388"/>
      <c r="O255" s="378"/>
      <c r="P255" s="378"/>
      <c r="Q255" s="378"/>
      <c r="R255" s="378"/>
      <c r="S255" s="378"/>
      <c r="T255" s="378"/>
      <c r="U255" s="378"/>
    </row>
    <row r="256" spans="1:59" ht="17.25">
      <c r="B256" s="379"/>
      <c r="C256" s="379"/>
      <c r="D256" s="378"/>
      <c r="E256" s="378"/>
      <c r="F256" s="378"/>
      <c r="G256" s="378"/>
      <c r="H256" s="378"/>
      <c r="I256" s="378"/>
      <c r="J256" s="378"/>
      <c r="K256" s="378"/>
      <c r="L256" s="378"/>
      <c r="M256" s="378"/>
      <c r="N256" s="378"/>
      <c r="O256" s="378"/>
      <c r="P256" s="378"/>
      <c r="Q256" s="378"/>
      <c r="R256" s="378"/>
      <c r="S256" s="378"/>
      <c r="T256" s="378"/>
      <c r="U256" s="378"/>
    </row>
    <row r="257" spans="2:22" ht="17.25">
      <c r="B257" s="522" t="s">
        <v>101</v>
      </c>
      <c r="C257" s="513"/>
      <c r="D257" s="513"/>
      <c r="E257" s="513"/>
      <c r="F257" s="513"/>
      <c r="G257" s="513"/>
      <c r="H257" s="513"/>
      <c r="I257" s="513"/>
      <c r="J257" s="513"/>
      <c r="K257" s="513"/>
      <c r="L257" s="513"/>
      <c r="M257" s="513"/>
      <c r="N257" s="513"/>
      <c r="O257" s="513"/>
      <c r="P257" s="513"/>
      <c r="Q257" s="513"/>
      <c r="R257" s="513"/>
    </row>
    <row r="258" spans="2:22" ht="17.25">
      <c r="B258" s="246"/>
      <c r="C258" s="246"/>
      <c r="D258" s="246"/>
      <c r="E258" s="246"/>
      <c r="F258" s="246"/>
      <c r="G258" s="246"/>
      <c r="H258" s="246"/>
      <c r="I258" s="246"/>
      <c r="J258" s="246"/>
      <c r="K258" s="246"/>
      <c r="L258" s="246"/>
      <c r="M258" s="246"/>
      <c r="N258" s="246"/>
      <c r="O258" s="246"/>
      <c r="P258" s="246"/>
      <c r="Q258" s="246"/>
      <c r="R258" s="248"/>
    </row>
    <row r="259" spans="2:22" ht="33.950000000000003" customHeight="1">
      <c r="B259" s="253"/>
      <c r="C259" s="18"/>
      <c r="D259" s="18"/>
      <c r="E259" s="18" t="s">
        <v>477</v>
      </c>
      <c r="F259" s="246"/>
      <c r="G259" s="246"/>
      <c r="H259" s="246"/>
      <c r="I259" s="391">
        <v>2008</v>
      </c>
      <c r="J259" s="391">
        <f>I259+1</f>
        <v>2009</v>
      </c>
      <c r="K259" s="391">
        <f t="shared" ref="K259:P259" si="5">J259+1</f>
        <v>2010</v>
      </c>
      <c r="L259" s="391">
        <f t="shared" si="5"/>
        <v>2011</v>
      </c>
      <c r="M259" s="391">
        <f t="shared" si="5"/>
        <v>2012</v>
      </c>
      <c r="N259" s="391">
        <f t="shared" si="5"/>
        <v>2013</v>
      </c>
      <c r="O259" s="391">
        <f t="shared" si="5"/>
        <v>2014</v>
      </c>
      <c r="P259" s="391">
        <f t="shared" si="5"/>
        <v>2015</v>
      </c>
      <c r="Q259" s="246"/>
      <c r="R259" s="248"/>
      <c r="S259" s="593" t="s">
        <v>412</v>
      </c>
      <c r="T259" s="594"/>
      <c r="U259" s="595"/>
      <c r="V259" s="396"/>
    </row>
    <row r="260" spans="2:22" ht="33.950000000000003" customHeight="1">
      <c r="B260" s="384"/>
      <c r="C260" s="588" t="str">
        <f>[3]Sheet1!A11</f>
        <v>Number of new production</v>
      </c>
      <c r="D260" s="589"/>
      <c r="E260" s="589"/>
      <c r="F260" s="589"/>
      <c r="G260" s="589"/>
      <c r="H260" s="590"/>
      <c r="I260" s="254">
        <f>[3]Sheet1!C11</f>
        <v>65174</v>
      </c>
      <c r="J260" s="254">
        <f>[3]Sheet1!D11</f>
        <v>92333</v>
      </c>
      <c r="K260" s="254">
        <f>[3]Sheet1!E11</f>
        <v>101206</v>
      </c>
      <c r="L260" s="254">
        <f>[3]Sheet1!F11</f>
        <v>100023</v>
      </c>
      <c r="M260" s="254">
        <f>[3]Sheet1!G11</f>
        <v>78675</v>
      </c>
      <c r="N260" s="254">
        <f>[3]Sheet1!H11</f>
        <v>63860</v>
      </c>
      <c r="O260" s="254">
        <f>[3]Sheet1!I11</f>
        <v>52775</v>
      </c>
      <c r="P260" s="254">
        <f>[3]Sheet1!J11</f>
        <v>46082</v>
      </c>
      <c r="Q260" s="246"/>
      <c r="R260" s="248"/>
      <c r="S260" s="610" t="s">
        <v>478</v>
      </c>
      <c r="T260" s="611"/>
      <c r="U260" s="612"/>
    </row>
    <row r="261" spans="2:22" ht="33.950000000000003" customHeight="1">
      <c r="B261" s="384"/>
      <c r="C261" s="588" t="str">
        <f>[3]Sheet1!A12</f>
        <v>Number of contracts end of period</v>
      </c>
      <c r="D261" s="589"/>
      <c r="E261" s="589"/>
      <c r="F261" s="589"/>
      <c r="G261" s="589"/>
      <c r="H261" s="590"/>
      <c r="I261" s="254">
        <f>[3]Sheet1!C12</f>
        <v>51860</v>
      </c>
      <c r="J261" s="254">
        <f>[3]Sheet1!D12</f>
        <v>118039</v>
      </c>
      <c r="K261" s="254">
        <f>[3]Sheet1!E12</f>
        <v>170641</v>
      </c>
      <c r="L261" s="254">
        <f>[3]Sheet1!F12</f>
        <v>218516</v>
      </c>
      <c r="M261" s="254">
        <f>[3]Sheet1!G12</f>
        <v>227831</v>
      </c>
      <c r="N261" s="254">
        <f>[3]Sheet1!H12</f>
        <v>211549</v>
      </c>
      <c r="O261" s="254">
        <f>[3]Sheet1!I12</f>
        <v>187299</v>
      </c>
      <c r="P261" s="254">
        <f>[3]Sheet1!J12</f>
        <v>161157</v>
      </c>
      <c r="Q261" s="246"/>
      <c r="R261" s="248"/>
      <c r="S261" s="613"/>
      <c r="T261" s="614"/>
      <c r="U261" s="615"/>
    </row>
    <row r="262" spans="2:22" ht="33.950000000000003" customHeight="1">
      <c r="B262" s="384"/>
      <c r="C262" s="588" t="str">
        <f>[3]Sheet1!A13</f>
        <v>Average age of new production</v>
      </c>
      <c r="D262" s="589"/>
      <c r="E262" s="589"/>
      <c r="F262" s="589"/>
      <c r="G262" s="589"/>
      <c r="H262" s="590"/>
      <c r="I262" s="254">
        <f>[3]Sheet1!C13</f>
        <v>47.143535673000002</v>
      </c>
      <c r="J262" s="254">
        <f>[3]Sheet1!D13</f>
        <v>47.151862792999999</v>
      </c>
      <c r="K262" s="254">
        <f>[3]Sheet1!E13</f>
        <v>47.382089319999999</v>
      </c>
      <c r="L262" s="254">
        <f>[3]Sheet1!F13</f>
        <v>46.802808906000003</v>
      </c>
      <c r="M262" s="254">
        <f>[3]Sheet1!G13</f>
        <v>46.420329346999999</v>
      </c>
      <c r="N262" s="254">
        <f>[3]Sheet1!H13</f>
        <v>47.304890725</v>
      </c>
      <c r="O262" s="254">
        <f>[3]Sheet1!I13</f>
        <v>48.142365388000002</v>
      </c>
      <c r="P262" s="254">
        <f>[3]Sheet1!J13</f>
        <v>48.396529104999999</v>
      </c>
      <c r="Q262" s="246"/>
      <c r="R262" s="383"/>
      <c r="S262" s="613"/>
      <c r="T262" s="614"/>
      <c r="U262" s="615"/>
    </row>
    <row r="263" spans="2:22" ht="33.950000000000003" customHeight="1">
      <c r="B263" s="384"/>
      <c r="C263" s="588" t="str">
        <f>[3]Sheet1!A14</f>
        <v>Average age of Stock</v>
      </c>
      <c r="D263" s="589"/>
      <c r="E263" s="589"/>
      <c r="F263" s="589"/>
      <c r="G263" s="589"/>
      <c r="H263" s="590"/>
      <c r="I263" s="254">
        <f>[3]Sheet1!C14</f>
        <v>46.993831733</v>
      </c>
      <c r="J263" s="254">
        <f>[3]Sheet1!D14</f>
        <v>47.965145958999997</v>
      </c>
      <c r="K263" s="254">
        <f>[3]Sheet1!E14</f>
        <v>48.596805748999998</v>
      </c>
      <c r="L263" s="254">
        <f>[3]Sheet1!F14</f>
        <v>48.845591923000001</v>
      </c>
      <c r="M263" s="254">
        <f>[3]Sheet1!G14</f>
        <v>49.428275225999997</v>
      </c>
      <c r="N263" s="254">
        <f>[3]Sheet1!H14</f>
        <v>50.268458469000002</v>
      </c>
      <c r="O263" s="254">
        <f>[3]Sheet1!I14</f>
        <v>51.031184867</v>
      </c>
      <c r="P263" s="254">
        <f>[3]Sheet1!J14</f>
        <v>51.609943104999999</v>
      </c>
      <c r="Q263" s="246"/>
      <c r="R263" s="383"/>
      <c r="S263" s="613"/>
      <c r="T263" s="614"/>
      <c r="U263" s="615"/>
    </row>
    <row r="264" spans="2:22" ht="33.950000000000003" customHeight="1">
      <c r="B264" s="384"/>
      <c r="C264" s="588" t="str">
        <f>[3]Sheet1!A15</f>
        <v>Men Proportion new production</v>
      </c>
      <c r="D264" s="589"/>
      <c r="E264" s="589"/>
      <c r="F264" s="589"/>
      <c r="G264" s="589"/>
      <c r="H264" s="590"/>
      <c r="I264" s="254" t="str">
        <f>[3]Sheet1!C15</f>
        <v>N/A</v>
      </c>
      <c r="J264" s="254" t="str">
        <f>[3]Sheet1!D15</f>
        <v>N/A</v>
      </c>
      <c r="K264" s="254" t="str">
        <f>[3]Sheet1!E15</f>
        <v>N/A</v>
      </c>
      <c r="L264" s="254" t="str">
        <f>[3]Sheet1!F15</f>
        <v>N/A</v>
      </c>
      <c r="M264" s="254" t="str">
        <f>[3]Sheet1!G15</f>
        <v>N/A</v>
      </c>
      <c r="N264" s="254" t="str">
        <f>[3]Sheet1!H15</f>
        <v>N/A</v>
      </c>
      <c r="O264" s="254" t="str">
        <f>[3]Sheet1!I15</f>
        <v>N/A</v>
      </c>
      <c r="P264" s="254" t="str">
        <f>[3]Sheet1!J15</f>
        <v>N/A</v>
      </c>
      <c r="Q264" s="246"/>
      <c r="R264" s="383"/>
      <c r="S264" s="613"/>
      <c r="T264" s="614"/>
      <c r="U264" s="615"/>
    </row>
    <row r="265" spans="2:22" ht="33.950000000000003" customHeight="1">
      <c r="B265" s="384"/>
      <c r="C265" s="588" t="str">
        <f>[3]Sheet1!A16</f>
        <v>Men Proportion stock</v>
      </c>
      <c r="D265" s="589"/>
      <c r="E265" s="589"/>
      <c r="F265" s="589"/>
      <c r="G265" s="589"/>
      <c r="H265" s="590"/>
      <c r="I265" s="254" t="str">
        <f>[3]Sheet1!C16</f>
        <v>N/A</v>
      </c>
      <c r="J265" s="254" t="str">
        <f>[3]Sheet1!D16</f>
        <v>N/A</v>
      </c>
      <c r="K265" s="254" t="str">
        <f>[3]Sheet1!E16</f>
        <v>N/A</v>
      </c>
      <c r="L265" s="254" t="str">
        <f>[3]Sheet1!F16</f>
        <v>N/A</v>
      </c>
      <c r="M265" s="254" t="str">
        <f>[3]Sheet1!G16</f>
        <v>N/A</v>
      </c>
      <c r="N265" s="254" t="str">
        <f>[3]Sheet1!H16</f>
        <v>N/A</v>
      </c>
      <c r="O265" s="254" t="str">
        <f>[3]Sheet1!I16</f>
        <v>N/A</v>
      </c>
      <c r="P265" s="254" t="str">
        <f>[3]Sheet1!J16</f>
        <v>N/A</v>
      </c>
      <c r="Q265" s="246"/>
      <c r="R265" s="383"/>
      <c r="S265" s="613"/>
      <c r="T265" s="614"/>
      <c r="U265" s="615"/>
    </row>
    <row r="266" spans="2:22" ht="33.950000000000003" customHeight="1">
      <c r="B266" s="384"/>
      <c r="C266" s="588" t="str">
        <f>[3]Sheet1!A17</f>
        <v>Number of claims (unique policy holders)</v>
      </c>
      <c r="D266" s="589"/>
      <c r="E266" s="589"/>
      <c r="F266" s="589"/>
      <c r="G266" s="589"/>
      <c r="H266" s="590"/>
      <c r="I266" s="254">
        <f>[3]Sheet1!C17</f>
        <v>33</v>
      </c>
      <c r="J266" s="254">
        <f>[3]Sheet1!D17</f>
        <v>229</v>
      </c>
      <c r="K266" s="254">
        <f>[3]Sheet1!E17</f>
        <v>419</v>
      </c>
      <c r="L266" s="254">
        <f>[3]Sheet1!F17</f>
        <v>545</v>
      </c>
      <c r="M266" s="254">
        <f>[3]Sheet1!G17</f>
        <v>589</v>
      </c>
      <c r="N266" s="254">
        <f>[3]Sheet1!H17</f>
        <v>606</v>
      </c>
      <c r="O266" s="254">
        <f>[3]Sheet1!I17</f>
        <v>616</v>
      </c>
      <c r="P266" s="254">
        <f>[3]Sheet1!J17</f>
        <v>521</v>
      </c>
      <c r="Q266" s="246"/>
      <c r="R266" s="383"/>
      <c r="S266" s="613"/>
      <c r="T266" s="614"/>
      <c r="U266" s="615"/>
    </row>
    <row r="267" spans="2:22" ht="33.950000000000003" customHeight="1">
      <c r="B267" s="384"/>
      <c r="C267" s="588" t="str">
        <f>[3]Sheet1!A18</f>
        <v>Number of unique policy holders end of period</v>
      </c>
      <c r="D267" s="589"/>
      <c r="E267" s="589"/>
      <c r="F267" s="589"/>
      <c r="G267" s="589"/>
      <c r="H267" s="590"/>
      <c r="I267" s="254">
        <f>[3]Sheet1!C18</f>
        <v>43338</v>
      </c>
      <c r="J267" s="254">
        <f>[3]Sheet1!D18</f>
        <v>84357</v>
      </c>
      <c r="K267" s="254">
        <f>[3]Sheet1!E18</f>
        <v>108205</v>
      </c>
      <c r="L267" s="254">
        <f>[3]Sheet1!F18</f>
        <v>124929</v>
      </c>
      <c r="M267" s="254">
        <f>[3]Sheet1!G18</f>
        <v>129145</v>
      </c>
      <c r="N267" s="254">
        <f>[3]Sheet1!H18</f>
        <v>124443</v>
      </c>
      <c r="O267" s="254">
        <f>[3]Sheet1!I18</f>
        <v>111650</v>
      </c>
      <c r="P267" s="254">
        <f>[3]Sheet1!J18</f>
        <v>100488</v>
      </c>
      <c r="Q267" s="246"/>
      <c r="R267" s="383"/>
      <c r="S267" s="613"/>
      <c r="T267" s="614"/>
      <c r="U267" s="615"/>
    </row>
    <row r="268" spans="2:22" ht="33.950000000000003" customHeight="1">
      <c r="B268" s="384"/>
      <c r="C268" s="588" t="str">
        <f>[3]Sheet1!A19</f>
        <v>Evolution between N+1/N</v>
      </c>
      <c r="D268" s="589"/>
      <c r="E268" s="589"/>
      <c r="F268" s="589"/>
      <c r="G268" s="589"/>
      <c r="H268" s="590"/>
      <c r="I268" s="254" t="str">
        <f>[3]Sheet1!C19</f>
        <v>nc</v>
      </c>
      <c r="J268" s="254">
        <f>[3]Sheet1!D19</f>
        <v>0.94336120924824463</v>
      </c>
      <c r="K268" s="254">
        <f>[3]Sheet1!E19</f>
        <v>0.28361197086674883</v>
      </c>
      <c r="L268" s="254">
        <f>[3]Sheet1!F19</f>
        <v>0.15204374327716019</v>
      </c>
      <c r="M268" s="254">
        <f>[3]Sheet1!G19</f>
        <v>3.7697826053127104E-2</v>
      </c>
      <c r="N268" s="254">
        <f>[3]Sheet1!H19</f>
        <v>-3.4566272016315902E-2</v>
      </c>
      <c r="O268" s="254">
        <f>[3]Sheet1!I19</f>
        <v>-0.10311672375094172</v>
      </c>
      <c r="P268" s="254">
        <f>[3]Sheet1!J19</f>
        <v>-0.10193972982334598</v>
      </c>
      <c r="Q268" s="246"/>
      <c r="R268" s="383"/>
      <c r="S268" s="613"/>
      <c r="T268" s="614"/>
      <c r="U268" s="615"/>
    </row>
    <row r="269" spans="2:22" ht="33.950000000000003" customHeight="1">
      <c r="B269" s="384"/>
      <c r="C269" s="588" t="str">
        <f>[3]Sheet1!A20</f>
        <v>Global mortality rate</v>
      </c>
      <c r="D269" s="589"/>
      <c r="E269" s="589"/>
      <c r="F269" s="589"/>
      <c r="G269" s="589"/>
      <c r="H269" s="590"/>
      <c r="I269" s="418">
        <f>[3]Sheet1!C20</f>
        <v>7.6145645853523472E-4</v>
      </c>
      <c r="J269" s="418">
        <f>[3]Sheet1!D20</f>
        <v>2.7146532000900934E-3</v>
      </c>
      <c r="K269" s="418">
        <f>[3]Sheet1!E20</f>
        <v>3.8722794695254378E-3</v>
      </c>
      <c r="L269" s="418">
        <f>[3]Sheet1!F20</f>
        <v>4.3624778874400659E-3</v>
      </c>
      <c r="M269" s="418">
        <f>[3]Sheet1!G20</f>
        <v>4.5607650315536803E-3</v>
      </c>
      <c r="N269" s="418">
        <f>[3]Sheet1!H20</f>
        <v>4.8696993804392373E-3</v>
      </c>
      <c r="O269" s="418">
        <f>[3]Sheet1!I20</f>
        <v>5.5172413793103444E-3</v>
      </c>
      <c r="P269" s="418">
        <f>[3]Sheet1!J20</f>
        <v>5.1846986704880181E-3</v>
      </c>
      <c r="Q269" s="246"/>
      <c r="R269" s="248"/>
      <c r="S269" s="616"/>
      <c r="T269" s="617"/>
      <c r="U269" s="618"/>
    </row>
    <row r="270" spans="2:22" ht="33.950000000000003" customHeight="1">
      <c r="B270" s="384"/>
      <c r="C270" s="384"/>
      <c r="D270" s="384"/>
      <c r="E270" s="384"/>
      <c r="F270" s="384"/>
      <c r="G270" s="384"/>
      <c r="H270" s="384"/>
      <c r="I270" s="384"/>
      <c r="J270" s="384"/>
      <c r="K270" s="384"/>
      <c r="L270" s="384"/>
      <c r="M270" s="384"/>
      <c r="N270" s="384"/>
      <c r="O270" s="384"/>
      <c r="P270" s="384"/>
      <c r="Q270" s="384"/>
      <c r="R270" s="248"/>
      <c r="S270" s="419"/>
      <c r="T270" s="419"/>
      <c r="U270" s="419"/>
    </row>
    <row r="271" spans="2:22" ht="17.25">
      <c r="B271" s="246"/>
      <c r="C271" s="246"/>
      <c r="D271" s="246"/>
      <c r="E271" s="246"/>
      <c r="F271" s="246"/>
      <c r="G271" s="246"/>
      <c r="H271" s="246"/>
      <c r="I271" s="246"/>
      <c r="J271" s="246"/>
      <c r="K271" s="246"/>
      <c r="L271" s="246"/>
      <c r="M271" s="246"/>
      <c r="N271" s="246"/>
      <c r="O271" s="255"/>
      <c r="P271" s="255"/>
      <c r="Q271" s="246"/>
      <c r="R271" s="248"/>
    </row>
    <row r="272" spans="2:22" ht="17.25">
      <c r="B272" s="514"/>
      <c r="C272" s="513"/>
      <c r="D272" s="513"/>
      <c r="E272" s="513"/>
      <c r="F272" s="513"/>
      <c r="G272" s="513"/>
      <c r="H272" s="513"/>
      <c r="I272" s="513"/>
      <c r="J272" s="513"/>
      <c r="K272" s="513"/>
      <c r="L272" s="513"/>
      <c r="M272" s="513"/>
      <c r="N272" s="513"/>
      <c r="O272" s="513"/>
      <c r="P272" s="513"/>
      <c r="Q272" s="513"/>
      <c r="R272" s="513"/>
    </row>
    <row r="273" spans="2:21" ht="17.25">
      <c r="B273" s="246"/>
      <c r="C273" s="246"/>
      <c r="D273" s="246"/>
      <c r="E273" s="246"/>
      <c r="F273" s="246"/>
      <c r="G273" s="246"/>
      <c r="H273" s="246"/>
      <c r="I273" s="246"/>
      <c r="J273" s="246"/>
      <c r="K273" s="246"/>
      <c r="L273" s="246"/>
      <c r="M273" s="246"/>
      <c r="N273" s="246"/>
      <c r="O273" s="246"/>
      <c r="P273" s="246"/>
      <c r="Q273" s="246"/>
      <c r="R273" s="248"/>
    </row>
    <row r="274" spans="2:21" ht="17.25">
      <c r="B274" s="522" t="s">
        <v>414</v>
      </c>
      <c r="C274" s="571"/>
      <c r="D274" s="571"/>
      <c r="E274" s="571"/>
      <c r="F274" s="571"/>
      <c r="G274" s="571"/>
      <c r="H274" s="571"/>
      <c r="I274" s="571"/>
      <c r="J274" s="571"/>
      <c r="K274" s="571"/>
      <c r="L274" s="571"/>
      <c r="M274" s="571"/>
      <c r="N274" s="571"/>
      <c r="O274" s="571"/>
      <c r="P274" s="571"/>
      <c r="Q274" s="571"/>
      <c r="R274" s="571"/>
    </row>
    <row r="275" spans="2:21" ht="17.25" customHeight="1">
      <c r="B275" s="256"/>
      <c r="C275" s="249"/>
      <c r="D275" s="249"/>
      <c r="E275" s="249"/>
      <c r="F275" s="249"/>
      <c r="G275" s="249"/>
      <c r="H275" s="249"/>
      <c r="I275" s="249"/>
      <c r="J275" s="249"/>
      <c r="K275" s="249"/>
      <c r="L275" s="249"/>
      <c r="M275" s="249"/>
      <c r="N275" s="249"/>
      <c r="O275" s="249"/>
      <c r="P275" s="249"/>
      <c r="R275" s="383"/>
    </row>
    <row r="276" spans="2:21" ht="33.950000000000003" customHeight="1">
      <c r="B276" s="381"/>
      <c r="C276" s="249"/>
      <c r="D276" s="249"/>
      <c r="E276" s="249"/>
      <c r="F276" s="249"/>
      <c r="G276" s="249"/>
      <c r="H276" s="249"/>
      <c r="I276" s="398" t="s">
        <v>413</v>
      </c>
      <c r="J276" s="249"/>
      <c r="K276" s="398">
        <v>2010</v>
      </c>
      <c r="L276" s="398">
        <f>K276+1</f>
        <v>2011</v>
      </c>
      <c r="M276" s="398">
        <f t="shared" ref="M276:P276" si="6">L276+1</f>
        <v>2012</v>
      </c>
      <c r="N276" s="398">
        <f t="shared" si="6"/>
        <v>2013</v>
      </c>
      <c r="O276" s="398">
        <f t="shared" si="6"/>
        <v>2014</v>
      </c>
      <c r="P276" s="398">
        <f t="shared" si="6"/>
        <v>2015</v>
      </c>
      <c r="R276" s="628" t="s">
        <v>415</v>
      </c>
      <c r="S276" s="629"/>
      <c r="T276" s="629"/>
      <c r="U276" s="630"/>
    </row>
    <row r="277" spans="2:21" ht="34.5" customHeight="1">
      <c r="B277" s="256"/>
      <c r="C277" s="592" t="s">
        <v>102</v>
      </c>
      <c r="D277" s="592"/>
      <c r="E277" s="592"/>
      <c r="F277" s="592"/>
      <c r="G277" s="592"/>
      <c r="H277" s="592"/>
      <c r="I277" s="397">
        <f>[2]claims_delay!$W$3</f>
        <v>6.4935995903737576</v>
      </c>
      <c r="J277" s="249"/>
      <c r="K277" s="397">
        <f>[2]claims_delay!AB3</f>
        <v>11.593693693693682</v>
      </c>
      <c r="L277" s="397">
        <f>[2]claims_delay!AG3</f>
        <v>7.9461257976298842</v>
      </c>
      <c r="M277" s="397">
        <f>[2]claims_delay!AL3</f>
        <v>5.3174260591526821</v>
      </c>
      <c r="N277" s="397">
        <f>[2]claims_delay!AQ3</f>
        <v>4.5323951003388139</v>
      </c>
      <c r="O277" s="397">
        <f>[2]claims_delay!AV3</f>
        <v>4.4888795986622076</v>
      </c>
      <c r="P277" s="397">
        <f>[2]claims_delay!BA3</f>
        <v>3.5448856799037309</v>
      </c>
      <c r="R277" s="631" t="s">
        <v>486</v>
      </c>
      <c r="S277" s="632"/>
      <c r="T277" s="632"/>
      <c r="U277" s="633"/>
    </row>
    <row r="278" spans="2:21" ht="30.75" customHeight="1">
      <c r="B278" s="256"/>
      <c r="C278" s="592" t="s">
        <v>103</v>
      </c>
      <c r="D278" s="592"/>
      <c r="E278" s="592"/>
      <c r="F278" s="592"/>
      <c r="G278" s="592"/>
      <c r="H278" s="592"/>
      <c r="I278" s="257">
        <f>[2]claims_delay!$W$4</f>
        <v>121.63333333333334</v>
      </c>
      <c r="J278" s="249"/>
      <c r="K278" s="397">
        <f>[2]claims_delay!AB4</f>
        <v>81</v>
      </c>
      <c r="L278" s="397">
        <f>[2]claims_delay!AG4</f>
        <v>64</v>
      </c>
      <c r="M278" s="397">
        <f>[2]claims_delay!AL4</f>
        <v>54</v>
      </c>
      <c r="N278" s="397">
        <f>[2]claims_delay!AQ4</f>
        <v>50</v>
      </c>
      <c r="O278" s="397">
        <f>[2]claims_delay!AV4</f>
        <v>36</v>
      </c>
      <c r="P278" s="397">
        <f>[2]claims_delay!BA4</f>
        <v>21</v>
      </c>
      <c r="R278" s="634"/>
      <c r="S278" s="635"/>
      <c r="T278" s="635"/>
      <c r="U278" s="636"/>
    </row>
    <row r="279" spans="2:21" ht="30" customHeight="1">
      <c r="B279" s="256"/>
      <c r="C279" s="619" t="s">
        <v>104</v>
      </c>
      <c r="D279" s="620"/>
      <c r="E279" s="620"/>
      <c r="F279" s="621"/>
      <c r="G279" s="607" t="s">
        <v>418</v>
      </c>
      <c r="H279" s="608"/>
      <c r="I279" s="393">
        <f>[2]claims_delay!X27</f>
        <v>0.41812596006144392</v>
      </c>
      <c r="J279" s="249"/>
      <c r="K279" s="393">
        <f>[2]claims_delay!AC5</f>
        <v>0.28785607196401797</v>
      </c>
      <c r="L279" s="393">
        <f>[2]claims_delay!AH5</f>
        <v>0.26275264677574589</v>
      </c>
      <c r="M279" s="393">
        <f>[2]claims_delay!AM5</f>
        <v>0.43917710196779963</v>
      </c>
      <c r="N279" s="393">
        <f>[2]claims_delay!AR5</f>
        <v>0.53198653198653201</v>
      </c>
      <c r="O279" s="393">
        <f>[2]claims_delay!AW5</f>
        <v>0.45281306715063518</v>
      </c>
      <c r="P279" s="393">
        <f>[2]claims_delay!BB5</f>
        <v>0.53088803088803094</v>
      </c>
      <c r="R279" s="634"/>
      <c r="S279" s="635"/>
      <c r="T279" s="635"/>
      <c r="U279" s="636"/>
    </row>
    <row r="280" spans="2:21" ht="30" customHeight="1">
      <c r="B280" s="256"/>
      <c r="C280" s="622"/>
      <c r="D280" s="623"/>
      <c r="E280" s="623"/>
      <c r="F280" s="624"/>
      <c r="G280" s="607" t="s">
        <v>419</v>
      </c>
      <c r="H280" s="608"/>
      <c r="I280" s="393">
        <f>[2]claims_delay!X28</f>
        <v>0.67311827956989245</v>
      </c>
      <c r="J280" s="249"/>
      <c r="K280" s="393">
        <f>[2]claims_delay!AC6</f>
        <v>0.47076461769115441</v>
      </c>
      <c r="L280" s="393">
        <f>[2]claims_delay!AH6</f>
        <v>0.48893166506256014</v>
      </c>
      <c r="M280" s="393">
        <f>[2]claims_delay!AM6</f>
        <v>0.65563506261180682</v>
      </c>
      <c r="N280" s="393">
        <f>[2]claims_delay!AR6</f>
        <v>0.77020202020202022</v>
      </c>
      <c r="O280" s="393">
        <f>[2]claims_delay!AW6</f>
        <v>0.76134301270417426</v>
      </c>
      <c r="P280" s="393">
        <f>[2]claims_delay!BB6</f>
        <v>0.84845559845559848</v>
      </c>
      <c r="R280" s="634"/>
      <c r="S280" s="635"/>
      <c r="T280" s="635"/>
      <c r="U280" s="636"/>
    </row>
    <row r="281" spans="2:21" ht="30" customHeight="1">
      <c r="B281" s="256"/>
      <c r="C281" s="622"/>
      <c r="D281" s="623"/>
      <c r="E281" s="623"/>
      <c r="F281" s="624"/>
      <c r="G281" s="607" t="s">
        <v>420</v>
      </c>
      <c r="H281" s="608"/>
      <c r="I281" s="393">
        <f>[2]claims_delay!X29</f>
        <v>0.79523809523809519</v>
      </c>
      <c r="J281" s="249"/>
      <c r="K281" s="393">
        <f>[2]claims_delay!AC7</f>
        <v>0.61469265367316339</v>
      </c>
      <c r="L281" s="393">
        <f>[2]claims_delay!AH7</f>
        <v>0.59480269489894133</v>
      </c>
      <c r="M281" s="393">
        <f>[2]claims_delay!AM7</f>
        <v>0.75849731663685149</v>
      </c>
      <c r="N281" s="393">
        <f>[2]claims_delay!AR7</f>
        <v>0.89898989898989901</v>
      </c>
      <c r="O281" s="393">
        <f>[2]claims_delay!AW7</f>
        <v>0.90925589836660614</v>
      </c>
      <c r="P281" s="393">
        <f>[2]claims_delay!BB7</f>
        <v>0.95559845559845558</v>
      </c>
      <c r="R281" s="634"/>
      <c r="S281" s="635"/>
      <c r="T281" s="635"/>
      <c r="U281" s="636"/>
    </row>
    <row r="282" spans="2:21" ht="30" customHeight="1">
      <c r="B282" s="246"/>
      <c r="C282" s="622"/>
      <c r="D282" s="623"/>
      <c r="E282" s="623"/>
      <c r="F282" s="624"/>
      <c r="G282" s="607" t="s">
        <v>421</v>
      </c>
      <c r="H282" s="608"/>
      <c r="I282" s="393">
        <f>[2]claims_delay!X30</f>
        <v>0.86789554531490021</v>
      </c>
      <c r="J282" s="246"/>
      <c r="K282" s="393">
        <f>[2]claims_delay!AC8</f>
        <v>0.72413793103448276</v>
      </c>
      <c r="L282" s="393">
        <f>[2]claims_delay!AH8</f>
        <v>0.72184793070259867</v>
      </c>
      <c r="M282" s="393">
        <f>[2]claims_delay!AM8</f>
        <v>0.83989266547406083</v>
      </c>
      <c r="N282" s="393">
        <f>[2]claims_delay!AR8</f>
        <v>0.95033670033670037</v>
      </c>
      <c r="O282" s="393">
        <f>[2]claims_delay!AW8</f>
        <v>0.96914700544464605</v>
      </c>
      <c r="P282" s="393">
        <f>[2]claims_delay!BB8</f>
        <v>0.98841698841698844</v>
      </c>
      <c r="R282" s="634"/>
      <c r="S282" s="635"/>
      <c r="T282" s="635"/>
      <c r="U282" s="636"/>
    </row>
    <row r="283" spans="2:21" ht="30" customHeight="1">
      <c r="B283" s="246"/>
      <c r="C283" s="622"/>
      <c r="D283" s="623"/>
      <c r="E283" s="623"/>
      <c r="F283" s="624"/>
      <c r="G283" s="607" t="s">
        <v>479</v>
      </c>
      <c r="H283" s="608"/>
      <c r="I283" s="393">
        <f>[2]claims_delay!X31</f>
        <v>0.90721966205837179</v>
      </c>
      <c r="J283" s="246"/>
      <c r="K283" s="393">
        <f>[2]claims_delay!AC9</f>
        <v>0.76761619190404795</v>
      </c>
      <c r="L283" s="393">
        <f>[2]claims_delay!AH9</f>
        <v>0.81520692974013476</v>
      </c>
      <c r="M283" s="393">
        <f>[2]claims_delay!AM9</f>
        <v>0.90429338103756707</v>
      </c>
      <c r="N283" s="393">
        <f>[2]claims_delay!AR9</f>
        <v>0.96632996632996637</v>
      </c>
      <c r="O283" s="393">
        <f>[2]claims_delay!AW9</f>
        <v>0.98548094373865702</v>
      </c>
      <c r="P283" s="393">
        <f>[2]claims_delay!BB9</f>
        <v>0.99227799227799229</v>
      </c>
      <c r="R283" s="634"/>
      <c r="S283" s="635"/>
      <c r="T283" s="635"/>
      <c r="U283" s="636"/>
    </row>
    <row r="284" spans="2:21" ht="30" customHeight="1">
      <c r="B284" s="246"/>
      <c r="C284" s="622"/>
      <c r="D284" s="623"/>
      <c r="E284" s="623"/>
      <c r="F284" s="624"/>
      <c r="G284" s="607" t="s">
        <v>480</v>
      </c>
      <c r="H284" s="608"/>
      <c r="I284" s="393">
        <f>[2]claims_delay!X32</f>
        <v>0.96036866359447004</v>
      </c>
      <c r="J284" s="246"/>
      <c r="K284" s="393">
        <f>[2]claims_delay!AC10</f>
        <v>0.82908545727136429</v>
      </c>
      <c r="L284" s="393">
        <f>[2]claims_delay!AH10</f>
        <v>0.95765158806544759</v>
      </c>
      <c r="M284" s="393">
        <f>[2]claims_delay!AM10</f>
        <v>0.96690518783542034</v>
      </c>
      <c r="N284" s="393">
        <f>[2]claims_delay!AR10</f>
        <v>0.98316498316498313</v>
      </c>
      <c r="O284" s="393">
        <f>[2]claims_delay!AW10</f>
        <v>0.99637023593466423</v>
      </c>
      <c r="P284" s="393">
        <f>[2]claims_delay!BB10</f>
        <v>1</v>
      </c>
      <c r="R284" s="634"/>
      <c r="S284" s="635"/>
      <c r="T284" s="635"/>
      <c r="U284" s="636"/>
    </row>
    <row r="285" spans="2:21" ht="30" customHeight="1">
      <c r="B285" s="246"/>
      <c r="C285" s="622"/>
      <c r="D285" s="623"/>
      <c r="E285" s="623"/>
      <c r="F285" s="624"/>
      <c r="G285" s="607" t="s">
        <v>481</v>
      </c>
      <c r="H285" s="608"/>
      <c r="I285" s="393">
        <f>[2]claims_delay!X33</f>
        <v>0.98141321044546848</v>
      </c>
      <c r="J285" s="246"/>
      <c r="K285" s="393">
        <f>[2]claims_delay!AC11</f>
        <v>0.92203898050974509</v>
      </c>
      <c r="L285" s="393">
        <f>[2]claims_delay!AH11</f>
        <v>0.97593840230991336</v>
      </c>
      <c r="M285" s="393">
        <f>[2]claims_delay!AM11</f>
        <v>0.9856887298747764</v>
      </c>
      <c r="N285" s="393">
        <f>[2]claims_delay!AR11</f>
        <v>0.99494949494949492</v>
      </c>
      <c r="O285" s="393">
        <f>[2]claims_delay!AW11</f>
        <v>1</v>
      </c>
      <c r="P285" s="393">
        <f>[2]claims_delay!BB11</f>
        <v>1</v>
      </c>
      <c r="R285" s="634"/>
      <c r="S285" s="635"/>
      <c r="T285" s="635"/>
      <c r="U285" s="636"/>
    </row>
    <row r="286" spans="2:21" ht="30" customHeight="1">
      <c r="B286" s="246"/>
      <c r="C286" s="625"/>
      <c r="D286" s="626"/>
      <c r="E286" s="626"/>
      <c r="F286" s="627"/>
      <c r="G286" s="607" t="s">
        <v>482</v>
      </c>
      <c r="H286" s="608"/>
      <c r="I286" s="393">
        <f>[2]claims_delay!X34</f>
        <v>0.98878648233486943</v>
      </c>
      <c r="J286" s="246"/>
      <c r="K286" s="393">
        <f>[2]claims_delay!AC12</f>
        <v>0.94902548725637181</v>
      </c>
      <c r="L286" s="393">
        <f>[2]claims_delay!AH12</f>
        <v>0.99037536092396539</v>
      </c>
      <c r="M286" s="393">
        <f>[2]claims_delay!AM12</f>
        <v>0.99463327370304111</v>
      </c>
      <c r="N286" s="393">
        <f>[2]claims_delay!AR12</f>
        <v>0.99915824915824913</v>
      </c>
      <c r="O286" s="393">
        <f>[2]claims_delay!AW12</f>
        <v>1</v>
      </c>
      <c r="P286" s="393">
        <f>[2]claims_delay!BB12</f>
        <v>1</v>
      </c>
      <c r="R286" s="637"/>
      <c r="S286" s="638"/>
      <c r="T286" s="638"/>
      <c r="U286" s="639"/>
    </row>
    <row r="287" spans="2:21" ht="17.25">
      <c r="B287" s="246"/>
      <c r="C287" s="246"/>
      <c r="D287" s="246"/>
      <c r="E287" s="246"/>
      <c r="F287" s="246"/>
      <c r="G287" s="246"/>
      <c r="H287" s="246"/>
      <c r="I287" s="246"/>
      <c r="J287" s="246"/>
      <c r="K287" s="246"/>
      <c r="L287" s="246"/>
      <c r="M287" s="246"/>
      <c r="N287" s="246"/>
      <c r="O287" s="246"/>
      <c r="P287" s="246"/>
      <c r="R287" s="421"/>
      <c r="S287" s="421"/>
      <c r="T287" s="421"/>
      <c r="U287" s="421"/>
    </row>
    <row r="288" spans="2:21" ht="17.25">
      <c r="B288" s="246"/>
      <c r="C288" s="246"/>
      <c r="D288" s="246"/>
      <c r="E288" s="246"/>
      <c r="F288" s="246"/>
      <c r="G288" s="246"/>
      <c r="H288" s="246"/>
      <c r="I288" s="246"/>
      <c r="J288" s="246"/>
      <c r="K288" s="246"/>
      <c r="L288" s="246"/>
      <c r="M288" s="246"/>
      <c r="N288" s="246"/>
      <c r="O288" s="246"/>
      <c r="P288" s="246"/>
      <c r="Q288" s="246"/>
      <c r="R288" s="421"/>
      <c r="S288" s="421"/>
      <c r="T288" s="421"/>
      <c r="U288" s="421"/>
    </row>
    <row r="289" spans="2:21" ht="17.25">
      <c r="B289" s="246"/>
      <c r="C289" s="246"/>
      <c r="D289" s="246"/>
      <c r="E289" s="246"/>
      <c r="F289" s="246"/>
      <c r="G289" s="246"/>
      <c r="H289" s="246"/>
      <c r="I289" s="246"/>
      <c r="J289" s="246"/>
      <c r="K289" s="246"/>
      <c r="L289" s="246"/>
      <c r="M289" s="246"/>
      <c r="N289" s="246"/>
      <c r="O289" s="246"/>
      <c r="P289" s="246"/>
      <c r="Q289" s="246"/>
      <c r="R289" s="248"/>
    </row>
    <row r="290" spans="2:21" ht="17.25">
      <c r="B290" s="246"/>
      <c r="C290" s="246"/>
      <c r="D290" s="246"/>
      <c r="E290" s="246"/>
      <c r="F290" s="246"/>
      <c r="G290" s="246"/>
      <c r="H290" s="246"/>
      <c r="I290" s="246"/>
      <c r="J290" s="246"/>
      <c r="K290" s="246"/>
      <c r="L290" s="246"/>
      <c r="M290" s="246"/>
      <c r="N290" s="246"/>
      <c r="O290" s="246"/>
      <c r="P290" s="246"/>
      <c r="Q290" s="246"/>
      <c r="R290" s="248"/>
    </row>
    <row r="291" spans="2:21" ht="17.25">
      <c r="B291" s="246"/>
      <c r="C291" s="246"/>
      <c r="D291" s="246"/>
      <c r="E291" s="246"/>
      <c r="F291" s="246"/>
      <c r="G291" s="246"/>
      <c r="H291" s="246"/>
      <c r="I291" s="246"/>
      <c r="J291" s="246"/>
      <c r="K291" s="246"/>
      <c r="L291" s="246"/>
      <c r="M291" s="246"/>
      <c r="N291" s="246"/>
      <c r="O291" s="246"/>
      <c r="P291" s="246"/>
      <c r="Q291" s="246"/>
      <c r="R291" s="248"/>
    </row>
    <row r="292" spans="2:21" ht="17.25">
      <c r="B292" s="246"/>
      <c r="C292" s="246"/>
      <c r="D292" s="246"/>
      <c r="E292" s="246"/>
      <c r="F292" s="246"/>
      <c r="G292" s="246"/>
      <c r="H292" s="246"/>
      <c r="I292" s="246"/>
      <c r="J292" s="246"/>
      <c r="K292" s="246"/>
      <c r="L292" s="246"/>
      <c r="M292" s="246"/>
      <c r="N292" s="246"/>
      <c r="O292" s="246"/>
      <c r="P292" s="246"/>
      <c r="Q292" s="246"/>
      <c r="R292" s="248"/>
    </row>
    <row r="293" spans="2:21" ht="17.25">
      <c r="B293" s="246"/>
      <c r="C293" s="246"/>
      <c r="D293" s="246"/>
      <c r="E293" s="246"/>
      <c r="F293" s="246"/>
      <c r="G293" s="246"/>
      <c r="H293" s="246"/>
      <c r="I293" s="246"/>
      <c r="J293" s="246"/>
      <c r="K293" s="246"/>
      <c r="L293" s="246"/>
      <c r="M293" s="246"/>
      <c r="N293" s="246"/>
      <c r="O293" s="246"/>
      <c r="P293" s="246"/>
      <c r="Q293" s="246"/>
      <c r="R293" s="248"/>
    </row>
    <row r="294" spans="2:21" ht="17.25">
      <c r="B294" s="246"/>
      <c r="C294" s="246"/>
      <c r="D294" s="246"/>
      <c r="E294" s="246"/>
      <c r="F294" s="246"/>
      <c r="G294" s="246"/>
      <c r="H294" s="246"/>
      <c r="I294" s="246"/>
      <c r="J294" s="246"/>
      <c r="K294" s="246"/>
      <c r="L294" s="246"/>
      <c r="M294" s="246"/>
      <c r="N294" s="246"/>
      <c r="O294" s="246"/>
      <c r="P294" s="246"/>
      <c r="Q294" s="246"/>
      <c r="R294" s="248"/>
    </row>
    <row r="295" spans="2:21" ht="17.25">
      <c r="B295" s="246"/>
      <c r="C295" s="246"/>
      <c r="D295" s="246"/>
      <c r="E295" s="246"/>
      <c r="F295" s="246"/>
      <c r="G295" s="246"/>
      <c r="H295" s="246"/>
      <c r="I295" s="246"/>
      <c r="J295" s="246"/>
      <c r="K295" s="246"/>
      <c r="L295" s="246"/>
      <c r="M295" s="246"/>
      <c r="N295" s="246"/>
      <c r="O295" s="246"/>
      <c r="P295" s="246"/>
      <c r="Q295" s="246"/>
      <c r="R295" s="248"/>
    </row>
    <row r="296" spans="2:21" ht="17.25">
      <c r="B296" s="246"/>
      <c r="C296" s="246"/>
      <c r="D296" s="246"/>
      <c r="E296" s="246"/>
      <c r="F296" s="246"/>
      <c r="G296" s="246"/>
      <c r="H296" s="246"/>
      <c r="I296" s="246"/>
      <c r="J296" s="246"/>
      <c r="K296" s="246"/>
      <c r="L296" s="246"/>
      <c r="M296" s="246"/>
      <c r="N296" s="246"/>
      <c r="O296" s="246"/>
      <c r="P296" s="246"/>
      <c r="Q296" s="246"/>
      <c r="R296" s="248"/>
    </row>
    <row r="297" spans="2:21" ht="17.25">
      <c r="B297" s="246"/>
      <c r="C297" s="246"/>
      <c r="D297" s="246"/>
      <c r="E297" s="259" t="s">
        <v>483</v>
      </c>
      <c r="F297" s="259"/>
      <c r="G297" s="259"/>
      <c r="H297" s="246"/>
      <c r="I297" s="246"/>
      <c r="J297" s="420" t="s">
        <v>484</v>
      </c>
      <c r="K297" s="246"/>
      <c r="L297" s="246"/>
      <c r="M297" s="246"/>
      <c r="N297" s="246"/>
      <c r="O297" s="246"/>
      <c r="P297" s="246"/>
      <c r="Q297" s="246"/>
      <c r="R297" s="248"/>
    </row>
    <row r="298" spans="2:21" ht="17.25">
      <c r="B298" s="246"/>
      <c r="C298" s="246"/>
      <c r="D298" s="246"/>
      <c r="E298" s="246"/>
      <c r="F298" s="246"/>
      <c r="G298" s="246"/>
      <c r="H298" s="246"/>
      <c r="I298" s="246"/>
      <c r="J298" s="246"/>
      <c r="K298" s="246"/>
      <c r="L298" s="246"/>
      <c r="M298" s="246"/>
      <c r="N298" s="246"/>
      <c r="O298" s="246"/>
      <c r="P298" s="246"/>
      <c r="Q298" s="246"/>
      <c r="R298" s="248"/>
    </row>
    <row r="299" spans="2:21" ht="17.25">
      <c r="B299" s="522" t="s">
        <v>106</v>
      </c>
      <c r="C299" s="564"/>
      <c r="D299" s="564"/>
      <c r="E299" s="564"/>
      <c r="F299" s="564"/>
      <c r="G299" s="564"/>
      <c r="H299" s="564"/>
      <c r="I299" s="564"/>
      <c r="J299" s="564"/>
      <c r="K299" s="564"/>
      <c r="L299" s="564"/>
      <c r="M299" s="564"/>
      <c r="N299" s="564"/>
      <c r="O299" s="564"/>
      <c r="P299" s="564"/>
      <c r="Q299" s="564"/>
      <c r="R299" s="564"/>
    </row>
    <row r="300" spans="2:21" ht="17.25">
      <c r="B300" s="246"/>
      <c r="C300" s="246"/>
      <c r="D300" s="246"/>
      <c r="E300" s="246"/>
      <c r="F300" s="246"/>
      <c r="G300" s="246"/>
      <c r="H300" s="246"/>
      <c r="I300" s="246"/>
      <c r="J300" s="246"/>
      <c r="K300" s="246"/>
      <c r="L300" s="246"/>
      <c r="M300" s="246"/>
      <c r="N300" s="246"/>
      <c r="O300" s="246"/>
      <c r="P300" s="246"/>
      <c r="Q300" s="246"/>
      <c r="R300" s="248"/>
    </row>
    <row r="301" spans="2:21" ht="30" customHeight="1">
      <c r="B301" s="246"/>
      <c r="C301" s="246"/>
      <c r="D301" s="246"/>
      <c r="E301" s="246"/>
      <c r="F301" s="246"/>
      <c r="G301" s="246"/>
      <c r="H301" s="246"/>
      <c r="I301" s="395" t="s">
        <v>408</v>
      </c>
      <c r="J301" s="395" t="s">
        <v>171</v>
      </c>
      <c r="K301" s="246"/>
      <c r="L301" s="246"/>
      <c r="M301" s="246"/>
      <c r="N301" s="246"/>
      <c r="O301" s="246"/>
      <c r="P301" s="246"/>
      <c r="Q301" s="246"/>
      <c r="R301" s="248"/>
      <c r="S301" s="596" t="s">
        <v>415</v>
      </c>
      <c r="T301" s="597"/>
      <c r="U301" s="597"/>
    </row>
    <row r="302" spans="2:21" ht="30" customHeight="1">
      <c r="B302" s="246"/>
      <c r="C302" s="609" t="s">
        <v>407</v>
      </c>
      <c r="D302" s="609"/>
      <c r="E302" s="609"/>
      <c r="F302" s="609"/>
      <c r="G302" s="607" t="s">
        <v>409</v>
      </c>
      <c r="H302" s="608"/>
      <c r="I302" s="257">
        <f>[2]claims_delay!X18</f>
        <v>6315</v>
      </c>
      <c r="J302" s="393">
        <f>I302/$I$306</f>
        <v>0.97004608294930872</v>
      </c>
      <c r="K302" s="246"/>
      <c r="L302" s="246"/>
      <c r="M302" s="246"/>
      <c r="N302" s="246"/>
      <c r="O302" s="246"/>
      <c r="P302" s="246"/>
      <c r="Q302" s="246"/>
      <c r="R302" s="387"/>
      <c r="S302" s="598" t="s">
        <v>487</v>
      </c>
      <c r="T302" s="599"/>
      <c r="U302" s="600"/>
    </row>
    <row r="303" spans="2:21" ht="30" customHeight="1">
      <c r="B303" s="246"/>
      <c r="C303" s="609"/>
      <c r="D303" s="609"/>
      <c r="E303" s="609"/>
      <c r="F303" s="609"/>
      <c r="G303" s="607" t="s">
        <v>410</v>
      </c>
      <c r="H303" s="608"/>
      <c r="I303" s="257">
        <f>[2]claims_delay!X19</f>
        <v>145</v>
      </c>
      <c r="J303" s="393">
        <f t="shared" ref="J303:J304" si="7">I303/$I$306</f>
        <v>2.227342549923195E-2</v>
      </c>
      <c r="K303" s="246"/>
      <c r="L303" s="246"/>
      <c r="M303" s="246"/>
      <c r="N303" s="246"/>
      <c r="O303" s="246"/>
      <c r="P303" s="246"/>
      <c r="Q303" s="246"/>
      <c r="R303" s="380"/>
      <c r="S303" s="601"/>
      <c r="T303" s="602"/>
      <c r="U303" s="603"/>
    </row>
    <row r="304" spans="2:21" ht="30" customHeight="1">
      <c r="B304" s="246"/>
      <c r="C304" s="609"/>
      <c r="D304" s="609"/>
      <c r="E304" s="609"/>
      <c r="F304" s="609"/>
      <c r="G304" s="607" t="s">
        <v>105</v>
      </c>
      <c r="H304" s="608"/>
      <c r="I304" s="257">
        <f>[2]claims_delay!X20</f>
        <v>28</v>
      </c>
      <c r="J304" s="393">
        <f t="shared" si="7"/>
        <v>4.3010752688172043E-3</v>
      </c>
      <c r="K304" s="246"/>
      <c r="L304" s="246"/>
      <c r="M304" s="246"/>
      <c r="N304" s="246"/>
      <c r="O304" s="246"/>
      <c r="P304" s="246"/>
      <c r="Q304" s="246"/>
      <c r="R304" s="380"/>
      <c r="S304" s="601"/>
      <c r="T304" s="602"/>
      <c r="U304" s="603"/>
    </row>
    <row r="305" spans="1:60" ht="30" customHeight="1">
      <c r="B305" s="246"/>
      <c r="C305" s="609"/>
      <c r="D305" s="609"/>
      <c r="E305" s="609"/>
      <c r="F305" s="609"/>
      <c r="G305" s="607" t="s">
        <v>485</v>
      </c>
      <c r="H305" s="608"/>
      <c r="I305" s="257">
        <f>[2]claims_delay!X21</f>
        <v>22</v>
      </c>
      <c r="J305" s="393">
        <f t="shared" ref="J305" si="8">I305/$I$306</f>
        <v>3.3794162826420891E-3</v>
      </c>
      <c r="K305" s="246"/>
      <c r="L305" s="246"/>
      <c r="M305" s="246"/>
      <c r="N305" s="246"/>
      <c r="O305" s="246"/>
      <c r="P305" s="246"/>
      <c r="Q305" s="246"/>
      <c r="R305" s="404"/>
      <c r="S305" s="601"/>
      <c r="T305" s="602"/>
      <c r="U305" s="603"/>
    </row>
    <row r="306" spans="1:60" ht="30" customHeight="1">
      <c r="B306" s="246"/>
      <c r="C306" s="609"/>
      <c r="D306" s="609"/>
      <c r="E306" s="609"/>
      <c r="F306" s="609"/>
      <c r="G306" s="607" t="s">
        <v>37</v>
      </c>
      <c r="H306" s="608"/>
      <c r="I306" s="257">
        <f>SUM(I302:I305)</f>
        <v>6510</v>
      </c>
      <c r="J306" s="394">
        <f>SUM(J302:J305)</f>
        <v>0.99999999999999989</v>
      </c>
      <c r="K306" s="246"/>
      <c r="L306" s="246"/>
      <c r="M306" s="246"/>
      <c r="N306" s="246"/>
      <c r="O306" s="246"/>
      <c r="P306" s="246"/>
      <c r="Q306" s="246"/>
      <c r="R306" s="380"/>
      <c r="S306" s="604"/>
      <c r="T306" s="605"/>
      <c r="U306" s="606"/>
    </row>
    <row r="307" spans="1:60" ht="17.25">
      <c r="B307" s="246"/>
      <c r="C307" s="389"/>
      <c r="D307" s="389"/>
      <c r="E307" s="389"/>
      <c r="F307" s="389"/>
      <c r="G307" s="389"/>
      <c r="H307" s="389"/>
      <c r="I307" s="392"/>
      <c r="J307" s="392"/>
      <c r="K307" s="246"/>
      <c r="L307" s="246"/>
      <c r="M307" s="246"/>
      <c r="N307" s="246"/>
      <c r="O307" s="246"/>
      <c r="P307" s="246"/>
      <c r="Q307" s="246"/>
      <c r="R307" s="248"/>
    </row>
    <row r="308" spans="1:60" ht="17.25">
      <c r="B308" s="246"/>
      <c r="C308" s="389"/>
      <c r="D308" s="389"/>
      <c r="E308" s="389"/>
      <c r="F308" s="389"/>
      <c r="G308" s="389"/>
      <c r="H308" s="389"/>
      <c r="I308" s="392"/>
      <c r="J308" s="392"/>
      <c r="K308" s="246"/>
      <c r="L308" s="246"/>
      <c r="M308" s="246"/>
      <c r="N308" s="246"/>
      <c r="O308" s="246"/>
      <c r="P308" s="246"/>
      <c r="Q308" s="246"/>
      <c r="R308" s="248"/>
    </row>
    <row r="309" spans="1:60" ht="17.25">
      <c r="B309" s="522" t="s">
        <v>411</v>
      </c>
      <c r="C309" s="564"/>
      <c r="D309" s="564"/>
      <c r="E309" s="564"/>
      <c r="F309" s="564"/>
      <c r="G309" s="564"/>
      <c r="H309" s="564"/>
      <c r="I309" s="564"/>
      <c r="J309" s="564"/>
      <c r="K309" s="564"/>
      <c r="L309" s="564"/>
      <c r="M309" s="564"/>
      <c r="N309" s="564"/>
      <c r="O309" s="564"/>
      <c r="P309" s="564"/>
      <c r="Q309" s="564"/>
      <c r="R309" s="564"/>
    </row>
    <row r="310" spans="1:60" ht="17.25">
      <c r="B310" s="246"/>
      <c r="C310" s="246"/>
      <c r="D310" s="389"/>
      <c r="E310" s="389"/>
      <c r="F310" s="389"/>
      <c r="G310" s="389"/>
      <c r="H310" s="389"/>
      <c r="I310" s="389"/>
      <c r="J310" s="389"/>
      <c r="K310" s="389"/>
      <c r="L310" s="389"/>
      <c r="M310" s="246"/>
      <c r="N310" s="246"/>
      <c r="O310" s="246"/>
      <c r="P310" s="246"/>
      <c r="Q310" s="246"/>
      <c r="R310" s="248"/>
    </row>
    <row r="311" spans="1:60" ht="33.950000000000003" customHeight="1">
      <c r="B311" s="245" t="s">
        <v>265</v>
      </c>
      <c r="C311" s="246"/>
      <c r="D311" s="389"/>
      <c r="E311" s="389"/>
      <c r="F311" s="389"/>
      <c r="G311" s="389"/>
      <c r="H311" s="389"/>
      <c r="I311" s="389"/>
      <c r="J311" s="389"/>
      <c r="K311" s="389"/>
      <c r="L311" s="389"/>
      <c r="M311" s="246"/>
      <c r="N311" s="246"/>
      <c r="O311" s="246"/>
      <c r="P311" s="246"/>
      <c r="Q311" s="503" t="s">
        <v>416</v>
      </c>
      <c r="R311" s="504"/>
      <c r="S311" s="504"/>
      <c r="T311" s="504"/>
      <c r="U311" s="505"/>
    </row>
    <row r="312" spans="1:60" ht="17.25" customHeight="1">
      <c r="B312" s="246"/>
      <c r="C312" s="246"/>
      <c r="D312" s="389"/>
      <c r="E312" s="389"/>
      <c r="F312" s="389"/>
      <c r="G312" s="389"/>
      <c r="H312" s="389"/>
      <c r="I312" s="389"/>
      <c r="J312" s="389"/>
      <c r="K312" s="389"/>
      <c r="L312" s="389"/>
      <c r="M312" s="246"/>
      <c r="N312" s="246"/>
      <c r="O312" s="246"/>
      <c r="P312" s="246"/>
      <c r="Q312" s="494" t="s">
        <v>417</v>
      </c>
      <c r="R312" s="495"/>
      <c r="S312" s="495"/>
      <c r="T312" s="495"/>
      <c r="U312" s="496"/>
      <c r="Y312" s="18"/>
      <c r="Z312" s="22"/>
      <c r="AA312" s="18"/>
      <c r="AB312" s="21"/>
      <c r="AC312" s="24"/>
      <c r="AG312" s="21"/>
      <c r="AH312" s="24"/>
      <c r="BH312" s="21"/>
    </row>
    <row r="313" spans="1:60" s="248" customFormat="1" ht="17.25">
      <c r="A313" s="246"/>
      <c r="B313" s="381"/>
      <c r="C313" s="382"/>
      <c r="D313" s="382"/>
      <c r="E313" s="382"/>
      <c r="F313" s="382"/>
      <c r="G313" s="382"/>
      <c r="H313" s="382"/>
      <c r="I313" s="382"/>
      <c r="J313" s="382"/>
      <c r="K313" s="382"/>
      <c r="L313" s="382"/>
      <c r="M313" s="382"/>
      <c r="N313" s="246"/>
      <c r="O313" s="246"/>
      <c r="P313" s="246"/>
      <c r="Q313" s="497"/>
      <c r="R313" s="498"/>
      <c r="S313" s="498"/>
      <c r="T313" s="498"/>
      <c r="U313" s="499"/>
      <c r="Y313" s="250"/>
      <c r="AA313" s="251"/>
      <c r="AB313" s="252"/>
      <c r="AC313" s="251"/>
      <c r="AD313" s="251"/>
      <c r="AE313" s="251"/>
      <c r="AF313" s="251"/>
      <c r="AG313" s="252"/>
      <c r="AH313" s="251"/>
      <c r="AI313" s="251"/>
      <c r="AJ313" s="251"/>
      <c r="AK313" s="251"/>
      <c r="AL313" s="251"/>
      <c r="AM313" s="251"/>
      <c r="AN313" s="251"/>
      <c r="AO313" s="251"/>
      <c r="AP313" s="251"/>
      <c r="AQ313" s="251"/>
      <c r="AR313" s="251"/>
      <c r="AS313" s="251"/>
      <c r="AT313" s="251"/>
      <c r="AU313" s="251"/>
      <c r="AV313" s="251"/>
      <c r="AW313" s="251"/>
      <c r="AX313" s="251"/>
      <c r="AY313" s="251"/>
      <c r="AZ313" s="251"/>
      <c r="BA313" s="251"/>
      <c r="BB313" s="251"/>
      <c r="BC313" s="251"/>
      <c r="BD313" s="251"/>
      <c r="BE313" s="251"/>
      <c r="BF313" s="251"/>
      <c r="BG313" s="251"/>
    </row>
    <row r="314" spans="1:60" s="248" customFormat="1" ht="17.25">
      <c r="A314" s="246"/>
      <c r="B314" s="246"/>
      <c r="C314" s="246"/>
      <c r="D314" s="258"/>
      <c r="E314" s="259" t="s">
        <v>44</v>
      </c>
      <c r="F314" s="259"/>
      <c r="G314" s="259"/>
      <c r="H314" s="259"/>
      <c r="I314" s="258"/>
      <c r="J314" s="260">
        <f>Input_Accepted!$F$2</f>
        <v>37</v>
      </c>
      <c r="K314" s="260">
        <f>Input_Accepted!$F$3</f>
        <v>72</v>
      </c>
      <c r="L314" s="246"/>
      <c r="M314" s="246"/>
      <c r="N314" s="246"/>
      <c r="O314" s="246"/>
      <c r="P314" s="246"/>
      <c r="Q314" s="497"/>
      <c r="R314" s="498"/>
      <c r="S314" s="498"/>
      <c r="T314" s="498"/>
      <c r="U314" s="499"/>
      <c r="Y314" s="250"/>
      <c r="AA314" s="251"/>
      <c r="AB314" s="252"/>
      <c r="AC314" s="251"/>
      <c r="AD314" s="251"/>
      <c r="AE314" s="251"/>
      <c r="AF314" s="251"/>
      <c r="AG314" s="252"/>
      <c r="AH314" s="251"/>
      <c r="AI314" s="251"/>
      <c r="AJ314" s="251"/>
      <c r="AK314" s="251"/>
      <c r="AL314" s="251"/>
      <c r="AM314" s="251"/>
      <c r="AN314" s="251"/>
      <c r="AO314" s="251"/>
      <c r="AP314" s="251"/>
      <c r="AQ314" s="251"/>
      <c r="AR314" s="251"/>
      <c r="AS314" s="251"/>
      <c r="AT314" s="251"/>
      <c r="AU314" s="251"/>
      <c r="AV314" s="251"/>
      <c r="AW314" s="251"/>
      <c r="AX314" s="251"/>
      <c r="AY314" s="251"/>
      <c r="AZ314" s="251"/>
      <c r="BA314" s="251"/>
      <c r="BB314" s="251"/>
      <c r="BC314" s="251"/>
      <c r="BD314" s="251"/>
      <c r="BE314" s="251"/>
      <c r="BF314" s="251"/>
      <c r="BG314" s="251"/>
    </row>
    <row r="315" spans="1:60" s="248" customFormat="1" ht="17.25">
      <c r="A315" s="246"/>
      <c r="B315" s="246"/>
      <c r="C315" s="246"/>
      <c r="D315" s="258"/>
      <c r="E315" s="258"/>
      <c r="F315" s="258"/>
      <c r="G315" s="258"/>
      <c r="H315" s="258"/>
      <c r="I315" s="258"/>
      <c r="J315" s="260"/>
      <c r="K315" s="260"/>
      <c r="L315" s="246"/>
      <c r="M315" s="246"/>
      <c r="N315" s="246"/>
      <c r="O315" s="246"/>
      <c r="P315" s="246"/>
      <c r="Q315" s="497"/>
      <c r="R315" s="498"/>
      <c r="S315" s="498"/>
      <c r="T315" s="498"/>
      <c r="U315" s="499"/>
      <c r="Y315" s="250"/>
      <c r="AA315" s="251"/>
      <c r="AB315" s="252"/>
      <c r="AC315" s="251"/>
      <c r="AD315" s="251"/>
      <c r="AE315" s="251"/>
      <c r="AF315" s="251"/>
      <c r="AG315" s="252"/>
      <c r="AH315" s="251"/>
      <c r="AI315" s="251"/>
      <c r="AJ315" s="251"/>
      <c r="AK315" s="251"/>
      <c r="AL315" s="251"/>
      <c r="AM315" s="251"/>
      <c r="AN315" s="251"/>
      <c r="AO315" s="251"/>
      <c r="AP315" s="251"/>
      <c r="AQ315" s="251"/>
      <c r="AR315" s="251"/>
      <c r="AS315" s="251"/>
      <c r="AT315" s="251"/>
      <c r="AU315" s="251"/>
      <c r="AV315" s="251"/>
      <c r="AW315" s="251"/>
      <c r="AX315" s="251"/>
      <c r="AY315" s="251"/>
      <c r="AZ315" s="251"/>
      <c r="BA315" s="251"/>
      <c r="BB315" s="251"/>
      <c r="BC315" s="251"/>
      <c r="BD315" s="251"/>
      <c r="BE315" s="251"/>
      <c r="BF315" s="251"/>
      <c r="BG315" s="251"/>
    </row>
    <row r="316" spans="1:60" s="248" customFormat="1" ht="17.25">
      <c r="A316" s="246"/>
      <c r="B316" s="246"/>
      <c r="C316" s="246"/>
      <c r="D316" s="258"/>
      <c r="E316" s="259" t="s">
        <v>45</v>
      </c>
      <c r="F316" s="259"/>
      <c r="G316" s="259"/>
      <c r="H316" s="259"/>
      <c r="I316" s="258"/>
      <c r="J316" s="260">
        <f>Input_Accepted!$G$2</f>
        <v>26</v>
      </c>
      <c r="K316" s="260">
        <f>Input_Accepted!$G$3</f>
        <v>71</v>
      </c>
      <c r="L316" s="246"/>
      <c r="M316" s="246"/>
      <c r="N316" s="246"/>
      <c r="O316" s="246"/>
      <c r="P316" s="246"/>
      <c r="Q316" s="497"/>
      <c r="R316" s="498"/>
      <c r="S316" s="498"/>
      <c r="T316" s="498"/>
      <c r="U316" s="499"/>
      <c r="Y316" s="250"/>
      <c r="AA316" s="251"/>
      <c r="AB316" s="252"/>
      <c r="AC316" s="251"/>
      <c r="AD316" s="251"/>
      <c r="AE316" s="251"/>
      <c r="AF316" s="251"/>
      <c r="AG316" s="252"/>
      <c r="AH316" s="251"/>
      <c r="AI316" s="251"/>
      <c r="AJ316" s="251"/>
      <c r="AK316" s="251"/>
      <c r="AL316" s="251"/>
      <c r="AM316" s="251"/>
      <c r="AN316" s="251"/>
      <c r="AO316" s="251"/>
      <c r="AP316" s="251"/>
      <c r="AQ316" s="251"/>
      <c r="AR316" s="251"/>
      <c r="AS316" s="251"/>
      <c r="AT316" s="251"/>
      <c r="AU316" s="251"/>
      <c r="AV316" s="251"/>
      <c r="AW316" s="251"/>
      <c r="AX316" s="251"/>
      <c r="AY316" s="251"/>
      <c r="AZ316" s="251"/>
      <c r="BA316" s="251"/>
      <c r="BB316" s="251"/>
      <c r="BC316" s="251"/>
      <c r="BD316" s="251"/>
      <c r="BE316" s="251"/>
      <c r="BF316" s="251"/>
      <c r="BG316" s="251"/>
    </row>
    <row r="317" spans="1:60" s="248" customFormat="1" ht="17.25">
      <c r="A317" s="246"/>
      <c r="B317" s="246"/>
      <c r="C317" s="246"/>
      <c r="D317" s="258"/>
      <c r="E317" s="258"/>
      <c r="F317" s="258"/>
      <c r="G317" s="258"/>
      <c r="H317" s="258"/>
      <c r="I317" s="258"/>
      <c r="J317" s="260"/>
      <c r="K317" s="260"/>
      <c r="L317" s="246"/>
      <c r="M317" s="246"/>
      <c r="N317" s="246"/>
      <c r="O317" s="246"/>
      <c r="P317" s="246"/>
      <c r="Q317" s="497"/>
      <c r="R317" s="498"/>
      <c r="S317" s="498"/>
      <c r="T317" s="498"/>
      <c r="U317" s="499"/>
      <c r="Y317" s="250"/>
      <c r="AA317" s="251"/>
      <c r="AB317" s="252"/>
      <c r="AC317" s="251"/>
      <c r="AD317" s="251"/>
      <c r="AE317" s="251"/>
      <c r="AF317" s="251"/>
      <c r="AG317" s="252"/>
      <c r="AH317" s="251"/>
      <c r="AI317" s="251"/>
      <c r="AJ317" s="251"/>
      <c r="AK317" s="251"/>
      <c r="AL317" s="251"/>
      <c r="AM317" s="251"/>
      <c r="AN317" s="251"/>
      <c r="AO317" s="251"/>
      <c r="AP317" s="251"/>
      <c r="AQ317" s="251"/>
      <c r="AR317" s="251"/>
      <c r="AS317" s="251"/>
      <c r="AT317" s="251"/>
      <c r="AU317" s="251"/>
      <c r="AV317" s="251"/>
      <c r="AW317" s="251"/>
      <c r="AX317" s="251"/>
      <c r="AY317" s="251"/>
      <c r="AZ317" s="251"/>
      <c r="BA317" s="251"/>
      <c r="BB317" s="251"/>
      <c r="BC317" s="251"/>
      <c r="BD317" s="251"/>
      <c r="BE317" s="251"/>
      <c r="BF317" s="251"/>
      <c r="BG317" s="251"/>
    </row>
    <row r="318" spans="1:60" s="248" customFormat="1" ht="17.25">
      <c r="A318" s="246"/>
      <c r="B318" s="246"/>
      <c r="C318" s="246"/>
      <c r="D318" s="246"/>
      <c r="E318" s="259" t="s">
        <v>22</v>
      </c>
      <c r="F318" s="259"/>
      <c r="G318" s="259"/>
      <c r="H318" s="259"/>
      <c r="I318" s="246"/>
      <c r="J318" s="260">
        <f>Input_Accepted!$H$2</f>
        <v>37</v>
      </c>
      <c r="K318" s="260">
        <f>Input_Accepted!$H$3</f>
        <v>71</v>
      </c>
      <c r="L318" s="246"/>
      <c r="M318" s="246"/>
      <c r="N318" s="246"/>
      <c r="O318" s="246"/>
      <c r="P318" s="246"/>
      <c r="Q318" s="500"/>
      <c r="R318" s="501"/>
      <c r="S318" s="501"/>
      <c r="T318" s="501"/>
      <c r="U318" s="502"/>
      <c r="Y318" s="250"/>
      <c r="AA318" s="251"/>
      <c r="AB318" s="252"/>
      <c r="AC318" s="251"/>
      <c r="AD318" s="251"/>
      <c r="AE318" s="251"/>
      <c r="AF318" s="251"/>
      <c r="AG318" s="252"/>
      <c r="AH318" s="251"/>
      <c r="AI318" s="251"/>
      <c r="AJ318" s="251"/>
      <c r="AK318" s="251"/>
      <c r="AL318" s="251"/>
      <c r="AM318" s="251"/>
      <c r="AN318" s="251"/>
      <c r="AO318" s="251"/>
      <c r="AP318" s="251"/>
      <c r="AQ318" s="251"/>
      <c r="AR318" s="251"/>
      <c r="AS318" s="251"/>
      <c r="AT318" s="251"/>
      <c r="AU318" s="251"/>
      <c r="AV318" s="251"/>
      <c r="AW318" s="251"/>
      <c r="AX318" s="251"/>
      <c r="AY318" s="251"/>
      <c r="AZ318" s="251"/>
      <c r="BA318" s="251"/>
      <c r="BB318" s="251"/>
      <c r="BC318" s="251"/>
      <c r="BD318" s="251"/>
      <c r="BE318" s="251"/>
      <c r="BF318" s="251"/>
      <c r="BG318" s="251"/>
    </row>
    <row r="319" spans="1:60" s="248" customFormat="1" ht="17.25">
      <c r="A319" s="246"/>
      <c r="B319" s="246"/>
      <c r="C319" s="246"/>
      <c r="D319" s="246"/>
      <c r="E319" s="246"/>
      <c r="F319" s="246"/>
      <c r="G319" s="246"/>
      <c r="H319" s="246"/>
      <c r="I319" s="246"/>
      <c r="J319" s="246"/>
      <c r="K319" s="246"/>
      <c r="L319" s="246"/>
      <c r="M319" s="246"/>
      <c r="N319" s="399"/>
      <c r="O319" s="399"/>
      <c r="P319" s="399"/>
      <c r="Q319" s="399"/>
      <c r="R319" s="399"/>
      <c r="S319" s="285"/>
      <c r="Y319" s="250"/>
      <c r="AA319" s="251"/>
      <c r="AB319" s="252"/>
      <c r="AC319" s="251"/>
      <c r="AD319" s="251"/>
      <c r="AE319" s="251"/>
      <c r="AF319" s="251"/>
      <c r="AG319" s="252"/>
      <c r="AH319" s="251"/>
      <c r="AI319" s="251"/>
      <c r="AJ319" s="251"/>
      <c r="AK319" s="251"/>
      <c r="AL319" s="251"/>
      <c r="AM319" s="251"/>
      <c r="AN319" s="251"/>
      <c r="AO319" s="251"/>
      <c r="AP319" s="251"/>
      <c r="AQ319" s="251"/>
      <c r="AR319" s="251"/>
      <c r="AS319" s="251"/>
      <c r="AT319" s="251"/>
      <c r="AU319" s="251"/>
      <c r="AV319" s="251"/>
      <c r="AW319" s="251"/>
      <c r="AX319" s="251"/>
      <c r="AY319" s="251"/>
      <c r="AZ319" s="251"/>
      <c r="BA319" s="251"/>
      <c r="BB319" s="251"/>
      <c r="BC319" s="251"/>
      <c r="BD319" s="251"/>
      <c r="BE319" s="251"/>
      <c r="BF319" s="251"/>
      <c r="BG319" s="251"/>
    </row>
    <row r="320" spans="1:60" s="248" customFormat="1" ht="17.25">
      <c r="A320" s="246"/>
      <c r="B320" s="246" t="s">
        <v>491</v>
      </c>
      <c r="C320" s="246"/>
      <c r="D320" s="246"/>
      <c r="E320" s="246"/>
      <c r="F320" s="246"/>
      <c r="G320" s="246"/>
      <c r="H320" s="246"/>
      <c r="I320" s="246"/>
      <c r="J320" s="246"/>
      <c r="K320" s="246"/>
      <c r="L320" s="246"/>
      <c r="M320" s="246"/>
      <c r="N320" s="399"/>
      <c r="O320" s="399"/>
      <c r="P320" s="399"/>
      <c r="Q320" s="399"/>
      <c r="R320" s="399"/>
      <c r="Y320" s="250"/>
      <c r="AA320" s="251"/>
      <c r="AB320" s="252"/>
      <c r="AC320" s="251"/>
      <c r="AD320" s="251"/>
      <c r="AE320" s="251"/>
      <c r="AF320" s="251"/>
      <c r="AG320" s="252"/>
      <c r="AH320" s="251"/>
      <c r="AI320" s="251"/>
      <c r="AJ320" s="251"/>
      <c r="AK320" s="251"/>
      <c r="AL320" s="251"/>
      <c r="AM320" s="251"/>
      <c r="AN320" s="251"/>
      <c r="AO320" s="251"/>
      <c r="AP320" s="251"/>
      <c r="AQ320" s="251"/>
      <c r="AR320" s="251"/>
      <c r="AS320" s="251"/>
      <c r="AT320" s="251"/>
      <c r="AU320" s="251"/>
      <c r="AV320" s="251"/>
      <c r="AW320" s="251"/>
      <c r="AX320" s="251"/>
      <c r="AY320" s="251"/>
      <c r="AZ320" s="251"/>
      <c r="BA320" s="251"/>
      <c r="BB320" s="251"/>
      <c r="BC320" s="251"/>
      <c r="BD320" s="251"/>
      <c r="BE320" s="251"/>
      <c r="BF320" s="251"/>
      <c r="BG320" s="251"/>
    </row>
    <row r="321" spans="1:59" s="248" customFormat="1" ht="17.25">
      <c r="A321" s="246"/>
      <c r="B321" s="246"/>
      <c r="C321" s="246"/>
      <c r="D321" s="246"/>
      <c r="E321" s="246"/>
      <c r="F321" s="246"/>
      <c r="G321" s="246"/>
      <c r="H321" s="246"/>
      <c r="I321" s="246"/>
      <c r="J321" s="246"/>
      <c r="K321" s="246"/>
      <c r="L321" s="246"/>
      <c r="M321" s="246"/>
      <c r="N321" s="246"/>
      <c r="O321" s="246"/>
      <c r="P321" s="246"/>
      <c r="Q321" s="246"/>
      <c r="Y321" s="250"/>
      <c r="AA321" s="251"/>
      <c r="AB321" s="252"/>
      <c r="AC321" s="251"/>
      <c r="AD321" s="251"/>
      <c r="AE321" s="251"/>
      <c r="AF321" s="251"/>
      <c r="AG321" s="252"/>
      <c r="AH321" s="251"/>
      <c r="AI321" s="251"/>
      <c r="AJ321" s="251"/>
      <c r="AK321" s="251"/>
      <c r="AL321" s="251"/>
      <c r="AM321" s="251"/>
      <c r="AN321" s="251"/>
      <c r="AO321" s="251"/>
      <c r="AP321" s="251"/>
      <c r="AQ321" s="251"/>
      <c r="AR321" s="251"/>
      <c r="AS321" s="251"/>
      <c r="AT321" s="251"/>
      <c r="AU321" s="251"/>
      <c r="AV321" s="251"/>
      <c r="AW321" s="251"/>
      <c r="AX321" s="251"/>
      <c r="AY321" s="251"/>
      <c r="AZ321" s="251"/>
      <c r="BA321" s="251"/>
      <c r="BB321" s="251"/>
      <c r="BC321" s="251"/>
      <c r="BD321" s="251"/>
      <c r="BE321" s="251"/>
      <c r="BF321" s="251"/>
      <c r="BG321" s="251"/>
    </row>
    <row r="322" spans="1:59" s="248" customFormat="1" ht="17.25">
      <c r="A322" s="246"/>
      <c r="B322" s="246"/>
      <c r="C322" s="246"/>
      <c r="D322" s="246"/>
      <c r="E322" s="246"/>
      <c r="F322" s="246"/>
      <c r="G322" s="246"/>
      <c r="H322" s="246"/>
      <c r="I322" s="246"/>
      <c r="J322" s="246"/>
      <c r="K322" s="246"/>
      <c r="L322" s="246"/>
      <c r="M322" s="246"/>
      <c r="N322" s="246"/>
      <c r="O322" s="246"/>
      <c r="P322" s="246"/>
      <c r="Q322" s="246"/>
      <c r="Y322" s="250"/>
      <c r="AA322" s="251"/>
      <c r="AB322" s="252"/>
      <c r="AC322" s="251"/>
      <c r="AD322" s="251"/>
      <c r="AE322" s="251"/>
      <c r="AF322" s="251"/>
      <c r="AG322" s="252"/>
      <c r="AH322" s="251"/>
      <c r="AI322" s="251"/>
      <c r="AJ322" s="251"/>
      <c r="AK322" s="251"/>
      <c r="AL322" s="251"/>
      <c r="AM322" s="251"/>
      <c r="AN322" s="251"/>
      <c r="AO322" s="251"/>
      <c r="AP322" s="251"/>
      <c r="AQ322" s="251"/>
      <c r="AR322" s="251"/>
      <c r="AS322" s="251"/>
      <c r="AT322" s="251"/>
      <c r="AU322" s="251"/>
      <c r="AV322" s="251"/>
      <c r="AW322" s="251"/>
      <c r="AX322" s="251"/>
      <c r="AY322" s="251"/>
      <c r="AZ322" s="251"/>
      <c r="BA322" s="251"/>
      <c r="BB322" s="251"/>
      <c r="BC322" s="251"/>
      <c r="BD322" s="251"/>
      <c r="BE322" s="251"/>
      <c r="BF322" s="251"/>
      <c r="BG322" s="251"/>
    </row>
    <row r="323" spans="1:59" s="248" customFormat="1" ht="17.25">
      <c r="A323" s="246"/>
      <c r="B323" s="246"/>
      <c r="C323" s="246"/>
      <c r="D323" s="246"/>
      <c r="E323" s="246"/>
      <c r="F323" s="246"/>
      <c r="G323" s="246"/>
      <c r="H323" s="246"/>
      <c r="I323" s="246"/>
      <c r="J323" s="246"/>
      <c r="K323" s="246"/>
      <c r="L323" s="246"/>
      <c r="M323" s="246"/>
      <c r="N323" s="246"/>
      <c r="O323" s="246"/>
      <c r="P323" s="246"/>
      <c r="Q323" s="246"/>
      <c r="Y323" s="250"/>
      <c r="AA323" s="251"/>
      <c r="AB323" s="252"/>
      <c r="AC323" s="251"/>
      <c r="AD323" s="251"/>
      <c r="AE323" s="251"/>
      <c r="AF323" s="251"/>
      <c r="AG323" s="252"/>
      <c r="AH323" s="251"/>
      <c r="AI323" s="251"/>
      <c r="AJ323" s="251"/>
      <c r="AK323" s="251"/>
      <c r="AL323" s="251"/>
      <c r="AM323" s="251"/>
      <c r="AN323" s="251"/>
      <c r="AO323" s="251"/>
      <c r="AP323" s="251"/>
      <c r="AQ323" s="251"/>
      <c r="AR323" s="251"/>
      <c r="AS323" s="251"/>
      <c r="AT323" s="251"/>
      <c r="AU323" s="251"/>
      <c r="AV323" s="251"/>
      <c r="AW323" s="251"/>
      <c r="AX323" s="251"/>
      <c r="AY323" s="251"/>
      <c r="AZ323" s="251"/>
      <c r="BA323" s="251"/>
      <c r="BB323" s="251"/>
      <c r="BC323" s="251"/>
      <c r="BD323" s="251"/>
      <c r="BE323" s="251"/>
      <c r="BF323" s="251"/>
      <c r="BG323" s="251"/>
    </row>
    <row r="324" spans="1:59" s="248" customFormat="1" ht="17.25">
      <c r="A324" s="246"/>
      <c r="B324" s="246"/>
      <c r="C324" s="246"/>
      <c r="D324" s="246"/>
      <c r="E324" s="246"/>
      <c r="F324" s="246"/>
      <c r="G324" s="246"/>
      <c r="H324" s="246"/>
      <c r="I324" s="246"/>
      <c r="J324" s="246"/>
      <c r="K324" s="246"/>
      <c r="L324" s="246"/>
      <c r="M324" s="246"/>
      <c r="N324" s="246"/>
      <c r="O324" s="246"/>
      <c r="P324" s="246"/>
      <c r="Q324" s="246"/>
      <c r="Y324" s="250"/>
      <c r="AA324" s="251"/>
      <c r="AB324" s="252"/>
      <c r="AC324" s="251"/>
      <c r="AD324" s="251"/>
      <c r="AE324" s="251"/>
      <c r="AF324" s="251"/>
      <c r="AG324" s="252"/>
      <c r="AH324" s="251"/>
      <c r="AI324" s="251"/>
      <c r="AJ324" s="251"/>
      <c r="AK324" s="251"/>
      <c r="AL324" s="251"/>
      <c r="AM324" s="251"/>
      <c r="AN324" s="251"/>
      <c r="AO324" s="251"/>
      <c r="AP324" s="251"/>
      <c r="AQ324" s="251"/>
      <c r="AR324" s="251"/>
      <c r="AS324" s="251"/>
      <c r="AT324" s="251"/>
      <c r="AU324" s="251"/>
      <c r="AV324" s="251"/>
      <c r="AW324" s="251"/>
      <c r="AX324" s="251"/>
      <c r="AY324" s="251"/>
      <c r="AZ324" s="251"/>
      <c r="BA324" s="251"/>
      <c r="BB324" s="251"/>
      <c r="BC324" s="251"/>
      <c r="BD324" s="251"/>
      <c r="BE324" s="251"/>
      <c r="BF324" s="251"/>
      <c r="BG324" s="251"/>
    </row>
    <row r="325" spans="1:59" s="248" customFormat="1" ht="17.25">
      <c r="A325" s="246"/>
      <c r="B325" s="246"/>
      <c r="C325" s="246"/>
      <c r="D325" s="246"/>
      <c r="E325" s="246"/>
      <c r="F325" s="246"/>
      <c r="G325" s="246"/>
      <c r="H325" s="246"/>
      <c r="I325" s="246"/>
      <c r="J325" s="246"/>
      <c r="K325" s="246"/>
      <c r="L325" s="246"/>
      <c r="M325" s="246"/>
      <c r="N325" s="246"/>
      <c r="O325" s="246"/>
      <c r="P325" s="246"/>
      <c r="Q325" s="246"/>
      <c r="Y325" s="250"/>
      <c r="AA325" s="251"/>
      <c r="AB325" s="252"/>
      <c r="AC325" s="251"/>
      <c r="AD325" s="251"/>
      <c r="AE325" s="251"/>
      <c r="AF325" s="251"/>
      <c r="AG325" s="252"/>
      <c r="AH325" s="251"/>
      <c r="AI325" s="251"/>
      <c r="AJ325" s="251"/>
      <c r="AK325" s="251"/>
      <c r="AL325" s="251"/>
      <c r="AM325" s="251"/>
      <c r="AN325" s="251"/>
      <c r="AO325" s="251"/>
      <c r="AP325" s="251"/>
      <c r="AQ325" s="251"/>
      <c r="AR325" s="251"/>
      <c r="AS325" s="251"/>
      <c r="AT325" s="251"/>
      <c r="AU325" s="251"/>
      <c r="AV325" s="251"/>
      <c r="AW325" s="251"/>
      <c r="AX325" s="251"/>
      <c r="AY325" s="251"/>
      <c r="AZ325" s="251"/>
      <c r="BA325" s="251"/>
      <c r="BB325" s="251"/>
      <c r="BC325" s="251"/>
      <c r="BD325" s="251"/>
      <c r="BE325" s="251"/>
      <c r="BF325" s="251"/>
      <c r="BG325" s="251"/>
    </row>
    <row r="326" spans="1:59" s="248" customFormat="1" ht="17.25">
      <c r="A326" s="246"/>
      <c r="B326" s="246"/>
      <c r="C326" s="246"/>
      <c r="D326" s="246"/>
      <c r="E326" s="246"/>
      <c r="F326" s="246"/>
      <c r="G326" s="246"/>
      <c r="H326" s="246"/>
      <c r="I326" s="246"/>
      <c r="J326" s="246"/>
      <c r="K326" s="246"/>
      <c r="L326" s="246"/>
      <c r="M326" s="246"/>
      <c r="N326" s="246"/>
      <c r="O326" s="246"/>
      <c r="P326" s="246"/>
      <c r="Q326" s="246"/>
      <c r="Y326" s="250"/>
      <c r="AA326" s="251"/>
      <c r="AB326" s="252"/>
      <c r="AC326" s="251"/>
      <c r="AD326" s="251"/>
      <c r="AE326" s="251"/>
      <c r="AF326" s="251"/>
      <c r="AG326" s="252"/>
      <c r="AH326" s="251"/>
      <c r="AI326" s="251"/>
      <c r="AJ326" s="251"/>
      <c r="AK326" s="251"/>
      <c r="AL326" s="251"/>
      <c r="AM326" s="251"/>
      <c r="AN326" s="251"/>
      <c r="AO326" s="251"/>
      <c r="AP326" s="251"/>
      <c r="AQ326" s="251"/>
      <c r="AR326" s="251"/>
      <c r="AS326" s="251"/>
      <c r="AT326" s="251"/>
      <c r="AU326" s="251"/>
      <c r="AV326" s="251"/>
      <c r="AW326" s="251"/>
      <c r="AX326" s="251"/>
      <c r="AY326" s="251"/>
      <c r="AZ326" s="251"/>
      <c r="BA326" s="251"/>
      <c r="BB326" s="251"/>
      <c r="BC326" s="251"/>
      <c r="BD326" s="251"/>
      <c r="BE326" s="251"/>
      <c r="BF326" s="251"/>
      <c r="BG326" s="251"/>
    </row>
    <row r="327" spans="1:59" s="248" customFormat="1" ht="17.25">
      <c r="A327" s="246"/>
      <c r="B327" s="246"/>
      <c r="C327" s="246"/>
      <c r="D327" s="246"/>
      <c r="E327" s="246"/>
      <c r="F327" s="246"/>
      <c r="G327" s="246"/>
      <c r="H327" s="246"/>
      <c r="I327" s="246"/>
      <c r="J327" s="246"/>
      <c r="K327" s="246"/>
      <c r="L327" s="246"/>
      <c r="M327" s="246"/>
      <c r="N327" s="246"/>
      <c r="O327" s="246"/>
      <c r="P327" s="246"/>
      <c r="Q327" s="246"/>
      <c r="Y327" s="250"/>
      <c r="AA327" s="251"/>
      <c r="AB327" s="252"/>
      <c r="AC327" s="251"/>
      <c r="AD327" s="251"/>
      <c r="AE327" s="251"/>
      <c r="AF327" s="251"/>
      <c r="AG327" s="252"/>
      <c r="AH327" s="251"/>
      <c r="AI327" s="251"/>
      <c r="AJ327" s="251"/>
      <c r="AK327" s="251"/>
      <c r="AL327" s="251"/>
      <c r="AM327" s="251"/>
      <c r="AN327" s="251"/>
      <c r="AO327" s="251"/>
      <c r="AP327" s="251"/>
      <c r="AQ327" s="251"/>
      <c r="AR327" s="251"/>
      <c r="AS327" s="251"/>
      <c r="AT327" s="251"/>
      <c r="AU327" s="251"/>
      <c r="AV327" s="251"/>
      <c r="AW327" s="251"/>
      <c r="AX327" s="251"/>
      <c r="AY327" s="251"/>
      <c r="AZ327" s="251"/>
      <c r="BA327" s="251"/>
      <c r="BB327" s="251"/>
      <c r="BC327" s="251"/>
      <c r="BD327" s="251"/>
      <c r="BE327" s="251"/>
      <c r="BF327" s="251"/>
      <c r="BG327" s="251"/>
    </row>
    <row r="328" spans="1:59" s="248" customFormat="1" ht="17.25">
      <c r="A328" s="246"/>
      <c r="B328" s="550" t="s">
        <v>488</v>
      </c>
      <c r="C328" s="551"/>
      <c r="D328" s="551"/>
      <c r="E328" s="551"/>
      <c r="F328" s="551"/>
      <c r="G328" s="551"/>
      <c r="H328" s="551"/>
      <c r="I328" s="551"/>
      <c r="J328" s="551"/>
      <c r="K328" s="551"/>
      <c r="L328" s="551"/>
      <c r="M328" s="551"/>
      <c r="N328" s="551"/>
      <c r="O328" s="551"/>
      <c r="P328" s="551"/>
      <c r="Q328" s="551"/>
      <c r="R328" s="551"/>
      <c r="Y328" s="250"/>
      <c r="AA328" s="251"/>
      <c r="AB328" s="252"/>
      <c r="AC328" s="251"/>
      <c r="AD328" s="251"/>
      <c r="AE328" s="251"/>
      <c r="AF328" s="251"/>
      <c r="AG328" s="252"/>
      <c r="AH328" s="251"/>
      <c r="AI328" s="251"/>
      <c r="AJ328" s="251"/>
      <c r="AK328" s="251"/>
      <c r="AL328" s="251"/>
      <c r="AM328" s="251"/>
      <c r="AN328" s="251"/>
      <c r="AO328" s="251"/>
      <c r="AP328" s="251"/>
      <c r="AQ328" s="251"/>
      <c r="AR328" s="251"/>
      <c r="AS328" s="251"/>
      <c r="AT328" s="251"/>
      <c r="AU328" s="251"/>
      <c r="AV328" s="251"/>
      <c r="AW328" s="251"/>
      <c r="AX328" s="251"/>
      <c r="AY328" s="251"/>
      <c r="AZ328" s="251"/>
      <c r="BA328" s="251"/>
      <c r="BB328" s="251"/>
      <c r="BC328" s="251"/>
      <c r="BD328" s="251"/>
      <c r="BE328" s="251"/>
      <c r="BF328" s="251"/>
      <c r="BG328" s="251"/>
    </row>
    <row r="329" spans="1:59" s="248" customFormat="1" ht="17.25">
      <c r="A329" s="246"/>
      <c r="B329" s="550"/>
      <c r="C329" s="551"/>
      <c r="D329" s="551"/>
      <c r="E329" s="551"/>
      <c r="F329" s="551"/>
      <c r="G329" s="551"/>
      <c r="H329" s="551"/>
      <c r="I329" s="551"/>
      <c r="J329" s="551"/>
      <c r="K329" s="551"/>
      <c r="L329" s="551"/>
      <c r="M329" s="551"/>
      <c r="N329" s="551"/>
      <c r="O329" s="551"/>
      <c r="P329" s="551"/>
      <c r="Q329" s="551"/>
      <c r="R329" s="551"/>
      <c r="Y329" s="250"/>
      <c r="AA329" s="251"/>
      <c r="AB329" s="252"/>
      <c r="AC329" s="251"/>
      <c r="AD329" s="251"/>
      <c r="AE329" s="251"/>
      <c r="AF329" s="251"/>
      <c r="AG329" s="252"/>
      <c r="AH329" s="251"/>
      <c r="AI329" s="251"/>
      <c r="AJ329" s="251"/>
      <c r="AK329" s="251"/>
      <c r="AL329" s="251"/>
      <c r="AM329" s="251"/>
      <c r="AN329" s="251"/>
      <c r="AO329" s="251"/>
      <c r="AP329" s="251"/>
      <c r="AQ329" s="251"/>
      <c r="AR329" s="251"/>
      <c r="AS329" s="251"/>
      <c r="AT329" s="251"/>
      <c r="AU329" s="251"/>
      <c r="AV329" s="251"/>
      <c r="AW329" s="251"/>
      <c r="AX329" s="251"/>
      <c r="AY329" s="251"/>
      <c r="AZ329" s="251"/>
      <c r="BA329" s="251"/>
      <c r="BB329" s="251"/>
      <c r="BC329" s="251"/>
      <c r="BD329" s="251"/>
      <c r="BE329" s="251"/>
      <c r="BF329" s="251"/>
      <c r="BG329" s="251"/>
    </row>
    <row r="330" spans="1:59" s="248" customFormat="1" ht="17.25">
      <c r="A330" s="246"/>
      <c r="B330" s="550" t="s">
        <v>489</v>
      </c>
      <c r="C330" s="551"/>
      <c r="D330" s="551"/>
      <c r="E330" s="551"/>
      <c r="F330" s="551"/>
      <c r="G330" s="551"/>
      <c r="H330" s="551"/>
      <c r="I330" s="551"/>
      <c r="J330" s="551"/>
      <c r="K330" s="551"/>
      <c r="L330" s="551"/>
      <c r="M330" s="551"/>
      <c r="N330" s="551"/>
      <c r="O330" s="551"/>
      <c r="P330" s="551"/>
      <c r="Q330" s="551"/>
      <c r="R330" s="551"/>
      <c r="Y330" s="250"/>
      <c r="AA330" s="251"/>
      <c r="AB330" s="252"/>
      <c r="AC330" s="251"/>
      <c r="AD330" s="251"/>
      <c r="AE330" s="251"/>
      <c r="AF330" s="251"/>
      <c r="AG330" s="252"/>
      <c r="AH330" s="251"/>
      <c r="AI330" s="251"/>
      <c r="AJ330" s="251"/>
      <c r="AK330" s="251"/>
      <c r="AL330" s="251"/>
      <c r="AM330" s="251"/>
      <c r="AN330" s="251"/>
      <c r="AO330" s="251"/>
      <c r="AP330" s="251"/>
      <c r="AQ330" s="251"/>
      <c r="AR330" s="251"/>
      <c r="AS330" s="251"/>
      <c r="AT330" s="251"/>
      <c r="AU330" s="251"/>
      <c r="AV330" s="251"/>
      <c r="AW330" s="251"/>
      <c r="AX330" s="251"/>
      <c r="AY330" s="251"/>
      <c r="AZ330" s="251"/>
      <c r="BA330" s="251"/>
      <c r="BB330" s="251"/>
      <c r="BC330" s="251"/>
      <c r="BD330" s="251"/>
      <c r="BE330" s="251"/>
      <c r="BF330" s="251"/>
      <c r="BG330" s="251"/>
    </row>
    <row r="331" spans="1:59" s="248" customFormat="1" ht="17.25">
      <c r="A331" s="246"/>
      <c r="B331" s="256"/>
      <c r="C331" s="261"/>
      <c r="D331" s="261"/>
      <c r="E331" s="261"/>
      <c r="F331" s="261"/>
      <c r="G331" s="261"/>
      <c r="H331" s="261"/>
      <c r="I331" s="261"/>
      <c r="J331" s="261"/>
      <c r="K331" s="261"/>
      <c r="L331" s="261"/>
      <c r="M331" s="261"/>
      <c r="N331" s="261"/>
      <c r="O331" s="261"/>
      <c r="P331" s="261"/>
      <c r="Q331" s="261"/>
      <c r="R331" s="261"/>
      <c r="Y331" s="250"/>
      <c r="AA331" s="251"/>
      <c r="AB331" s="252"/>
      <c r="AC331" s="251"/>
      <c r="AD331" s="251"/>
      <c r="AE331" s="251"/>
      <c r="AF331" s="251"/>
      <c r="AG331" s="252"/>
      <c r="AH331" s="251"/>
      <c r="AI331" s="251"/>
      <c r="AJ331" s="251"/>
      <c r="AK331" s="251"/>
      <c r="AL331" s="251"/>
      <c r="AM331" s="251"/>
      <c r="AN331" s="251"/>
      <c r="AO331" s="251"/>
      <c r="AP331" s="251"/>
      <c r="AQ331" s="251"/>
      <c r="AR331" s="251"/>
      <c r="AS331" s="251"/>
      <c r="AT331" s="251"/>
      <c r="AU331" s="251"/>
      <c r="AV331" s="251"/>
      <c r="AW331" s="251"/>
      <c r="AX331" s="251"/>
      <c r="AY331" s="251"/>
      <c r="AZ331" s="251"/>
      <c r="BA331" s="251"/>
      <c r="BB331" s="251"/>
      <c r="BC331" s="251"/>
      <c r="BD331" s="251"/>
      <c r="BE331" s="251"/>
      <c r="BF331" s="251"/>
      <c r="BG331" s="251"/>
    </row>
    <row r="332" spans="1:59" s="248" customFormat="1" ht="17.25">
      <c r="A332" s="246"/>
      <c r="B332" s="408" t="s">
        <v>492</v>
      </c>
      <c r="C332" s="261"/>
      <c r="D332" s="261"/>
      <c r="E332" s="261"/>
      <c r="F332" s="261"/>
      <c r="G332" s="261"/>
      <c r="H332" s="261"/>
      <c r="I332" s="261"/>
      <c r="J332" s="261"/>
      <c r="K332" s="261"/>
      <c r="L332" s="261"/>
      <c r="M332" s="261"/>
      <c r="N332" s="261"/>
      <c r="O332" s="261"/>
      <c r="P332" s="261"/>
      <c r="Q332" s="261"/>
      <c r="R332" s="261"/>
      <c r="Y332" s="250"/>
      <c r="AA332" s="251"/>
      <c r="AB332" s="252"/>
      <c r="AC332" s="251"/>
      <c r="AD332" s="251"/>
      <c r="AE332" s="251"/>
      <c r="AF332" s="251"/>
      <c r="AG332" s="252"/>
      <c r="AH332" s="251"/>
      <c r="AI332" s="251"/>
      <c r="AJ332" s="251"/>
      <c r="AK332" s="251"/>
      <c r="AL332" s="251"/>
      <c r="AM332" s="251"/>
      <c r="AN332" s="251"/>
      <c r="AO332" s="251"/>
      <c r="AP332" s="251"/>
      <c r="AQ332" s="251"/>
      <c r="AR332" s="251"/>
      <c r="AS332" s="251"/>
      <c r="AT332" s="251"/>
      <c r="AU332" s="251"/>
      <c r="AV332" s="251"/>
      <c r="AW332" s="251"/>
      <c r="AX332" s="251"/>
      <c r="AY332" s="251"/>
      <c r="AZ332" s="251"/>
      <c r="BA332" s="251"/>
      <c r="BB332" s="251"/>
      <c r="BC332" s="251"/>
      <c r="BD332" s="251"/>
      <c r="BE332" s="251"/>
      <c r="BF332" s="251"/>
      <c r="BG332" s="251"/>
    </row>
    <row r="333" spans="1:59" s="248" customFormat="1" ht="17.25">
      <c r="A333" s="246"/>
      <c r="B333" s="514"/>
      <c r="C333" s="513"/>
      <c r="D333" s="513"/>
      <c r="E333" s="513"/>
      <c r="F333" s="513"/>
      <c r="G333" s="513"/>
      <c r="H333" s="513"/>
      <c r="I333" s="513"/>
      <c r="J333" s="513"/>
      <c r="K333" s="513"/>
      <c r="L333" s="513"/>
      <c r="M333" s="513"/>
      <c r="N333" s="513"/>
      <c r="O333" s="513"/>
      <c r="P333" s="513"/>
      <c r="Q333" s="513"/>
      <c r="R333" s="513"/>
      <c r="Y333" s="250"/>
      <c r="AA333" s="251"/>
      <c r="AB333" s="252"/>
      <c r="AC333" s="251"/>
      <c r="AD333" s="251"/>
      <c r="AE333" s="251"/>
      <c r="AF333" s="251"/>
      <c r="AG333" s="252"/>
      <c r="AH333" s="251"/>
      <c r="AI333" s="251"/>
      <c r="AJ333" s="251"/>
      <c r="AK333" s="251"/>
      <c r="AL333" s="251"/>
      <c r="AM333" s="251"/>
      <c r="AN333" s="251"/>
      <c r="AO333" s="251"/>
      <c r="AP333" s="251"/>
      <c r="AQ333" s="251"/>
      <c r="AR333" s="251"/>
      <c r="AS333" s="251"/>
      <c r="AT333" s="251"/>
      <c r="AU333" s="251"/>
      <c r="AV333" s="251"/>
      <c r="AW333" s="251"/>
      <c r="AX333" s="251"/>
      <c r="AY333" s="251"/>
      <c r="AZ333" s="251"/>
      <c r="BA333" s="251"/>
      <c r="BB333" s="251"/>
      <c r="BC333" s="251"/>
      <c r="BD333" s="251"/>
      <c r="BE333" s="251"/>
      <c r="BF333" s="251"/>
      <c r="BG333" s="251"/>
    </row>
    <row r="334" spans="1:59" s="248" customFormat="1" ht="17.25">
      <c r="A334" s="246"/>
      <c r="B334" s="514"/>
      <c r="C334" s="513"/>
      <c r="D334" s="513"/>
      <c r="E334" s="513"/>
      <c r="F334" s="513"/>
      <c r="G334" s="513"/>
      <c r="H334" s="513"/>
      <c r="I334" s="513"/>
      <c r="J334" s="513"/>
      <c r="K334" s="513"/>
      <c r="L334" s="513"/>
      <c r="M334" s="513"/>
      <c r="N334" s="513"/>
      <c r="O334" s="513"/>
      <c r="P334" s="513"/>
      <c r="Q334" s="513"/>
      <c r="R334" s="513"/>
      <c r="Y334" s="250"/>
      <c r="AA334" s="251"/>
      <c r="AB334" s="252"/>
      <c r="AC334" s="251"/>
      <c r="AD334" s="251"/>
      <c r="AE334" s="251"/>
      <c r="AF334" s="251"/>
      <c r="AG334" s="252"/>
      <c r="AH334" s="251"/>
      <c r="AI334" s="251"/>
      <c r="AJ334" s="251"/>
      <c r="AK334" s="251"/>
      <c r="AL334" s="251"/>
      <c r="AM334" s="251"/>
      <c r="AN334" s="251"/>
      <c r="AO334" s="251"/>
      <c r="AP334" s="251"/>
      <c r="AQ334" s="251"/>
      <c r="AR334" s="251"/>
      <c r="AS334" s="251"/>
      <c r="AT334" s="251"/>
      <c r="AU334" s="251"/>
      <c r="AV334" s="251"/>
      <c r="AW334" s="251"/>
      <c r="AX334" s="251"/>
      <c r="AY334" s="251"/>
      <c r="AZ334" s="251"/>
      <c r="BA334" s="251"/>
      <c r="BB334" s="251"/>
      <c r="BC334" s="251"/>
      <c r="BD334" s="251"/>
      <c r="BE334" s="251"/>
      <c r="BF334" s="251"/>
      <c r="BG334" s="251"/>
    </row>
  </sheetData>
  <mergeCells count="157">
    <mergeCell ref="B309:R309"/>
    <mergeCell ref="S259:U259"/>
    <mergeCell ref="S301:U301"/>
    <mergeCell ref="S302:U306"/>
    <mergeCell ref="C278:H278"/>
    <mergeCell ref="G279:H279"/>
    <mergeCell ref="G280:H280"/>
    <mergeCell ref="G281:H281"/>
    <mergeCell ref="G282:H282"/>
    <mergeCell ref="C302:F306"/>
    <mergeCell ref="G302:H302"/>
    <mergeCell ref="G303:H303"/>
    <mergeCell ref="G304:H304"/>
    <mergeCell ref="G306:H306"/>
    <mergeCell ref="C277:H277"/>
    <mergeCell ref="S260:U269"/>
    <mergeCell ref="C279:F286"/>
    <mergeCell ref="G283:H283"/>
    <mergeCell ref="G284:H284"/>
    <mergeCell ref="G285:H285"/>
    <mergeCell ref="G286:H286"/>
    <mergeCell ref="G305:H305"/>
    <mergeCell ref="R276:U276"/>
    <mergeCell ref="R277:U286"/>
    <mergeCell ref="C246:H246"/>
    <mergeCell ref="C247:H247"/>
    <mergeCell ref="I248:M248"/>
    <mergeCell ref="C248:H248"/>
    <mergeCell ref="C249:H249"/>
    <mergeCell ref="C250:H250"/>
    <mergeCell ref="C251:H251"/>
    <mergeCell ref="C252:H252"/>
    <mergeCell ref="C253:H253"/>
    <mergeCell ref="I251:M251"/>
    <mergeCell ref="I252:M252"/>
    <mergeCell ref="I253:M253"/>
    <mergeCell ref="C255:H255"/>
    <mergeCell ref="C260:H260"/>
    <mergeCell ref="C261:H261"/>
    <mergeCell ref="C262:H262"/>
    <mergeCell ref="C263:H263"/>
    <mergeCell ref="C264:H264"/>
    <mergeCell ref="C265:H265"/>
    <mergeCell ref="C266:H266"/>
    <mergeCell ref="C269:H269"/>
    <mergeCell ref="C267:H267"/>
    <mergeCell ref="C268:H268"/>
    <mergeCell ref="B2:R2"/>
    <mergeCell ref="B3:R3"/>
    <mergeCell ref="B299:R299"/>
    <mergeCell ref="B58:R58"/>
    <mergeCell ref="B230:R230"/>
    <mergeCell ref="B274:R274"/>
    <mergeCell ref="C64:R64"/>
    <mergeCell ref="C116:R116"/>
    <mergeCell ref="N14:P14"/>
    <mergeCell ref="B55:C55"/>
    <mergeCell ref="B22:C22"/>
    <mergeCell ref="B30:C30"/>
    <mergeCell ref="B31:C31"/>
    <mergeCell ref="N12:P12"/>
    <mergeCell ref="P24:Q24"/>
    <mergeCell ref="P25:Q25"/>
    <mergeCell ref="P28:Q28"/>
    <mergeCell ref="M30:O30"/>
    <mergeCell ref="M31:O31"/>
    <mergeCell ref="M24:O24"/>
    <mergeCell ref="L11:M11"/>
    <mergeCell ref="N10:P10"/>
    <mergeCell ref="N11:P11"/>
    <mergeCell ref="P29:Q29"/>
    <mergeCell ref="B334:R334"/>
    <mergeCell ref="B329:R329"/>
    <mergeCell ref="B330:R330"/>
    <mergeCell ref="B118:R118"/>
    <mergeCell ref="C156:R156"/>
    <mergeCell ref="C202:R202"/>
    <mergeCell ref="B272:R272"/>
    <mergeCell ref="B244:R244"/>
    <mergeCell ref="B328:R328"/>
    <mergeCell ref="B333:R333"/>
    <mergeCell ref="N211:O211"/>
    <mergeCell ref="N212:O212"/>
    <mergeCell ref="N213:O213"/>
    <mergeCell ref="N214:O214"/>
    <mergeCell ref="I216:I219"/>
    <mergeCell ref="D147:D148"/>
    <mergeCell ref="E147:I147"/>
    <mergeCell ref="E148:I148"/>
    <mergeCell ref="N204:O204"/>
    <mergeCell ref="I205:I209"/>
    <mergeCell ref="I246:M246"/>
    <mergeCell ref="I247:M247"/>
    <mergeCell ref="I249:M249"/>
    <mergeCell ref="I250:M250"/>
    <mergeCell ref="I211:I214"/>
    <mergeCell ref="N15:P15"/>
    <mergeCell ref="L15:M15"/>
    <mergeCell ref="L16:M16"/>
    <mergeCell ref="L13:M13"/>
    <mergeCell ref="N13:P13"/>
    <mergeCell ref="N17:P17"/>
    <mergeCell ref="D65:E65"/>
    <mergeCell ref="I65:J65"/>
    <mergeCell ref="K65:L65"/>
    <mergeCell ref="L14:M14"/>
    <mergeCell ref="L18:M18"/>
    <mergeCell ref="M26:O26"/>
    <mergeCell ref="P26:Q26"/>
    <mergeCell ref="M27:O27"/>
    <mergeCell ref="P27:Q27"/>
    <mergeCell ref="L17:M17"/>
    <mergeCell ref="M25:O25"/>
    <mergeCell ref="M28:O28"/>
    <mergeCell ref="M29:O29"/>
    <mergeCell ref="N16:P16"/>
    <mergeCell ref="N206:O206"/>
    <mergeCell ref="N207:O207"/>
    <mergeCell ref="N208:O208"/>
    <mergeCell ref="N209:O209"/>
    <mergeCell ref="C89:R89"/>
    <mergeCell ref="B91:R91"/>
    <mergeCell ref="D75:D78"/>
    <mergeCell ref="E75:I75"/>
    <mergeCell ref="E76:I76"/>
    <mergeCell ref="E77:I77"/>
    <mergeCell ref="E78:I78"/>
    <mergeCell ref="E83:I83"/>
    <mergeCell ref="E84:I84"/>
    <mergeCell ref="L206:L207"/>
    <mergeCell ref="L208:L209"/>
    <mergeCell ref="M206:M207"/>
    <mergeCell ref="M208:M209"/>
    <mergeCell ref="I255:M255"/>
    <mergeCell ref="Q312:U318"/>
    <mergeCell ref="Q311:U311"/>
    <mergeCell ref="L12:M12"/>
    <mergeCell ref="E146:I146"/>
    <mergeCell ref="E107:I107"/>
    <mergeCell ref="E108:I108"/>
    <mergeCell ref="E109:I109"/>
    <mergeCell ref="D73:E73"/>
    <mergeCell ref="I73:J73"/>
    <mergeCell ref="K73:L73"/>
    <mergeCell ref="N18:P18"/>
    <mergeCell ref="P30:Q30"/>
    <mergeCell ref="P31:Q31"/>
    <mergeCell ref="D66:E66"/>
    <mergeCell ref="D71:E71"/>
    <mergeCell ref="D72:E72"/>
    <mergeCell ref="B257:R257"/>
    <mergeCell ref="D108:D109"/>
    <mergeCell ref="D81:E81"/>
    <mergeCell ref="D83:D86"/>
    <mergeCell ref="E85:I85"/>
    <mergeCell ref="E86:I86"/>
    <mergeCell ref="N205:O205"/>
  </mergeCells>
  <pageMargins left="0" right="0" top="0.31496062992125984" bottom="0.47244094488188981" header="0.31496062992125984" footer="0.31496062992125984"/>
  <pageSetup paperSize="9" scale="30" orientation="portrait" r:id="rId1"/>
  <headerFooter>
    <oddFooter xml:space="preserve">&amp;C&amp;A&amp;RMortality Table Elaboration </oddFooter>
  </headerFooter>
  <rowBreaks count="2" manualBreakCount="2">
    <brk id="57" max="38" man="1"/>
    <brk id="228" max="38" man="1"/>
  </rowBreaks>
  <colBreaks count="1" manualBreakCount="1">
    <brk id="21" max="306" man="1"/>
  </colBreaks>
  <drawing r:id="rId2"/>
</worksheet>
</file>

<file path=xl/worksheets/sheet7.xml><?xml version="1.0" encoding="utf-8"?>
<worksheet xmlns="http://schemas.openxmlformats.org/spreadsheetml/2006/main" xmlns:r="http://schemas.openxmlformats.org/officeDocument/2006/relationships">
  <sheetPr codeName="Feuil4">
    <tabColor rgb="FF00B050"/>
  </sheetPr>
  <dimension ref="A1:BD423"/>
  <sheetViews>
    <sheetView view="pageBreakPreview" zoomScaleNormal="80" zoomScaleSheetLayoutView="100" workbookViewId="0">
      <pane ySplit="1" topLeftCell="A323" activePane="bottomLeft" state="frozen"/>
      <selection pane="bottomLeft" activeCell="N340" sqref="N340"/>
    </sheetView>
  </sheetViews>
  <sheetFormatPr baseColWidth="10" defaultColWidth="11.42578125" defaultRowHeight="15"/>
  <cols>
    <col min="1" max="1" width="6.28515625" style="19" customWidth="1"/>
    <col min="2" max="3" width="11.42578125" style="19" customWidth="1"/>
    <col min="4" max="4" width="10.5703125" style="19" customWidth="1"/>
    <col min="5" max="5" width="11.7109375" style="19" customWidth="1"/>
    <col min="6" max="6" width="13.7109375" style="19" customWidth="1"/>
    <col min="7" max="7" width="15.85546875" style="19" customWidth="1"/>
    <col min="8" max="8" width="12.42578125" style="19" customWidth="1"/>
    <col min="9" max="9" width="11.85546875" style="19" customWidth="1"/>
    <col min="10" max="10" width="12" style="19" customWidth="1"/>
    <col min="11" max="11" width="9.7109375" style="19" customWidth="1"/>
    <col min="12" max="12" width="8.7109375" style="19" customWidth="1"/>
    <col min="13" max="13" width="7.7109375" style="19" customWidth="1"/>
    <col min="14" max="14" width="78.5703125" style="18" customWidth="1"/>
    <col min="15" max="15" width="6.140625" style="18" customWidth="1"/>
    <col min="16" max="16" width="2.7109375" style="20" customWidth="1"/>
    <col min="17" max="17" width="11.42578125" style="18" customWidth="1"/>
    <col min="18" max="18" width="11.42578125" style="18"/>
    <col min="19" max="19" width="13" style="18" customWidth="1"/>
    <col min="20" max="20" width="22.42578125" style="18" customWidth="1"/>
    <col min="21" max="21" width="11.42578125" style="18"/>
    <col min="22" max="22" width="11.42578125" style="22"/>
    <col min="23" max="23" width="11.42578125" style="18"/>
    <col min="24" max="24" width="11.42578125" style="21"/>
    <col min="25" max="25" width="4.42578125" style="24" bestFit="1" customWidth="1"/>
    <col min="26" max="26" width="15.7109375" style="21" bestFit="1" customWidth="1"/>
    <col min="27" max="27" width="15.28515625" style="21" bestFit="1" customWidth="1"/>
    <col min="28" max="28" width="18.42578125" style="21" bestFit="1" customWidth="1"/>
    <col min="29" max="29" width="11.42578125" style="21"/>
    <col min="30" max="30" width="4.42578125" style="24" bestFit="1" customWidth="1"/>
    <col min="31" max="33" width="11.42578125" style="21"/>
    <col min="34" max="34" width="14.28515625" style="21" customWidth="1"/>
    <col min="35" max="35" width="26" style="21" bestFit="1" customWidth="1"/>
    <col min="36" max="36" width="23.42578125" style="21" bestFit="1" customWidth="1"/>
    <col min="37" max="56" width="11.42578125" style="21"/>
    <col min="57" max="16384" width="11.42578125" style="18"/>
  </cols>
  <sheetData>
    <row r="1" spans="1:56">
      <c r="A1" s="116"/>
      <c r="B1" s="116"/>
      <c r="C1" s="116"/>
      <c r="D1" s="116"/>
      <c r="E1" s="116"/>
      <c r="F1" s="116"/>
      <c r="G1" s="21"/>
      <c r="H1" s="21"/>
      <c r="I1" s="21"/>
      <c r="J1" s="21"/>
      <c r="K1" s="21"/>
      <c r="L1" s="21"/>
      <c r="M1" s="21"/>
      <c r="N1" s="21"/>
      <c r="O1" s="21"/>
      <c r="Z1" s="24"/>
      <c r="AA1" s="24"/>
      <c r="AB1" s="24"/>
      <c r="AE1" s="24"/>
      <c r="AG1" s="24"/>
      <c r="AH1" s="24"/>
      <c r="AI1" s="24"/>
      <c r="AJ1" s="24"/>
      <c r="AL1" s="24"/>
      <c r="AM1" s="24"/>
    </row>
    <row r="2" spans="1:56">
      <c r="A2" s="37"/>
      <c r="B2" s="37"/>
      <c r="C2" s="37"/>
      <c r="D2" s="37"/>
      <c r="E2" s="37"/>
      <c r="F2" s="37"/>
      <c r="G2" s="37"/>
      <c r="H2" s="37"/>
      <c r="I2" s="37"/>
      <c r="J2" s="37"/>
      <c r="K2" s="37"/>
      <c r="L2" s="37"/>
      <c r="M2" s="37"/>
      <c r="N2" s="21"/>
      <c r="O2" s="21"/>
      <c r="X2" s="25"/>
      <c r="AE2" s="26"/>
      <c r="AL2" s="24"/>
      <c r="AM2" s="26"/>
    </row>
    <row r="3" spans="1:56" s="145" customFormat="1" ht="60" customHeight="1">
      <c r="A3" s="143"/>
      <c r="B3" s="568" t="s">
        <v>95</v>
      </c>
      <c r="C3" s="569"/>
      <c r="D3" s="569"/>
      <c r="E3" s="569"/>
      <c r="F3" s="569"/>
      <c r="G3" s="569"/>
      <c r="H3" s="569"/>
      <c r="I3" s="569"/>
      <c r="J3" s="569"/>
      <c r="K3" s="569"/>
      <c r="L3" s="569"/>
      <c r="M3" s="569"/>
      <c r="N3" s="569"/>
      <c r="O3" s="127"/>
      <c r="P3" s="144"/>
      <c r="V3" s="146"/>
      <c r="X3" s="147"/>
      <c r="Y3" s="148"/>
      <c r="Z3" s="127"/>
      <c r="AA3" s="127"/>
      <c r="AB3" s="127"/>
      <c r="AC3" s="127"/>
      <c r="AD3" s="148"/>
      <c r="AE3" s="149"/>
      <c r="AF3" s="127"/>
      <c r="AG3" s="127"/>
      <c r="AH3" s="127"/>
      <c r="AI3" s="127"/>
      <c r="AJ3" s="127"/>
      <c r="AK3" s="127"/>
      <c r="AL3" s="148"/>
      <c r="AM3" s="149"/>
      <c r="AN3" s="127"/>
      <c r="AO3" s="127"/>
      <c r="AP3" s="127"/>
      <c r="AQ3" s="127"/>
      <c r="AR3" s="127"/>
      <c r="AS3" s="127"/>
      <c r="AT3" s="127"/>
      <c r="AU3" s="127"/>
      <c r="AV3" s="127"/>
      <c r="AW3" s="127"/>
      <c r="AX3" s="127"/>
      <c r="AY3" s="127"/>
      <c r="AZ3" s="127"/>
      <c r="BA3" s="127"/>
      <c r="BB3" s="127"/>
      <c r="BC3" s="127"/>
      <c r="BD3" s="127"/>
    </row>
    <row r="4" spans="1:56" ht="15" customHeight="1">
      <c r="A4" s="37"/>
      <c r="B4" s="37"/>
      <c r="C4" s="37"/>
      <c r="D4" s="37"/>
      <c r="E4" s="37"/>
      <c r="F4" s="37"/>
      <c r="G4" s="37"/>
      <c r="H4" s="37"/>
      <c r="I4" s="37"/>
      <c r="J4" s="37"/>
      <c r="K4" s="37"/>
      <c r="L4" s="37"/>
      <c r="M4" s="37"/>
      <c r="N4" s="37"/>
      <c r="O4" s="21"/>
      <c r="X4" s="25"/>
      <c r="AE4" s="26"/>
      <c r="AL4" s="24"/>
      <c r="AM4" s="26"/>
    </row>
    <row r="5" spans="1:56">
      <c r="A5" s="37"/>
      <c r="B5" s="108"/>
      <c r="C5" s="37"/>
      <c r="D5" s="37"/>
      <c r="E5" s="37"/>
      <c r="F5" s="37"/>
      <c r="G5" s="37"/>
      <c r="H5" s="37"/>
      <c r="I5" s="37"/>
      <c r="J5" s="37"/>
      <c r="K5" s="37"/>
      <c r="L5" s="37"/>
      <c r="M5" s="37"/>
      <c r="N5" s="21"/>
      <c r="O5" s="21"/>
      <c r="X5" s="25"/>
      <c r="AE5" s="26"/>
      <c r="AL5" s="24"/>
      <c r="AM5" s="26"/>
    </row>
    <row r="6" spans="1:56">
      <c r="A6" s="37"/>
      <c r="B6" s="108"/>
      <c r="C6" s="37"/>
      <c r="D6" s="37"/>
      <c r="E6" s="37"/>
      <c r="F6" s="37"/>
      <c r="G6" s="37"/>
      <c r="H6" s="37"/>
      <c r="I6" s="37"/>
      <c r="J6" s="37"/>
      <c r="K6" s="37"/>
      <c r="L6" s="37"/>
      <c r="M6" s="37"/>
      <c r="N6" s="21"/>
      <c r="O6" s="21"/>
      <c r="X6" s="25"/>
      <c r="AE6" s="26"/>
      <c r="AL6" s="24"/>
      <c r="AM6" s="26"/>
    </row>
    <row r="7" spans="1:56" ht="17.25">
      <c r="A7" s="37"/>
      <c r="B7" s="246" t="s">
        <v>268</v>
      </c>
      <c r="C7" s="37"/>
      <c r="D7" s="37"/>
      <c r="E7" s="37"/>
      <c r="F7" s="37"/>
      <c r="G7" s="37"/>
      <c r="H7" s="37"/>
      <c r="I7" s="37"/>
      <c r="J7" s="37"/>
      <c r="K7" s="37"/>
      <c r="L7" s="37"/>
      <c r="M7" s="37"/>
      <c r="N7" s="21"/>
      <c r="O7" s="21"/>
      <c r="X7" s="25"/>
      <c r="AE7" s="26"/>
      <c r="AL7" s="24"/>
      <c r="AM7" s="26"/>
    </row>
    <row r="8" spans="1:56" ht="17.25">
      <c r="A8" s="37"/>
      <c r="B8" s="262" t="s">
        <v>271</v>
      </c>
      <c r="C8" s="37"/>
      <c r="D8" s="37"/>
      <c r="E8" s="37"/>
      <c r="F8" s="37"/>
      <c r="G8" s="37"/>
      <c r="H8" s="37"/>
      <c r="I8" s="37"/>
      <c r="J8" s="37"/>
      <c r="K8" s="37"/>
      <c r="L8" s="37"/>
      <c r="M8" s="37"/>
      <c r="N8" s="21"/>
      <c r="O8" s="21"/>
      <c r="X8" s="25"/>
      <c r="AE8" s="26"/>
      <c r="AL8" s="24"/>
      <c r="AM8" s="26"/>
    </row>
    <row r="9" spans="1:56" ht="17.25">
      <c r="A9" s="37"/>
      <c r="B9" s="262" t="s">
        <v>270</v>
      </c>
      <c r="C9" s="37"/>
      <c r="D9" s="37"/>
      <c r="E9" s="37"/>
      <c r="F9" s="37"/>
      <c r="G9" s="37"/>
      <c r="H9" s="37"/>
      <c r="I9" s="37"/>
      <c r="J9" s="37"/>
      <c r="K9" s="37"/>
      <c r="L9" s="37"/>
      <c r="M9" s="37"/>
      <c r="N9" s="21"/>
      <c r="O9" s="21"/>
      <c r="X9" s="25"/>
      <c r="AE9" s="26"/>
      <c r="AL9" s="24"/>
      <c r="AM9" s="26"/>
    </row>
    <row r="10" spans="1:56" ht="17.25">
      <c r="A10" s="37"/>
      <c r="B10" s="262"/>
      <c r="C10" s="37"/>
      <c r="D10" s="37"/>
      <c r="E10" s="37"/>
      <c r="F10" s="37"/>
      <c r="G10" s="37"/>
      <c r="H10" s="37"/>
      <c r="I10" s="37"/>
      <c r="J10" s="37"/>
      <c r="K10" s="37"/>
      <c r="L10" s="37"/>
      <c r="M10" s="37"/>
      <c r="N10" s="21"/>
      <c r="O10" s="21"/>
      <c r="X10" s="25"/>
      <c r="AE10" s="26"/>
      <c r="AL10" s="24"/>
      <c r="AM10" s="26"/>
    </row>
    <row r="11" spans="1:56" ht="17.25">
      <c r="A11" s="37"/>
      <c r="B11" s="262" t="s">
        <v>278</v>
      </c>
      <c r="C11" s="37"/>
      <c r="D11" s="37"/>
      <c r="E11" s="37"/>
      <c r="F11" s="37"/>
      <c r="G11" s="37"/>
      <c r="H11" s="37"/>
      <c r="I11" s="37"/>
      <c r="J11" s="37"/>
      <c r="K11" s="37"/>
      <c r="L11" s="37"/>
      <c r="M11" s="37"/>
      <c r="N11" s="21"/>
      <c r="O11" s="21"/>
      <c r="X11" s="25"/>
      <c r="AE11" s="26"/>
      <c r="AL11" s="24"/>
      <c r="AM11" s="26"/>
    </row>
    <row r="12" spans="1:56" ht="17.25">
      <c r="A12" s="37"/>
      <c r="B12" s="262"/>
      <c r="C12" s="37"/>
      <c r="D12" s="37"/>
      <c r="E12" s="37"/>
      <c r="F12" s="37"/>
      <c r="G12" s="37"/>
      <c r="H12" s="37"/>
      <c r="I12" s="37"/>
      <c r="J12" s="37"/>
      <c r="K12" s="37"/>
      <c r="L12" s="37"/>
      <c r="M12" s="37"/>
      <c r="N12" s="21"/>
      <c r="O12" s="21"/>
      <c r="X12" s="25"/>
      <c r="AE12" s="26"/>
      <c r="AL12" s="24"/>
      <c r="AM12" s="26"/>
    </row>
    <row r="13" spans="1:56">
      <c r="A13" s="37"/>
      <c r="B13" s="108"/>
      <c r="C13" s="37"/>
      <c r="D13" s="37"/>
      <c r="E13" s="37"/>
      <c r="F13" s="37"/>
      <c r="G13" s="37"/>
      <c r="H13" s="37"/>
      <c r="I13" s="37"/>
      <c r="J13" s="37"/>
      <c r="K13" s="37"/>
      <c r="L13" s="37"/>
      <c r="M13" s="37"/>
      <c r="N13" s="21"/>
      <c r="O13" s="21"/>
      <c r="X13" s="25"/>
      <c r="AE13" s="26"/>
      <c r="AL13" s="24"/>
      <c r="AM13" s="26"/>
    </row>
    <row r="14" spans="1:56" s="139" customFormat="1" ht="30" customHeight="1">
      <c r="A14" s="150"/>
      <c r="B14" s="138"/>
      <c r="C14" s="565" t="s">
        <v>266</v>
      </c>
      <c r="D14" s="710"/>
      <c r="E14" s="710"/>
      <c r="F14" s="710"/>
      <c r="G14" s="710"/>
      <c r="H14" s="710"/>
      <c r="I14" s="710"/>
      <c r="J14" s="710"/>
      <c r="K14" s="710"/>
      <c r="L14" s="710"/>
      <c r="M14" s="710"/>
      <c r="N14" s="711"/>
      <c r="O14" s="141"/>
      <c r="P14" s="151"/>
      <c r="V14" s="140"/>
      <c r="X14" s="152"/>
      <c r="Y14" s="142"/>
      <c r="Z14" s="141"/>
      <c r="AA14" s="141"/>
      <c r="AB14" s="141"/>
      <c r="AC14" s="141"/>
      <c r="AD14" s="142"/>
      <c r="AE14" s="153"/>
      <c r="AF14" s="141"/>
      <c r="AG14" s="141"/>
      <c r="AH14" s="141"/>
      <c r="AI14" s="141"/>
      <c r="AJ14" s="141"/>
      <c r="AK14" s="141"/>
      <c r="AL14" s="142"/>
      <c r="AM14" s="153"/>
      <c r="AN14" s="141"/>
      <c r="AO14" s="141"/>
      <c r="AP14" s="141"/>
      <c r="AQ14" s="141"/>
      <c r="AR14" s="141"/>
      <c r="AS14" s="141"/>
      <c r="AT14" s="141"/>
      <c r="AU14" s="141"/>
      <c r="AV14" s="141"/>
      <c r="AW14" s="141"/>
      <c r="AX14" s="141"/>
      <c r="AY14" s="141"/>
      <c r="AZ14" s="141"/>
      <c r="BA14" s="141"/>
      <c r="BB14" s="141"/>
      <c r="BC14" s="141"/>
      <c r="BD14" s="141"/>
    </row>
    <row r="15" spans="1:56">
      <c r="A15" s="37"/>
      <c r="B15" s="37"/>
      <c r="C15" s="37"/>
      <c r="D15" s="37"/>
      <c r="E15" s="37"/>
      <c r="F15" s="37"/>
      <c r="G15" s="37"/>
      <c r="H15" s="37"/>
      <c r="I15" s="37"/>
      <c r="J15" s="37"/>
      <c r="K15" s="37"/>
      <c r="L15" s="37"/>
      <c r="M15" s="37"/>
      <c r="N15" s="21"/>
      <c r="O15" s="21"/>
      <c r="X15" s="25"/>
      <c r="AE15" s="26"/>
      <c r="AL15" s="24"/>
      <c r="AM15" s="26"/>
    </row>
    <row r="16" spans="1:56" ht="8.25" customHeight="1">
      <c r="A16" s="37"/>
      <c r="B16" s="37"/>
      <c r="C16" s="37"/>
      <c r="D16" s="37"/>
      <c r="E16" s="37"/>
      <c r="F16" s="37"/>
      <c r="G16" s="37"/>
      <c r="H16" s="37"/>
      <c r="I16" s="37"/>
      <c r="J16" s="37"/>
      <c r="K16" s="37"/>
      <c r="L16" s="37"/>
      <c r="M16" s="37"/>
      <c r="N16" s="21"/>
      <c r="O16" s="21"/>
      <c r="X16" s="25"/>
      <c r="AE16" s="26"/>
    </row>
    <row r="17" spans="1:31" ht="15.75">
      <c r="A17" s="37"/>
      <c r="B17" s="121"/>
      <c r="C17" s="37"/>
      <c r="D17" s="37"/>
      <c r="E17" s="37"/>
      <c r="F17" s="37"/>
      <c r="G17" s="37"/>
      <c r="H17" s="37"/>
      <c r="I17" s="37"/>
      <c r="J17" s="37"/>
      <c r="K17" s="37"/>
      <c r="L17" s="37"/>
      <c r="M17" s="37"/>
      <c r="N17" s="21"/>
      <c r="O17" s="21"/>
      <c r="X17" s="25"/>
      <c r="AE17" s="26"/>
    </row>
    <row r="18" spans="1:31" ht="17.25">
      <c r="A18" s="37"/>
      <c r="B18" s="245" t="s">
        <v>79</v>
      </c>
      <c r="C18" s="37"/>
      <c r="D18" s="37"/>
      <c r="E18" s="37"/>
      <c r="F18" s="37"/>
      <c r="G18" s="37"/>
      <c r="H18" s="37"/>
      <c r="I18" s="37"/>
      <c r="J18" s="37"/>
      <c r="K18" s="37"/>
      <c r="L18" s="37"/>
      <c r="M18" s="37"/>
      <c r="N18" s="21"/>
      <c r="O18" s="21"/>
      <c r="S18" s="33"/>
      <c r="X18" s="25"/>
      <c r="AE18" s="26"/>
    </row>
    <row r="19" spans="1:31">
      <c r="A19" s="37"/>
      <c r="B19" s="37"/>
      <c r="C19" s="37"/>
      <c r="D19" s="37"/>
      <c r="E19" s="37"/>
      <c r="F19" s="37"/>
      <c r="G19" s="37"/>
      <c r="H19" s="37"/>
      <c r="I19" s="37"/>
      <c r="J19" s="37"/>
      <c r="K19" s="37"/>
      <c r="L19" s="37"/>
      <c r="M19" s="37"/>
      <c r="N19" s="21"/>
      <c r="O19" s="21"/>
      <c r="X19" s="25"/>
      <c r="AE19" s="26"/>
    </row>
    <row r="20" spans="1:31">
      <c r="A20" s="37"/>
      <c r="B20" s="37"/>
      <c r="C20" s="37"/>
      <c r="D20" s="37"/>
      <c r="E20" s="37"/>
      <c r="F20" s="37"/>
      <c r="G20" s="37"/>
      <c r="H20" s="37"/>
      <c r="I20" s="37"/>
      <c r="J20" s="37"/>
      <c r="K20" s="37"/>
      <c r="L20" s="37"/>
      <c r="M20" s="37"/>
      <c r="N20" s="21"/>
      <c r="O20" s="21"/>
      <c r="X20" s="25"/>
      <c r="AE20" s="26"/>
    </row>
    <row r="21" spans="1:31">
      <c r="A21" s="37"/>
      <c r="B21" s="37"/>
      <c r="C21" s="37"/>
      <c r="D21" s="37"/>
      <c r="E21" s="37"/>
      <c r="F21" s="37"/>
      <c r="G21" s="37"/>
      <c r="H21" s="37"/>
      <c r="I21" s="37"/>
      <c r="J21" s="37"/>
      <c r="K21" s="37"/>
      <c r="L21" s="37"/>
      <c r="M21" s="37"/>
      <c r="N21" s="21"/>
      <c r="O21" s="21"/>
      <c r="X21" s="25"/>
      <c r="AE21" s="26"/>
    </row>
    <row r="22" spans="1:31">
      <c r="A22" s="37"/>
      <c r="B22" s="37"/>
      <c r="C22" s="37"/>
      <c r="D22" s="37"/>
      <c r="E22" s="37"/>
      <c r="F22" s="37"/>
      <c r="G22" s="37"/>
      <c r="H22" s="37"/>
      <c r="I22" s="37"/>
      <c r="J22" s="37"/>
      <c r="K22" s="37"/>
      <c r="L22" s="37"/>
      <c r="M22" s="37"/>
      <c r="N22" s="21"/>
      <c r="O22" s="21"/>
      <c r="X22" s="25"/>
      <c r="AE22" s="26"/>
    </row>
    <row r="23" spans="1:31">
      <c r="A23" s="37"/>
      <c r="B23" s="37"/>
      <c r="C23" s="37"/>
      <c r="D23" s="37"/>
      <c r="E23" s="37"/>
      <c r="F23" s="37"/>
      <c r="G23" s="37"/>
      <c r="H23" s="37"/>
      <c r="I23" s="37"/>
      <c r="J23" s="37"/>
      <c r="K23" s="37"/>
      <c r="L23" s="37"/>
      <c r="M23" s="37"/>
      <c r="N23" s="21"/>
      <c r="O23" s="21"/>
      <c r="AE23" s="26"/>
    </row>
    <row r="24" spans="1:31">
      <c r="A24" s="37"/>
      <c r="B24" s="37"/>
      <c r="C24" s="37"/>
      <c r="D24" s="37"/>
      <c r="E24" s="37"/>
      <c r="F24" s="37"/>
      <c r="G24" s="37"/>
      <c r="H24" s="37"/>
      <c r="I24" s="37"/>
      <c r="J24" s="37"/>
      <c r="K24" s="37"/>
      <c r="L24" s="37"/>
      <c r="M24" s="37"/>
      <c r="N24" s="21"/>
      <c r="O24" s="21"/>
      <c r="S24" s="33"/>
      <c r="X24" s="25"/>
      <c r="AE24" s="26"/>
    </row>
    <row r="25" spans="1:31">
      <c r="A25" s="37"/>
      <c r="B25" s="37"/>
      <c r="C25" s="37"/>
      <c r="D25" s="37"/>
      <c r="E25" s="37"/>
      <c r="F25" s="37"/>
      <c r="G25" s="37"/>
      <c r="H25" s="37"/>
      <c r="I25" s="37"/>
      <c r="J25" s="37"/>
      <c r="K25" s="37"/>
      <c r="L25" s="37"/>
      <c r="M25" s="37"/>
      <c r="N25" s="21"/>
      <c r="O25" s="21"/>
      <c r="X25" s="25"/>
      <c r="AE25" s="26"/>
    </row>
    <row r="26" spans="1:31">
      <c r="A26" s="37"/>
      <c r="B26" s="37"/>
      <c r="C26" s="37"/>
      <c r="D26" s="37"/>
      <c r="E26" s="37"/>
      <c r="F26" s="37"/>
      <c r="G26" s="37"/>
      <c r="H26" s="37"/>
      <c r="I26" s="37"/>
      <c r="J26" s="37"/>
      <c r="K26" s="37"/>
      <c r="L26" s="37"/>
      <c r="M26" s="37"/>
      <c r="N26" s="21"/>
      <c r="O26" s="21"/>
      <c r="X26" s="25"/>
      <c r="AE26" s="26"/>
    </row>
    <row r="27" spans="1:31">
      <c r="A27" s="104"/>
      <c r="B27" s="37"/>
      <c r="C27" s="37"/>
      <c r="D27" s="37"/>
      <c r="E27" s="37"/>
      <c r="F27" s="37"/>
      <c r="G27" s="37"/>
      <c r="H27" s="37"/>
      <c r="I27" s="37"/>
      <c r="J27" s="37"/>
      <c r="K27" s="37"/>
      <c r="L27" s="37"/>
      <c r="M27" s="37"/>
      <c r="N27" s="21"/>
      <c r="O27" s="21"/>
      <c r="S27" s="36"/>
      <c r="X27" s="25"/>
      <c r="AE27" s="26"/>
    </row>
    <row r="28" spans="1:31">
      <c r="A28" s="104"/>
      <c r="B28" s="37"/>
      <c r="C28" s="37"/>
      <c r="D28" s="37"/>
      <c r="E28" s="37"/>
      <c r="F28" s="37"/>
      <c r="G28" s="37"/>
      <c r="H28" s="37"/>
      <c r="I28" s="37"/>
      <c r="J28" s="37"/>
      <c r="K28" s="37"/>
      <c r="L28" s="37"/>
      <c r="M28" s="37"/>
      <c r="N28" s="21"/>
      <c r="O28" s="21"/>
      <c r="S28" s="36"/>
      <c r="X28" s="25"/>
      <c r="AE28" s="26"/>
    </row>
    <row r="29" spans="1:31">
      <c r="A29" s="104"/>
      <c r="B29" s="37"/>
      <c r="C29" s="37"/>
      <c r="D29" s="37"/>
      <c r="E29" s="37"/>
      <c r="F29" s="37"/>
      <c r="G29" s="37"/>
      <c r="H29" s="37"/>
      <c r="I29" s="37"/>
      <c r="J29" s="37"/>
      <c r="K29" s="37"/>
      <c r="L29" s="37"/>
      <c r="M29" s="37"/>
      <c r="N29" s="21"/>
      <c r="O29" s="21"/>
      <c r="S29" s="36"/>
      <c r="AE29" s="26"/>
    </row>
    <row r="30" spans="1:31">
      <c r="A30" s="104"/>
      <c r="B30" s="37"/>
      <c r="C30" s="37"/>
      <c r="D30" s="37"/>
      <c r="E30" s="37"/>
      <c r="F30" s="37"/>
      <c r="G30" s="37"/>
      <c r="H30" s="37"/>
      <c r="I30" s="37"/>
      <c r="J30" s="37"/>
      <c r="K30" s="37"/>
      <c r="L30" s="37"/>
      <c r="M30" s="37"/>
      <c r="N30" s="21"/>
      <c r="O30" s="21"/>
      <c r="AE30" s="26"/>
    </row>
    <row r="31" spans="1:31">
      <c r="A31" s="104"/>
      <c r="B31" s="37"/>
      <c r="C31" s="37"/>
      <c r="D31" s="37"/>
      <c r="E31" s="37"/>
      <c r="F31" s="37"/>
      <c r="G31" s="37"/>
      <c r="H31" s="37"/>
      <c r="I31" s="37"/>
      <c r="J31" s="37"/>
      <c r="K31" s="37"/>
      <c r="L31" s="37"/>
      <c r="M31" s="37"/>
      <c r="N31" s="21"/>
      <c r="O31" s="21"/>
      <c r="S31" s="36"/>
      <c r="AE31" s="26"/>
    </row>
    <row r="32" spans="1:31">
      <c r="A32" s="104"/>
      <c r="B32" s="37"/>
      <c r="C32" s="37"/>
      <c r="D32" s="37"/>
      <c r="E32" s="37"/>
      <c r="F32" s="37"/>
      <c r="G32" s="37"/>
      <c r="H32" s="37"/>
      <c r="I32" s="37"/>
      <c r="J32" s="37"/>
      <c r="K32" s="37"/>
      <c r="L32" s="37"/>
      <c r="M32" s="37"/>
      <c r="N32" s="21"/>
      <c r="O32" s="21"/>
      <c r="S32" s="36"/>
      <c r="AE32" s="26"/>
    </row>
    <row r="33" spans="1:56">
      <c r="A33" s="104"/>
      <c r="B33" s="37"/>
      <c r="C33" s="37"/>
      <c r="D33" s="37"/>
      <c r="E33" s="37"/>
      <c r="F33" s="37"/>
      <c r="G33" s="37"/>
      <c r="H33" s="37"/>
      <c r="I33" s="37"/>
      <c r="J33" s="37"/>
      <c r="K33" s="37"/>
      <c r="L33" s="37"/>
      <c r="M33" s="37"/>
      <c r="N33" s="21"/>
      <c r="O33" s="21"/>
      <c r="T33" s="34"/>
      <c r="AE33" s="26"/>
    </row>
    <row r="34" spans="1:56">
      <c r="A34" s="104"/>
      <c r="B34" s="37"/>
      <c r="C34" s="37"/>
      <c r="D34" s="37"/>
      <c r="E34" s="37"/>
      <c r="F34" s="37"/>
      <c r="G34" s="37"/>
      <c r="H34" s="37"/>
      <c r="I34" s="37"/>
      <c r="J34" s="37"/>
      <c r="K34" s="37"/>
      <c r="L34" s="37"/>
      <c r="M34" s="37"/>
      <c r="N34" s="21"/>
      <c r="O34" s="21"/>
      <c r="AE34" s="26"/>
    </row>
    <row r="35" spans="1:56">
      <c r="A35" s="104"/>
      <c r="B35" s="109"/>
      <c r="C35" s="37"/>
      <c r="D35" s="37"/>
      <c r="E35" s="37"/>
      <c r="F35" s="37"/>
      <c r="G35" s="37"/>
      <c r="H35" s="37"/>
      <c r="I35" s="37"/>
      <c r="J35" s="37"/>
      <c r="K35" s="37"/>
      <c r="L35" s="37"/>
      <c r="M35" s="37"/>
      <c r="N35" s="21"/>
      <c r="O35" s="21"/>
      <c r="AE35" s="26"/>
    </row>
    <row r="36" spans="1:56" ht="17.25">
      <c r="A36" s="104"/>
      <c r="B36" s="245" t="str">
        <f>CONCATENATE("Total exposure is egal to ", ROUND(SUM(Input_Accepted!C2:C122),0)," on the observation period for accepted claims basis.")</f>
        <v>Total exposure is egal to 364572 on the observation period for accepted claims basis.</v>
      </c>
      <c r="C36" s="121"/>
      <c r="D36" s="121"/>
      <c r="E36" s="121"/>
      <c r="F36" s="121"/>
      <c r="G36" s="121"/>
      <c r="H36" s="121"/>
      <c r="I36" s="121"/>
      <c r="J36" s="121"/>
      <c r="K36" s="121"/>
      <c r="L36" s="121"/>
      <c r="M36" s="121"/>
      <c r="N36" s="121"/>
      <c r="O36" s="21"/>
      <c r="X36" s="25"/>
      <c r="AE36" s="26"/>
    </row>
    <row r="37" spans="1:56" ht="15.75">
      <c r="A37" s="104"/>
      <c r="B37" s="121" t="s">
        <v>283</v>
      </c>
      <c r="C37" s="121"/>
      <c r="D37" s="121"/>
      <c r="E37" s="121"/>
      <c r="F37" s="121"/>
      <c r="G37" s="121"/>
      <c r="H37" s="121"/>
      <c r="I37" s="121"/>
      <c r="J37" s="121"/>
      <c r="K37" s="121"/>
      <c r="L37" s="121"/>
      <c r="M37" s="121"/>
      <c r="N37" s="121"/>
      <c r="O37" s="21"/>
      <c r="X37" s="25"/>
      <c r="AE37" s="26"/>
    </row>
    <row r="38" spans="1:56">
      <c r="A38" s="104"/>
      <c r="B38" s="37"/>
      <c r="C38" s="37"/>
      <c r="D38" s="37"/>
      <c r="E38" s="37"/>
      <c r="F38" s="37"/>
      <c r="G38" s="37"/>
      <c r="H38" s="37"/>
      <c r="I38" s="37"/>
      <c r="J38" s="37"/>
      <c r="K38" s="37"/>
      <c r="L38" s="37"/>
      <c r="M38" s="37"/>
      <c r="N38" s="21"/>
      <c r="O38" s="21"/>
      <c r="X38" s="25"/>
      <c r="AE38" s="26"/>
    </row>
    <row r="39" spans="1:56">
      <c r="A39" s="104"/>
      <c r="B39" s="37"/>
      <c r="C39" s="37"/>
      <c r="D39" s="37"/>
      <c r="E39" s="37"/>
      <c r="F39" s="37"/>
      <c r="G39" s="37"/>
      <c r="H39" s="37"/>
      <c r="I39" s="37"/>
      <c r="J39" s="37"/>
      <c r="K39" s="37"/>
      <c r="L39" s="37"/>
      <c r="M39" s="37"/>
      <c r="N39" s="21"/>
      <c r="O39" s="21"/>
      <c r="X39" s="25"/>
      <c r="AE39" s="26"/>
    </row>
    <row r="40" spans="1:56" ht="17.25">
      <c r="A40" s="104"/>
      <c r="B40" s="245" t="str">
        <f>CONCATENATE("The death number observed during the period is equal to ",SUM(Calculation_Accepted!B3:B123)," taking into account anly accepted deaths. Total declared deaths number is equal to ",SUM(Calculation_All!B3:B123))</f>
        <v>The death number observed during the period is equal to 1806 taking into account anly accepted deaths. Total declared deaths number is equal to 1829</v>
      </c>
      <c r="C40" s="121"/>
      <c r="D40" s="121"/>
      <c r="E40" s="121"/>
      <c r="F40" s="121"/>
      <c r="G40" s="121"/>
      <c r="H40" s="121"/>
      <c r="I40" s="121"/>
      <c r="J40" s="121"/>
      <c r="K40" s="121"/>
      <c r="L40" s="121"/>
      <c r="M40" s="121"/>
      <c r="N40" s="121"/>
      <c r="O40" s="21"/>
      <c r="X40" s="25"/>
      <c r="AE40" s="26"/>
    </row>
    <row r="41" spans="1:56">
      <c r="A41" s="104"/>
      <c r="B41" s="37"/>
      <c r="C41" s="37"/>
      <c r="D41" s="37"/>
      <c r="E41" s="37"/>
      <c r="F41" s="37"/>
      <c r="G41" s="21"/>
      <c r="H41" s="21"/>
      <c r="I41" s="21"/>
      <c r="J41" s="37"/>
      <c r="K41" s="37"/>
      <c r="L41" s="37"/>
      <c r="M41" s="37"/>
      <c r="N41" s="21"/>
      <c r="O41" s="21"/>
      <c r="X41" s="25"/>
      <c r="AE41" s="26"/>
    </row>
    <row r="42" spans="1:56" ht="18.75">
      <c r="A42" s="104"/>
      <c r="B42" s="245" t="s">
        <v>506</v>
      </c>
      <c r="C42" s="37"/>
      <c r="D42" s="37"/>
      <c r="E42" s="37"/>
      <c r="F42" s="37"/>
      <c r="G42" s="37"/>
      <c r="H42" s="111"/>
      <c r="I42" s="111"/>
      <c r="J42" s="111"/>
      <c r="K42" s="111"/>
      <c r="L42" s="111"/>
      <c r="M42" s="111"/>
      <c r="N42" s="21"/>
      <c r="O42" s="21"/>
      <c r="X42" s="25"/>
      <c r="AE42" s="26"/>
    </row>
    <row r="43" spans="1:56">
      <c r="A43" s="104"/>
      <c r="B43" s="37"/>
      <c r="C43" s="37"/>
      <c r="D43" s="37"/>
      <c r="E43" s="37"/>
      <c r="F43" s="37"/>
      <c r="G43" s="37"/>
      <c r="H43" s="37"/>
      <c r="I43" s="37"/>
      <c r="J43" s="37"/>
      <c r="K43" s="37"/>
      <c r="L43" s="37"/>
      <c r="M43" s="37"/>
      <c r="N43" s="21"/>
      <c r="O43" s="21"/>
      <c r="X43" s="25"/>
      <c r="AE43" s="26"/>
    </row>
    <row r="44" spans="1:56">
      <c r="A44" s="104"/>
      <c r="B44" s="37"/>
      <c r="C44" s="37"/>
      <c r="D44" s="37"/>
      <c r="E44" s="37"/>
      <c r="F44" s="37"/>
      <c r="G44" s="37"/>
      <c r="H44" s="37"/>
      <c r="I44" s="37"/>
      <c r="J44" s="37"/>
      <c r="K44" s="37"/>
      <c r="L44" s="37"/>
      <c r="M44" s="37"/>
      <c r="N44" s="21"/>
      <c r="O44" s="21"/>
      <c r="X44" s="25"/>
      <c r="AE44" s="26"/>
    </row>
    <row r="45" spans="1:56">
      <c r="A45" s="104"/>
      <c r="B45" s="37"/>
      <c r="C45" s="37"/>
      <c r="D45" s="37"/>
      <c r="E45" s="37"/>
      <c r="F45" s="37"/>
      <c r="G45" s="37"/>
      <c r="H45" s="37"/>
      <c r="I45" s="37"/>
      <c r="J45" s="37"/>
      <c r="K45" s="37"/>
      <c r="L45" s="37"/>
      <c r="M45" s="37"/>
      <c r="N45" s="21"/>
      <c r="O45" s="21"/>
      <c r="X45" s="25"/>
      <c r="AE45" s="26"/>
    </row>
    <row r="46" spans="1:56" s="139" customFormat="1" ht="30" customHeight="1">
      <c r="A46" s="150"/>
      <c r="B46" s="138"/>
      <c r="C46" s="565" t="s">
        <v>267</v>
      </c>
      <c r="D46" s="710"/>
      <c r="E46" s="710"/>
      <c r="F46" s="710"/>
      <c r="G46" s="710"/>
      <c r="H46" s="710"/>
      <c r="I46" s="710"/>
      <c r="J46" s="710"/>
      <c r="K46" s="710"/>
      <c r="L46" s="710"/>
      <c r="M46" s="710"/>
      <c r="N46" s="711"/>
      <c r="O46" s="141"/>
      <c r="P46" s="151"/>
      <c r="V46" s="140"/>
      <c r="X46" s="152"/>
      <c r="Y46" s="142"/>
      <c r="Z46" s="141"/>
      <c r="AA46" s="141"/>
      <c r="AB46" s="141"/>
      <c r="AC46" s="141"/>
      <c r="AD46" s="142"/>
      <c r="AE46" s="153"/>
      <c r="AF46" s="141"/>
      <c r="AG46" s="141"/>
      <c r="AH46" s="141"/>
      <c r="AI46" s="141"/>
      <c r="AJ46" s="141"/>
      <c r="AK46" s="141"/>
      <c r="AL46" s="142"/>
      <c r="AM46" s="153"/>
      <c r="AN46" s="141"/>
      <c r="AO46" s="141"/>
      <c r="AP46" s="141"/>
      <c r="AQ46" s="141"/>
      <c r="AR46" s="141"/>
      <c r="AS46" s="141"/>
      <c r="AT46" s="141"/>
      <c r="AU46" s="141"/>
      <c r="AV46" s="141"/>
      <c r="AW46" s="141"/>
      <c r="AX46" s="141"/>
      <c r="AY46" s="141"/>
      <c r="AZ46" s="141"/>
      <c r="BA46" s="141"/>
      <c r="BB46" s="141"/>
      <c r="BC46" s="141"/>
      <c r="BD46" s="141"/>
    </row>
    <row r="47" spans="1:56">
      <c r="A47" s="104"/>
      <c r="B47" s="37"/>
      <c r="C47" s="37"/>
      <c r="D47" s="37"/>
      <c r="E47" s="37"/>
      <c r="F47" s="37"/>
      <c r="G47" s="37"/>
      <c r="H47" s="37"/>
      <c r="I47" s="37"/>
      <c r="J47" s="37"/>
      <c r="K47" s="37"/>
      <c r="L47" s="37"/>
      <c r="M47" s="37"/>
      <c r="N47" s="21"/>
      <c r="O47" s="21"/>
      <c r="X47" s="25"/>
      <c r="AE47" s="26"/>
    </row>
    <row r="48" spans="1:56" ht="15.75">
      <c r="A48" s="104"/>
      <c r="B48" s="712" t="s">
        <v>279</v>
      </c>
      <c r="C48" s="476"/>
      <c r="D48" s="476"/>
      <c r="E48" s="476"/>
      <c r="F48" s="476"/>
      <c r="G48" s="476"/>
      <c r="H48" s="476"/>
      <c r="I48" s="476"/>
      <c r="J48" s="476"/>
      <c r="K48" s="476"/>
      <c r="L48" s="476"/>
      <c r="M48" s="476"/>
      <c r="N48" s="476"/>
      <c r="O48" s="21"/>
      <c r="X48" s="25"/>
      <c r="AE48" s="26"/>
    </row>
    <row r="49" spans="1:31">
      <c r="A49" s="104"/>
      <c r="B49" s="21"/>
      <c r="C49" s="21"/>
      <c r="D49" s="21"/>
      <c r="E49" s="21"/>
      <c r="F49" s="21"/>
      <c r="G49" s="21"/>
      <c r="H49" s="21"/>
      <c r="I49" s="37"/>
      <c r="J49" s="37"/>
      <c r="K49" s="37"/>
      <c r="L49" s="37"/>
      <c r="M49" s="37"/>
      <c r="N49" s="21"/>
      <c r="O49" s="21"/>
      <c r="X49" s="25"/>
      <c r="AE49" s="26"/>
    </row>
    <row r="50" spans="1:31" ht="18">
      <c r="A50" s="104"/>
      <c r="B50" s="112"/>
      <c r="C50" s="37"/>
      <c r="D50" s="37"/>
      <c r="E50" s="37"/>
      <c r="F50" s="37"/>
      <c r="G50" s="37"/>
      <c r="H50" s="112"/>
      <c r="I50" s="37"/>
      <c r="J50" s="37"/>
      <c r="K50" s="37"/>
      <c r="L50" s="37"/>
      <c r="M50" s="37"/>
      <c r="N50" s="21"/>
      <c r="O50" s="21"/>
      <c r="X50" s="25"/>
      <c r="AE50" s="26"/>
    </row>
    <row r="51" spans="1:31" ht="15.75">
      <c r="A51" s="104"/>
      <c r="B51" s="37"/>
      <c r="C51" s="113"/>
      <c r="D51" s="37"/>
      <c r="E51" s="37"/>
      <c r="F51" s="37"/>
      <c r="G51" s="37"/>
      <c r="H51" s="37"/>
      <c r="I51" s="113"/>
      <c r="J51" s="37"/>
      <c r="K51" s="37"/>
      <c r="L51" s="37"/>
      <c r="M51" s="37"/>
      <c r="N51" s="21"/>
      <c r="O51" s="21"/>
      <c r="X51" s="25"/>
      <c r="AE51" s="26"/>
    </row>
    <row r="52" spans="1:31">
      <c r="A52" s="104"/>
      <c r="B52" s="37"/>
      <c r="C52" s="37"/>
      <c r="D52" s="37"/>
      <c r="E52" s="37"/>
      <c r="F52" s="37"/>
      <c r="G52" s="37"/>
      <c r="H52" s="37"/>
      <c r="I52" s="37"/>
      <c r="J52" s="37"/>
      <c r="K52" s="37"/>
      <c r="L52" s="37"/>
      <c r="M52" s="37"/>
      <c r="N52" s="21"/>
      <c r="O52" s="21"/>
      <c r="X52" s="25"/>
      <c r="AE52" s="26"/>
    </row>
    <row r="53" spans="1:31">
      <c r="A53" s="104"/>
      <c r="B53" s="37"/>
      <c r="C53" s="37"/>
      <c r="D53" s="37"/>
      <c r="E53" s="37"/>
      <c r="F53" s="37"/>
      <c r="G53" s="37"/>
      <c r="H53" s="37"/>
      <c r="I53" s="37"/>
      <c r="J53" s="37"/>
      <c r="K53" s="37"/>
      <c r="L53" s="37"/>
      <c r="M53" s="37"/>
      <c r="N53" s="21"/>
      <c r="O53" s="21"/>
      <c r="X53" s="25"/>
      <c r="AE53" s="26"/>
    </row>
    <row r="54" spans="1:31">
      <c r="A54" s="104"/>
      <c r="B54" s="37"/>
      <c r="C54" s="37"/>
      <c r="D54" s="37"/>
      <c r="E54" s="37"/>
      <c r="F54" s="37"/>
      <c r="G54" s="37"/>
      <c r="H54" s="37"/>
      <c r="I54" s="37"/>
      <c r="J54" s="37"/>
      <c r="K54" s="37"/>
      <c r="L54" s="37"/>
      <c r="M54" s="37"/>
      <c r="N54" s="21"/>
      <c r="O54" s="21"/>
      <c r="X54" s="25"/>
      <c r="AE54" s="26"/>
    </row>
    <row r="55" spans="1:31">
      <c r="A55" s="104"/>
      <c r="B55" s="37"/>
      <c r="C55" s="37"/>
      <c r="D55" s="37"/>
      <c r="E55" s="37"/>
      <c r="F55" s="37"/>
      <c r="G55" s="37"/>
      <c r="H55" s="37"/>
      <c r="I55" s="37"/>
      <c r="J55" s="37"/>
      <c r="K55" s="37"/>
      <c r="L55" s="37"/>
      <c r="M55" s="37"/>
      <c r="N55" s="21"/>
      <c r="O55" s="21"/>
      <c r="X55" s="25"/>
      <c r="AE55" s="26"/>
    </row>
    <row r="56" spans="1:31">
      <c r="A56" s="104"/>
      <c r="B56" s="37"/>
      <c r="C56" s="37"/>
      <c r="D56" s="37"/>
      <c r="E56" s="37"/>
      <c r="F56" s="37"/>
      <c r="G56" s="37"/>
      <c r="H56" s="37"/>
      <c r="I56" s="37"/>
      <c r="J56" s="37"/>
      <c r="K56" s="37"/>
      <c r="L56" s="37"/>
      <c r="M56" s="37"/>
      <c r="N56" s="21"/>
      <c r="O56" s="21"/>
      <c r="X56" s="25"/>
      <c r="AE56" s="26"/>
    </row>
    <row r="57" spans="1:31">
      <c r="A57" s="104"/>
      <c r="B57" s="37"/>
      <c r="C57" s="37"/>
      <c r="D57" s="37"/>
      <c r="E57" s="37"/>
      <c r="F57" s="37"/>
      <c r="G57" s="37"/>
      <c r="H57" s="37"/>
      <c r="I57" s="37"/>
      <c r="J57" s="37"/>
      <c r="K57" s="37"/>
      <c r="L57" s="37"/>
      <c r="M57" s="37"/>
      <c r="N57" s="21"/>
      <c r="O57" s="21"/>
      <c r="X57" s="25"/>
      <c r="AE57" s="26"/>
    </row>
    <row r="58" spans="1:31">
      <c r="A58" s="104"/>
      <c r="B58" s="37"/>
      <c r="C58" s="37"/>
      <c r="D58" s="37"/>
      <c r="E58" s="37"/>
      <c r="F58" s="37"/>
      <c r="G58" s="37"/>
      <c r="H58" s="37"/>
      <c r="I58" s="37"/>
      <c r="J58" s="37"/>
      <c r="K58" s="37"/>
      <c r="L58" s="37"/>
      <c r="M58" s="37"/>
      <c r="N58" s="21"/>
      <c r="O58" s="21"/>
      <c r="X58" s="25"/>
      <c r="AE58" s="26"/>
    </row>
    <row r="59" spans="1:31">
      <c r="A59" s="104"/>
      <c r="B59" s="37"/>
      <c r="C59" s="37"/>
      <c r="D59" s="37"/>
      <c r="E59" s="37"/>
      <c r="F59" s="37"/>
      <c r="G59" s="37"/>
      <c r="H59" s="37"/>
      <c r="I59" s="37"/>
      <c r="J59" s="37"/>
      <c r="K59" s="37"/>
      <c r="L59" s="37"/>
      <c r="M59" s="37"/>
      <c r="N59" s="21"/>
      <c r="O59" s="21"/>
      <c r="X59" s="25"/>
      <c r="AE59" s="26"/>
    </row>
    <row r="60" spans="1:31">
      <c r="A60" s="104"/>
      <c r="B60" s="37"/>
      <c r="C60" s="37"/>
      <c r="D60" s="37"/>
      <c r="E60" s="37"/>
      <c r="F60" s="37"/>
      <c r="G60" s="37"/>
      <c r="H60" s="37"/>
      <c r="I60" s="37"/>
      <c r="J60" s="37"/>
      <c r="K60" s="37"/>
      <c r="L60" s="37"/>
      <c r="M60" s="37"/>
      <c r="N60" s="21"/>
      <c r="O60" s="21"/>
      <c r="X60" s="25"/>
      <c r="AE60" s="26"/>
    </row>
    <row r="61" spans="1:31">
      <c r="A61" s="104"/>
      <c r="B61" s="37"/>
      <c r="C61" s="37"/>
      <c r="D61" s="37"/>
      <c r="E61" s="37"/>
      <c r="F61" s="37"/>
      <c r="G61" s="37"/>
      <c r="H61" s="37"/>
      <c r="I61" s="37"/>
      <c r="J61" s="37"/>
      <c r="K61" s="37"/>
      <c r="L61" s="37"/>
      <c r="M61" s="37"/>
      <c r="N61" s="21"/>
      <c r="O61" s="21"/>
      <c r="X61" s="25"/>
      <c r="AE61" s="26"/>
    </row>
    <row r="62" spans="1:31">
      <c r="A62" s="104"/>
      <c r="B62" s="37"/>
      <c r="C62" s="37"/>
      <c r="D62" s="37"/>
      <c r="E62" s="37"/>
      <c r="F62" s="37"/>
      <c r="G62" s="37"/>
      <c r="H62" s="37"/>
      <c r="I62" s="37"/>
      <c r="J62" s="37"/>
      <c r="K62" s="37"/>
      <c r="L62" s="37"/>
      <c r="M62" s="37"/>
      <c r="N62" s="21"/>
      <c r="O62" s="21"/>
      <c r="X62" s="25"/>
      <c r="AE62" s="26"/>
    </row>
    <row r="63" spans="1:31">
      <c r="A63" s="104"/>
      <c r="B63" s="37"/>
      <c r="C63" s="37"/>
      <c r="D63" s="37"/>
      <c r="E63" s="37"/>
      <c r="F63" s="37"/>
      <c r="G63" s="37"/>
      <c r="H63" s="37"/>
      <c r="I63" s="37"/>
      <c r="J63" s="37"/>
      <c r="K63" s="37"/>
      <c r="L63" s="37"/>
      <c r="M63" s="37"/>
      <c r="N63" s="21"/>
      <c r="O63" s="21"/>
      <c r="X63" s="25"/>
      <c r="AE63" s="26"/>
    </row>
    <row r="64" spans="1:31">
      <c r="A64" s="104"/>
      <c r="B64" s="37"/>
      <c r="C64" s="37"/>
      <c r="D64" s="37"/>
      <c r="E64" s="37"/>
      <c r="F64" s="37"/>
      <c r="G64" s="37"/>
      <c r="H64" s="37"/>
      <c r="I64" s="37"/>
      <c r="J64" s="37"/>
      <c r="K64" s="37"/>
      <c r="L64" s="37"/>
      <c r="M64" s="37"/>
      <c r="N64" s="21"/>
      <c r="O64" s="21"/>
      <c r="X64" s="25"/>
      <c r="AE64" s="26"/>
    </row>
    <row r="65" spans="1:56">
      <c r="A65" s="104"/>
      <c r="B65" s="37"/>
      <c r="C65" s="37"/>
      <c r="D65" s="37"/>
      <c r="E65" s="37"/>
      <c r="F65" s="37"/>
      <c r="G65" s="37"/>
      <c r="H65" s="37"/>
      <c r="I65" s="37"/>
      <c r="J65" s="37"/>
      <c r="K65" s="37"/>
      <c r="L65" s="37"/>
      <c r="M65" s="37"/>
      <c r="N65" s="21"/>
      <c r="O65" s="21"/>
      <c r="X65" s="25"/>
      <c r="AE65" s="26"/>
    </row>
    <row r="66" spans="1:56">
      <c r="A66" s="104"/>
      <c r="B66" s="37"/>
      <c r="C66" s="37"/>
      <c r="D66" s="37"/>
      <c r="E66" s="37"/>
      <c r="F66" s="37"/>
      <c r="G66" s="37"/>
      <c r="H66" s="37"/>
      <c r="I66" s="37"/>
      <c r="J66" s="37"/>
      <c r="K66" s="37"/>
      <c r="L66" s="37"/>
      <c r="M66" s="37"/>
      <c r="N66" s="21"/>
      <c r="O66" s="21"/>
      <c r="X66" s="25"/>
      <c r="AE66" s="26"/>
    </row>
    <row r="67" spans="1:56">
      <c r="A67" s="104"/>
      <c r="B67" s="37"/>
      <c r="C67" s="37"/>
      <c r="D67" s="37"/>
      <c r="E67" s="37"/>
      <c r="F67" s="37"/>
      <c r="G67" s="37"/>
      <c r="H67" s="37"/>
      <c r="I67" s="37"/>
      <c r="J67" s="37"/>
      <c r="K67" s="37"/>
      <c r="L67" s="37"/>
      <c r="M67" s="37"/>
      <c r="N67" s="21"/>
      <c r="O67" s="21"/>
      <c r="X67" s="25"/>
      <c r="AE67" s="26"/>
    </row>
    <row r="68" spans="1:56">
      <c r="A68" s="104"/>
      <c r="B68" s="37"/>
      <c r="C68" s="37"/>
      <c r="D68" s="37"/>
      <c r="E68" s="37"/>
      <c r="F68" s="37"/>
      <c r="G68" s="37"/>
      <c r="H68" s="37"/>
      <c r="I68" s="37"/>
      <c r="J68" s="37"/>
      <c r="K68" s="37"/>
      <c r="L68" s="37"/>
      <c r="M68" s="37"/>
      <c r="N68" s="21"/>
      <c r="O68" s="21"/>
      <c r="X68" s="25"/>
      <c r="AE68" s="26"/>
    </row>
    <row r="69" spans="1:56">
      <c r="A69" s="104"/>
      <c r="B69" s="37"/>
      <c r="C69" s="37"/>
      <c r="D69" s="37"/>
      <c r="E69" s="37"/>
      <c r="F69" s="37"/>
      <c r="G69" s="37"/>
      <c r="H69" s="37"/>
      <c r="I69" s="37"/>
      <c r="J69" s="37"/>
      <c r="K69" s="37"/>
      <c r="L69" s="37"/>
      <c r="M69" s="37"/>
      <c r="N69" s="21"/>
      <c r="O69" s="21"/>
      <c r="X69" s="25"/>
      <c r="AE69" s="26"/>
    </row>
    <row r="70" spans="1:56" s="145" customFormat="1" ht="24.95" customHeight="1">
      <c r="A70" s="154"/>
      <c r="B70" s="154"/>
      <c r="C70" s="154"/>
      <c r="D70" s="763" t="s">
        <v>277</v>
      </c>
      <c r="E70" s="764"/>
      <c r="F70" s="764"/>
      <c r="G70" s="764"/>
      <c r="H70" s="764"/>
      <c r="I70" s="764"/>
      <c r="J70" s="764"/>
      <c r="K70" s="764"/>
      <c r="L70" s="764"/>
      <c r="M70" s="764"/>
      <c r="N70" s="765"/>
      <c r="P70" s="144"/>
      <c r="V70" s="146"/>
      <c r="X70" s="127"/>
      <c r="Y70" s="148"/>
      <c r="Z70" s="127"/>
      <c r="AA70" s="127"/>
      <c r="AB70" s="127"/>
      <c r="AC70" s="127"/>
      <c r="AD70" s="148"/>
      <c r="AE70" s="127"/>
      <c r="AF70" s="127"/>
      <c r="AG70" s="127"/>
      <c r="AH70" s="127"/>
      <c r="AI70" s="127"/>
      <c r="AJ70" s="127"/>
      <c r="AK70" s="127"/>
      <c r="AL70" s="127"/>
      <c r="AM70" s="127"/>
      <c r="AN70" s="127"/>
      <c r="AO70" s="127"/>
      <c r="AP70" s="127"/>
      <c r="AQ70" s="127"/>
      <c r="AR70" s="127"/>
      <c r="AS70" s="127"/>
      <c r="AT70" s="127"/>
      <c r="AU70" s="127"/>
      <c r="AV70" s="127"/>
      <c r="AW70" s="127"/>
      <c r="AX70" s="127"/>
      <c r="AY70" s="127"/>
      <c r="AZ70" s="127"/>
      <c r="BA70" s="127"/>
      <c r="BB70" s="127"/>
      <c r="BC70" s="127"/>
      <c r="BD70" s="127"/>
    </row>
    <row r="71" spans="1:56">
      <c r="A71" s="104"/>
      <c r="B71" s="37"/>
      <c r="C71" s="37"/>
      <c r="D71" s="37"/>
      <c r="E71" s="37"/>
      <c r="F71" s="37"/>
      <c r="G71" s="37"/>
      <c r="H71" s="37"/>
      <c r="I71" s="37"/>
      <c r="J71" s="37"/>
      <c r="K71" s="37"/>
      <c r="L71" s="37"/>
      <c r="M71" s="37"/>
      <c r="N71" s="21"/>
      <c r="O71" s="21"/>
      <c r="X71" s="25"/>
      <c r="AE71" s="26"/>
    </row>
    <row r="72" spans="1:56" ht="17.25">
      <c r="A72" s="104"/>
      <c r="B72" s="713" t="s">
        <v>94</v>
      </c>
      <c r="C72" s="513"/>
      <c r="D72" s="513"/>
      <c r="E72" s="513"/>
      <c r="F72" s="513"/>
      <c r="G72" s="513"/>
      <c r="H72" s="513"/>
      <c r="I72" s="513"/>
      <c r="J72" s="513"/>
      <c r="K72" s="513"/>
      <c r="L72" s="513"/>
      <c r="M72" s="513"/>
      <c r="N72" s="513"/>
      <c r="O72" s="21"/>
      <c r="X72" s="25"/>
      <c r="AE72" s="26"/>
    </row>
    <row r="73" spans="1:56">
      <c r="A73" s="104"/>
      <c r="B73" s="37"/>
      <c r="C73" s="37"/>
      <c r="D73" s="37"/>
      <c r="E73" s="37"/>
      <c r="F73" s="37"/>
      <c r="G73" s="37"/>
      <c r="H73" s="37"/>
      <c r="I73" s="37"/>
      <c r="J73" s="37"/>
      <c r="K73" s="37"/>
      <c r="L73" s="37"/>
      <c r="M73" s="37"/>
      <c r="N73" s="21"/>
      <c r="O73" s="21"/>
      <c r="X73" s="25"/>
      <c r="AE73" s="26"/>
    </row>
    <row r="74" spans="1:56">
      <c r="A74" s="104"/>
      <c r="B74" s="37"/>
      <c r="D74" s="37"/>
      <c r="E74" s="37"/>
      <c r="F74" s="37"/>
      <c r="G74" s="37"/>
      <c r="H74" s="37"/>
      <c r="I74" s="37"/>
      <c r="J74" s="37"/>
      <c r="K74" s="37"/>
      <c r="L74" s="37"/>
      <c r="M74" s="37"/>
      <c r="N74" s="21"/>
      <c r="O74" s="21"/>
      <c r="X74" s="25"/>
      <c r="AE74" s="26"/>
    </row>
    <row r="75" spans="1:56">
      <c r="A75" s="104"/>
      <c r="B75" s="37"/>
      <c r="C75" s="37"/>
      <c r="D75" s="37"/>
      <c r="E75" s="37"/>
      <c r="F75" s="37"/>
      <c r="G75" s="37"/>
      <c r="H75" s="37"/>
      <c r="I75" s="37"/>
      <c r="J75" s="37"/>
      <c r="K75" s="37"/>
      <c r="L75" s="37"/>
      <c r="M75" s="37"/>
      <c r="N75" s="21"/>
      <c r="O75" s="21"/>
      <c r="X75" s="25"/>
      <c r="AE75" s="26"/>
    </row>
    <row r="76" spans="1:56">
      <c r="A76" s="104"/>
      <c r="B76" s="37"/>
      <c r="C76" s="37"/>
      <c r="D76" s="37"/>
      <c r="E76" s="37"/>
      <c r="F76" s="37"/>
      <c r="G76" s="37"/>
      <c r="H76" s="37"/>
      <c r="I76" s="37"/>
      <c r="J76" s="37"/>
      <c r="K76" s="37"/>
      <c r="L76" s="37"/>
      <c r="M76" s="37"/>
      <c r="N76" s="21"/>
      <c r="O76" s="21"/>
      <c r="X76" s="25"/>
      <c r="AE76" s="26"/>
    </row>
    <row r="77" spans="1:56">
      <c r="A77" s="104"/>
      <c r="B77" s="37"/>
      <c r="C77" s="37"/>
      <c r="D77" s="37"/>
      <c r="E77" s="37"/>
      <c r="F77" s="37"/>
      <c r="G77" s="37"/>
      <c r="H77" s="37"/>
      <c r="I77" s="37"/>
      <c r="J77" s="37"/>
      <c r="K77" s="37"/>
      <c r="L77" s="37"/>
      <c r="M77" s="37"/>
      <c r="N77" s="21"/>
      <c r="O77" s="21"/>
      <c r="X77" s="25"/>
      <c r="AE77" s="26"/>
    </row>
    <row r="78" spans="1:56">
      <c r="A78" s="104"/>
      <c r="B78" s="37"/>
      <c r="C78" s="37"/>
      <c r="D78" s="37"/>
      <c r="E78" s="37"/>
      <c r="F78" s="37"/>
      <c r="G78" s="37"/>
      <c r="H78" s="37"/>
      <c r="I78" s="37"/>
      <c r="J78" s="37"/>
      <c r="K78" s="37"/>
      <c r="L78" s="37"/>
      <c r="M78" s="37"/>
      <c r="N78" s="21"/>
      <c r="O78" s="21"/>
      <c r="X78" s="25"/>
      <c r="AE78" s="26"/>
    </row>
    <row r="79" spans="1:56">
      <c r="A79" s="104"/>
      <c r="B79" s="37"/>
      <c r="C79" s="37"/>
      <c r="D79" s="37"/>
      <c r="E79" s="37"/>
      <c r="F79" s="37"/>
      <c r="G79" s="37"/>
      <c r="H79" s="37"/>
      <c r="I79" s="37"/>
      <c r="J79" s="37"/>
      <c r="K79" s="37"/>
      <c r="L79" s="37"/>
      <c r="M79" s="37"/>
      <c r="N79" s="21"/>
      <c r="O79" s="21"/>
      <c r="X79" s="25"/>
      <c r="AE79" s="26"/>
    </row>
    <row r="80" spans="1:56">
      <c r="A80" s="104"/>
      <c r="B80" s="37"/>
      <c r="C80" s="37"/>
      <c r="D80" s="37"/>
      <c r="E80" s="37"/>
      <c r="F80" s="37"/>
      <c r="G80" s="37"/>
      <c r="H80" s="37"/>
      <c r="I80" s="37"/>
      <c r="J80" s="37"/>
      <c r="K80" s="37"/>
      <c r="L80" s="37"/>
      <c r="M80" s="37"/>
      <c r="N80" s="21"/>
      <c r="O80" s="21"/>
      <c r="X80" s="25"/>
      <c r="AE80" s="26"/>
    </row>
    <row r="81" spans="1:31">
      <c r="A81" s="104"/>
      <c r="B81" s="37"/>
      <c r="C81" s="37"/>
      <c r="D81" s="37"/>
      <c r="E81" s="37"/>
      <c r="F81" s="37"/>
      <c r="G81" s="37"/>
      <c r="H81" s="37"/>
      <c r="I81" s="37"/>
      <c r="J81" s="37"/>
      <c r="K81" s="37"/>
      <c r="L81" s="37"/>
      <c r="M81" s="37"/>
      <c r="N81" s="21"/>
      <c r="O81" s="21"/>
      <c r="X81" s="25"/>
      <c r="AE81" s="26"/>
    </row>
    <row r="82" spans="1:31">
      <c r="A82" s="104"/>
      <c r="B82" s="37"/>
      <c r="C82" s="37"/>
      <c r="D82" s="37"/>
      <c r="E82" s="37"/>
      <c r="F82" s="37"/>
      <c r="G82" s="37"/>
      <c r="H82" s="37"/>
      <c r="I82" s="37"/>
      <c r="J82" s="37"/>
      <c r="K82" s="37"/>
      <c r="L82" s="37"/>
      <c r="M82" s="37"/>
      <c r="N82" s="21"/>
      <c r="O82" s="21"/>
      <c r="X82" s="25"/>
      <c r="AE82" s="26"/>
    </row>
    <row r="83" spans="1:31">
      <c r="A83" s="104"/>
      <c r="B83" s="37"/>
      <c r="C83" s="37"/>
      <c r="D83" s="37"/>
      <c r="E83" s="37"/>
      <c r="F83" s="37"/>
      <c r="G83" s="37"/>
      <c r="H83" s="37"/>
      <c r="I83" s="37"/>
      <c r="J83" s="37"/>
      <c r="K83" s="37"/>
      <c r="L83" s="37"/>
      <c r="M83" s="37"/>
      <c r="N83" s="21"/>
      <c r="O83" s="21"/>
      <c r="X83" s="25"/>
      <c r="AE83" s="26"/>
    </row>
    <row r="84" spans="1:31">
      <c r="A84" s="104"/>
      <c r="B84" s="37"/>
      <c r="C84" s="37"/>
      <c r="D84" s="37"/>
      <c r="E84" s="37"/>
      <c r="F84" s="37"/>
      <c r="G84" s="37"/>
      <c r="H84" s="37"/>
      <c r="I84" s="37"/>
      <c r="J84" s="37"/>
      <c r="K84" s="37"/>
      <c r="L84" s="37"/>
      <c r="M84" s="37"/>
      <c r="N84" s="21"/>
      <c r="O84" s="21"/>
      <c r="X84" s="25"/>
      <c r="AE84" s="26"/>
    </row>
    <row r="85" spans="1:31">
      <c r="A85" s="104"/>
      <c r="B85" s="37"/>
      <c r="C85" s="37"/>
      <c r="D85" s="37"/>
      <c r="E85" s="37"/>
      <c r="F85" s="37"/>
      <c r="G85" s="37"/>
      <c r="H85" s="37"/>
      <c r="I85" s="37"/>
      <c r="J85" s="37"/>
      <c r="K85" s="37"/>
      <c r="L85" s="37"/>
      <c r="M85" s="37"/>
      <c r="N85" s="21"/>
      <c r="O85" s="21"/>
      <c r="X85" s="25"/>
      <c r="AE85" s="26"/>
    </row>
    <row r="86" spans="1:31">
      <c r="A86" s="104"/>
      <c r="B86" s="37"/>
      <c r="C86" s="37"/>
      <c r="D86" s="37"/>
      <c r="E86" s="37"/>
      <c r="F86" s="37"/>
      <c r="G86" s="37"/>
      <c r="H86" s="37"/>
      <c r="I86" s="37"/>
      <c r="J86" s="37"/>
      <c r="K86" s="37"/>
      <c r="L86" s="37"/>
      <c r="M86" s="37"/>
      <c r="N86" s="21"/>
      <c r="O86" s="21"/>
      <c r="X86" s="25"/>
      <c r="AE86" s="26"/>
    </row>
    <row r="87" spans="1:31">
      <c r="A87" s="104"/>
      <c r="B87" s="37"/>
      <c r="C87" s="37"/>
      <c r="D87" s="37"/>
      <c r="E87" s="37"/>
      <c r="F87" s="37"/>
      <c r="G87" s="37"/>
      <c r="H87" s="37"/>
      <c r="I87" s="37"/>
      <c r="J87" s="37"/>
      <c r="K87" s="37"/>
      <c r="L87" s="37"/>
      <c r="M87" s="37"/>
      <c r="N87" s="21"/>
      <c r="O87" s="21"/>
      <c r="X87" s="25"/>
      <c r="AE87" s="26"/>
    </row>
    <row r="88" spans="1:31">
      <c r="A88" s="104"/>
      <c r="B88" s="37"/>
      <c r="C88" s="37"/>
      <c r="D88" s="37"/>
      <c r="E88" s="37"/>
      <c r="F88" s="37"/>
      <c r="G88" s="37"/>
      <c r="H88" s="37"/>
      <c r="I88" s="37"/>
      <c r="J88" s="37"/>
      <c r="K88" s="37"/>
      <c r="L88" s="37"/>
      <c r="M88" s="37"/>
      <c r="N88" s="21"/>
      <c r="O88" s="21"/>
      <c r="X88" s="25"/>
      <c r="AE88" s="26"/>
    </row>
    <row r="89" spans="1:31">
      <c r="A89" s="104"/>
      <c r="B89" s="37"/>
      <c r="C89" s="37"/>
      <c r="D89" s="37"/>
      <c r="E89" s="37"/>
      <c r="F89" s="37"/>
      <c r="G89" s="37"/>
      <c r="H89" s="37"/>
      <c r="I89" s="37"/>
      <c r="J89" s="37"/>
      <c r="K89" s="37"/>
      <c r="L89" s="37"/>
      <c r="M89" s="37"/>
      <c r="N89" s="21"/>
      <c r="O89" s="21"/>
      <c r="X89" s="25"/>
      <c r="AE89" s="26"/>
    </row>
    <row r="90" spans="1:31">
      <c r="A90" s="37"/>
      <c r="B90" s="37"/>
      <c r="C90" s="37"/>
      <c r="D90" s="37"/>
      <c r="E90" s="37"/>
      <c r="F90" s="37"/>
      <c r="G90" s="37"/>
      <c r="H90" s="37"/>
      <c r="I90" s="37"/>
      <c r="J90" s="37"/>
      <c r="K90" s="37"/>
      <c r="L90" s="37"/>
      <c r="M90" s="37"/>
      <c r="N90" s="21"/>
      <c r="O90" s="21"/>
      <c r="X90" s="25"/>
      <c r="AE90" s="26"/>
    </row>
    <row r="91" spans="1:31">
      <c r="A91" s="37"/>
      <c r="B91" s="37"/>
      <c r="C91" s="37"/>
      <c r="D91" s="37"/>
      <c r="E91" s="37"/>
      <c r="F91" s="37"/>
      <c r="G91" s="37"/>
      <c r="H91" s="37"/>
      <c r="I91" s="37"/>
      <c r="J91" s="37"/>
      <c r="K91" s="37"/>
      <c r="L91" s="37"/>
      <c r="M91" s="37"/>
      <c r="N91" s="21"/>
      <c r="O91" s="21"/>
      <c r="X91" s="25"/>
      <c r="AE91" s="26"/>
    </row>
    <row r="92" spans="1:31">
      <c r="A92" s="37"/>
      <c r="B92" s="37"/>
      <c r="C92" s="37"/>
      <c r="D92" s="37"/>
      <c r="E92" s="37"/>
      <c r="F92" s="37"/>
      <c r="G92" s="37"/>
      <c r="H92" s="37"/>
      <c r="I92" s="37"/>
      <c r="J92" s="37"/>
      <c r="K92" s="37"/>
      <c r="L92" s="37"/>
      <c r="M92" s="37"/>
      <c r="N92" s="21"/>
      <c r="O92" s="21"/>
      <c r="X92" s="25"/>
      <c r="AE92" s="26"/>
    </row>
    <row r="93" spans="1:31">
      <c r="A93" s="37"/>
      <c r="B93" s="37"/>
      <c r="C93" s="37"/>
      <c r="D93" s="37"/>
      <c r="E93" s="37"/>
      <c r="F93" s="37"/>
      <c r="G93" s="37"/>
      <c r="H93" s="37"/>
      <c r="I93" s="37"/>
      <c r="J93" s="37"/>
      <c r="K93" s="37"/>
      <c r="L93" s="37"/>
      <c r="M93" s="37"/>
      <c r="N93" s="21"/>
      <c r="O93" s="21"/>
      <c r="X93" s="25"/>
      <c r="AE93" s="26"/>
    </row>
    <row r="94" spans="1:31">
      <c r="A94" s="37"/>
      <c r="B94" s="37"/>
      <c r="C94" s="37"/>
      <c r="D94" s="37"/>
      <c r="E94" s="37"/>
      <c r="F94" s="37"/>
      <c r="G94" s="37"/>
      <c r="H94" s="37"/>
      <c r="I94" s="37"/>
      <c r="J94" s="37"/>
      <c r="K94" s="37"/>
      <c r="L94" s="37"/>
      <c r="M94" s="37"/>
      <c r="N94" s="21"/>
      <c r="O94" s="21"/>
      <c r="X94" s="25"/>
      <c r="AE94" s="26"/>
    </row>
    <row r="95" spans="1:31">
      <c r="A95" s="37"/>
      <c r="B95" s="37"/>
      <c r="C95" s="37"/>
      <c r="D95" s="37"/>
      <c r="E95" s="37"/>
      <c r="F95" s="37"/>
      <c r="G95" s="37"/>
      <c r="H95" s="37"/>
      <c r="I95" s="37"/>
      <c r="J95" s="37"/>
      <c r="K95" s="37"/>
      <c r="L95" s="37"/>
      <c r="M95" s="37"/>
      <c r="N95" s="21"/>
      <c r="O95" s="21"/>
      <c r="X95" s="25"/>
      <c r="AE95" s="26"/>
    </row>
    <row r="96" spans="1:31">
      <c r="A96" s="37"/>
      <c r="B96" s="37"/>
      <c r="C96" s="37"/>
      <c r="D96" s="37"/>
      <c r="E96" s="37"/>
      <c r="F96" s="37"/>
      <c r="G96" s="37"/>
      <c r="H96" s="37"/>
      <c r="I96" s="37"/>
      <c r="J96" s="37"/>
      <c r="K96" s="37"/>
      <c r="L96" s="37"/>
      <c r="M96" s="37"/>
      <c r="N96" s="21"/>
      <c r="O96" s="21"/>
      <c r="X96" s="25"/>
      <c r="AE96" s="26"/>
    </row>
    <row r="97" spans="1:56">
      <c r="A97" s="37"/>
      <c r="B97" s="37"/>
      <c r="C97" s="37"/>
      <c r="D97" s="37"/>
      <c r="E97" s="37"/>
      <c r="F97" s="37"/>
      <c r="G97" s="37"/>
      <c r="H97" s="37"/>
      <c r="I97" s="37"/>
      <c r="J97" s="37"/>
      <c r="K97" s="37"/>
      <c r="L97" s="37"/>
      <c r="M97" s="37"/>
      <c r="N97" s="21"/>
      <c r="O97" s="21"/>
      <c r="X97" s="25"/>
      <c r="AE97" s="26"/>
    </row>
    <row r="98" spans="1:56">
      <c r="A98" s="37"/>
      <c r="B98" s="37"/>
      <c r="C98" s="37"/>
      <c r="D98" s="37"/>
      <c r="E98" s="37"/>
      <c r="F98" s="37"/>
      <c r="G98" s="37"/>
      <c r="H98" s="37"/>
      <c r="I98" s="37"/>
      <c r="J98" s="37"/>
      <c r="K98" s="37"/>
      <c r="L98" s="37"/>
      <c r="M98" s="37"/>
      <c r="N98" s="21"/>
      <c r="O98" s="21"/>
      <c r="X98" s="25"/>
      <c r="AE98" s="26"/>
    </row>
    <row r="99" spans="1:56">
      <c r="A99" s="37"/>
      <c r="B99" s="37"/>
      <c r="C99" s="37"/>
      <c r="D99" s="37"/>
      <c r="E99" s="37"/>
      <c r="F99" s="37"/>
      <c r="G99" s="37"/>
      <c r="H99" s="37"/>
      <c r="I99" s="37"/>
      <c r="J99" s="37"/>
      <c r="K99" s="37"/>
      <c r="L99" s="37"/>
      <c r="M99" s="37"/>
      <c r="N99" s="21"/>
      <c r="O99" s="21"/>
      <c r="X99" s="25"/>
      <c r="AE99" s="26"/>
    </row>
    <row r="100" spans="1:56">
      <c r="A100" s="37"/>
      <c r="B100" s="37"/>
      <c r="C100" s="37"/>
      <c r="D100" s="37"/>
      <c r="E100" s="37"/>
      <c r="F100" s="37"/>
      <c r="G100" s="37"/>
      <c r="H100" s="37"/>
      <c r="I100" s="37"/>
      <c r="J100" s="37"/>
      <c r="K100" s="37"/>
      <c r="L100" s="37"/>
      <c r="M100" s="37"/>
      <c r="N100" s="21"/>
      <c r="O100" s="21"/>
      <c r="X100" s="25"/>
      <c r="AE100" s="26"/>
    </row>
    <row r="101" spans="1:56">
      <c r="A101" s="37"/>
      <c r="B101" s="37"/>
      <c r="C101" s="37"/>
      <c r="D101" s="37"/>
      <c r="E101" s="37"/>
      <c r="F101" s="37"/>
      <c r="G101" s="37"/>
      <c r="H101" s="37"/>
      <c r="I101" s="37"/>
      <c r="J101" s="37"/>
      <c r="K101" s="37"/>
      <c r="L101" s="37"/>
      <c r="M101" s="37"/>
      <c r="N101" s="21"/>
      <c r="O101" s="21"/>
      <c r="X101" s="25"/>
      <c r="AE101" s="26"/>
    </row>
    <row r="102" spans="1:56">
      <c r="A102" s="37"/>
      <c r="B102" s="37"/>
      <c r="C102" s="37"/>
      <c r="D102" s="37"/>
      <c r="E102" s="37"/>
      <c r="F102" s="37"/>
      <c r="G102" s="37"/>
      <c r="H102" s="37"/>
      <c r="I102" s="37"/>
      <c r="J102" s="37"/>
      <c r="K102" s="37"/>
      <c r="L102" s="37"/>
      <c r="M102" s="37"/>
      <c r="N102" s="21"/>
      <c r="O102" s="21"/>
      <c r="X102" s="25"/>
      <c r="AE102" s="26"/>
    </row>
    <row r="103" spans="1:56">
      <c r="A103" s="37"/>
      <c r="B103" s="37"/>
      <c r="C103" s="37"/>
      <c r="D103" s="37"/>
      <c r="E103" s="37"/>
      <c r="F103" s="37"/>
      <c r="G103" s="37"/>
      <c r="H103" s="37"/>
      <c r="I103" s="37"/>
      <c r="J103" s="37"/>
      <c r="K103" s="37"/>
      <c r="L103" s="37"/>
      <c r="M103" s="37"/>
      <c r="N103" s="21"/>
      <c r="O103" s="21"/>
      <c r="X103" s="25"/>
      <c r="AE103" s="26"/>
    </row>
    <row r="104" spans="1:56">
      <c r="A104" s="37"/>
      <c r="B104" s="37"/>
      <c r="C104" s="37"/>
      <c r="D104" s="37"/>
      <c r="E104" s="37"/>
      <c r="F104" s="37"/>
      <c r="G104" s="37"/>
      <c r="H104" s="37"/>
      <c r="I104" s="37"/>
      <c r="J104" s="37"/>
      <c r="K104" s="37"/>
      <c r="L104" s="37"/>
      <c r="M104" s="37"/>
      <c r="N104" s="21"/>
      <c r="O104" s="21"/>
      <c r="X104" s="25"/>
      <c r="AE104" s="26"/>
    </row>
    <row r="105" spans="1:56">
      <c r="A105" s="37"/>
      <c r="B105" s="37"/>
      <c r="C105" s="37"/>
      <c r="D105" s="37"/>
      <c r="E105" s="37"/>
      <c r="F105" s="37"/>
      <c r="G105" s="37"/>
      <c r="H105" s="37"/>
      <c r="I105" s="37"/>
      <c r="J105" s="37"/>
      <c r="K105" s="37"/>
      <c r="L105" s="37"/>
      <c r="M105" s="37"/>
      <c r="N105" s="21"/>
      <c r="O105" s="21"/>
      <c r="X105" s="25"/>
      <c r="AE105" s="26"/>
    </row>
    <row r="106" spans="1:56">
      <c r="A106" s="37"/>
      <c r="B106" s="37"/>
      <c r="C106" s="37"/>
      <c r="D106" s="37"/>
      <c r="E106" s="37"/>
      <c r="F106" s="37"/>
      <c r="G106" s="37"/>
      <c r="H106" s="37"/>
      <c r="I106" s="37"/>
      <c r="J106" s="37"/>
      <c r="K106" s="37"/>
      <c r="L106" s="37"/>
      <c r="M106" s="37"/>
      <c r="N106" s="21"/>
      <c r="O106" s="21"/>
      <c r="X106" s="25"/>
      <c r="AE106" s="26"/>
    </row>
    <row r="107" spans="1:56">
      <c r="A107" s="37"/>
      <c r="B107" s="37"/>
      <c r="C107" s="37"/>
      <c r="D107" s="37"/>
      <c r="E107" s="37"/>
      <c r="F107" s="37"/>
      <c r="G107" s="37"/>
      <c r="H107" s="37"/>
      <c r="I107" s="37"/>
      <c r="J107" s="37"/>
      <c r="K107" s="37"/>
      <c r="L107" s="37"/>
      <c r="M107" s="37"/>
      <c r="N107" s="21"/>
      <c r="O107" s="21"/>
      <c r="X107" s="25"/>
      <c r="AE107" s="26"/>
    </row>
    <row r="108" spans="1:56">
      <c r="A108" s="37"/>
      <c r="B108" s="37"/>
      <c r="C108" s="37"/>
      <c r="D108" s="37"/>
      <c r="E108" s="37"/>
      <c r="F108" s="37"/>
      <c r="G108" s="37"/>
      <c r="H108" s="37"/>
      <c r="I108" s="37"/>
      <c r="J108" s="37"/>
      <c r="K108" s="37"/>
      <c r="L108" s="37"/>
      <c r="M108" s="37"/>
      <c r="N108" s="21"/>
      <c r="O108" s="21"/>
      <c r="X108" s="25"/>
      <c r="AE108" s="26"/>
    </row>
    <row r="109" spans="1:56">
      <c r="A109" s="37"/>
      <c r="B109" s="37"/>
      <c r="C109" s="37"/>
      <c r="D109" s="37"/>
      <c r="E109" s="37"/>
      <c r="F109" s="37"/>
      <c r="G109" s="37"/>
      <c r="H109" s="37"/>
      <c r="I109" s="37"/>
      <c r="J109" s="37"/>
      <c r="K109" s="37"/>
      <c r="L109" s="37"/>
      <c r="M109" s="37"/>
      <c r="N109" s="21"/>
      <c r="O109" s="21"/>
      <c r="X109" s="25"/>
      <c r="AE109" s="26"/>
    </row>
    <row r="110" spans="1:56" s="145" customFormat="1" ht="24.95" customHeight="1">
      <c r="A110" s="154"/>
      <c r="B110" s="154"/>
      <c r="C110" s="154"/>
      <c r="D110" s="763" t="s">
        <v>495</v>
      </c>
      <c r="E110" s="764"/>
      <c r="F110" s="764"/>
      <c r="G110" s="764"/>
      <c r="H110" s="764"/>
      <c r="I110" s="764"/>
      <c r="J110" s="764"/>
      <c r="K110" s="764"/>
      <c r="L110" s="764"/>
      <c r="M110" s="764"/>
      <c r="N110" s="765"/>
      <c r="P110" s="144"/>
      <c r="V110" s="146"/>
      <c r="X110" s="127"/>
      <c r="Y110" s="148"/>
      <c r="Z110" s="127"/>
      <c r="AA110" s="127"/>
      <c r="AB110" s="127"/>
      <c r="AC110" s="127"/>
      <c r="AD110" s="148"/>
      <c r="AE110" s="127"/>
      <c r="AF110" s="127"/>
      <c r="AG110" s="127"/>
      <c r="AH110" s="127"/>
      <c r="AI110" s="127"/>
      <c r="AJ110" s="127"/>
      <c r="AK110" s="127"/>
      <c r="AL110" s="127"/>
      <c r="AM110" s="127"/>
      <c r="AN110" s="127"/>
      <c r="AO110" s="127"/>
      <c r="AP110" s="127"/>
      <c r="AQ110" s="127"/>
      <c r="AR110" s="127"/>
      <c r="AS110" s="127"/>
      <c r="AT110" s="127"/>
      <c r="AU110" s="127"/>
      <c r="AV110" s="127"/>
      <c r="AW110" s="127"/>
      <c r="AX110" s="127"/>
      <c r="AY110" s="127"/>
      <c r="AZ110" s="127"/>
      <c r="BA110" s="127"/>
      <c r="BB110" s="127"/>
      <c r="BC110" s="127"/>
      <c r="BD110" s="127"/>
    </row>
    <row r="111" spans="1:56">
      <c r="A111" s="37"/>
      <c r="B111" s="37"/>
      <c r="C111" s="37"/>
      <c r="D111" s="37"/>
      <c r="E111" s="37"/>
      <c r="F111" s="37"/>
      <c r="G111" s="37"/>
      <c r="H111" s="37"/>
      <c r="I111" s="37"/>
      <c r="J111" s="37"/>
      <c r="K111" s="37"/>
      <c r="L111" s="37"/>
      <c r="M111" s="37"/>
      <c r="N111" s="21"/>
      <c r="O111" s="21"/>
      <c r="X111" s="25"/>
      <c r="AE111" s="26"/>
    </row>
    <row r="112" spans="1:56">
      <c r="A112" s="37"/>
      <c r="B112" s="37"/>
      <c r="C112" s="37"/>
      <c r="D112" s="37"/>
      <c r="E112" s="37"/>
      <c r="F112" s="37"/>
      <c r="G112" s="37"/>
      <c r="H112" s="37"/>
      <c r="I112" s="37"/>
      <c r="J112" s="37"/>
      <c r="K112" s="37"/>
      <c r="L112" s="37"/>
      <c r="M112" s="37"/>
      <c r="N112" s="21"/>
      <c r="O112" s="21"/>
      <c r="X112" s="25"/>
      <c r="AE112" s="26"/>
    </row>
    <row r="113" spans="1:56" ht="17.25">
      <c r="A113" s="37"/>
      <c r="B113" s="713"/>
      <c r="C113" s="513"/>
      <c r="D113" s="513"/>
      <c r="E113" s="513"/>
      <c r="F113" s="513"/>
      <c r="G113" s="513"/>
      <c r="H113" s="513"/>
      <c r="I113" s="513"/>
      <c r="J113" s="513"/>
      <c r="K113" s="513"/>
      <c r="L113" s="513"/>
      <c r="M113" s="513"/>
      <c r="N113" s="513"/>
      <c r="O113" s="21"/>
      <c r="X113" s="25"/>
      <c r="AE113" s="26"/>
    </row>
    <row r="114" spans="1:56">
      <c r="A114" s="37"/>
      <c r="B114" s="37"/>
      <c r="C114" s="37"/>
      <c r="D114" s="37"/>
      <c r="E114" s="37"/>
      <c r="F114" s="37"/>
      <c r="G114" s="37"/>
      <c r="H114" s="37"/>
      <c r="I114" s="37"/>
      <c r="J114" s="37"/>
      <c r="K114" s="37"/>
      <c r="L114" s="37"/>
      <c r="M114" s="37"/>
      <c r="N114" s="21"/>
      <c r="O114" s="21"/>
      <c r="X114" s="25"/>
      <c r="AE114" s="26"/>
    </row>
    <row r="115" spans="1:56">
      <c r="A115" s="37"/>
      <c r="B115" s="37"/>
      <c r="C115" s="37"/>
      <c r="D115" s="37"/>
      <c r="E115" s="37"/>
      <c r="F115" s="37"/>
      <c r="G115" s="37"/>
      <c r="H115" s="37"/>
      <c r="I115" s="37"/>
      <c r="J115" s="37"/>
      <c r="K115" s="37"/>
      <c r="L115" s="37"/>
      <c r="M115" s="37"/>
      <c r="N115" s="21"/>
      <c r="O115" s="21"/>
      <c r="X115" s="25"/>
      <c r="AE115" s="26"/>
    </row>
    <row r="116" spans="1:56">
      <c r="A116" s="37"/>
      <c r="B116" s="37"/>
      <c r="C116" s="37"/>
      <c r="D116" s="37"/>
      <c r="E116" s="37"/>
      <c r="F116" s="37"/>
      <c r="G116" s="37"/>
      <c r="H116" s="37"/>
      <c r="I116" s="37"/>
      <c r="J116" s="37"/>
      <c r="K116" s="37"/>
      <c r="L116" s="37"/>
      <c r="M116" s="37"/>
      <c r="N116" s="21"/>
      <c r="O116" s="21"/>
      <c r="X116" s="25"/>
      <c r="AE116" s="26"/>
    </row>
    <row r="117" spans="1:56">
      <c r="A117" s="37"/>
      <c r="B117" s="37"/>
      <c r="C117" s="37"/>
      <c r="D117" s="37"/>
      <c r="E117" s="37"/>
      <c r="F117" s="37"/>
      <c r="G117" s="37"/>
      <c r="H117" s="37"/>
      <c r="I117" s="37"/>
      <c r="J117" s="37"/>
      <c r="K117" s="37"/>
      <c r="L117" s="37"/>
      <c r="M117" s="37"/>
      <c r="N117" s="21"/>
      <c r="O117" s="21"/>
      <c r="X117" s="25"/>
      <c r="AE117" s="26"/>
    </row>
    <row r="118" spans="1:56">
      <c r="A118" s="37"/>
      <c r="B118" s="37"/>
      <c r="C118" s="37"/>
      <c r="D118" s="37"/>
      <c r="E118" s="37"/>
      <c r="F118" s="37"/>
      <c r="G118" s="37"/>
      <c r="H118" s="37"/>
      <c r="I118" s="37"/>
      <c r="J118" s="37"/>
      <c r="K118" s="37"/>
      <c r="L118" s="37"/>
      <c r="M118" s="37"/>
      <c r="N118" s="21"/>
      <c r="O118" s="21"/>
      <c r="X118" s="25"/>
      <c r="AE118" s="26"/>
    </row>
    <row r="119" spans="1:56">
      <c r="A119" s="37"/>
      <c r="B119" s="37"/>
      <c r="C119" s="37"/>
      <c r="D119" s="37"/>
      <c r="E119" s="37"/>
      <c r="F119" s="37"/>
      <c r="G119" s="37"/>
      <c r="H119" s="37"/>
      <c r="I119" s="37"/>
      <c r="J119" s="37"/>
      <c r="K119" s="37"/>
      <c r="L119" s="37"/>
      <c r="M119" s="37"/>
      <c r="N119" s="21"/>
      <c r="O119" s="21"/>
      <c r="X119" s="25"/>
      <c r="AE119" s="26"/>
    </row>
    <row r="120" spans="1:56">
      <c r="A120" s="37"/>
      <c r="B120" s="37"/>
      <c r="C120" s="37"/>
      <c r="D120" s="37"/>
      <c r="E120" s="37"/>
      <c r="F120" s="37"/>
      <c r="G120" s="37"/>
      <c r="H120" s="37"/>
      <c r="I120" s="37"/>
      <c r="J120" s="37"/>
      <c r="K120" s="37"/>
      <c r="L120" s="37"/>
      <c r="M120" s="37"/>
      <c r="N120" s="21"/>
      <c r="O120" s="21"/>
      <c r="X120" s="25"/>
      <c r="AE120" s="26"/>
    </row>
    <row r="121" spans="1:56">
      <c r="A121" s="37"/>
      <c r="B121" s="37"/>
      <c r="C121" s="37"/>
      <c r="D121" s="37"/>
      <c r="E121" s="37"/>
      <c r="F121" s="37"/>
      <c r="G121" s="37"/>
      <c r="H121" s="37"/>
      <c r="I121" s="37"/>
      <c r="J121" s="37"/>
      <c r="K121" s="37"/>
      <c r="L121" s="37"/>
      <c r="M121" s="37"/>
      <c r="N121" s="21"/>
      <c r="O121" s="21"/>
      <c r="X121" s="25"/>
      <c r="AE121" s="26"/>
    </row>
    <row r="122" spans="1:56" ht="23.25" customHeight="1">
      <c r="A122" s="37"/>
      <c r="B122" s="37"/>
      <c r="C122" s="37"/>
      <c r="D122" s="37"/>
      <c r="E122" s="37"/>
      <c r="F122" s="37"/>
      <c r="G122" s="37"/>
      <c r="H122" s="37"/>
      <c r="I122" s="37"/>
      <c r="J122" s="37"/>
      <c r="K122" s="37"/>
      <c r="L122" s="37"/>
      <c r="M122" s="37"/>
      <c r="N122" s="21"/>
      <c r="O122" s="21"/>
      <c r="V122" s="98"/>
    </row>
    <row r="123" spans="1:56" s="139" customFormat="1" ht="30" customHeight="1">
      <c r="A123" s="150"/>
      <c r="B123" s="138"/>
      <c r="C123" s="565" t="s">
        <v>276</v>
      </c>
      <c r="D123" s="710"/>
      <c r="E123" s="710"/>
      <c r="F123" s="710"/>
      <c r="G123" s="710"/>
      <c r="H123" s="710"/>
      <c r="I123" s="710"/>
      <c r="J123" s="710"/>
      <c r="K123" s="710"/>
      <c r="L123" s="710"/>
      <c r="M123" s="710"/>
      <c r="N123" s="711"/>
      <c r="O123" s="141"/>
      <c r="P123" s="151"/>
      <c r="V123" s="140"/>
      <c r="X123" s="152"/>
      <c r="Y123" s="142"/>
      <c r="Z123" s="141"/>
      <c r="AA123" s="141"/>
      <c r="AB123" s="141"/>
      <c r="AC123" s="141"/>
      <c r="AD123" s="142"/>
      <c r="AE123" s="153"/>
      <c r="AF123" s="141"/>
      <c r="AG123" s="141"/>
      <c r="AH123" s="141"/>
      <c r="AI123" s="141"/>
      <c r="AJ123" s="141"/>
      <c r="AK123" s="141"/>
      <c r="AL123" s="142"/>
      <c r="AM123" s="153"/>
      <c r="AN123" s="141"/>
      <c r="AO123" s="141"/>
      <c r="AP123" s="141"/>
      <c r="AQ123" s="141"/>
      <c r="AR123" s="141"/>
      <c r="AS123" s="141"/>
      <c r="AT123" s="141"/>
      <c r="AU123" s="141"/>
      <c r="AV123" s="141"/>
      <c r="AW123" s="141"/>
      <c r="AX123" s="141"/>
      <c r="AY123" s="141"/>
      <c r="AZ123" s="141"/>
      <c r="BA123" s="141"/>
      <c r="BB123" s="141"/>
      <c r="BC123" s="141"/>
      <c r="BD123" s="141"/>
    </row>
    <row r="124" spans="1:56" s="139" customFormat="1" ht="30" customHeight="1">
      <c r="A124" s="150"/>
      <c r="B124" s="138"/>
      <c r="C124" s="138"/>
      <c r="D124" s="138"/>
      <c r="E124" s="138"/>
      <c r="F124" s="138"/>
      <c r="G124" s="138"/>
      <c r="H124" s="138"/>
      <c r="I124" s="138"/>
      <c r="J124" s="138"/>
      <c r="K124" s="138"/>
      <c r="L124" s="138"/>
      <c r="M124" s="138"/>
      <c r="N124" s="138"/>
      <c r="O124" s="141"/>
      <c r="P124" s="151"/>
      <c r="V124" s="140"/>
      <c r="X124" s="152"/>
      <c r="Y124" s="142"/>
      <c r="Z124" s="141"/>
      <c r="AA124" s="141"/>
      <c r="AB124" s="141"/>
      <c r="AC124" s="141"/>
      <c r="AD124" s="142"/>
      <c r="AE124" s="153"/>
      <c r="AF124" s="141"/>
      <c r="AG124" s="141"/>
      <c r="AH124" s="141"/>
      <c r="AI124" s="141"/>
      <c r="AJ124" s="141"/>
      <c r="AK124" s="141"/>
      <c r="AL124" s="142"/>
      <c r="AM124" s="153"/>
      <c r="AN124" s="141"/>
      <c r="AO124" s="141"/>
      <c r="AP124" s="141"/>
      <c r="AQ124" s="141"/>
      <c r="AR124" s="141"/>
      <c r="AS124" s="141"/>
      <c r="AT124" s="141"/>
      <c r="AU124" s="141"/>
      <c r="AV124" s="141"/>
      <c r="AW124" s="141"/>
      <c r="AX124" s="141"/>
      <c r="AY124" s="141"/>
      <c r="AZ124" s="141"/>
      <c r="BA124" s="141"/>
      <c r="BB124" s="141"/>
      <c r="BC124" s="141"/>
      <c r="BD124" s="141"/>
    </row>
    <row r="125" spans="1:56" ht="15.75">
      <c r="A125" s="37"/>
      <c r="B125" s="37"/>
      <c r="C125" s="37"/>
      <c r="D125" s="37"/>
      <c r="E125" s="37"/>
      <c r="F125" s="37"/>
      <c r="G125" s="37"/>
      <c r="H125" s="37"/>
      <c r="I125" s="37"/>
      <c r="J125" s="37"/>
      <c r="K125" s="37"/>
      <c r="L125" s="37"/>
      <c r="M125" s="37"/>
      <c r="N125" s="21"/>
      <c r="O125" s="21"/>
      <c r="V125" s="98"/>
    </row>
    <row r="126" spans="1:56" s="145" customFormat="1" ht="24.95" customHeight="1">
      <c r="A126" s="154"/>
      <c r="B126" s="154"/>
      <c r="C126" s="154"/>
      <c r="D126" s="763" t="s">
        <v>275</v>
      </c>
      <c r="E126" s="764"/>
      <c r="F126" s="764"/>
      <c r="G126" s="764"/>
      <c r="H126" s="764"/>
      <c r="I126" s="764"/>
      <c r="J126" s="764"/>
      <c r="K126" s="764"/>
      <c r="L126" s="764"/>
      <c r="M126" s="764"/>
      <c r="N126" s="765"/>
      <c r="P126" s="144"/>
      <c r="V126" s="146"/>
      <c r="X126" s="127"/>
      <c r="Y126" s="148"/>
      <c r="Z126" s="127"/>
      <c r="AA126" s="127"/>
      <c r="AB126" s="127"/>
      <c r="AC126" s="127"/>
      <c r="AD126" s="148"/>
      <c r="AE126" s="127"/>
      <c r="AF126" s="127"/>
      <c r="AG126" s="127"/>
      <c r="AH126" s="127"/>
      <c r="AI126" s="127"/>
      <c r="AJ126" s="127"/>
      <c r="AK126" s="127"/>
      <c r="AL126" s="127"/>
      <c r="AM126" s="127"/>
      <c r="AN126" s="127"/>
      <c r="AO126" s="127"/>
      <c r="AP126" s="127"/>
      <c r="AQ126" s="127"/>
      <c r="AR126" s="127"/>
      <c r="AS126" s="127"/>
      <c r="AT126" s="127"/>
      <c r="AU126" s="127"/>
      <c r="AV126" s="127"/>
      <c r="AW126" s="127"/>
      <c r="AX126" s="127"/>
      <c r="AY126" s="127"/>
      <c r="AZ126" s="127"/>
      <c r="BA126" s="127"/>
      <c r="BB126" s="127"/>
      <c r="BC126" s="127"/>
      <c r="BD126" s="127"/>
    </row>
    <row r="127" spans="1:56" ht="15.75">
      <c r="A127" s="37"/>
      <c r="B127" s="37"/>
      <c r="C127" s="37"/>
      <c r="D127" s="37"/>
      <c r="E127" s="37"/>
      <c r="F127" s="37"/>
      <c r="G127" s="37"/>
      <c r="H127" s="37"/>
      <c r="I127" s="37"/>
      <c r="J127" s="37"/>
      <c r="K127" s="37"/>
      <c r="L127" s="37"/>
      <c r="M127" s="37"/>
      <c r="N127" s="21"/>
      <c r="O127" s="21"/>
      <c r="V127" s="98"/>
    </row>
    <row r="128" spans="1:56" ht="18.75">
      <c r="A128" s="37"/>
      <c r="B128" s="37"/>
      <c r="C128" s="113"/>
      <c r="D128" s="18"/>
      <c r="E128" s="263" t="s">
        <v>507</v>
      </c>
      <c r="F128" s="128"/>
      <c r="G128" s="128"/>
      <c r="H128" s="128"/>
      <c r="I128" s="128"/>
      <c r="J128" s="128"/>
      <c r="K128" s="128"/>
      <c r="L128" s="128"/>
      <c r="M128" s="128"/>
      <c r="N128" s="128"/>
      <c r="O128" s="21"/>
      <c r="V128" s="99"/>
    </row>
    <row r="129" spans="1:22" ht="15.75">
      <c r="A129" s="37"/>
      <c r="B129" s="37"/>
      <c r="C129" s="37"/>
      <c r="D129" s="37"/>
      <c r="E129" s="37"/>
      <c r="F129" s="37"/>
      <c r="G129" s="37"/>
      <c r="H129" s="37"/>
      <c r="I129" s="37"/>
      <c r="J129" s="37"/>
      <c r="K129" s="37"/>
      <c r="L129" s="37"/>
      <c r="M129" s="37"/>
      <c r="N129" s="21"/>
      <c r="O129" s="21"/>
      <c r="V129" s="98"/>
    </row>
    <row r="130" spans="1:22" ht="15.75">
      <c r="A130" s="37"/>
      <c r="B130" s="37"/>
      <c r="C130" s="37"/>
      <c r="D130" s="37"/>
      <c r="E130" s="37"/>
      <c r="F130" s="37"/>
      <c r="G130" s="37"/>
      <c r="H130" s="37"/>
      <c r="I130" s="37"/>
      <c r="J130" s="37"/>
      <c r="K130" s="37"/>
      <c r="L130" s="37"/>
      <c r="M130" s="37"/>
      <c r="N130" s="21"/>
      <c r="O130" s="21"/>
      <c r="V130" s="100"/>
    </row>
    <row r="131" spans="1:22" ht="17.25">
      <c r="A131" s="37"/>
      <c r="B131" s="37"/>
      <c r="C131" s="37"/>
      <c r="D131" s="37"/>
      <c r="E131" s="37"/>
      <c r="F131" s="37"/>
      <c r="G131" s="37"/>
      <c r="H131" s="37"/>
      <c r="I131" s="37"/>
      <c r="J131" s="245" t="s">
        <v>280</v>
      </c>
      <c r="K131" s="37"/>
      <c r="L131" s="37"/>
      <c r="M131" s="37"/>
      <c r="N131" s="21"/>
      <c r="O131" s="21"/>
      <c r="V131" s="26"/>
    </row>
    <row r="132" spans="1:22">
      <c r="A132" s="37"/>
      <c r="B132" s="37"/>
      <c r="C132" s="37"/>
      <c r="D132" s="37"/>
      <c r="E132" s="37"/>
      <c r="F132" s="37"/>
      <c r="G132" s="37"/>
      <c r="H132" s="37"/>
      <c r="I132" s="37"/>
      <c r="K132" s="37"/>
      <c r="L132" s="37"/>
      <c r="M132" s="37"/>
      <c r="N132" s="21"/>
      <c r="O132" s="21"/>
      <c r="V132" s="26"/>
    </row>
    <row r="133" spans="1:22">
      <c r="A133" s="37"/>
      <c r="B133" s="37"/>
      <c r="C133" s="37"/>
      <c r="D133" s="37"/>
      <c r="E133" s="37"/>
      <c r="F133" s="37"/>
      <c r="G133" s="37"/>
      <c r="H133" s="37"/>
      <c r="I133" s="37"/>
      <c r="J133" s="37"/>
      <c r="K133" s="37"/>
      <c r="L133" s="37"/>
      <c r="M133" s="37"/>
      <c r="N133" s="21"/>
      <c r="O133" s="21"/>
      <c r="V133" s="26"/>
    </row>
    <row r="134" spans="1:22">
      <c r="A134" s="37"/>
      <c r="B134" s="37"/>
      <c r="C134" s="37"/>
      <c r="D134" s="37"/>
      <c r="E134" s="37"/>
      <c r="F134" s="37"/>
      <c r="G134" s="37"/>
      <c r="H134" s="37"/>
      <c r="I134" s="37"/>
      <c r="J134" s="37"/>
      <c r="K134" s="37"/>
      <c r="L134" s="37"/>
      <c r="M134" s="37"/>
      <c r="N134" s="21"/>
      <c r="O134" s="21"/>
      <c r="V134" s="26"/>
    </row>
    <row r="135" spans="1:22">
      <c r="A135" s="37"/>
      <c r="B135" s="37"/>
      <c r="C135" s="37"/>
      <c r="D135" s="37"/>
      <c r="E135" s="37"/>
      <c r="F135" s="37"/>
      <c r="G135" s="37"/>
      <c r="H135" s="37"/>
      <c r="I135" s="37"/>
      <c r="J135" s="37"/>
      <c r="K135" s="37"/>
      <c r="L135" s="37"/>
      <c r="M135" s="37"/>
      <c r="N135" s="21"/>
      <c r="O135" s="21"/>
      <c r="V135" s="26"/>
    </row>
    <row r="136" spans="1:22">
      <c r="A136" s="37"/>
      <c r="B136" s="37"/>
      <c r="C136" s="37"/>
      <c r="D136" s="37"/>
      <c r="E136" s="37"/>
      <c r="F136" s="37"/>
      <c r="G136" s="37"/>
      <c r="H136" s="37"/>
      <c r="I136" s="37"/>
      <c r="J136" s="37"/>
      <c r="K136" s="37"/>
      <c r="L136" s="37"/>
      <c r="M136" s="37"/>
      <c r="N136" s="21"/>
      <c r="O136" s="21"/>
      <c r="S136" s="35"/>
      <c r="V136" s="26"/>
    </row>
    <row r="137" spans="1:22">
      <c r="A137" s="37"/>
      <c r="B137" s="37"/>
      <c r="C137" s="37"/>
      <c r="D137" s="37"/>
      <c r="E137" s="37"/>
      <c r="F137" s="37"/>
      <c r="G137" s="37"/>
      <c r="H137" s="37"/>
      <c r="I137" s="37"/>
      <c r="J137" s="37"/>
      <c r="K137" s="37"/>
      <c r="L137" s="37"/>
      <c r="M137" s="37"/>
      <c r="N137" s="21"/>
      <c r="O137" s="21"/>
    </row>
    <row r="138" spans="1:22">
      <c r="A138" s="37"/>
      <c r="B138" s="37"/>
      <c r="C138" s="37"/>
      <c r="D138" s="37"/>
      <c r="E138" s="37"/>
      <c r="F138" s="37"/>
      <c r="G138" s="37"/>
      <c r="H138" s="37"/>
      <c r="I138" s="37"/>
      <c r="J138" s="37"/>
      <c r="K138" s="37"/>
      <c r="L138" s="37"/>
      <c r="M138" s="37"/>
      <c r="N138" s="21"/>
      <c r="O138" s="21"/>
    </row>
    <row r="139" spans="1:22">
      <c r="A139" s="37"/>
      <c r="B139" s="37"/>
      <c r="C139" s="37"/>
      <c r="D139" s="37"/>
      <c r="E139" s="37"/>
      <c r="F139" s="37"/>
      <c r="G139" s="37"/>
      <c r="H139" s="37"/>
      <c r="I139" s="37"/>
      <c r="J139" s="37"/>
      <c r="K139" s="37"/>
      <c r="L139" s="37"/>
      <c r="M139" s="37"/>
      <c r="N139" s="21"/>
      <c r="O139" s="21"/>
    </row>
    <row r="140" spans="1:22">
      <c r="A140" s="37"/>
      <c r="B140" s="37"/>
      <c r="C140" s="37"/>
      <c r="D140" s="37"/>
      <c r="E140" s="37"/>
      <c r="F140" s="37"/>
      <c r="G140" s="37"/>
      <c r="H140" s="37"/>
      <c r="I140" s="37"/>
      <c r="J140" s="37"/>
      <c r="K140" s="37"/>
      <c r="L140" s="37"/>
      <c r="M140" s="37"/>
      <c r="N140" s="21"/>
      <c r="O140" s="21"/>
    </row>
    <row r="141" spans="1:22">
      <c r="A141" s="37"/>
      <c r="B141" s="37"/>
      <c r="C141" s="37"/>
      <c r="D141" s="37"/>
      <c r="E141" s="37"/>
      <c r="F141" s="37"/>
      <c r="G141" s="37"/>
      <c r="H141" s="37"/>
      <c r="I141" s="37"/>
      <c r="J141" s="37"/>
      <c r="K141" s="37"/>
      <c r="L141" s="37"/>
      <c r="M141" s="37"/>
      <c r="N141" s="21"/>
      <c r="O141" s="21"/>
    </row>
    <row r="142" spans="1:22">
      <c r="A142" s="37"/>
      <c r="B142" s="37"/>
      <c r="C142" s="37"/>
      <c r="D142" s="37"/>
      <c r="E142" s="37"/>
      <c r="F142" s="37"/>
      <c r="G142" s="37"/>
      <c r="H142" s="37"/>
      <c r="I142" s="37"/>
      <c r="J142" s="37"/>
      <c r="K142" s="37"/>
      <c r="L142" s="37"/>
      <c r="M142" s="37"/>
      <c r="N142" s="21"/>
      <c r="O142" s="21"/>
    </row>
    <row r="143" spans="1:22">
      <c r="A143" s="37"/>
      <c r="B143" s="37"/>
      <c r="C143" s="37"/>
      <c r="D143" s="37"/>
      <c r="E143" s="37"/>
      <c r="F143" s="37"/>
      <c r="G143" s="37"/>
      <c r="H143" s="37"/>
      <c r="I143" s="37"/>
      <c r="J143" s="37"/>
      <c r="K143" s="37"/>
      <c r="L143" s="37"/>
      <c r="M143" s="37"/>
      <c r="N143" s="21"/>
      <c r="O143" s="21"/>
    </row>
    <row r="144" spans="1:22">
      <c r="A144" s="37"/>
      <c r="B144" s="37"/>
      <c r="C144" s="37"/>
      <c r="D144" s="37"/>
      <c r="E144" s="37"/>
      <c r="F144" s="37"/>
      <c r="G144" s="37"/>
      <c r="H144" s="37"/>
      <c r="I144" s="37"/>
      <c r="J144" s="37"/>
      <c r="K144" s="37"/>
      <c r="L144" s="37"/>
      <c r="M144" s="37"/>
      <c r="N144" s="21"/>
      <c r="O144" s="21"/>
    </row>
    <row r="145" spans="1:15">
      <c r="A145" s="37"/>
      <c r="B145" s="37"/>
      <c r="C145" s="37"/>
      <c r="D145" s="37"/>
      <c r="E145" s="37"/>
      <c r="F145" s="37"/>
      <c r="G145" s="37"/>
      <c r="H145" s="37"/>
      <c r="I145" s="37"/>
      <c r="J145" s="37"/>
      <c r="K145" s="37"/>
      <c r="L145" s="37"/>
      <c r="M145" s="37"/>
      <c r="N145" s="21"/>
      <c r="O145" s="21"/>
    </row>
    <row r="146" spans="1:15">
      <c r="A146" s="37"/>
      <c r="B146" s="37"/>
      <c r="C146" s="37"/>
      <c r="D146" s="37"/>
      <c r="E146" s="37"/>
      <c r="F146" s="37"/>
      <c r="G146" s="37"/>
      <c r="H146" s="37"/>
      <c r="I146" s="37"/>
      <c r="J146" s="37"/>
      <c r="K146" s="37"/>
      <c r="L146" s="37"/>
      <c r="M146" s="37"/>
      <c r="N146" s="21"/>
      <c r="O146" s="21"/>
    </row>
    <row r="147" spans="1:15">
      <c r="A147" s="37"/>
      <c r="B147" s="37"/>
      <c r="C147" s="37"/>
      <c r="D147" s="37"/>
      <c r="E147" s="37"/>
      <c r="F147" s="37"/>
      <c r="G147" s="37"/>
      <c r="H147" s="37"/>
      <c r="I147" s="37"/>
      <c r="J147" s="37"/>
      <c r="K147" s="37"/>
      <c r="L147" s="37"/>
      <c r="M147" s="37"/>
      <c r="N147" s="21"/>
      <c r="O147" s="21"/>
    </row>
    <row r="148" spans="1:15">
      <c r="A148" s="37"/>
      <c r="B148" s="37"/>
      <c r="C148" s="37"/>
      <c r="D148" s="37"/>
      <c r="E148" s="37"/>
      <c r="F148" s="37"/>
      <c r="G148" s="37"/>
      <c r="H148" s="37"/>
      <c r="I148" s="37"/>
      <c r="J148" s="37"/>
      <c r="K148" s="37"/>
      <c r="L148" s="37"/>
      <c r="M148" s="37"/>
      <c r="N148" s="21"/>
      <c r="O148" s="21"/>
    </row>
    <row r="149" spans="1:15">
      <c r="A149" s="37"/>
      <c r="B149" s="37"/>
      <c r="C149" s="37"/>
      <c r="D149" s="37"/>
      <c r="E149" s="37"/>
      <c r="F149" s="37"/>
      <c r="G149" s="37"/>
      <c r="H149" s="37"/>
      <c r="I149" s="37"/>
      <c r="J149" s="37"/>
      <c r="K149" s="37"/>
      <c r="L149" s="37"/>
      <c r="M149" s="37"/>
      <c r="N149" s="21"/>
      <c r="O149" s="21"/>
    </row>
    <row r="150" spans="1:15">
      <c r="A150" s="37"/>
      <c r="B150" s="37"/>
      <c r="C150" s="37"/>
      <c r="D150" s="37"/>
      <c r="E150" s="37"/>
      <c r="F150" s="37"/>
      <c r="G150" s="37"/>
      <c r="H150" s="37"/>
      <c r="I150" s="37"/>
      <c r="J150" s="37"/>
      <c r="K150" s="37"/>
      <c r="L150" s="37"/>
      <c r="M150" s="37"/>
      <c r="N150" s="21"/>
      <c r="O150" s="21"/>
    </row>
    <row r="151" spans="1:15">
      <c r="A151" s="37"/>
      <c r="B151" s="37"/>
      <c r="C151" s="37"/>
      <c r="D151" s="37"/>
      <c r="E151" s="37"/>
      <c r="F151" s="37"/>
      <c r="G151" s="37"/>
      <c r="H151" s="37"/>
      <c r="I151" s="37"/>
      <c r="J151" s="37"/>
      <c r="K151" s="37"/>
      <c r="L151" s="37"/>
      <c r="M151" s="37"/>
      <c r="N151" s="21"/>
      <c r="O151" s="21"/>
    </row>
    <row r="152" spans="1:15">
      <c r="A152" s="37"/>
      <c r="B152" s="37"/>
      <c r="C152" s="37"/>
      <c r="D152" s="37"/>
      <c r="E152" s="37"/>
      <c r="F152" s="37"/>
      <c r="G152" s="37"/>
      <c r="H152" s="37"/>
      <c r="I152" s="37"/>
      <c r="J152" s="37"/>
      <c r="K152" s="37"/>
      <c r="L152" s="37"/>
      <c r="M152" s="37"/>
      <c r="N152" s="21"/>
      <c r="O152" s="21"/>
    </row>
    <row r="153" spans="1:15">
      <c r="A153" s="37"/>
      <c r="B153" s="37"/>
      <c r="C153" s="37"/>
      <c r="D153" s="37"/>
      <c r="E153" s="37"/>
      <c r="F153" s="37"/>
      <c r="G153" s="37"/>
      <c r="H153" s="37"/>
      <c r="I153" s="37"/>
      <c r="J153" s="37"/>
      <c r="K153" s="37"/>
      <c r="L153" s="37"/>
      <c r="M153" s="37"/>
      <c r="N153" s="21"/>
      <c r="O153" s="21"/>
    </row>
    <row r="154" spans="1:15">
      <c r="A154" s="37"/>
      <c r="B154" s="37"/>
      <c r="C154" s="37"/>
      <c r="D154" s="37"/>
      <c r="E154" s="37"/>
      <c r="F154" s="37"/>
      <c r="G154" s="37"/>
      <c r="H154" s="37"/>
      <c r="I154" s="37"/>
      <c r="J154" s="37"/>
      <c r="K154" s="37"/>
      <c r="L154" s="37"/>
      <c r="M154" s="37"/>
      <c r="N154" s="21"/>
      <c r="O154" s="21"/>
    </row>
    <row r="155" spans="1:15">
      <c r="A155" s="37"/>
      <c r="B155" s="37"/>
      <c r="C155" s="37"/>
      <c r="D155" s="37"/>
      <c r="E155" s="37"/>
      <c r="F155" s="37"/>
      <c r="G155" s="37"/>
      <c r="H155" s="37"/>
      <c r="I155" s="37"/>
      <c r="J155" s="37"/>
      <c r="K155" s="37"/>
      <c r="L155" s="37"/>
      <c r="M155" s="37"/>
      <c r="N155" s="21"/>
      <c r="O155" s="21"/>
    </row>
    <row r="156" spans="1:15">
      <c r="A156" s="37"/>
      <c r="B156" s="37"/>
      <c r="C156" s="37"/>
      <c r="D156" s="37"/>
      <c r="E156" s="37"/>
      <c r="F156" s="37"/>
      <c r="G156" s="37"/>
      <c r="H156" s="37"/>
      <c r="I156" s="37"/>
      <c r="J156" s="37"/>
      <c r="K156" s="37"/>
      <c r="L156" s="37"/>
      <c r="M156" s="37"/>
      <c r="N156" s="21"/>
      <c r="O156" s="21"/>
    </row>
    <row r="157" spans="1:15">
      <c r="A157" s="37"/>
      <c r="B157" s="37"/>
      <c r="C157" s="37"/>
      <c r="D157" s="37"/>
      <c r="E157" s="37"/>
      <c r="F157" s="37"/>
      <c r="G157" s="37"/>
      <c r="H157" s="37"/>
      <c r="I157" s="37"/>
      <c r="J157" s="37"/>
      <c r="K157" s="37"/>
      <c r="L157" s="37"/>
      <c r="M157" s="37"/>
      <c r="N157" s="21"/>
      <c r="O157" s="21"/>
    </row>
    <row r="158" spans="1:15">
      <c r="A158" s="37"/>
      <c r="B158" s="37"/>
      <c r="C158" s="37"/>
      <c r="D158" s="37"/>
      <c r="E158" s="37"/>
      <c r="F158" s="37"/>
      <c r="G158" s="37"/>
      <c r="H158" s="37"/>
      <c r="I158" s="37"/>
      <c r="J158" s="37"/>
      <c r="K158" s="37"/>
      <c r="L158" s="37"/>
      <c r="M158" s="37"/>
      <c r="N158" s="21"/>
      <c r="O158" s="21"/>
    </row>
    <row r="159" spans="1:15">
      <c r="A159" s="37"/>
      <c r="B159" s="37"/>
      <c r="C159" s="37"/>
      <c r="D159" s="37"/>
      <c r="E159" s="37"/>
      <c r="F159" s="37"/>
      <c r="G159" s="37"/>
      <c r="H159" s="37"/>
      <c r="I159" s="37"/>
      <c r="J159" s="37"/>
      <c r="K159" s="37"/>
      <c r="L159" s="37"/>
      <c r="M159" s="37"/>
      <c r="N159" s="21"/>
      <c r="O159" s="21"/>
    </row>
    <row r="160" spans="1:15">
      <c r="A160" s="37"/>
      <c r="B160" s="37"/>
      <c r="C160" s="37"/>
      <c r="D160" s="37"/>
      <c r="E160" s="37"/>
      <c r="F160" s="37"/>
      <c r="G160" s="37"/>
      <c r="H160" s="37"/>
      <c r="I160" s="37"/>
      <c r="J160" s="37"/>
      <c r="K160" s="37"/>
      <c r="L160" s="37"/>
      <c r="M160" s="37"/>
      <c r="N160" s="21"/>
      <c r="O160" s="21"/>
    </row>
    <row r="161" spans="1:15">
      <c r="A161" s="37"/>
      <c r="B161" s="37"/>
      <c r="C161" s="37"/>
      <c r="D161" s="37"/>
      <c r="E161" s="37"/>
      <c r="F161" s="37"/>
      <c r="G161" s="37"/>
      <c r="H161" s="37"/>
      <c r="I161" s="37"/>
      <c r="J161" s="37"/>
      <c r="K161" s="37"/>
      <c r="L161" s="37"/>
      <c r="M161" s="37"/>
      <c r="N161" s="21"/>
      <c r="O161" s="21"/>
    </row>
    <row r="162" spans="1:15">
      <c r="A162" s="37"/>
      <c r="B162" s="37"/>
      <c r="C162" s="37"/>
      <c r="D162" s="37"/>
      <c r="E162" s="37"/>
      <c r="F162" s="37"/>
      <c r="G162" s="37"/>
      <c r="H162" s="37"/>
      <c r="I162" s="37"/>
      <c r="J162" s="37"/>
      <c r="K162" s="37"/>
      <c r="L162" s="37"/>
      <c r="M162" s="37"/>
      <c r="N162" s="21"/>
      <c r="O162" s="21"/>
    </row>
    <row r="163" spans="1:15">
      <c r="A163" s="37"/>
      <c r="B163" s="37"/>
      <c r="C163" s="37"/>
      <c r="D163" s="37"/>
      <c r="E163" s="37"/>
      <c r="F163" s="37"/>
      <c r="G163" s="37"/>
      <c r="H163" s="37"/>
      <c r="I163" s="37"/>
      <c r="J163" s="37"/>
      <c r="K163" s="37"/>
      <c r="L163" s="37"/>
      <c r="M163" s="37"/>
      <c r="N163" s="21"/>
      <c r="O163" s="21"/>
    </row>
    <row r="164" spans="1:15">
      <c r="A164" s="37"/>
      <c r="B164" s="37"/>
      <c r="C164" s="37"/>
      <c r="D164" s="37"/>
      <c r="E164" s="37"/>
      <c r="F164" s="37"/>
      <c r="G164" s="37"/>
      <c r="H164" s="37"/>
      <c r="I164" s="37"/>
      <c r="J164" s="37"/>
      <c r="K164" s="37"/>
      <c r="L164" s="37"/>
      <c r="M164" s="37"/>
      <c r="N164" s="21"/>
      <c r="O164" s="21"/>
    </row>
    <row r="165" spans="1:15">
      <c r="A165" s="37"/>
      <c r="B165" s="37"/>
      <c r="C165" s="37"/>
      <c r="D165" s="37"/>
      <c r="E165" s="37"/>
      <c r="F165" s="37"/>
      <c r="G165" s="37"/>
      <c r="H165" s="37"/>
      <c r="I165" s="37"/>
      <c r="J165" s="37"/>
      <c r="K165" s="37"/>
      <c r="L165" s="37"/>
      <c r="M165" s="37"/>
      <c r="N165" s="21"/>
      <c r="O165" s="21"/>
    </row>
    <row r="166" spans="1:15">
      <c r="A166" s="37"/>
      <c r="B166" s="37"/>
      <c r="C166" s="37"/>
      <c r="D166" s="37"/>
      <c r="E166" s="37"/>
      <c r="F166" s="37"/>
      <c r="G166" s="37"/>
      <c r="H166" s="37"/>
      <c r="I166" s="37"/>
      <c r="J166" s="37"/>
      <c r="K166" s="37"/>
      <c r="L166" s="37"/>
      <c r="M166" s="37"/>
      <c r="N166" s="21"/>
      <c r="O166" s="21"/>
    </row>
    <row r="167" spans="1:15">
      <c r="A167" s="37"/>
      <c r="B167" s="37"/>
      <c r="C167" s="37"/>
      <c r="D167" s="37"/>
      <c r="E167" s="37"/>
      <c r="F167" s="37"/>
      <c r="G167" s="37"/>
      <c r="H167" s="37"/>
      <c r="I167" s="37"/>
      <c r="J167" s="37"/>
      <c r="K167" s="37"/>
      <c r="L167" s="37"/>
      <c r="M167" s="37"/>
      <c r="N167" s="21"/>
      <c r="O167" s="21"/>
    </row>
    <row r="168" spans="1:15">
      <c r="A168" s="37"/>
      <c r="B168" s="37"/>
      <c r="C168" s="37"/>
      <c r="D168" s="37"/>
      <c r="E168" s="37"/>
      <c r="F168" s="37"/>
      <c r="G168" s="37"/>
      <c r="H168" s="37"/>
      <c r="I168" s="37"/>
      <c r="J168" s="37"/>
      <c r="K168" s="37"/>
      <c r="L168" s="37"/>
      <c r="M168" s="37"/>
      <c r="N168" s="21"/>
      <c r="O168" s="21"/>
    </row>
    <row r="169" spans="1:15">
      <c r="A169" s="37"/>
      <c r="B169" s="37"/>
      <c r="C169" s="37"/>
      <c r="D169" s="37"/>
      <c r="E169" s="37"/>
      <c r="F169" s="37"/>
      <c r="G169" s="37"/>
      <c r="H169" s="37"/>
      <c r="I169" s="37"/>
      <c r="J169" s="37"/>
      <c r="K169" s="37"/>
      <c r="L169" s="37"/>
      <c r="M169" s="37"/>
      <c r="N169" s="21"/>
      <c r="O169" s="21"/>
    </row>
    <row r="170" spans="1:15">
      <c r="A170" s="37"/>
      <c r="B170" s="37"/>
      <c r="C170" s="37"/>
      <c r="D170" s="37"/>
      <c r="E170" s="37"/>
      <c r="F170" s="37"/>
      <c r="G170" s="37"/>
      <c r="H170" s="37"/>
      <c r="I170" s="37"/>
      <c r="J170" s="37"/>
      <c r="K170" s="37"/>
      <c r="L170" s="37"/>
      <c r="M170" s="37"/>
      <c r="N170" s="21"/>
      <c r="O170" s="21"/>
    </row>
    <row r="171" spans="1:15">
      <c r="A171" s="37"/>
      <c r="B171" s="37"/>
      <c r="C171" s="37"/>
      <c r="D171" s="37"/>
      <c r="E171" s="37"/>
      <c r="F171" s="37"/>
      <c r="G171" s="37"/>
      <c r="H171" s="37"/>
      <c r="I171" s="37"/>
      <c r="J171" s="37"/>
      <c r="K171" s="37"/>
      <c r="L171" s="37"/>
      <c r="M171" s="37"/>
      <c r="N171" s="21"/>
      <c r="O171" s="21"/>
    </row>
    <row r="172" spans="1:15" ht="18.75">
      <c r="A172" s="37"/>
      <c r="B172" s="37"/>
      <c r="C172" s="113"/>
      <c r="D172" s="18"/>
      <c r="E172" s="263" t="s">
        <v>274</v>
      </c>
      <c r="F172" s="128"/>
      <c r="G172" s="128"/>
      <c r="H172" s="128"/>
      <c r="I172" s="128"/>
      <c r="J172" s="128"/>
      <c r="K172" s="128"/>
      <c r="L172" s="128"/>
      <c r="M172" s="128"/>
      <c r="N172" s="128"/>
      <c r="O172" s="21"/>
    </row>
    <row r="173" spans="1:15">
      <c r="A173" s="37"/>
      <c r="B173" s="37"/>
      <c r="C173" s="37"/>
      <c r="D173" s="37"/>
      <c r="E173" s="37"/>
      <c r="F173" s="37"/>
      <c r="G173" s="37"/>
      <c r="H173" s="37"/>
      <c r="I173" s="37"/>
      <c r="J173" s="37"/>
      <c r="K173" s="37"/>
      <c r="L173" s="37"/>
      <c r="M173" s="37"/>
      <c r="N173" s="21"/>
      <c r="O173" s="21"/>
    </row>
    <row r="174" spans="1:15">
      <c r="A174" s="37"/>
      <c r="B174" s="117"/>
      <c r="C174" s="21"/>
      <c r="D174" s="21"/>
      <c r="E174" s="21"/>
      <c r="F174" s="21"/>
      <c r="G174" s="21"/>
      <c r="H174" s="21"/>
      <c r="I174" s="21"/>
      <c r="J174" s="21"/>
      <c r="K174" s="21"/>
      <c r="L174" s="21"/>
      <c r="M174" s="21"/>
      <c r="N174" s="21"/>
      <c r="O174" s="21"/>
    </row>
    <row r="175" spans="1:15" ht="17.25">
      <c r="A175" s="37"/>
      <c r="B175" s="713" t="s">
        <v>221</v>
      </c>
      <c r="C175" s="724"/>
      <c r="D175" s="724"/>
      <c r="E175" s="724"/>
      <c r="F175" s="724"/>
      <c r="G175" s="724"/>
      <c r="H175" s="724"/>
      <c r="I175" s="724"/>
      <c r="J175" s="724"/>
      <c r="K175" s="724"/>
      <c r="L175" s="724"/>
      <c r="M175" s="724"/>
      <c r="N175" s="724"/>
      <c r="O175" s="21"/>
    </row>
    <row r="176" spans="1:15">
      <c r="A176" s="37"/>
      <c r="B176" s="117"/>
      <c r="C176" s="21"/>
      <c r="D176" s="21"/>
      <c r="E176" s="21"/>
      <c r="F176" s="21"/>
      <c r="G176" s="21"/>
      <c r="H176" s="21"/>
      <c r="I176" s="21"/>
      <c r="J176" s="21"/>
      <c r="K176" s="21"/>
      <c r="L176" s="21"/>
      <c r="M176" s="21"/>
      <c r="N176" s="21"/>
      <c r="O176" s="21"/>
    </row>
    <row r="177" spans="1:15">
      <c r="A177" s="37"/>
      <c r="B177" s="21"/>
      <c r="C177" s="21"/>
      <c r="D177" s="21"/>
      <c r="E177" s="21"/>
      <c r="F177" s="21"/>
      <c r="G177" s="21"/>
      <c r="H177" s="21"/>
      <c r="I177" s="21"/>
      <c r="J177" s="21"/>
      <c r="K177" s="21"/>
      <c r="L177" s="21"/>
      <c r="M177" s="21"/>
      <c r="N177" s="21"/>
      <c r="O177" s="21"/>
    </row>
    <row r="178" spans="1:15">
      <c r="A178" s="37"/>
      <c r="B178" s="18"/>
      <c r="E178" s="767"/>
      <c r="F178" s="767"/>
      <c r="L178" s="21"/>
      <c r="M178" s="21"/>
      <c r="N178" s="39"/>
      <c r="O178" s="21"/>
    </row>
    <row r="179" spans="1:15" ht="57.75" customHeight="1">
      <c r="A179" s="37"/>
      <c r="B179" s="432" t="s">
        <v>511</v>
      </c>
      <c r="C179" s="125" t="s">
        <v>65</v>
      </c>
      <c r="D179" s="125" t="s">
        <v>510</v>
      </c>
      <c r="E179" s="125" t="s">
        <v>39</v>
      </c>
      <c r="F179" s="170" t="s">
        <v>516</v>
      </c>
      <c r="H179" s="109" t="s">
        <v>496</v>
      </c>
      <c r="I179" s="125" t="s">
        <v>65</v>
      </c>
      <c r="J179" s="125" t="s">
        <v>510</v>
      </c>
      <c r="K179" s="125" t="s">
        <v>39</v>
      </c>
      <c r="L179" s="170" t="s">
        <v>516</v>
      </c>
      <c r="M179" s="21"/>
      <c r="N179" s="87"/>
      <c r="O179" s="21"/>
    </row>
    <row r="180" spans="1:15" ht="23.25" customHeight="1">
      <c r="A180" s="37"/>
      <c r="B180" s="200" t="s">
        <v>36</v>
      </c>
      <c r="C180" s="201">
        <f>SUMIFS(Calculation_Accepted!$AM$2:$AM$123,Calculation_Accepted!$AO$2:$AO$123,"&gt;="&amp;Input_Accepted!$H$2,Calculation_Accepted!$AO$2:$AO$123,"&lt;="&amp;Input_Accepted!$H$3)</f>
        <v>1772.7029879687061</v>
      </c>
      <c r="D180" s="188">
        <f>SUMIFS(Input_Accepted!$B:$B,Input_Accepted!$A:$A,"&gt;="&amp;MTE_1!J318,Input_Accepted!$A:$A,"&lt;="&amp;MTE_1!K318)</f>
        <v>1727</v>
      </c>
      <c r="E180" s="201">
        <f>+C180-D180</f>
        <v>45.702987968706111</v>
      </c>
      <c r="F180" s="171">
        <f>D180/C180</f>
        <v>0.97421847411614282</v>
      </c>
      <c r="H180" s="200" t="s">
        <v>36</v>
      </c>
      <c r="I180" s="201">
        <f>SUMIFS(Calculation_All!$AM$2:$AM$123,Calculation_All!$AO$2:$AO$123,"&gt;="&amp;Input_All!$H$2,Calculation_All!$AO$2:$AO$123,"&lt;="&amp;Input_All!$H$3)</f>
        <v>1791.8952177029723</v>
      </c>
      <c r="J180" s="188">
        <f>SUMIFS(Input_All!$B:$B,Input_All!$A:$A,"&gt;="&amp;MTE_1!J318,Input_All!$A:$A,"&lt;="&amp;MTE_1!K318)</f>
        <v>1746</v>
      </c>
      <c r="K180" s="201">
        <f>+I180-J180</f>
        <v>45.895217702972332</v>
      </c>
      <c r="L180" s="171">
        <f>J180/I180</f>
        <v>0.97438733177612624</v>
      </c>
      <c r="M180" s="21"/>
      <c r="N180" s="38"/>
      <c r="O180" s="21"/>
    </row>
    <row r="181" spans="1:15">
      <c r="A181" s="37"/>
      <c r="B181" s="200" t="s">
        <v>35</v>
      </c>
      <c r="C181" s="201">
        <f>SUMIFS(Calculation_Accepted!$AL$2:$AL$123,Calculation_Accepted!$AO$2:$AO$123,"&gt;="&amp;Input_Accepted!$H$2,Calculation_Accepted!$AO$2:$AO$123,"&lt;="&amp;Input_Accepted!$H$3)</f>
        <v>1779.5004426476851</v>
      </c>
      <c r="D181" s="188">
        <f>SUMIFS(Input_Accepted!$B:$B,Input_Accepted!$A:$A,"&gt;="&amp;MTE_1!J318,Input_Accepted!$A:$A,"&lt;="&amp;MTE_1!K318)</f>
        <v>1727</v>
      </c>
      <c r="E181" s="201">
        <f t="shared" ref="E181:E183" si="0">+C181-D181</f>
        <v>52.500442647685077</v>
      </c>
      <c r="F181" s="171">
        <f t="shared" ref="F181:F183" si="1">D181/C181</f>
        <v>0.97049708930132628</v>
      </c>
      <c r="H181" s="200" t="s">
        <v>35</v>
      </c>
      <c r="I181" s="201">
        <f>SUMIFS(Calculation_All!$AL$2:$AL$123,Calculation_All!$AO$2:$AO$123,"&gt;="&amp;Input_All!$H$2,Calculation_All!$AO$2:$AO$123,"&lt;="&amp;Input_All!$H$3)</f>
        <v>1798.2396634454585</v>
      </c>
      <c r="J181" s="188">
        <f>SUMIFS(Input_All!$B:$B,Input_All!$A:$A,"&gt;="&amp;MTE_1!J318,Input_All!$A:$A,"&lt;="&amp;MTE_1!K318)</f>
        <v>1746</v>
      </c>
      <c r="K181" s="201">
        <f t="shared" ref="K181:K183" si="2">+I181-J181</f>
        <v>52.239663445458518</v>
      </c>
      <c r="L181" s="171">
        <f t="shared" ref="L181:L183" si="3">J181/I181</f>
        <v>0.97094955444072095</v>
      </c>
      <c r="M181" s="21"/>
      <c r="N181" s="21"/>
      <c r="O181" s="21"/>
    </row>
    <row r="182" spans="1:15" ht="32.25" customHeight="1">
      <c r="A182" s="37"/>
      <c r="B182" s="200" t="s">
        <v>57</v>
      </c>
      <c r="C182" s="201">
        <f>SUMIFS(Calculation_Accepted!$AK$2:$AK$123,Calculation_Accepted!$AO$2:$AO$123,"&gt;="&amp;Input_Accepted!$H$2,Calculation_Accepted!$AO$2:$AO$123,"&lt;="&amp;Input_Accepted!$H$3)</f>
        <v>1718.1155612164146</v>
      </c>
      <c r="D182" s="188">
        <f>SUMIFS(Input_Accepted!$B:$B,Input_Accepted!$A:$A,"&gt;="&amp;MTE_1!J318,Input_Accepted!$A:$A,"&lt;="&amp;MTE_1!K318)</f>
        <v>1727</v>
      </c>
      <c r="E182" s="201">
        <f t="shared" si="0"/>
        <v>-8.8844387835854377</v>
      </c>
      <c r="F182" s="171">
        <f t="shared" si="1"/>
        <v>1.0051710367941113</v>
      </c>
      <c r="H182" s="200" t="s">
        <v>57</v>
      </c>
      <c r="I182" s="201">
        <f>SUMIFS(Calculation_All!$AK$2:$AK$123,Calculation_All!$AO$2:$AO$123,"&gt;="&amp;Input_All!$H$2,Calculation_All!$AO$2:$AO$123,"&lt;="&amp;Input_All!$H$3)</f>
        <v>1736.8926578100745</v>
      </c>
      <c r="J182" s="188">
        <f>SUMIFS(Input_All!$B:$B,Input_All!$A:$A,"&gt;="&amp;MTE_1!J318,Input_All!$A:$A,"&lt;="&amp;MTE_1!K318)</f>
        <v>1746</v>
      </c>
      <c r="K182" s="201">
        <f t="shared" si="2"/>
        <v>-9.1073421899254754</v>
      </c>
      <c r="L182" s="171">
        <f t="shared" si="3"/>
        <v>1.0052434686444056</v>
      </c>
      <c r="M182" s="21"/>
      <c r="N182" s="21"/>
      <c r="O182" s="21"/>
    </row>
    <row r="183" spans="1:15">
      <c r="A183" s="37"/>
      <c r="B183" s="200" t="s">
        <v>42</v>
      </c>
      <c r="C183" s="201">
        <f>SUMIFS(Calculation_Accepted!$AN$2:$AN$123,Calculation_Accepted!$AO$2:$AO$123,"&gt;="&amp;Input_Accepted!$H$2,Calculation_Accepted!$AO$2:$AO$123,"&lt;="&amp;Input_Accepted!$H$3)</f>
        <v>1714.5697155339819</v>
      </c>
      <c r="D183" s="188">
        <f>SUMIFS(Input_Accepted!$B:$B,Input_Accepted!$A:$A,"&gt;="&amp;MTE_1!J318,Input_Accepted!$A:$A,"&lt;="&amp;MTE_1!K318)</f>
        <v>1727</v>
      </c>
      <c r="E183" s="201">
        <f t="shared" si="0"/>
        <v>-12.430284466018065</v>
      </c>
      <c r="F183" s="171">
        <f t="shared" si="1"/>
        <v>1.0072497982166604</v>
      </c>
      <c r="H183" s="200" t="s">
        <v>42</v>
      </c>
      <c r="I183" s="201">
        <f>SUMIFS(Calculation_All!$AN$2:$AN$123,Calculation_All!$AO$2:$AO$123,"&gt;="&amp;Input_All!$H$2,Calculation_All!$AO$2:$AO$123,"&lt;="&amp;Input_All!$H$3)</f>
        <v>1736.3637391267944</v>
      </c>
      <c r="J183" s="188">
        <f>SUMIFS(Input_All!$B:$B,Input_All!$A:$A,"&gt;="&amp;MTE_1!J318,Input_All!$A:$A,"&lt;="&amp;MTE_1!K318)</f>
        <v>1746</v>
      </c>
      <c r="K183" s="201">
        <f t="shared" si="2"/>
        <v>-9.6362608732056287</v>
      </c>
      <c r="L183" s="171">
        <f t="shared" si="3"/>
        <v>1.0055496787084783</v>
      </c>
      <c r="M183" s="37"/>
      <c r="N183" s="21"/>
      <c r="O183" s="21"/>
    </row>
    <row r="184" spans="1:15">
      <c r="A184" s="37"/>
      <c r="B184" s="37"/>
      <c r="C184" s="37"/>
      <c r="D184" s="37"/>
      <c r="E184" s="37"/>
      <c r="F184" s="37"/>
      <c r="G184" s="37"/>
      <c r="H184" s="37"/>
      <c r="I184" s="37"/>
      <c r="J184" s="37"/>
      <c r="K184" s="37"/>
      <c r="L184" s="37"/>
      <c r="M184" s="37"/>
      <c r="N184" s="21"/>
      <c r="O184" s="21"/>
    </row>
    <row r="185" spans="1:15">
      <c r="A185" s="37"/>
      <c r="B185" s="37"/>
      <c r="C185" s="37"/>
      <c r="D185" s="37"/>
      <c r="E185" s="37"/>
      <c r="F185" s="37"/>
      <c r="G185" s="37"/>
      <c r="H185" s="37"/>
      <c r="I185" s="37"/>
      <c r="J185" s="37"/>
      <c r="K185" s="37"/>
      <c r="L185" s="37"/>
      <c r="M185" s="37"/>
      <c r="N185" s="21"/>
      <c r="O185" s="21"/>
    </row>
    <row r="186" spans="1:15" ht="17.25">
      <c r="A186" s="37"/>
      <c r="B186" s="713" t="s">
        <v>286</v>
      </c>
      <c r="C186" s="724"/>
      <c r="D186" s="724"/>
      <c r="E186" s="724"/>
      <c r="F186" s="724"/>
      <c r="G186" s="724"/>
      <c r="H186" s="724"/>
      <c r="I186" s="724"/>
      <c r="J186" s="724"/>
      <c r="K186" s="724"/>
      <c r="L186" s="724"/>
      <c r="M186" s="724"/>
      <c r="N186" s="724"/>
      <c r="O186" s="21"/>
    </row>
    <row r="187" spans="1:15" ht="17.25">
      <c r="A187" s="37"/>
      <c r="B187" s="266"/>
      <c r="C187" s="266"/>
      <c r="D187" s="266"/>
      <c r="E187" s="266"/>
      <c r="F187" s="266"/>
      <c r="G187" s="266"/>
      <c r="H187" s="266"/>
      <c r="I187" s="266"/>
      <c r="J187" s="266"/>
      <c r="K187" s="266"/>
      <c r="L187" s="400"/>
      <c r="M187" s="266"/>
      <c r="N187" s="268"/>
      <c r="O187" s="21"/>
    </row>
    <row r="188" spans="1:15" ht="18.75">
      <c r="A188" s="37"/>
      <c r="B188" s="273" t="s">
        <v>505</v>
      </c>
      <c r="C188" s="266"/>
      <c r="D188" s="266"/>
      <c r="E188" s="266"/>
      <c r="F188" s="266"/>
      <c r="G188" s="266"/>
      <c r="H188" s="266"/>
      <c r="I188" s="266"/>
      <c r="J188" s="266"/>
      <c r="K188" s="266"/>
      <c r="L188" s="400"/>
      <c r="M188" s="266"/>
      <c r="N188" s="266"/>
      <c r="O188" s="21"/>
    </row>
    <row r="189" spans="1:15" ht="25.5" customHeight="1" thickBot="1">
      <c r="A189" s="37"/>
      <c r="B189" s="37"/>
      <c r="C189" s="37"/>
      <c r="D189" s="115"/>
      <c r="E189" s="114"/>
      <c r="F189" s="114"/>
      <c r="G189" s="37"/>
      <c r="H189" s="37"/>
      <c r="I189" s="37"/>
      <c r="J189" s="37"/>
      <c r="K189" s="37"/>
      <c r="L189" s="37"/>
      <c r="M189" s="37"/>
      <c r="N189" s="21"/>
      <c r="O189" s="21"/>
    </row>
    <row r="190" spans="1:15" ht="32.25" customHeight="1" thickBot="1">
      <c r="A190" s="37"/>
      <c r="B190" s="109"/>
      <c r="C190" s="37"/>
      <c r="D190" s="115"/>
      <c r="E190" s="667" t="s">
        <v>57</v>
      </c>
      <c r="F190" s="668"/>
      <c r="G190" s="668"/>
      <c r="H190" s="707" t="s">
        <v>35</v>
      </c>
      <c r="I190" s="707"/>
      <c r="J190" s="716" t="s">
        <v>36</v>
      </c>
      <c r="K190" s="717"/>
      <c r="L190" s="716" t="s">
        <v>42</v>
      </c>
      <c r="M190" s="723"/>
      <c r="N190" s="122"/>
      <c r="O190" s="21"/>
    </row>
    <row r="191" spans="1:15" ht="11.25" customHeight="1" thickBot="1">
      <c r="A191" s="37"/>
      <c r="B191" s="37"/>
      <c r="C191" s="37"/>
      <c r="D191" s="37"/>
      <c r="E191" s="37"/>
      <c r="F191" s="37"/>
      <c r="G191" s="37"/>
      <c r="H191" s="37"/>
      <c r="I191" s="37"/>
      <c r="J191" s="37"/>
      <c r="K191" s="37"/>
      <c r="L191" s="37"/>
      <c r="M191" s="37"/>
      <c r="N191" s="122"/>
      <c r="O191" s="21"/>
    </row>
    <row r="192" spans="1:15" ht="23.25" customHeight="1">
      <c r="A192" s="110"/>
      <c r="B192" s="640" t="s">
        <v>42</v>
      </c>
      <c r="C192" s="641"/>
      <c r="D192" s="642"/>
      <c r="E192" s="772">
        <f>D180/C182</f>
        <v>1.0051710367941113</v>
      </c>
      <c r="F192" s="773"/>
      <c r="G192" s="774"/>
      <c r="H192" s="647">
        <f>D180/C181</f>
        <v>0.97049708930132628</v>
      </c>
      <c r="I192" s="648"/>
      <c r="J192" s="725">
        <f>D180/C180</f>
        <v>0.97421847411614282</v>
      </c>
      <c r="K192" s="726"/>
      <c r="L192" s="725">
        <f>C183/D180</f>
        <v>0.99280238305384017</v>
      </c>
      <c r="M192" s="731"/>
      <c r="N192" s="744"/>
      <c r="O192" s="21"/>
    </row>
    <row r="193" spans="1:15">
      <c r="A193" s="110"/>
      <c r="B193" s="643" t="s">
        <v>514</v>
      </c>
      <c r="C193" s="620"/>
      <c r="D193" s="621"/>
      <c r="E193" s="775"/>
      <c r="F193" s="776"/>
      <c r="G193" s="777"/>
      <c r="H193" s="649"/>
      <c r="I193" s="650"/>
      <c r="J193" s="727"/>
      <c r="K193" s="728"/>
      <c r="L193" s="727"/>
      <c r="M193" s="732"/>
      <c r="N193" s="744"/>
      <c r="O193" s="21"/>
    </row>
    <row r="194" spans="1:15" ht="21.75" customHeight="1" thickBot="1">
      <c r="A194" s="110"/>
      <c r="B194" s="644"/>
      <c r="C194" s="645"/>
      <c r="D194" s="646"/>
      <c r="E194" s="778"/>
      <c r="F194" s="779"/>
      <c r="G194" s="780"/>
      <c r="H194" s="651"/>
      <c r="I194" s="652"/>
      <c r="J194" s="729"/>
      <c r="K194" s="730"/>
      <c r="L194" s="729"/>
      <c r="M194" s="733"/>
      <c r="N194" s="744"/>
      <c r="O194" s="21"/>
    </row>
    <row r="195" spans="1:15" ht="22.5" customHeight="1">
      <c r="A195" s="37"/>
      <c r="B195" s="705" t="s">
        <v>62</v>
      </c>
      <c r="C195" s="706"/>
      <c r="D195" s="706"/>
      <c r="E195" s="738">
        <f>(SUMIFS(Calculation_Accepted!CC3:CC123,Calculation_Accepted!CB3:CB123,"&gt;="&amp;MTE_1!J318,Calculation_Accepted!CB3:CB123,"&lt;="&amp;MTE_1!K318)*100)/MTE_2!D180</f>
        <v>0.34778286877884518</v>
      </c>
      <c r="F195" s="739"/>
      <c r="G195" s="740"/>
      <c r="H195" s="719">
        <f>(SUMIFS(Calculation_Accepted!CD3:CD123,Calculation_Accepted!CB3:CB123,"&gt;="&amp;MTE_1!J318,Calculation_Accepted!CB3:CB123,"&lt;="&amp;MTE_1!K318)*100)/MTE_2!D180</f>
        <v>0.43438460557455882</v>
      </c>
      <c r="I195" s="781"/>
      <c r="J195" s="719">
        <f>(SUMIFS(Calculation_Accepted!CE3:CE123,Calculation_Accepted!CB3:CB123,"&gt;="&amp;MTE_1!J318,Calculation_Accepted!CB3:CB123,"&lt;="&amp;MTE_1!K318)*100)/MTE_2!D180</f>
        <v>0.39855436081429269</v>
      </c>
      <c r="K195" s="720"/>
      <c r="L195" s="719">
        <f>(SUMIFS(Calculation_Accepted!CF3:CF123,Calculation_Accepted!CB3:CB123,"&gt;="&amp;MTE_1!J318,Calculation_Accepted!CB3:CB123,"&lt;="&amp;MTE_1!K318)*100)/MTE_2!D180</f>
        <v>0.5631978713644632</v>
      </c>
      <c r="M195" s="684"/>
      <c r="N195" s="123"/>
      <c r="O195" s="21"/>
    </row>
    <row r="196" spans="1:15" ht="33.75" customHeight="1" thickBot="1">
      <c r="A196" s="37"/>
      <c r="B196" s="644" t="s">
        <v>92</v>
      </c>
      <c r="C196" s="682"/>
      <c r="D196" s="683"/>
      <c r="E196" s="700"/>
      <c r="F196" s="701"/>
      <c r="G196" s="702"/>
      <c r="H196" s="679"/>
      <c r="I196" s="681"/>
      <c r="J196" s="685"/>
      <c r="K196" s="721"/>
      <c r="L196" s="685"/>
      <c r="M196" s="686"/>
      <c r="N196" s="124"/>
      <c r="O196" s="21"/>
    </row>
    <row r="197" spans="1:15" ht="22.5" customHeight="1">
      <c r="A197" s="37"/>
      <c r="B197" s="705" t="s">
        <v>63</v>
      </c>
      <c r="C197" s="706"/>
      <c r="D197" s="706"/>
      <c r="E197" s="657">
        <f>1-SUMIFS(Calculation_Accepted!BV3:BV123,Calculation_Accepted!BU3:BU123,"&gt;="&amp;MTE_1!J318,Calculation_Accepted!BU3:BU123,"&lt;="&amp;MTE_1!K318)/SUMIFS(Calculation_Accepted!BZ3:BZ123,Calculation_Accepted!BU3:BU123,"&gt;="&amp;MTE_1!J318,Calculation_Accepted!BU3:BU123,"&lt;="&amp;MTE_1!K318)</f>
        <v>0.98357003071367599</v>
      </c>
      <c r="F197" s="658"/>
      <c r="G197" s="659"/>
      <c r="H197" s="663">
        <f>1-SUMIFS(Calculation_Accepted!BW3:BW123,Calculation_Accepted!BU3:BU123,"&gt;="&amp;MTE_1!J318,Calculation_Accepted!BU3:BU123,"&lt;="&amp;MTE_1!K318)/SUMIFS(Calculation_Accepted!BZ3:BZ123,Calculation_Accepted!BU3:BU123,"&gt;="&amp;MTE_1!J318,Calculation_Accepted!BU3:BU123,"&lt;="&amp;MTE_1!K318)</f>
        <v>0.98016541698124604</v>
      </c>
      <c r="I197" s="718"/>
      <c r="J197" s="663">
        <f>1-SUMIFS(Calculation_Accepted!BX3:BX123,Calculation_Accepted!BU3:BU123,"&gt;="&amp;MTE_1!J318,Calculation_Accepted!BU3:BU123,"&lt;="&amp;MTE_1!K318)/SUMIFS(Calculation_Accepted!BZ3:BZ123,Calculation_Accepted!BU3:BU123,"&gt;="&amp;MTE_1!J318,Calculation_Accepted!BU3:BU123,"&lt;="&amp;MTE_1!K318)</f>
        <v>0.97980816674542182</v>
      </c>
      <c r="K197" s="718"/>
      <c r="L197" s="663">
        <f>1-SUMIFS(Calculation_Accepted!BY3:BY123,Calculation_Accepted!BU3:BU123,"&gt;="&amp;MTE_1!J318,Calculation_Accepted!BU3:BU123,"&lt;="&amp;MTE_1!K318)/SUMIFS(Calculation_Accepted!BZ3:BZ123,Calculation_Accepted!BU3:BU123,"&gt;="&amp;MTE_1!J318,Calculation_Accepted!BU3:BU123,"&lt;="&amp;MTE_1!K318)</f>
        <v>0.94448369010884337</v>
      </c>
      <c r="M197" s="684"/>
      <c r="N197" s="123"/>
      <c r="O197" s="21"/>
    </row>
    <row r="198" spans="1:15" ht="29.25" customHeight="1" thickBot="1">
      <c r="A198" s="37"/>
      <c r="B198" s="644" t="s">
        <v>282</v>
      </c>
      <c r="C198" s="682"/>
      <c r="D198" s="683"/>
      <c r="E198" s="660"/>
      <c r="F198" s="661"/>
      <c r="G198" s="662"/>
      <c r="H198" s="679"/>
      <c r="I198" s="681"/>
      <c r="J198" s="679"/>
      <c r="K198" s="681"/>
      <c r="L198" s="685"/>
      <c r="M198" s="686"/>
      <c r="N198" s="124"/>
      <c r="O198" s="21"/>
    </row>
    <row r="199" spans="1:15" ht="22.5" customHeight="1">
      <c r="A199" s="424"/>
      <c r="B199" s="424"/>
      <c r="C199" s="424"/>
      <c r="D199" s="424"/>
      <c r="E199" s="424"/>
      <c r="F199" s="424"/>
      <c r="G199" s="424"/>
      <c r="H199" s="424"/>
      <c r="I199" s="424"/>
      <c r="J199" s="424"/>
      <c r="K199" s="424"/>
      <c r="L199" s="424"/>
      <c r="M199" s="424"/>
      <c r="N199" s="424"/>
      <c r="O199" s="21"/>
    </row>
    <row r="200" spans="1:15" ht="22.5" customHeight="1" thickBot="1">
      <c r="A200" s="424"/>
      <c r="B200" s="148" t="s">
        <v>519</v>
      </c>
      <c r="C200" s="424"/>
      <c r="D200" s="424"/>
      <c r="E200" s="424"/>
      <c r="F200" s="424"/>
      <c r="G200" s="424"/>
      <c r="H200" s="424"/>
      <c r="I200" s="424"/>
      <c r="J200" s="424"/>
      <c r="K200" s="424"/>
      <c r="L200" s="424"/>
      <c r="M200" s="424"/>
      <c r="N200" s="424"/>
      <c r="O200" s="21"/>
    </row>
    <row r="201" spans="1:15" ht="22.5" customHeight="1">
      <c r="A201" s="37"/>
      <c r="B201" s="705" t="s">
        <v>41</v>
      </c>
      <c r="C201" s="706"/>
      <c r="D201" s="706"/>
      <c r="E201" s="697">
        <f>SUMIFS(Calculation_Accepted!BD2:BD123,Calculation_Accepted!BC2:$BC$123,"&gt;="&amp;MTE_1!J318,Calculation_Accepted!$BC$2:$BC$123,"&lt;="&amp;MTE_1!K318)</f>
        <v>43.776165445425747</v>
      </c>
      <c r="F201" s="698"/>
      <c r="G201" s="699"/>
      <c r="H201" s="687">
        <f>SUMIFS(Calculation_Accepted!BE2:BE123,Calculation_Accepted!BC2:$BC$123,"&gt;="&amp;MTE_1!J318,Calculation_Accepted!$BC$2:$BC$123,"&lt;="&amp;MTE_1!K318)</f>
        <v>54.210213969977332</v>
      </c>
      <c r="I201" s="696"/>
      <c r="J201" s="687">
        <f>SUMIFS(Calculation_Accepted!BF2:BF123,Calculation_Accepted!BC2:$BC$123,"&gt;="&amp;MTE_1!J318,Calculation_Accepted!$BC$2:$BC$123,"&lt;="&amp;MTE_1!K318)</f>
        <v>51.15418570427537</v>
      </c>
      <c r="K201" s="720"/>
      <c r="L201" s="687">
        <f>SUMIFS(Calculation_Accepted!BG2:BG123,Calculation_Accepted!BC2:$BC$123,"&gt;="&amp;MTE_1!J318,Calculation_Accepted!$BC$2:$BC$123,"&lt;="&amp;MTE_1!K318)</f>
        <v>88.070619159378282</v>
      </c>
      <c r="M201" s="684"/>
      <c r="N201" s="123"/>
      <c r="O201" s="21"/>
    </row>
    <row r="202" spans="1:15" ht="37.5" customHeight="1" thickBot="1">
      <c r="A202" s="37"/>
      <c r="B202" s="768" t="s">
        <v>281</v>
      </c>
      <c r="C202" s="769"/>
      <c r="D202" s="770"/>
      <c r="E202" s="700"/>
      <c r="F202" s="701"/>
      <c r="G202" s="702"/>
      <c r="H202" s="679"/>
      <c r="I202" s="681"/>
      <c r="J202" s="685"/>
      <c r="K202" s="721"/>
      <c r="L202" s="685"/>
      <c r="M202" s="686"/>
      <c r="N202" s="124"/>
      <c r="O202" s="21"/>
    </row>
    <row r="203" spans="1:15" ht="23.25" customHeight="1">
      <c r="A203" s="37"/>
      <c r="B203" s="785" t="s">
        <v>81</v>
      </c>
      <c r="C203" s="786"/>
      <c r="D203" s="130" t="s">
        <v>93</v>
      </c>
      <c r="E203" s="766">
        <f>SUMIFS(Calculation_Accepted!BJ2:BJ123,Calculation_Accepted!BC2:$BC$123,"&gt;="&amp;MTE_1!J318,Calculation_Accepted!$BC$2:$BC$123,"&lt;="&amp;MTE_1!K318)</f>
        <v>21.888082722712873</v>
      </c>
      <c r="F203" s="766"/>
      <c r="G203" s="766"/>
      <c r="H203" s="771">
        <f>SUMIFS(Calculation_Accepted!BK2:BK123,Calculation_Accepted!BC2:$BC$123,"&gt;="&amp;MTE_1!J318,Calculation_Accepted!$BC$2:$BC$123,"&lt;="&amp;MTE_1!K318)</f>
        <v>27.105106984988666</v>
      </c>
      <c r="I203" s="771"/>
      <c r="J203" s="688">
        <f>SUMIFS(Calculation_Accepted!BL2:BL123,Calculation_Accepted!BC2:$BC$123,"&gt;="&amp;MTE_1!J318,Calculation_Accepted!$BC$2:$BC$123,"&lt;="&amp;MTE_1!K318)</f>
        <v>25.577092852137685</v>
      </c>
      <c r="K203" s="755"/>
      <c r="L203" s="688">
        <f>SUMIFS(Calculation_Accepted!BM2:BM123,Calculation_Accepted!BC2:$BC$123,"&gt;="&amp;MTE_1!J318,Calculation_Accepted!$BC$2:$BC$123,"&lt;="&amp;MTE_1!K318)</f>
        <v>44.035309579689141</v>
      </c>
      <c r="M203" s="689"/>
      <c r="N203" s="744"/>
      <c r="O203" s="21"/>
    </row>
    <row r="204" spans="1:15" ht="22.5" customHeight="1">
      <c r="A204" s="37"/>
      <c r="B204" s="787"/>
      <c r="C204" s="788"/>
      <c r="D204" s="791" t="s">
        <v>80</v>
      </c>
      <c r="E204" s="673">
        <f>(1-CHIDIST(E203,MTE_1!K318-MTE_1!J318+1))</f>
        <v>4.1040587137885942E-2</v>
      </c>
      <c r="F204" s="674"/>
      <c r="G204" s="675"/>
      <c r="H204" s="673">
        <f>(1-CHIDIST(H203,MTE_1!K318-MTE_1!J318+1))</f>
        <v>0.17251192885501054</v>
      </c>
      <c r="I204" s="674"/>
      <c r="J204" s="756">
        <f>(1-CHIDIST(J203,MTE_1!K318-MTE_1!J318+1))</f>
        <v>0.12196624098801834</v>
      </c>
      <c r="K204" s="757"/>
      <c r="L204" s="690">
        <f>(1-CHIDIST(L203,MTE_1!K318-MTE_1!J318+1))</f>
        <v>0.85928125105943531</v>
      </c>
      <c r="M204" s="691"/>
      <c r="N204" s="744"/>
      <c r="O204" s="21"/>
    </row>
    <row r="205" spans="1:15" ht="22.5" customHeight="1">
      <c r="A205" s="37"/>
      <c r="B205" s="789"/>
      <c r="C205" s="790"/>
      <c r="D205" s="792"/>
      <c r="E205" s="676"/>
      <c r="F205" s="677"/>
      <c r="G205" s="678"/>
      <c r="H205" s="676"/>
      <c r="I205" s="677"/>
      <c r="J205" s="758"/>
      <c r="K205" s="759"/>
      <c r="L205" s="692"/>
      <c r="M205" s="693"/>
      <c r="N205" s="124"/>
      <c r="O205" s="21"/>
    </row>
    <row r="206" spans="1:15" ht="33" customHeight="1" thickBot="1">
      <c r="A206" s="37"/>
      <c r="B206" s="703" t="s">
        <v>285</v>
      </c>
      <c r="C206" s="704"/>
      <c r="D206" s="793"/>
      <c r="E206" s="679"/>
      <c r="F206" s="680"/>
      <c r="G206" s="681"/>
      <c r="H206" s="679"/>
      <c r="I206" s="680"/>
      <c r="J206" s="685"/>
      <c r="K206" s="721"/>
      <c r="L206" s="694"/>
      <c r="M206" s="695"/>
      <c r="N206" s="124"/>
      <c r="O206" s="21"/>
    </row>
    <row r="207" spans="1:15" ht="22.5" customHeight="1">
      <c r="A207" s="37"/>
      <c r="B207" s="705" t="s">
        <v>64</v>
      </c>
      <c r="C207" s="706"/>
      <c r="D207" s="706"/>
      <c r="E207" s="697">
        <f>SUMIFS( Calculation_Accepted!BP3:BP123,Calculation_Accepted!BO3:BO123,"&gt;="&amp;MTE_1!J318,Calculation_Accepted!BO3:BO123,"&lt;="&amp;MTE_1!K318)</f>
        <v>44.941624780074733</v>
      </c>
      <c r="F207" s="698"/>
      <c r="G207" s="699"/>
      <c r="H207" s="708">
        <f>SUMIFS( Calculation_Accepted!BQ3:BQ123,Calculation_Accepted!BO3:BO123,"&gt;="&amp;MTE_1!J318,Calculation_Accepted!BO3:BO123,"&lt;="&amp;MTE_1!K318)</f>
        <v>51.01698516767533</v>
      </c>
      <c r="I207" s="709"/>
      <c r="J207" s="708">
        <f>SUMIFS( Calculation_Accepted!BR3:BR123,Calculation_Accepted!BO3:BO123,"&gt;="&amp;MTE_1!J318,Calculation_Accepted!BO3:BO123,"&lt;="&amp;MTE_1!K318)</f>
        <v>49.732157428465122</v>
      </c>
      <c r="K207" s="709"/>
      <c r="L207" s="687">
        <f>SUMIFS( Calculation_Accepted!BS3:BS123,Calculation_Accepted!BO3:BO123,"&gt;="&amp;MTE_1!J318,Calculation_Accepted!BO3:BO123,"&lt;="&amp;MTE_1!K318)</f>
        <v>85.125560220818969</v>
      </c>
      <c r="M207" s="684"/>
      <c r="N207" s="124"/>
      <c r="O207" s="21"/>
    </row>
    <row r="208" spans="1:15" ht="38.25" customHeight="1" thickBot="1">
      <c r="A208" s="37"/>
      <c r="B208" s="644" t="s">
        <v>88</v>
      </c>
      <c r="C208" s="682"/>
      <c r="D208" s="683"/>
      <c r="E208" s="700"/>
      <c r="F208" s="701"/>
      <c r="G208" s="702"/>
      <c r="H208" s="679"/>
      <c r="I208" s="681"/>
      <c r="J208" s="679"/>
      <c r="K208" s="681"/>
      <c r="L208" s="685"/>
      <c r="M208" s="686"/>
      <c r="N208" s="124"/>
      <c r="O208" s="21"/>
    </row>
    <row r="209" spans="1:56" ht="31.5" customHeight="1">
      <c r="A209" s="37"/>
      <c r="B209" s="782" t="s">
        <v>66</v>
      </c>
      <c r="C209" s="783"/>
      <c r="D209" s="784"/>
      <c r="E209" s="697">
        <f>SUMIFS(Calculation_Accepted!$CI$3:$CI$123,Calculation_Accepted!BO3:BO123,"&gt;="&amp;MTE_1!J318,Calculation_Accepted!BO3:BO123,"&lt;="&amp;MTE_1!K318)</f>
        <v>3</v>
      </c>
      <c r="F209" s="698"/>
      <c r="G209" s="699"/>
      <c r="H209" s="722">
        <f>SUMIFS(Calculation_Accepted!$CJ$3:$CJ$123,Calculation_Accepted!BO3:BO123,"&gt;="&amp;MTE_1!J318,Calculation_Accepted!BO3:BO123,"&lt;="&amp;MTE_1!K318)</f>
        <v>6</v>
      </c>
      <c r="I209" s="718"/>
      <c r="J209" s="722">
        <f>SUMIFS(Calculation_Accepted!$CK$3:$CK$123,Calculation_Accepted!BO3:BO123,"&gt;="&amp;MTE_1!J318,Calculation_Accepted!BO3:BO123,"&lt;="&amp;MTE_1!K318)</f>
        <v>4</v>
      </c>
      <c r="K209" s="718"/>
      <c r="L209" s="722">
        <f>SUMIFS(Calculation_Accepted!$CL$3:$CL$123,Calculation_Accepted!BO3:BO123,"&gt;="&amp;MTE_1!J318,Calculation_Accepted!BO3:BO123,"&lt;="&amp;MTE_1!K318)</f>
        <v>11</v>
      </c>
      <c r="M209" s="684"/>
      <c r="N209" s="123"/>
      <c r="O209" s="21"/>
      <c r="T209" s="106"/>
    </row>
    <row r="210" spans="1:56" ht="31.5" customHeight="1" thickBot="1">
      <c r="A210" s="37"/>
      <c r="B210" s="644" t="s">
        <v>89</v>
      </c>
      <c r="C210" s="682"/>
      <c r="D210" s="683"/>
      <c r="E210" s="700"/>
      <c r="F210" s="701"/>
      <c r="G210" s="702"/>
      <c r="H210" s="679"/>
      <c r="I210" s="681"/>
      <c r="J210" s="679"/>
      <c r="K210" s="681"/>
      <c r="L210" s="685"/>
      <c r="M210" s="686"/>
      <c r="N210" s="124"/>
      <c r="O210" s="21"/>
      <c r="T210" s="106"/>
    </row>
    <row r="211" spans="1:56" ht="21.75" customHeight="1">
      <c r="A211" s="37"/>
      <c r="B211" s="705" t="s">
        <v>86</v>
      </c>
      <c r="C211" s="706"/>
      <c r="D211" s="706"/>
      <c r="E211" s="657">
        <f>SUMIFS(Calculation_Accepted!$DH$3:$DH$123,Calculation_Accepted!BO3:BO123,"&gt;="&amp;MTE_1!J318,Calculation_Accepted!BO3:BO123,"&lt;="&amp;MTE_1!K318)</f>
        <v>2.88896516507216E-2</v>
      </c>
      <c r="F211" s="658"/>
      <c r="G211" s="659"/>
      <c r="H211" s="663">
        <f>SUMIFS(Calculation_Accepted!$DI$3:$DI$123,Calculation_Accepted!BO3:BO123,"&gt;="&amp;MTE_1!J318,Calculation_Accepted!BO3:BO123,"&lt;="&amp;MTE_1!K318)</f>
        <v>3.1500501752810564E-2</v>
      </c>
      <c r="I211" s="664"/>
      <c r="J211" s="663">
        <f>SUMIFS(Calculation_Accepted!$DJ$3:$DJ$123,Calculation_Accepted!BO3:BO123,"&gt;="&amp;MTE_1!J318,Calculation_Accepted!BO3:BO123,"&lt;="&amp;MTE_1!K318)</f>
        <v>3.2520953766231681E-2</v>
      </c>
      <c r="K211" s="720"/>
      <c r="L211" s="663">
        <f>SUMIFS(Calculation_Accepted!$DK$3:$DK$123,Calculation_Accepted!BO3:BO123,"&gt;="&amp;MTE_1!J318,Calculation_Accepted!BO3:BO123,"&lt;="&amp;MTE_1!K318)</f>
        <v>4.7509067568109409E-2</v>
      </c>
      <c r="M211" s="684"/>
      <c r="N211" s="123"/>
      <c r="O211" s="21"/>
    </row>
    <row r="212" spans="1:56" ht="29.25" customHeight="1" thickBot="1">
      <c r="A212" s="37"/>
      <c r="B212" s="644" t="s">
        <v>90</v>
      </c>
      <c r="C212" s="682"/>
      <c r="D212" s="683"/>
      <c r="E212" s="660"/>
      <c r="F212" s="661"/>
      <c r="G212" s="662"/>
      <c r="H212" s="665"/>
      <c r="I212" s="666"/>
      <c r="J212" s="685"/>
      <c r="K212" s="721"/>
      <c r="L212" s="685"/>
      <c r="M212" s="686"/>
      <c r="N212" s="132"/>
      <c r="O212" s="21"/>
    </row>
    <row r="213" spans="1:56" ht="29.25" customHeight="1">
      <c r="A213" s="37"/>
      <c r="B213" s="37"/>
      <c r="C213" s="37"/>
      <c r="D213" s="37"/>
      <c r="E213" s="37"/>
      <c r="F213" s="37"/>
      <c r="G213" s="37"/>
      <c r="H213" s="37"/>
      <c r="I213" s="37"/>
      <c r="J213" s="37"/>
      <c r="K213" s="37"/>
      <c r="L213" s="37"/>
      <c r="M213" s="37"/>
      <c r="N213" s="132"/>
      <c r="O213" s="21"/>
    </row>
    <row r="214" spans="1:56" ht="29.25" customHeight="1">
      <c r="A214" s="37"/>
      <c r="B214" s="270" t="s">
        <v>303</v>
      </c>
      <c r="C214" s="37"/>
      <c r="D214" s="37"/>
      <c r="E214" s="37"/>
      <c r="F214" s="37"/>
      <c r="G214" s="37"/>
      <c r="H214" s="37"/>
      <c r="I214" s="37"/>
      <c r="J214" s="37"/>
      <c r="K214" s="37"/>
      <c r="L214" s="37"/>
      <c r="M214" s="37"/>
      <c r="N214" s="132"/>
      <c r="O214" s="21"/>
    </row>
    <row r="215" spans="1:56" ht="29.25" customHeight="1" thickBot="1">
      <c r="A215" s="37"/>
      <c r="B215" s="37"/>
      <c r="C215" s="37"/>
      <c r="D215" s="37"/>
      <c r="E215" s="37"/>
      <c r="F215" s="37"/>
      <c r="G215" s="37"/>
      <c r="H215" s="37"/>
      <c r="I215" s="37"/>
      <c r="J215" s="37"/>
      <c r="K215" s="37"/>
      <c r="L215" s="37"/>
      <c r="M215" s="37"/>
      <c r="N215" s="132"/>
      <c r="O215" s="21"/>
    </row>
    <row r="216" spans="1:56" ht="29.25" customHeight="1" thickBot="1">
      <c r="A216" s="37"/>
      <c r="B216" s="272"/>
      <c r="C216" s="271"/>
      <c r="D216" s="271"/>
      <c r="E216" s="667" t="s">
        <v>57</v>
      </c>
      <c r="F216" s="668"/>
      <c r="G216" s="668"/>
      <c r="H216" s="707" t="s">
        <v>35</v>
      </c>
      <c r="I216" s="707"/>
      <c r="J216" s="716" t="s">
        <v>36</v>
      </c>
      <c r="K216" s="717"/>
      <c r="L216" s="716" t="s">
        <v>42</v>
      </c>
      <c r="M216" s="723"/>
      <c r="N216" s="132"/>
      <c r="O216" s="21"/>
    </row>
    <row r="217" spans="1:56" ht="11.25" customHeight="1" thickBot="1">
      <c r="A217" s="37"/>
      <c r="B217" s="37"/>
      <c r="C217" s="37"/>
      <c r="D217" s="37"/>
      <c r="E217" s="37"/>
      <c r="F217" s="37"/>
      <c r="G217" s="37"/>
      <c r="H217" s="37"/>
      <c r="I217" s="37"/>
      <c r="J217" s="37"/>
      <c r="K217" s="37"/>
      <c r="L217" s="37"/>
      <c r="M217" s="37"/>
      <c r="N217" s="122"/>
      <c r="O217" s="21"/>
    </row>
    <row r="218" spans="1:56" ht="18" customHeight="1">
      <c r="A218" s="37"/>
      <c r="B218" s="705" t="s">
        <v>77</v>
      </c>
      <c r="C218" s="706"/>
      <c r="D218" s="706"/>
      <c r="E218" s="734">
        <f>SUMIFS(Calculation_Accepted!DN4:DN123,Calculation_Accepted!DM4:DM123,"&gt;="&amp;MTE_1!J318,Calculation_Accepted!DM4:DM123,"&lt;="&amp;MTE_1!K318)</f>
        <v>1.9758451401303428E-5</v>
      </c>
      <c r="F218" s="653"/>
      <c r="G218" s="654"/>
      <c r="H218" s="653">
        <f>SUMIFS(Calculation_Accepted!DO4:DO123,Calculation_Accepted!DM4:DM123,"&gt;="&amp;MTE_1!J318,Calculation_Accepted!DM4:DM123,"&lt;="&amp;MTE_1!K318)</f>
        <v>2.6650383007799861E-5</v>
      </c>
      <c r="I218" s="654"/>
      <c r="J218" s="734">
        <f>SUMIFS(Calculation_Accepted!DP4:DP123,Calculation_Accepted!DM4:DM123,"&gt;="&amp;MTE_1!J318,Calculation_Accepted!DM4:DM123,"&lt;="&amp;MTE_1!K318)</f>
        <v>2.969751292092117E-5</v>
      </c>
      <c r="K218" s="735"/>
      <c r="L218" s="669">
        <f>SUMIFS(Calculation_Accepted!DQ4:DQ123,Calculation_Accepted!DM4:DM123,"&gt;="&amp;MTE_1!J318,Calculation_Accepted!DM4:DM123,"&lt;="&amp;MTE_1!K318)</f>
        <v>1.5383710955450776E-5</v>
      </c>
      <c r="M218" s="670"/>
      <c r="N218" s="123"/>
      <c r="O218" s="21"/>
      <c r="T218" s="105"/>
    </row>
    <row r="219" spans="1:56" ht="32.25" customHeight="1" thickBot="1">
      <c r="A219" s="37"/>
      <c r="B219" s="644" t="s">
        <v>91</v>
      </c>
      <c r="C219" s="682"/>
      <c r="D219" s="683"/>
      <c r="E219" s="760"/>
      <c r="F219" s="761"/>
      <c r="G219" s="762"/>
      <c r="H219" s="655"/>
      <c r="I219" s="656"/>
      <c r="J219" s="736"/>
      <c r="K219" s="737"/>
      <c r="L219" s="671"/>
      <c r="M219" s="672"/>
      <c r="N219" s="21"/>
      <c r="O219" s="21"/>
    </row>
    <row r="220" spans="1:56" ht="21.75" customHeight="1">
      <c r="A220" s="110"/>
      <c r="B220" s="741" t="s">
        <v>87</v>
      </c>
      <c r="C220" s="742"/>
      <c r="D220" s="129" t="s">
        <v>59</v>
      </c>
      <c r="E220" s="743">
        <f>SUMIFS(Calculation_Accepted!$AX$3:$AX$123,Calculation_Accepted!$AW$3:$AW$123,"&gt;="&amp;MTE_1!$J$318,Calculation_Accepted!$AW$3:$AW$123,"&lt;="&amp;MTE_1!$K$318)</f>
        <v>18</v>
      </c>
      <c r="F220" s="743"/>
      <c r="G220" s="267">
        <f>ABS($E$220-(MTE_1!$K$318-MTE_1!$J$318+1))</f>
        <v>17</v>
      </c>
      <c r="H220" s="267">
        <f>SUMIFS(Calculation_Accepted!$AY$3:$AY$123,Calculation_Accepted!$AW$3:$AW$123,"&gt;="&amp;MTE_1!$J$318,Calculation_Accepted!$AW$3:$AW$123,"&lt;="&amp;MTE_1!$K$318)</f>
        <v>16</v>
      </c>
      <c r="I220" s="267">
        <f>ABS($H$220-(MTE_1!$K$318-MTE_1!$J$318+1))</f>
        <v>19</v>
      </c>
      <c r="J220" s="267">
        <f>SUMIFS(Calculation_Accepted!$AZ$3:$AZ$123,Calculation_Accepted!$AW$3:$AW$123,"&gt;="&amp;MTE_1!$J$318,Calculation_Accepted!$AW$3:$AW$123,"&lt;="&amp;MTE_1!$K$318)</f>
        <v>16</v>
      </c>
      <c r="K220" s="267">
        <f>ABS($J$220-(MTE_1!$K$318-MTE_1!$J$318+1))</f>
        <v>19</v>
      </c>
      <c r="L220" s="403">
        <f>SUMIFS(Calculation_Accepted!$AU$3:$AU$123,Calculation_Accepted!$AW$3:$AW$123,"&gt;="&amp;MTE_1!$J$318,Calculation_Accepted!$AW$3:$AW$123,"&lt;="&amp;MTE_1!$K$318)</f>
        <v>-0.24079310229253031</v>
      </c>
      <c r="M220" s="402">
        <f>ABS($L$220-(MTE_1!$K$318-MTE_1!$J$318+1))</f>
        <v>35.240793102292528</v>
      </c>
      <c r="N220" s="744"/>
      <c r="O220" s="21"/>
    </row>
    <row r="221" spans="1:56" ht="22.5" customHeight="1">
      <c r="A221" s="110"/>
      <c r="B221" s="745" t="s">
        <v>284</v>
      </c>
      <c r="C221" s="746"/>
      <c r="D221" s="126" t="s">
        <v>50</v>
      </c>
      <c r="E221" s="748">
        <f>(ABS(E220-G220)-1)/SQRT(MTE_1!K318-MTE_1!J318+1)</f>
        <v>0</v>
      </c>
      <c r="F221" s="748"/>
      <c r="G221" s="748"/>
      <c r="H221" s="748">
        <f>(ABS(H220-I220)-1)/SQRT(MTE_1!K318-MTE_1!J318+1)</f>
        <v>0.33806170189140661</v>
      </c>
      <c r="I221" s="748"/>
      <c r="J221" s="751">
        <f>(ABS(M220-J220)-1)/SQRT(MTE_1!K318-MTE_1!J318+1)</f>
        <v>3.0832567800050215</v>
      </c>
      <c r="K221" s="752"/>
      <c r="L221" s="751">
        <f>(ABS(O220-L220)-1)/SQRT(MTE_1!K318-MTE_1!J318+1)</f>
        <v>-0.12832938796334115</v>
      </c>
      <c r="M221" s="753"/>
      <c r="N221" s="744"/>
      <c r="O221" s="21"/>
    </row>
    <row r="222" spans="1:56" ht="22.5" customHeight="1" thickBot="1">
      <c r="A222" s="110"/>
      <c r="B222" s="747"/>
      <c r="C222" s="683"/>
      <c r="D222" s="131" t="s">
        <v>80</v>
      </c>
      <c r="E222" s="749">
        <f>2*(1-NORMDIST(ABS(E221),0,1,TRUE))</f>
        <v>1</v>
      </c>
      <c r="F222" s="749"/>
      <c r="G222" s="749"/>
      <c r="H222" s="750">
        <f>2*(1-NORMDIST(ABS(H221),0,1,TRUE))</f>
        <v>0.73531669063734073</v>
      </c>
      <c r="I222" s="750"/>
      <c r="J222" s="714">
        <f>2*(1-NORMDIST(ABS(J221),0,1,TRUE))</f>
        <v>2.0474840107818082E-3</v>
      </c>
      <c r="K222" s="715"/>
      <c r="L222" s="714">
        <f>2*(1-NORMDIST(ABS(L221),0,1,TRUE))</f>
        <v>0.89788830914491635</v>
      </c>
      <c r="M222" s="754"/>
      <c r="N222" s="744"/>
      <c r="O222" s="21"/>
    </row>
    <row r="223" spans="1:56">
      <c r="K223" s="133"/>
      <c r="L223" s="133"/>
    </row>
    <row r="224" spans="1:56" s="139" customFormat="1" ht="30" customHeight="1">
      <c r="A224" s="150"/>
      <c r="B224" s="138"/>
      <c r="C224" s="565" t="s">
        <v>273</v>
      </c>
      <c r="D224" s="710"/>
      <c r="E224" s="710"/>
      <c r="F224" s="710"/>
      <c r="G224" s="710"/>
      <c r="H224" s="710"/>
      <c r="I224" s="710"/>
      <c r="J224" s="710"/>
      <c r="K224" s="710"/>
      <c r="L224" s="710"/>
      <c r="M224" s="710"/>
      <c r="N224" s="711"/>
      <c r="O224" s="141"/>
      <c r="P224" s="151"/>
      <c r="V224" s="140"/>
      <c r="X224" s="152"/>
      <c r="Y224" s="142"/>
      <c r="Z224" s="141"/>
      <c r="AA224" s="141"/>
      <c r="AB224" s="141"/>
      <c r="AC224" s="141"/>
      <c r="AD224" s="142"/>
      <c r="AE224" s="153"/>
      <c r="AF224" s="141"/>
      <c r="AG224" s="141"/>
      <c r="AH224" s="141"/>
      <c r="AI224" s="141"/>
      <c r="AJ224" s="141"/>
      <c r="AK224" s="141"/>
      <c r="AL224" s="142"/>
      <c r="AM224" s="153"/>
      <c r="AN224" s="141"/>
      <c r="AO224" s="141"/>
      <c r="AP224" s="141"/>
      <c r="AQ224" s="141"/>
      <c r="AR224" s="141"/>
      <c r="AS224" s="141"/>
      <c r="AT224" s="141"/>
      <c r="AU224" s="141"/>
      <c r="AV224" s="141"/>
      <c r="AW224" s="141"/>
      <c r="AX224" s="141"/>
      <c r="AY224" s="141"/>
      <c r="AZ224" s="141"/>
      <c r="BA224" s="141"/>
      <c r="BB224" s="141"/>
      <c r="BC224" s="141"/>
      <c r="BD224" s="141"/>
    </row>
    <row r="225" spans="1:56" s="139" customFormat="1" ht="30" customHeight="1">
      <c r="A225" s="150"/>
      <c r="B225" s="138"/>
      <c r="C225" s="138"/>
      <c r="D225" s="138"/>
      <c r="E225" s="138"/>
      <c r="F225" s="138"/>
      <c r="G225" s="138"/>
      <c r="H225" s="138"/>
      <c r="I225" s="138"/>
      <c r="J225" s="138"/>
      <c r="K225" s="138"/>
      <c r="L225" s="138"/>
      <c r="M225" s="138"/>
      <c r="N225" s="138"/>
      <c r="O225" s="141"/>
      <c r="P225" s="151"/>
      <c r="V225" s="140"/>
      <c r="X225" s="152"/>
      <c r="Y225" s="142"/>
      <c r="Z225" s="141"/>
      <c r="AA225" s="141"/>
      <c r="AB225" s="141"/>
      <c r="AC225" s="141"/>
      <c r="AD225" s="142"/>
      <c r="AE225" s="153"/>
      <c r="AF225" s="141"/>
      <c r="AG225" s="141"/>
      <c r="AH225" s="141"/>
      <c r="AI225" s="141"/>
      <c r="AJ225" s="141"/>
      <c r="AK225" s="141"/>
      <c r="AL225" s="142"/>
      <c r="AM225" s="153"/>
      <c r="AN225" s="141"/>
      <c r="AO225" s="141"/>
      <c r="AP225" s="141"/>
      <c r="AQ225" s="141"/>
      <c r="AR225" s="141"/>
      <c r="AS225" s="141"/>
      <c r="AT225" s="141"/>
      <c r="AU225" s="141"/>
      <c r="AV225" s="141"/>
      <c r="AW225" s="141"/>
      <c r="AX225" s="141"/>
      <c r="AY225" s="141"/>
      <c r="AZ225" s="141"/>
      <c r="BA225" s="141"/>
      <c r="BB225" s="141"/>
      <c r="BC225" s="141"/>
      <c r="BD225" s="141"/>
    </row>
    <row r="227" spans="1:56" s="145" customFormat="1" ht="24.95" customHeight="1">
      <c r="A227" s="154"/>
      <c r="B227" s="154"/>
      <c r="C227" s="154"/>
      <c r="D227" s="763" t="s">
        <v>497</v>
      </c>
      <c r="E227" s="764"/>
      <c r="F227" s="764"/>
      <c r="G227" s="764"/>
      <c r="H227" s="764"/>
      <c r="I227" s="764"/>
      <c r="J227" s="764"/>
      <c r="K227" s="764"/>
      <c r="L227" s="764"/>
      <c r="M227" s="764"/>
      <c r="N227" s="765"/>
      <c r="P227" s="144"/>
      <c r="V227" s="146"/>
      <c r="X227" s="127"/>
      <c r="Y227" s="148"/>
      <c r="Z227" s="127"/>
      <c r="AA227" s="127"/>
      <c r="AB227" s="127"/>
      <c r="AC227" s="127"/>
      <c r="AD227" s="148"/>
      <c r="AE227" s="127"/>
      <c r="AF227" s="127"/>
      <c r="AG227" s="127"/>
      <c r="AH227" s="127"/>
      <c r="AI227" s="127"/>
      <c r="AJ227" s="127"/>
      <c r="AK227" s="127"/>
      <c r="AL227" s="127"/>
      <c r="AM227" s="127"/>
      <c r="AN227" s="127"/>
      <c r="AO227" s="127"/>
      <c r="AP227" s="127"/>
      <c r="AQ227" s="127"/>
      <c r="AR227" s="127"/>
      <c r="AS227" s="127"/>
      <c r="AT227" s="127"/>
      <c r="AU227" s="127"/>
      <c r="AV227" s="127"/>
      <c r="AW227" s="127"/>
      <c r="AX227" s="127"/>
      <c r="AY227" s="127"/>
      <c r="AZ227" s="127"/>
      <c r="BA227" s="127"/>
      <c r="BB227" s="127"/>
      <c r="BC227" s="127"/>
      <c r="BD227" s="127"/>
    </row>
    <row r="229" spans="1:56" ht="17.25">
      <c r="D229" s="246" t="s">
        <v>498</v>
      </c>
    </row>
    <row r="245" spans="4:20" ht="18.75">
      <c r="D245" s="797" t="s">
        <v>272</v>
      </c>
      <c r="E245" s="798"/>
      <c r="F245" s="798"/>
      <c r="G245" s="798"/>
      <c r="H245" s="798"/>
      <c r="I245" s="798"/>
      <c r="J245" s="798"/>
      <c r="K245" s="798"/>
      <c r="L245" s="798"/>
      <c r="M245" s="798"/>
      <c r="N245" s="798"/>
    </row>
    <row r="246" spans="4:20">
      <c r="M246" s="18"/>
    </row>
    <row r="247" spans="4:20" ht="17.25">
      <c r="D247" s="246"/>
      <c r="M247" s="18"/>
    </row>
    <row r="248" spans="4:20" ht="17.25">
      <c r="D248" s="246"/>
      <c r="M248" s="18"/>
    </row>
    <row r="249" spans="4:20" ht="17.25">
      <c r="D249" s="246"/>
      <c r="M249" s="18"/>
    </row>
    <row r="250" spans="4:20" ht="17.25">
      <c r="D250" s="246"/>
      <c r="M250" s="18"/>
    </row>
    <row r="251" spans="4:20" ht="17.25">
      <c r="D251" s="246"/>
      <c r="M251" s="18"/>
    </row>
    <row r="252" spans="4:20" ht="17.25">
      <c r="D252" s="246"/>
      <c r="M252" s="18"/>
      <c r="T252" s="107"/>
    </row>
    <row r="253" spans="4:20">
      <c r="M253" s="18"/>
    </row>
    <row r="254" spans="4:20">
      <c r="M254" s="18"/>
    </row>
    <row r="255" spans="4:20">
      <c r="M255" s="18"/>
    </row>
    <row r="256" spans="4:20">
      <c r="M256" s="18"/>
    </row>
    <row r="281" spans="4:14" ht="18.75">
      <c r="D281" s="797" t="s">
        <v>513</v>
      </c>
      <c r="E281" s="798"/>
      <c r="F281" s="798"/>
      <c r="G281" s="798"/>
      <c r="H281" s="798"/>
      <c r="I281" s="798"/>
      <c r="J281" s="798"/>
      <c r="K281" s="798"/>
      <c r="L281" s="798"/>
      <c r="M281" s="798"/>
      <c r="N281" s="798"/>
    </row>
    <row r="287" spans="4:14" ht="5.0999999999999996" customHeight="1"/>
    <row r="291" spans="4:14" ht="30">
      <c r="G291" s="431" t="s">
        <v>503</v>
      </c>
      <c r="H291" s="431" t="s">
        <v>477</v>
      </c>
    </row>
    <row r="292" spans="4:14" ht="17.25">
      <c r="D292" s="799" t="s">
        <v>526</v>
      </c>
      <c r="E292" s="800"/>
      <c r="F292" s="801"/>
      <c r="G292" s="430">
        <f>Calculation_Accepted!DX3</f>
        <v>0.54856733080515196</v>
      </c>
      <c r="H292" s="430">
        <f>Calculation_All!DX3</f>
        <v>0.5545298667205113</v>
      </c>
    </row>
    <row r="293" spans="4:14" ht="17.25">
      <c r="D293" s="802" t="s">
        <v>512</v>
      </c>
      <c r="E293" s="803"/>
      <c r="F293" s="804"/>
      <c r="G293" s="430">
        <f>1-G292</f>
        <v>0.45143266919484804</v>
      </c>
      <c r="H293" s="430">
        <f>1-H292</f>
        <v>0.4454701332794887</v>
      </c>
    </row>
    <row r="294" spans="4:14">
      <c r="D294" s="19" t="s">
        <v>527</v>
      </c>
    </row>
    <row r="301" spans="4:14" ht="18.75">
      <c r="D301" s="797" t="s">
        <v>499</v>
      </c>
      <c r="E301" s="798"/>
      <c r="F301" s="798"/>
      <c r="G301" s="798"/>
      <c r="H301" s="798"/>
      <c r="I301" s="798"/>
      <c r="J301" s="798"/>
      <c r="K301" s="798"/>
      <c r="L301" s="798"/>
      <c r="M301" s="798"/>
      <c r="N301" s="798"/>
    </row>
    <row r="316" spans="4:5" ht="34.5">
      <c r="D316" s="425" t="s">
        <v>459</v>
      </c>
      <c r="E316" s="426" t="s">
        <v>500</v>
      </c>
    </row>
    <row r="317" spans="4:5" ht="17.25">
      <c r="D317" s="425">
        <v>2013</v>
      </c>
      <c r="E317" s="427">
        <f>1/MTE_1!N285</f>
        <v>1.0050761421319798</v>
      </c>
    </row>
    <row r="318" spans="4:5" ht="17.25">
      <c r="D318" s="425">
        <v>2014</v>
      </c>
      <c r="E318" s="427">
        <f>1/MTE_1!N284</f>
        <v>1.0171232876712328</v>
      </c>
    </row>
    <row r="319" spans="4:5" ht="17.25">
      <c r="D319" s="425">
        <v>2015</v>
      </c>
      <c r="E319" s="427">
        <f>1/MTE_1!N283</f>
        <v>1.0348432055749128</v>
      </c>
    </row>
    <row r="320" spans="4:5" ht="17.25">
      <c r="D320" s="428" t="s">
        <v>501</v>
      </c>
      <c r="E320" s="429">
        <f>AVERAGE(E317:E319)</f>
        <v>1.0190142117927083</v>
      </c>
    </row>
    <row r="323" spans="4:14" ht="18.75">
      <c r="D323" s="797" t="s">
        <v>502</v>
      </c>
      <c r="E323" s="798"/>
      <c r="F323" s="798"/>
      <c r="G323" s="798"/>
      <c r="H323" s="798"/>
      <c r="I323" s="798"/>
      <c r="J323" s="798"/>
      <c r="K323" s="798"/>
      <c r="L323" s="798"/>
      <c r="M323" s="798"/>
      <c r="N323" s="798"/>
    </row>
    <row r="334" spans="4:14" ht="30">
      <c r="G334" s="431" t="s">
        <v>503</v>
      </c>
      <c r="H334" s="431" t="s">
        <v>477</v>
      </c>
    </row>
    <row r="335" spans="4:14" ht="17.25">
      <c r="D335" s="794" t="s">
        <v>526</v>
      </c>
      <c r="E335" s="795"/>
      <c r="F335" s="795"/>
      <c r="G335" s="430">
        <f>Calculation_Accepted!EC3</f>
        <v>0.55976642053019754</v>
      </c>
      <c r="H335" s="430">
        <f>Calculation_All!EC3</f>
        <v>0.56584827114396763</v>
      </c>
    </row>
    <row r="336" spans="4:14" ht="17.25">
      <c r="D336" s="796" t="s">
        <v>512</v>
      </c>
      <c r="E336" s="795"/>
      <c r="F336" s="795"/>
      <c r="G336" s="430">
        <f>1-G335</f>
        <v>0.44023357946980246</v>
      </c>
      <c r="H336" s="430">
        <f>1-H335</f>
        <v>0.43415172885603237</v>
      </c>
    </row>
    <row r="337" spans="4:8">
      <c r="D337" s="19" t="s">
        <v>528</v>
      </c>
    </row>
    <row r="339" spans="4:8">
      <c r="D339" s="18"/>
      <c r="E339" s="18"/>
      <c r="F339" s="18"/>
      <c r="G339" s="18"/>
      <c r="H339" s="18"/>
    </row>
    <row r="340" spans="4:8" ht="31.5" customHeight="1">
      <c r="D340" s="18"/>
      <c r="E340" s="18"/>
      <c r="F340" s="18"/>
      <c r="G340" s="18"/>
      <c r="H340" s="18"/>
    </row>
    <row r="341" spans="4:8">
      <c r="D341" s="18"/>
      <c r="E341" s="18"/>
      <c r="F341" s="18"/>
      <c r="G341" s="18"/>
      <c r="H341" s="18"/>
    </row>
    <row r="357" spans="4:14" ht="18.75">
      <c r="D357" s="797" t="s">
        <v>529</v>
      </c>
      <c r="E357" s="798"/>
      <c r="F357" s="798"/>
      <c r="G357" s="798"/>
      <c r="H357" s="798"/>
      <c r="I357" s="798"/>
      <c r="J357" s="798"/>
      <c r="K357" s="798"/>
      <c r="L357" s="798"/>
      <c r="M357" s="798"/>
      <c r="N357" s="798"/>
    </row>
    <row r="359" spans="4:14">
      <c r="D359" s="438" t="s">
        <v>530</v>
      </c>
    </row>
    <row r="385" spans="2:14" ht="23.25">
      <c r="C385" s="565" t="s">
        <v>517</v>
      </c>
      <c r="D385" s="710"/>
      <c r="E385" s="710"/>
      <c r="F385" s="710"/>
      <c r="G385" s="710"/>
      <c r="H385" s="710"/>
      <c r="I385" s="710"/>
      <c r="J385" s="710"/>
      <c r="K385" s="710"/>
      <c r="L385" s="710"/>
      <c r="M385" s="710"/>
      <c r="N385" s="711"/>
    </row>
    <row r="389" spans="2:14" ht="18.75">
      <c r="B389" s="273" t="s">
        <v>518</v>
      </c>
    </row>
    <row r="390" spans="2:14" ht="15.75" thickBot="1"/>
    <row r="391" spans="2:14" ht="15.75" thickBot="1">
      <c r="B391" s="109" t="s">
        <v>496</v>
      </c>
      <c r="C391" s="37"/>
      <c r="D391" s="115"/>
      <c r="E391" s="667" t="s">
        <v>57</v>
      </c>
      <c r="F391" s="668"/>
      <c r="G391" s="668"/>
      <c r="H391" s="707" t="s">
        <v>35</v>
      </c>
      <c r="I391" s="707"/>
      <c r="J391" s="716" t="s">
        <v>36</v>
      </c>
      <c r="K391" s="717"/>
      <c r="L391" s="716" t="s">
        <v>42</v>
      </c>
      <c r="M391" s="723"/>
    </row>
    <row r="392" spans="2:14" ht="15.75" hidden="1" thickBot="1">
      <c r="B392" s="37"/>
      <c r="C392" s="37"/>
      <c r="D392" s="37"/>
      <c r="E392" s="37"/>
      <c r="F392" s="37"/>
      <c r="G392" s="37"/>
      <c r="H392" s="37"/>
      <c r="I392" s="37"/>
      <c r="J392" s="37"/>
      <c r="K392" s="37"/>
      <c r="L392" s="37"/>
      <c r="M392" s="37"/>
    </row>
    <row r="393" spans="2:14" hidden="1">
      <c r="B393" s="640" t="s">
        <v>42</v>
      </c>
      <c r="C393" s="641"/>
      <c r="D393" s="642"/>
      <c r="E393" s="772">
        <f>J182/I182</f>
        <v>1.0052434686444056</v>
      </c>
      <c r="F393" s="773"/>
      <c r="G393" s="774"/>
      <c r="H393" s="647">
        <f>J181/I181</f>
        <v>0.97094955444072095</v>
      </c>
      <c r="I393" s="648"/>
      <c r="J393" s="725">
        <f>J180/I180</f>
        <v>0.97438733177612624</v>
      </c>
      <c r="K393" s="726"/>
      <c r="L393" s="725">
        <f>J183/I183</f>
        <v>1.0055496787084783</v>
      </c>
      <c r="M393" s="731"/>
    </row>
    <row r="394" spans="2:14" hidden="1">
      <c r="B394" s="643" t="s">
        <v>514</v>
      </c>
      <c r="C394" s="620"/>
      <c r="D394" s="621"/>
      <c r="E394" s="775"/>
      <c r="F394" s="776"/>
      <c r="G394" s="777"/>
      <c r="H394" s="649"/>
      <c r="I394" s="650"/>
      <c r="J394" s="727"/>
      <c r="K394" s="728"/>
      <c r="L394" s="727"/>
      <c r="M394" s="732"/>
    </row>
    <row r="395" spans="2:14" ht="15.75" hidden="1" thickBot="1">
      <c r="B395" s="644"/>
      <c r="C395" s="645"/>
      <c r="D395" s="646"/>
      <c r="E395" s="778"/>
      <c r="F395" s="779"/>
      <c r="G395" s="780"/>
      <c r="H395" s="651"/>
      <c r="I395" s="652"/>
      <c r="J395" s="729"/>
      <c r="K395" s="730"/>
      <c r="L395" s="729"/>
      <c r="M395" s="733"/>
    </row>
    <row r="396" spans="2:14" hidden="1">
      <c r="B396" s="705" t="s">
        <v>62</v>
      </c>
      <c r="C396" s="706"/>
      <c r="D396" s="706"/>
      <c r="E396" s="738">
        <f>(SUMIFS(Calculation_All!CC3:CC123,Calculation_All!CB3:CB123,"&gt;="&amp;MTE_1!J318,Calculation_All!CB3:CB123,"&lt;="&amp;MTE_1!K318)*100)/$J$180</f>
        <v>0.33483469398068699</v>
      </c>
      <c r="F396" s="739"/>
      <c r="G396" s="740"/>
      <c r="H396" s="719">
        <f>(SUMIFS(Calculation_All!CD3:CD123,Calculation_All!CB3:CB123,"&gt;="&amp;MTE_1!J318,Calculation_All!CB3:CB123,"&lt;="&amp;MTE_1!K318)*100)/MTE_2!J180</f>
        <v>0.42149381958720389</v>
      </c>
      <c r="I396" s="781"/>
      <c r="J396" s="719">
        <f>(SUMIFS(Calculation_All!CE3:CE123,Calculation_All!CB3:CB123,"&gt;="&amp;MTE_1!J318,Calculation_All!CB3:CB123,"&lt;="&amp;MTE_1!K318)*100)/MTE_2!J180</f>
        <v>0.38493863651148186</v>
      </c>
      <c r="K396" s="720"/>
      <c r="L396" s="719">
        <f>(SUMIFS(Calculation_All!CF3:CF123,Calculation_All!CB3:CB123,"&gt;="&amp;MTE_1!J318,Calculation_All!CB3:CB123,"&lt;="&amp;MTE_1!K318)*100)/MTE_2!J180</f>
        <v>0.55096805146255745</v>
      </c>
      <c r="M396" s="684"/>
    </row>
    <row r="397" spans="2:14" ht="33" hidden="1" customHeight="1" thickBot="1">
      <c r="B397" s="644" t="s">
        <v>92</v>
      </c>
      <c r="C397" s="682"/>
      <c r="D397" s="683"/>
      <c r="E397" s="700"/>
      <c r="F397" s="701"/>
      <c r="G397" s="702"/>
      <c r="H397" s="679"/>
      <c r="I397" s="681"/>
      <c r="J397" s="685"/>
      <c r="K397" s="721"/>
      <c r="L397" s="685"/>
      <c r="M397" s="686"/>
    </row>
    <row r="398" spans="2:14" hidden="1">
      <c r="B398" s="705" t="s">
        <v>63</v>
      </c>
      <c r="C398" s="706"/>
      <c r="D398" s="706"/>
      <c r="E398" s="657">
        <f>1-SUMIFS(Calculation_All!BV3:BV123,Calculation_All!BU3:BU123,"&gt;="&amp;MTE_1!J318,Calculation_All!BU3:BU123,"&lt;="&amp;MTE_1!K318)/SUMIFS(Calculation_All!BZ3:BZ123,Calculation_All!BU3:BU123,"&gt;="&amp;MTE_1!J318,Calculation_All!BU3:BU123,"&lt;="&amp;MTE_1!K318)</f>
        <v>0.97750028550725776</v>
      </c>
      <c r="F398" s="658"/>
      <c r="G398" s="659"/>
      <c r="H398" s="663">
        <f>1-SUMIFS(Calculation_All!BW3:BW123,Calculation_All!BU3:BU123,"&gt;="&amp;MTE_1!J318,Calculation_All!BU3:BU123,"&lt;="&amp;MTE_1!K318)/SUMIFS(Calculation_All!BZ3:BZ123,Calculation_All!BU3:BU123,"&gt;="&amp;MTE_1!J318,Calculation_All!BU3:BU123,"&lt;="&amp;MTE_1!K318)</f>
        <v>0.97284543574017623</v>
      </c>
      <c r="I398" s="718"/>
      <c r="J398" s="663">
        <f>1-SUMIFS(Calculation_All!BX3:BX123,Calculation_All!BU3:BU123,"&gt;="&amp;MTE_1!J318,Calculation_All!BU3:BU123,"&lt;="&amp;MTE_1!K318)/SUMIFS(Calculation_All!BZ3:BZ123,Calculation_All!BU3:BU123,"&gt;="&amp;MTE_1!J318,Calculation_All!BU3:BU123,"&lt;="&amp;MTE_1!K318)</f>
        <v>0.97244518116802814</v>
      </c>
      <c r="K398" s="718"/>
      <c r="L398" s="663">
        <f>1-SUMIFS(Calculation_All!BY3:BY123,Calculation_All!BU3:BU123,"&gt;="&amp;MTE_1!J318,Calculation_All!BU3:BU123,"&lt;="&amp;MTE_1!K318)/SUMIFS(Calculation_All!BZ3:BZ123,Calculation_All!BU3:BU123,"&gt;="&amp;MTE_1!J318,Calculation_All!BU3:BU123,"&lt;="&amp;MTE_1!K318)</f>
        <v>0.91891056732390342</v>
      </c>
      <c r="M398" s="684"/>
    </row>
    <row r="399" spans="2:14" ht="30" hidden="1" customHeight="1" thickBot="1">
      <c r="B399" s="644" t="s">
        <v>282</v>
      </c>
      <c r="C399" s="682"/>
      <c r="D399" s="683"/>
      <c r="E399" s="660"/>
      <c r="F399" s="661"/>
      <c r="G399" s="662"/>
      <c r="H399" s="679"/>
      <c r="I399" s="681"/>
      <c r="J399" s="679"/>
      <c r="K399" s="681"/>
      <c r="L399" s="685"/>
      <c r="M399" s="686"/>
    </row>
    <row r="400" spans="2:14" hidden="1">
      <c r="B400" s="434"/>
      <c r="C400" s="434"/>
      <c r="D400" s="434"/>
      <c r="E400" s="434"/>
      <c r="F400" s="434"/>
      <c r="G400" s="434"/>
      <c r="H400" s="434"/>
      <c r="I400" s="434"/>
      <c r="J400" s="434"/>
      <c r="K400" s="434"/>
      <c r="L400" s="434"/>
      <c r="M400" s="434"/>
    </row>
    <row r="401" spans="2:13" ht="15.75" thickBot="1">
      <c r="B401" s="148" t="s">
        <v>515</v>
      </c>
      <c r="C401" s="434"/>
      <c r="D401" s="434"/>
      <c r="E401" s="434"/>
      <c r="F401" s="434"/>
      <c r="G401" s="434"/>
      <c r="H401" s="434"/>
      <c r="I401" s="434"/>
      <c r="J401" s="434"/>
      <c r="K401" s="434"/>
      <c r="L401" s="434"/>
      <c r="M401" s="434"/>
    </row>
    <row r="402" spans="2:13">
      <c r="B402" s="705" t="s">
        <v>41</v>
      </c>
      <c r="C402" s="706"/>
      <c r="D402" s="706"/>
      <c r="E402" s="697">
        <f>SUMIFS(Calculation_All!BD2:BD123,Calculation_All!BC2:$BC$123,"&gt;="&amp;MTE_1!J318,Calculation_All!$BC$2:$BC$123,"&lt;="&amp;MTE_1!K318)</f>
        <v>40.903976631497073</v>
      </c>
      <c r="F402" s="698"/>
      <c r="G402" s="699"/>
      <c r="H402" s="687">
        <f>SUMIFS(Calculation_All!BE2:BE123,Calculation_All!BC2:$BC$123,"&gt;="&amp;MTE_1!J318,Calculation_All!$BC$2:$BC$123,"&lt;="&amp;MTE_1!K318)</f>
        <v>50.920227641963294</v>
      </c>
      <c r="I402" s="696"/>
      <c r="J402" s="687">
        <f>SUMIFS(Calculation_All!BF2:BF123,Calculation_All!BC2:$BC$123,"&gt;="&amp;MTE_1!J318,Calculation_All!$BC$2:$BC$123,"&lt;="&amp;MTE_1!K318)</f>
        <v>47.882979337451921</v>
      </c>
      <c r="K402" s="720"/>
      <c r="L402" s="687">
        <f>SUMIFS(Calculation_All!BG2:BG123,Calculation_All!BC2:$BC$123,"&gt;="&amp;MTE_1!J318,Calculation_All!$BC$2:$BC$123,"&lt;="&amp;MTE_1!K318)</f>
        <v>84.948094369417348</v>
      </c>
      <c r="M402" s="684"/>
    </row>
    <row r="403" spans="2:13" ht="30.75" customHeight="1" thickBot="1">
      <c r="B403" s="768" t="s">
        <v>281</v>
      </c>
      <c r="C403" s="769"/>
      <c r="D403" s="770"/>
      <c r="E403" s="700"/>
      <c r="F403" s="701"/>
      <c r="G403" s="702"/>
      <c r="H403" s="679"/>
      <c r="I403" s="681"/>
      <c r="J403" s="685"/>
      <c r="K403" s="721"/>
      <c r="L403" s="685"/>
      <c r="M403" s="686"/>
    </row>
    <row r="404" spans="2:13" ht="17.25">
      <c r="B404" s="785" t="s">
        <v>81</v>
      </c>
      <c r="C404" s="786"/>
      <c r="D404" s="130" t="s">
        <v>93</v>
      </c>
      <c r="E404" s="766">
        <f>SUMIFS(Calculation_All!BJ2:BJ123,Calculation_All!BC2:$BC$123,"&gt;="&amp;MTE_1!J318,Calculation_All!$BC$2:$BC$123,"&lt;="&amp;MTE_1!K318)</f>
        <v>20.451988315748537</v>
      </c>
      <c r="F404" s="766"/>
      <c r="G404" s="766"/>
      <c r="H404" s="771">
        <f>SUMIFS(Calculation_All!BK2:BK123,Calculation_All!BC2:$BC$123,"&gt;="&amp;MTE_1!J318,Calculation_All!$BC$2:$BC$123,"&lt;="&amp;MTE_1!K318)</f>
        <v>25.460113820981647</v>
      </c>
      <c r="I404" s="771"/>
      <c r="J404" s="688">
        <f>SUMIFS(Calculation_All!BL2:BL123,Calculation_All!BC2:$BC$123,"&gt;="&amp;MTE_1!J318,Calculation_All!$BC$2:$BC$123,"&lt;="&amp;MTE_1!K318)</f>
        <v>23.941489668725961</v>
      </c>
      <c r="K404" s="755"/>
      <c r="L404" s="688">
        <f>SUMIFS(Calculation_All!BM2:BM123,Calculation_All!BC2:$BC$123,"&gt;="&amp;MTE_1!J318,Calculation_All!$BC$2:$BC$123,"&lt;="&amp;MTE_1!K318)</f>
        <v>42.474047184708674</v>
      </c>
      <c r="M404" s="689"/>
    </row>
    <row r="405" spans="2:13">
      <c r="B405" s="787"/>
      <c r="C405" s="788"/>
      <c r="D405" s="791" t="s">
        <v>80</v>
      </c>
      <c r="E405" s="673">
        <f>(1-CHIDIST(E404,MTE_1!K318-MTE_1!J318+1))</f>
        <v>2.3844429145621904E-2</v>
      </c>
      <c r="F405" s="674"/>
      <c r="G405" s="675"/>
      <c r="H405" s="673">
        <f>(1-CHIDIST(H404,MTE_1!K318-MTE_1!J318+1))</f>
        <v>0.11850465345995498</v>
      </c>
      <c r="I405" s="674"/>
      <c r="J405" s="756">
        <f>(1-CHIDIST(J404,MTE_1!K318-MTE_1!J318+1))</f>
        <v>7.8982167311999585E-2</v>
      </c>
      <c r="K405" s="757"/>
      <c r="L405" s="690">
        <f>(1-CHIDIST(L404,MTE_1!K318-MTE_1!J318+1))</f>
        <v>0.81993152832700289</v>
      </c>
      <c r="M405" s="691"/>
    </row>
    <row r="406" spans="2:13">
      <c r="B406" s="789"/>
      <c r="C406" s="790"/>
      <c r="D406" s="792"/>
      <c r="E406" s="676"/>
      <c r="F406" s="677"/>
      <c r="G406" s="678"/>
      <c r="H406" s="676"/>
      <c r="I406" s="677"/>
      <c r="J406" s="758"/>
      <c r="K406" s="759"/>
      <c r="L406" s="692"/>
      <c r="M406" s="693"/>
    </row>
    <row r="407" spans="2:13" ht="30" customHeight="1" thickBot="1">
      <c r="B407" s="703" t="s">
        <v>285</v>
      </c>
      <c r="C407" s="704"/>
      <c r="D407" s="793"/>
      <c r="E407" s="679"/>
      <c r="F407" s="680"/>
      <c r="G407" s="681"/>
      <c r="H407" s="679"/>
      <c r="I407" s="680"/>
      <c r="J407" s="685"/>
      <c r="K407" s="721"/>
      <c r="L407" s="694"/>
      <c r="M407" s="695"/>
    </row>
    <row r="408" spans="2:13">
      <c r="B408" s="705" t="s">
        <v>64</v>
      </c>
      <c r="C408" s="706"/>
      <c r="D408" s="706"/>
      <c r="E408" s="697">
        <f>SUMIFS( Calculation_All!BP3:BP123,Calculation_All!BO3:BO123,"&gt;="&amp;MTE_1!J318,Calculation_All!BO3:BO123,"&lt;="&amp;MTE_1!K318)</f>
        <v>41.899076368531723</v>
      </c>
      <c r="F408" s="698"/>
      <c r="G408" s="699"/>
      <c r="H408" s="708">
        <f>SUMIFS( Calculation_All!BQ3:BQ123,Calculation_All!BO3:BO123,"&gt;="&amp;MTE_1!J318,Calculation_All!BO3:BO123,"&lt;="&amp;MTE_1!K318)</f>
        <v>47.714784717485209</v>
      </c>
      <c r="I408" s="709"/>
      <c r="J408" s="708">
        <f>SUMIFS( Calculation_All!BR3:BR123,Calculation_All!BO3:BO123,"&gt;="&amp;MTE_1!J318,Calculation_All!BO3:BO123,"&lt;="&amp;MTE_1!K318)</f>
        <v>46.436738746261753</v>
      </c>
      <c r="K408" s="709"/>
      <c r="L408" s="687">
        <f>SUMIFS( Calculation_All!BS3:BS123,Calculation_All!BO3:BO123,"&gt;="&amp;MTE_1!J318,Calculation_All!BO3:BO123,"&lt;="&amp;MTE_1!K318)</f>
        <v>81.631328264292705</v>
      </c>
      <c r="M408" s="684"/>
    </row>
    <row r="409" spans="2:13" ht="33.75" customHeight="1" thickBot="1">
      <c r="B409" s="644" t="s">
        <v>88</v>
      </c>
      <c r="C409" s="682"/>
      <c r="D409" s="683"/>
      <c r="E409" s="700"/>
      <c r="F409" s="701"/>
      <c r="G409" s="702"/>
      <c r="H409" s="679"/>
      <c r="I409" s="681"/>
      <c r="J409" s="679"/>
      <c r="K409" s="681"/>
      <c r="L409" s="685"/>
      <c r="M409" s="686"/>
    </row>
    <row r="410" spans="2:13">
      <c r="B410" s="782" t="s">
        <v>66</v>
      </c>
      <c r="C410" s="783"/>
      <c r="D410" s="784"/>
      <c r="E410" s="697">
        <f>SUMIFS(Calculation_All!$CI$3:$CI$123,Calculation_All!BO3:BO123,"&gt;="&amp;MTE_1!J318,Calculation_All!BO3:BO123,"&lt;="&amp;MTE_1!K318)</f>
        <v>3</v>
      </c>
      <c r="F410" s="698"/>
      <c r="G410" s="699"/>
      <c r="H410" s="722">
        <f>SUMIFS(Calculation_All!$CJ$3:$CJ$123,Calculation_All!BO3:BO123,"&gt;="&amp;MTE_1!J318,Calculation_All!BO3:BO123,"&lt;="&amp;MTE_1!K318)</f>
        <v>4</v>
      </c>
      <c r="I410" s="718"/>
      <c r="J410" s="722">
        <f>SUMIFS(Calculation_All!$CK$3:$CK$123,Calculation_All!BO3:BO123,"&gt;="&amp;MTE_1!J318,Calculation_All!BO3:BO123,"&lt;="&amp;MTE_1!K318)</f>
        <v>4</v>
      </c>
      <c r="K410" s="718"/>
      <c r="L410" s="722">
        <f>SUMIFS(Calculation_All!$CL$3:$CL$123,Calculation_All!BO3:BO123,"&gt;="&amp;MTE_1!J318,Calculation_All!BO3:BO123,"&lt;="&amp;MTE_1!K318)</f>
        <v>10</v>
      </c>
      <c r="M410" s="684"/>
    </row>
    <row r="411" spans="2:13" ht="32.25" customHeight="1" thickBot="1">
      <c r="B411" s="644" t="s">
        <v>89</v>
      </c>
      <c r="C411" s="682"/>
      <c r="D411" s="683"/>
      <c r="E411" s="700"/>
      <c r="F411" s="701"/>
      <c r="G411" s="702"/>
      <c r="H411" s="679"/>
      <c r="I411" s="681"/>
      <c r="J411" s="679"/>
      <c r="K411" s="681"/>
      <c r="L411" s="685"/>
      <c r="M411" s="686"/>
    </row>
    <row r="412" spans="2:13">
      <c r="B412" s="705" t="s">
        <v>86</v>
      </c>
      <c r="C412" s="706"/>
      <c r="D412" s="706"/>
      <c r="E412" s="657">
        <f>SUMIFS(Calculation_All!$DH$3:$DH$123,Calculation_All!BO3:BO123,"&gt;="&amp;MTE_1!J318,Calculation_All!BO3:BO123,"&lt;="&amp;MTE_1!K318)</f>
        <v>2.7677411893476465E-2</v>
      </c>
      <c r="F412" s="658"/>
      <c r="G412" s="659"/>
      <c r="H412" s="663">
        <f>SUMIFS(Calculation_All!$DI$3:$DI$123,Calculation_All!BO3:BO123,"&gt;="&amp;MTE_1!J318,Calculation_All!BO3:BO123,"&lt;="&amp;MTE_1!K318)</f>
        <v>3.0141121744828605E-2</v>
      </c>
      <c r="I412" s="664"/>
      <c r="J412" s="663">
        <f>SUMIFS(Calculation_All!$DJ$3:$DJ$123,Calculation_All!BO3:BO123,"&gt;="&amp;MTE_1!J318,Calculation_All!BO3:BO123,"&lt;="&amp;MTE_1!K318)</f>
        <v>3.1320327872366688E-2</v>
      </c>
      <c r="K412" s="720"/>
      <c r="L412" s="663">
        <f>SUMIFS(Calculation_All!$DK$3:$DK$123,Calculation_All!BO3:BO123,"&gt;="&amp;MTE_1!J318,Calculation_All!BO3:BO123,"&lt;="&amp;MTE_1!K318)</f>
        <v>4.6490943589993922E-2</v>
      </c>
      <c r="M412" s="684"/>
    </row>
    <row r="413" spans="2:13" ht="31.5" customHeight="1" thickBot="1">
      <c r="B413" s="644" t="s">
        <v>90</v>
      </c>
      <c r="C413" s="682"/>
      <c r="D413" s="683"/>
      <c r="E413" s="660"/>
      <c r="F413" s="661"/>
      <c r="G413" s="662"/>
      <c r="H413" s="665"/>
      <c r="I413" s="666"/>
      <c r="J413" s="685"/>
      <c r="K413" s="721"/>
      <c r="L413" s="685"/>
      <c r="M413" s="686"/>
    </row>
    <row r="414" spans="2:13">
      <c r="B414" s="37"/>
      <c r="C414" s="37"/>
      <c r="D414" s="37"/>
      <c r="E414" s="37"/>
      <c r="F414" s="37"/>
      <c r="G414" s="37"/>
      <c r="H414" s="37"/>
      <c r="I414" s="37"/>
      <c r="J414" s="37"/>
      <c r="K414" s="37"/>
      <c r="L414" s="37"/>
      <c r="M414" s="37"/>
    </row>
    <row r="415" spans="2:13" ht="17.25">
      <c r="B415" s="270" t="s">
        <v>303</v>
      </c>
      <c r="C415" s="37"/>
      <c r="D415" s="37"/>
      <c r="E415" s="37"/>
      <c r="F415" s="37"/>
      <c r="G415" s="37"/>
      <c r="H415" s="37"/>
      <c r="I415" s="37"/>
      <c r="J415" s="37"/>
      <c r="K415" s="37"/>
      <c r="L415" s="37"/>
      <c r="M415" s="37"/>
    </row>
    <row r="416" spans="2:13" ht="15.75" thickBot="1">
      <c r="B416" s="37"/>
      <c r="C416" s="37"/>
      <c r="D416" s="37"/>
      <c r="E416" s="37"/>
      <c r="F416" s="37"/>
      <c r="G416" s="37"/>
      <c r="H416" s="37"/>
      <c r="I416" s="37"/>
      <c r="J416" s="37"/>
      <c r="K416" s="37"/>
      <c r="L416" s="37"/>
      <c r="M416" s="37"/>
    </row>
    <row r="417" spans="2:13" ht="15.75" thickBot="1">
      <c r="B417" s="272"/>
      <c r="C417" s="271"/>
      <c r="D417" s="271"/>
      <c r="E417" s="667" t="s">
        <v>57</v>
      </c>
      <c r="F417" s="668"/>
      <c r="G417" s="668"/>
      <c r="H417" s="707" t="s">
        <v>35</v>
      </c>
      <c r="I417" s="707"/>
      <c r="J417" s="716" t="s">
        <v>36</v>
      </c>
      <c r="K417" s="717"/>
      <c r="L417" s="716" t="s">
        <v>42</v>
      </c>
      <c r="M417" s="723"/>
    </row>
    <row r="418" spans="2:13" ht="15.75" thickBot="1">
      <c r="B418" s="37"/>
      <c r="C418" s="37"/>
      <c r="D418" s="37"/>
      <c r="E418" s="37"/>
      <c r="F418" s="37"/>
      <c r="G418" s="37"/>
      <c r="H418" s="37"/>
      <c r="I418" s="37"/>
      <c r="J418" s="37"/>
      <c r="K418" s="37"/>
      <c r="L418" s="37"/>
      <c r="M418" s="37"/>
    </row>
    <row r="419" spans="2:13">
      <c r="B419" s="705" t="s">
        <v>77</v>
      </c>
      <c r="C419" s="706"/>
      <c r="D419" s="706"/>
      <c r="E419" s="734">
        <f>SUMIFS(Calculation_All!DN4:DN123,Calculation_All!DM4:DM123,"&gt;="&amp;MTE_1!J318,Calculation_All!DM4:DM123,"&lt;="&amp;MTE_1!K318)</f>
        <v>2.0200547935968994E-5</v>
      </c>
      <c r="F419" s="653"/>
      <c r="G419" s="654"/>
      <c r="H419" s="653">
        <f>SUMIFS(Calculation_All!DO4:DO123,Calculation_All!DM4:DM123,"&gt;="&amp;MTE_1!J318,Calculation_All!DM4:DM123,"&lt;="&amp;MTE_1!K318)</f>
        <v>2.729703190001797E-5</v>
      </c>
      <c r="I419" s="654"/>
      <c r="J419" s="734">
        <f>SUMIFS(Calculation_All!DP4:DP123,Calculation_All!DM4:DM123,"&gt;="&amp;MTE_1!J318,Calculation_All!DM4:DM123,"&lt;="&amp;MTE_1!K318)</f>
        <v>3.0400495235890352E-5</v>
      </c>
      <c r="K419" s="735"/>
      <c r="L419" s="669">
        <f>SUMIFS(Calculation_All!DQ4:DQ123,Calculation_All!DM4:DM123,"&gt;="&amp;MTE_1!J318,Calculation_All!DM4:DM123,"&lt;="&amp;MTE_1!K318)</f>
        <v>1.5776111447964958E-5</v>
      </c>
      <c r="M419" s="670"/>
    </row>
    <row r="420" spans="2:13" ht="29.25" customHeight="1" thickBot="1">
      <c r="B420" s="644" t="s">
        <v>91</v>
      </c>
      <c r="C420" s="682"/>
      <c r="D420" s="683"/>
      <c r="E420" s="760"/>
      <c r="F420" s="761"/>
      <c r="G420" s="762"/>
      <c r="H420" s="655"/>
      <c r="I420" s="656"/>
      <c r="J420" s="736"/>
      <c r="K420" s="737"/>
      <c r="L420" s="671"/>
      <c r="M420" s="672"/>
    </row>
    <row r="421" spans="2:13" ht="15.75">
      <c r="B421" s="741" t="s">
        <v>87</v>
      </c>
      <c r="C421" s="742"/>
      <c r="D421" s="129" t="s">
        <v>59</v>
      </c>
      <c r="E421" s="743">
        <f>SUMIFS(Calculation_All!$AX$3:$AX$123,Calculation_All!$AW$3:$AW$123,"&gt;="&amp;MTE_1!$J$318,Calculation_All!$AW$3:$AW$123,"&lt;="&amp;MTE_1!$K$318)</f>
        <v>18</v>
      </c>
      <c r="F421" s="743"/>
      <c r="G421" s="433">
        <f>ABS($E$220-(MTE_1!$K$318-MTE_1!$J$318+1))</f>
        <v>17</v>
      </c>
      <c r="H421" s="433">
        <f>SUMIFS(Calculation_All!$AY$3:$AY$123,Calculation_All!$AW$3:$AW$123,"&gt;="&amp;MTE_1!$J$318,Calculation_All!$AW$3:$AW$123,"&lt;="&amp;MTE_1!$K$318)</f>
        <v>16</v>
      </c>
      <c r="I421" s="433">
        <f>ABS($H$220-(MTE_1!$K$318-MTE_1!$J$318+1))</f>
        <v>19</v>
      </c>
      <c r="J421" s="433">
        <f>SUMIFS(Calculation_All!$AZ$3:$AZ$123,Calculation_All!$AW$3:$AW$123,"&gt;="&amp;MTE_1!$J$318,Calculation_All!$AW$3:$AW$123,"&lt;="&amp;MTE_1!$K$318)</f>
        <v>15</v>
      </c>
      <c r="K421" s="433">
        <f>ABS($J$220-(MTE_1!$K$318-MTE_1!$J$318+1))</f>
        <v>19</v>
      </c>
      <c r="L421" s="403">
        <f>SUMIFS(Calculation_All!$AU$3:$AU$123,Calculation_All!$AW$3:$AW$123,"&gt;="&amp;MTE_1!$J$318,Calculation_All!$AW$3:$AW$123,"&lt;="&amp;MTE_1!$K$318)</f>
        <v>-0.24384478344340552</v>
      </c>
      <c r="M421" s="402">
        <f>ABS($L$220-(MTE_1!$K$318-MTE_1!$J$318+1))</f>
        <v>35.240793102292528</v>
      </c>
    </row>
    <row r="422" spans="2:13">
      <c r="B422" s="745" t="s">
        <v>284</v>
      </c>
      <c r="C422" s="746"/>
      <c r="D422" s="126" t="s">
        <v>50</v>
      </c>
      <c r="E422" s="748">
        <f>(ABS(E220-G220)-1)/SQRT(MTE_1!K318-MTE_1!J318+1)</f>
        <v>0</v>
      </c>
      <c r="F422" s="748"/>
      <c r="G422" s="748"/>
      <c r="H422" s="748">
        <f>(ABS(H220-I220)-1)/SQRT(MTE_1!K318-MTE_1!J318+1)</f>
        <v>0.33806170189140661</v>
      </c>
      <c r="I422" s="748"/>
      <c r="J422" s="751">
        <f>(ABS(M220-J220)-1)/SQRT(MTE_1!K318-MTE_1!J318+1)</f>
        <v>3.0832567800050215</v>
      </c>
      <c r="K422" s="752"/>
      <c r="L422" s="751">
        <f>(ABS(O220-L220)-1)/SQRT(MTE_1!K318-MTE_1!J318+1)</f>
        <v>-0.12832938796334115</v>
      </c>
      <c r="M422" s="753"/>
    </row>
    <row r="423" spans="2:13" ht="15.75" thickBot="1">
      <c r="B423" s="747"/>
      <c r="C423" s="683"/>
      <c r="D423" s="131" t="s">
        <v>80</v>
      </c>
      <c r="E423" s="749">
        <f>2*(1-NORMDIST(ABS(E422),0,1,TRUE))</f>
        <v>1</v>
      </c>
      <c r="F423" s="749"/>
      <c r="G423" s="749"/>
      <c r="H423" s="750">
        <f>2*(1-NORMDIST(ABS(H422),0,1,TRUE))</f>
        <v>0.73531669063734073</v>
      </c>
      <c r="I423" s="750"/>
      <c r="J423" s="714">
        <f>2*(1-NORMDIST(ABS(J422),0,1,TRUE))</f>
        <v>2.0474840107818082E-3</v>
      </c>
      <c r="K423" s="715"/>
      <c r="L423" s="714">
        <f>2*(1-NORMDIST(ABS(L422),0,1,TRUE))</f>
        <v>0.89788830914491635</v>
      </c>
      <c r="M423" s="754"/>
    </row>
  </sheetData>
  <mergeCells count="184">
    <mergeCell ref="D357:N357"/>
    <mergeCell ref="B422:C423"/>
    <mergeCell ref="E422:G422"/>
    <mergeCell ref="H422:I422"/>
    <mergeCell ref="J422:K422"/>
    <mergeCell ref="L422:M422"/>
    <mergeCell ref="E423:G423"/>
    <mergeCell ref="H423:I423"/>
    <mergeCell ref="J423:K423"/>
    <mergeCell ref="L423:M423"/>
    <mergeCell ref="B396:D396"/>
    <mergeCell ref="E396:G397"/>
    <mergeCell ref="H396:I397"/>
    <mergeCell ref="J396:K397"/>
    <mergeCell ref="L396:M397"/>
    <mergeCell ref="B397:D397"/>
    <mergeCell ref="B410:D410"/>
    <mergeCell ref="E410:G411"/>
    <mergeCell ref="H410:I411"/>
    <mergeCell ref="J410:K411"/>
    <mergeCell ref="L410:M411"/>
    <mergeCell ref="B411:D411"/>
    <mergeCell ref="B398:D398"/>
    <mergeCell ref="E398:G399"/>
    <mergeCell ref="H398:I399"/>
    <mergeCell ref="J398:K399"/>
    <mergeCell ref="L398:M399"/>
    <mergeCell ref="B399:D399"/>
    <mergeCell ref="E404:G404"/>
    <mergeCell ref="H404:I404"/>
    <mergeCell ref="J404:K404"/>
    <mergeCell ref="L404:M404"/>
    <mergeCell ref="D405:D407"/>
    <mergeCell ref="E405:G407"/>
    <mergeCell ref="J402:K403"/>
    <mergeCell ref="L402:M403"/>
    <mergeCell ref="B403:D403"/>
    <mergeCell ref="B404:C406"/>
    <mergeCell ref="B421:C421"/>
    <mergeCell ref="B412:D412"/>
    <mergeCell ref="E412:G413"/>
    <mergeCell ref="H412:I413"/>
    <mergeCell ref="J412:K413"/>
    <mergeCell ref="L412:M413"/>
    <mergeCell ref="B413:D413"/>
    <mergeCell ref="E417:G417"/>
    <mergeCell ref="H417:I417"/>
    <mergeCell ref="J417:K417"/>
    <mergeCell ref="L417:M417"/>
    <mergeCell ref="E421:F421"/>
    <mergeCell ref="B419:D419"/>
    <mergeCell ref="E419:G420"/>
    <mergeCell ref="H419:I420"/>
    <mergeCell ref="J419:K420"/>
    <mergeCell ref="L419:M420"/>
    <mergeCell ref="B420:D420"/>
    <mergeCell ref="B408:D408"/>
    <mergeCell ref="E408:G409"/>
    <mergeCell ref="H408:I409"/>
    <mergeCell ref="J408:K409"/>
    <mergeCell ref="L408:M409"/>
    <mergeCell ref="B409:D409"/>
    <mergeCell ref="C385:N385"/>
    <mergeCell ref="E391:G391"/>
    <mergeCell ref="H391:I391"/>
    <mergeCell ref="J391:K391"/>
    <mergeCell ref="L391:M391"/>
    <mergeCell ref="B393:D393"/>
    <mergeCell ref="E393:G395"/>
    <mergeCell ref="H393:I395"/>
    <mergeCell ref="J393:K395"/>
    <mergeCell ref="L393:M395"/>
    <mergeCell ref="B394:D395"/>
    <mergeCell ref="H405:I407"/>
    <mergeCell ref="J405:K407"/>
    <mergeCell ref="L405:M407"/>
    <mergeCell ref="B407:C407"/>
    <mergeCell ref="B402:D402"/>
    <mergeCell ref="E402:G403"/>
    <mergeCell ref="H402:I403"/>
    <mergeCell ref="D335:F335"/>
    <mergeCell ref="D336:F336"/>
    <mergeCell ref="D245:N245"/>
    <mergeCell ref="D301:N301"/>
    <mergeCell ref="D323:N323"/>
    <mergeCell ref="D281:N281"/>
    <mergeCell ref="D292:F292"/>
    <mergeCell ref="D293:F293"/>
    <mergeCell ref="D227:N227"/>
    <mergeCell ref="C46:N46"/>
    <mergeCell ref="D70:N70"/>
    <mergeCell ref="D110:N110"/>
    <mergeCell ref="C123:N123"/>
    <mergeCell ref="D126:N126"/>
    <mergeCell ref="B218:D218"/>
    <mergeCell ref="B211:D211"/>
    <mergeCell ref="E203:G203"/>
    <mergeCell ref="E178:F178"/>
    <mergeCell ref="B202:D202"/>
    <mergeCell ref="N192:N194"/>
    <mergeCell ref="B175:N175"/>
    <mergeCell ref="N203:N204"/>
    <mergeCell ref="H203:I203"/>
    <mergeCell ref="E201:G202"/>
    <mergeCell ref="E192:G194"/>
    <mergeCell ref="H195:I196"/>
    <mergeCell ref="E209:G210"/>
    <mergeCell ref="H209:I210"/>
    <mergeCell ref="B209:D209"/>
    <mergeCell ref="B195:D195"/>
    <mergeCell ref="B196:D196"/>
    <mergeCell ref="B203:C205"/>
    <mergeCell ref="D204:D206"/>
    <mergeCell ref="J190:K190"/>
    <mergeCell ref="B201:D201"/>
    <mergeCell ref="E195:G196"/>
    <mergeCell ref="B220:C220"/>
    <mergeCell ref="E220:F220"/>
    <mergeCell ref="N220:N222"/>
    <mergeCell ref="B221:C222"/>
    <mergeCell ref="E221:G221"/>
    <mergeCell ref="H221:I221"/>
    <mergeCell ref="E222:G222"/>
    <mergeCell ref="H222:I222"/>
    <mergeCell ref="J221:K221"/>
    <mergeCell ref="L221:M221"/>
    <mergeCell ref="L222:M222"/>
    <mergeCell ref="J201:K202"/>
    <mergeCell ref="J203:K203"/>
    <mergeCell ref="J204:K206"/>
    <mergeCell ref="B198:D198"/>
    <mergeCell ref="E197:G198"/>
    <mergeCell ref="H197:I198"/>
    <mergeCell ref="B197:D197"/>
    <mergeCell ref="B219:D219"/>
    <mergeCell ref="B212:D212"/>
    <mergeCell ref="E218:G219"/>
    <mergeCell ref="B3:N3"/>
    <mergeCell ref="C14:N14"/>
    <mergeCell ref="B48:N48"/>
    <mergeCell ref="B72:N72"/>
    <mergeCell ref="B113:N113"/>
    <mergeCell ref="C224:N224"/>
    <mergeCell ref="J222:K222"/>
    <mergeCell ref="J216:K216"/>
    <mergeCell ref="J207:K208"/>
    <mergeCell ref="J197:K198"/>
    <mergeCell ref="J195:K196"/>
    <mergeCell ref="J209:K210"/>
    <mergeCell ref="J211:K212"/>
    <mergeCell ref="L216:M216"/>
    <mergeCell ref="L211:M212"/>
    <mergeCell ref="L209:M210"/>
    <mergeCell ref="L195:M196"/>
    <mergeCell ref="L190:M190"/>
    <mergeCell ref="E190:G190"/>
    <mergeCell ref="H190:I190"/>
    <mergeCell ref="B186:N186"/>
    <mergeCell ref="J192:K194"/>
    <mergeCell ref="L192:M194"/>
    <mergeCell ref="J218:K219"/>
    <mergeCell ref="B192:D192"/>
    <mergeCell ref="B193:D194"/>
    <mergeCell ref="H192:I194"/>
    <mergeCell ref="H218:I219"/>
    <mergeCell ref="E211:G212"/>
    <mergeCell ref="H211:I212"/>
    <mergeCell ref="E216:G216"/>
    <mergeCell ref="L218:M219"/>
    <mergeCell ref="E204:G206"/>
    <mergeCell ref="B210:D210"/>
    <mergeCell ref="B208:D208"/>
    <mergeCell ref="L197:M198"/>
    <mergeCell ref="L207:M208"/>
    <mergeCell ref="L201:M202"/>
    <mergeCell ref="L203:M203"/>
    <mergeCell ref="L204:M206"/>
    <mergeCell ref="H201:I202"/>
    <mergeCell ref="E207:G208"/>
    <mergeCell ref="B206:C206"/>
    <mergeCell ref="B207:D207"/>
    <mergeCell ref="H216:I216"/>
    <mergeCell ref="H207:I208"/>
    <mergeCell ref="H204:I206"/>
  </mergeCells>
  <pageMargins left="0" right="0" top="0.31496062992125984" bottom="0.74803149606299213" header="0.31496062992125984" footer="0.31496062992125984"/>
  <pageSetup paperSize="9" scale="45" orientation="portrait" r:id="rId1"/>
  <headerFooter>
    <oddFooter xml:space="preserve">&amp;C&amp;A&amp;RMortality Table Elaboration </oddFooter>
  </headerFooter>
  <rowBreaks count="3" manualBreakCount="3">
    <brk id="69" max="13" man="1"/>
    <brk id="171" max="13" man="1"/>
    <brk id="243" max="13" man="1"/>
  </rowBreaks>
  <drawing r:id="rId2"/>
</worksheet>
</file>

<file path=xl/worksheets/sheet8.xml><?xml version="1.0" encoding="utf-8"?>
<worksheet xmlns="http://schemas.openxmlformats.org/spreadsheetml/2006/main" xmlns:r="http://schemas.openxmlformats.org/officeDocument/2006/relationships">
  <sheetPr codeName="Feuil5">
    <tabColor rgb="FFFFC000"/>
  </sheetPr>
  <dimension ref="A1:F86"/>
  <sheetViews>
    <sheetView tabSelected="1" view="pageBreakPreview" topLeftCell="A13" zoomScale="60" zoomScaleNormal="100" workbookViewId="0">
      <selection activeCell="B1" sqref="B1:E2"/>
    </sheetView>
  </sheetViews>
  <sheetFormatPr baseColWidth="10" defaultColWidth="11.42578125" defaultRowHeight="15"/>
  <cols>
    <col min="1" max="1" width="11.42578125" style="18"/>
    <col min="2" max="2" width="40.42578125" bestFit="1" customWidth="1"/>
    <col min="3" max="3" width="94" bestFit="1" customWidth="1"/>
    <col min="6" max="6" width="11.42578125" style="18"/>
  </cols>
  <sheetData>
    <row r="1" spans="2:5" s="18" customFormat="1" ht="15" customHeight="1">
      <c r="B1" s="474" t="s">
        <v>376</v>
      </c>
      <c r="C1" s="475"/>
      <c r="D1" s="475"/>
      <c r="E1" s="475"/>
    </row>
    <row r="2" spans="2:5" s="18" customFormat="1">
      <c r="B2" s="475"/>
      <c r="C2" s="475"/>
      <c r="D2" s="475"/>
      <c r="E2" s="475"/>
    </row>
    <row r="3" spans="2:5" s="18" customFormat="1" ht="19.5">
      <c r="B3" s="189"/>
    </row>
    <row r="4" spans="2:5" s="18" customFormat="1"/>
    <row r="5" spans="2:5">
      <c r="B5" s="508" t="s">
        <v>146</v>
      </c>
      <c r="C5" s="508"/>
      <c r="D5" s="508"/>
      <c r="E5" s="508"/>
    </row>
    <row r="6" spans="2:5" ht="5.0999999999999996" customHeight="1"/>
    <row r="7" spans="2:5" ht="45">
      <c r="B7" s="174" t="s">
        <v>113</v>
      </c>
      <c r="C7" s="174" t="s">
        <v>147</v>
      </c>
      <c r="D7" s="174" t="s">
        <v>148</v>
      </c>
      <c r="E7" s="190" t="s">
        <v>149</v>
      </c>
    </row>
    <row r="8" spans="2:5">
      <c r="B8" s="191" t="s">
        <v>119</v>
      </c>
      <c r="C8" s="192" t="s">
        <v>150</v>
      </c>
      <c r="D8" s="191" t="s">
        <v>151</v>
      </c>
      <c r="E8" s="191" t="s">
        <v>152</v>
      </c>
    </row>
    <row r="9" spans="2:5" ht="30">
      <c r="B9" s="191" t="s">
        <v>120</v>
      </c>
      <c r="C9" s="192" t="s">
        <v>153</v>
      </c>
      <c r="D9" s="191" t="s">
        <v>151</v>
      </c>
      <c r="E9" s="191" t="s">
        <v>152</v>
      </c>
    </row>
    <row r="10" spans="2:5">
      <c r="B10" s="191" t="s">
        <v>121</v>
      </c>
      <c r="C10" s="192" t="s">
        <v>154</v>
      </c>
      <c r="D10" s="191" t="s">
        <v>155</v>
      </c>
      <c r="E10" s="191" t="s">
        <v>152</v>
      </c>
    </row>
    <row r="11" spans="2:5">
      <c r="B11" s="191" t="s">
        <v>122</v>
      </c>
      <c r="C11" s="192" t="s">
        <v>156</v>
      </c>
      <c r="D11" s="191" t="s">
        <v>155</v>
      </c>
      <c r="E11" s="191" t="s">
        <v>152</v>
      </c>
    </row>
    <row r="12" spans="2:5">
      <c r="B12" s="191" t="s">
        <v>157</v>
      </c>
      <c r="C12" s="192" t="s">
        <v>158</v>
      </c>
      <c r="D12" s="191" t="s">
        <v>155</v>
      </c>
      <c r="E12" s="191" t="s">
        <v>152</v>
      </c>
    </row>
    <row r="13" spans="2:5">
      <c r="B13" s="191" t="s">
        <v>124</v>
      </c>
      <c r="C13" s="192" t="s">
        <v>159</v>
      </c>
      <c r="D13" s="191" t="s">
        <v>155</v>
      </c>
      <c r="E13" s="191" t="s">
        <v>152</v>
      </c>
    </row>
    <row r="14" spans="2:5">
      <c r="B14" s="191" t="s">
        <v>125</v>
      </c>
      <c r="C14" s="192" t="s">
        <v>160</v>
      </c>
      <c r="D14" s="191" t="s">
        <v>151</v>
      </c>
      <c r="E14" s="191" t="s">
        <v>152</v>
      </c>
    </row>
    <row r="15" spans="2:5">
      <c r="B15" s="191" t="s">
        <v>126</v>
      </c>
      <c r="C15" s="192" t="s">
        <v>161</v>
      </c>
      <c r="D15" s="191" t="s">
        <v>155</v>
      </c>
      <c r="E15" s="191" t="s">
        <v>152</v>
      </c>
    </row>
    <row r="16" spans="2:5">
      <c r="B16" s="191" t="s">
        <v>127</v>
      </c>
      <c r="C16" s="192" t="s">
        <v>162</v>
      </c>
      <c r="D16" s="191" t="s">
        <v>163</v>
      </c>
      <c r="E16" s="191" t="s">
        <v>152</v>
      </c>
    </row>
    <row r="17" spans="2:5">
      <c r="B17" s="191" t="s">
        <v>128</v>
      </c>
      <c r="C17" s="192" t="s">
        <v>164</v>
      </c>
      <c r="D17" s="191" t="s">
        <v>165</v>
      </c>
      <c r="E17" s="191" t="s">
        <v>166</v>
      </c>
    </row>
    <row r="18" spans="2:5">
      <c r="B18" s="191" t="s">
        <v>129</v>
      </c>
      <c r="C18" s="192" t="s">
        <v>167</v>
      </c>
      <c r="D18" s="191" t="s">
        <v>163</v>
      </c>
      <c r="E18" s="191" t="s">
        <v>152</v>
      </c>
    </row>
    <row r="19" spans="2:5">
      <c r="B19" s="191" t="s">
        <v>130</v>
      </c>
      <c r="C19" s="192" t="s">
        <v>168</v>
      </c>
      <c r="D19" s="191" t="s">
        <v>169</v>
      </c>
      <c r="E19" s="191" t="s">
        <v>152</v>
      </c>
    </row>
    <row r="20" spans="2:5">
      <c r="B20" s="193" t="s">
        <v>131</v>
      </c>
      <c r="C20" s="192" t="s">
        <v>170</v>
      </c>
      <c r="D20" s="186" t="s">
        <v>171</v>
      </c>
      <c r="E20" s="191" t="s">
        <v>152</v>
      </c>
    </row>
    <row r="21" spans="2:5" ht="30">
      <c r="B21" s="191" t="s">
        <v>132</v>
      </c>
      <c r="C21" s="192" t="s">
        <v>172</v>
      </c>
      <c r="D21" s="191" t="s">
        <v>169</v>
      </c>
      <c r="E21" s="191" t="s">
        <v>152</v>
      </c>
    </row>
    <row r="22" spans="2:5">
      <c r="B22" s="191" t="s">
        <v>133</v>
      </c>
      <c r="C22" s="192" t="s">
        <v>173</v>
      </c>
      <c r="D22" s="186" t="s">
        <v>174</v>
      </c>
      <c r="E22" s="191" t="s">
        <v>152</v>
      </c>
    </row>
    <row r="23" spans="2:5">
      <c r="B23" s="176" t="s">
        <v>134</v>
      </c>
      <c r="C23" s="192" t="s">
        <v>175</v>
      </c>
      <c r="D23" s="191" t="s">
        <v>163</v>
      </c>
      <c r="E23" s="191" t="s">
        <v>152</v>
      </c>
    </row>
    <row r="24" spans="2:5">
      <c r="B24" s="176" t="s">
        <v>135</v>
      </c>
      <c r="C24" s="192" t="s">
        <v>176</v>
      </c>
      <c r="D24" s="191" t="s">
        <v>151</v>
      </c>
      <c r="E24" s="191" t="s">
        <v>166</v>
      </c>
    </row>
    <row r="25" spans="2:5">
      <c r="B25" s="176" t="s">
        <v>136</v>
      </c>
      <c r="C25" s="192" t="s">
        <v>177</v>
      </c>
      <c r="D25" s="191" t="s">
        <v>163</v>
      </c>
      <c r="E25" s="191" t="s">
        <v>152</v>
      </c>
    </row>
    <row r="27" spans="2:5">
      <c r="B27" s="508" t="s">
        <v>178</v>
      </c>
      <c r="C27" s="508"/>
      <c r="D27" s="508"/>
      <c r="E27" s="508"/>
    </row>
    <row r="28" spans="2:5" ht="5.0999999999999996" customHeight="1">
      <c r="B28" s="194"/>
      <c r="C28" s="194"/>
      <c r="D28" s="194"/>
      <c r="E28" s="194"/>
    </row>
    <row r="29" spans="2:5">
      <c r="B29" s="805" t="s">
        <v>128</v>
      </c>
      <c r="C29" s="808" t="s">
        <v>179</v>
      </c>
      <c r="D29" s="808"/>
      <c r="E29" s="808"/>
    </row>
    <row r="30" spans="2:5">
      <c r="B30" s="806"/>
      <c r="C30" s="808" t="s">
        <v>180</v>
      </c>
      <c r="D30" s="808"/>
      <c r="E30" s="808"/>
    </row>
    <row r="31" spans="2:5">
      <c r="B31" s="807"/>
      <c r="C31" s="808" t="s">
        <v>181</v>
      </c>
      <c r="D31" s="808"/>
      <c r="E31" s="808"/>
    </row>
    <row r="32" spans="2:5">
      <c r="B32" s="809" t="s">
        <v>182</v>
      </c>
      <c r="C32" s="810" t="s">
        <v>183</v>
      </c>
      <c r="D32" s="811"/>
      <c r="E32" s="812"/>
    </row>
    <row r="33" spans="2:5">
      <c r="B33" s="809"/>
      <c r="C33" s="813" t="s">
        <v>184</v>
      </c>
      <c r="D33" s="813"/>
      <c r="E33" s="813"/>
    </row>
    <row r="34" spans="2:5">
      <c r="B34" s="809"/>
      <c r="C34" s="813" t="s">
        <v>185</v>
      </c>
      <c r="D34" s="813"/>
      <c r="E34" s="813"/>
    </row>
    <row r="35" spans="2:5" ht="60" customHeight="1">
      <c r="B35" s="809"/>
      <c r="C35" s="810" t="s">
        <v>186</v>
      </c>
      <c r="D35" s="811"/>
      <c r="E35" s="812"/>
    </row>
    <row r="37" spans="2:5" ht="15" customHeight="1">
      <c r="B37" s="508" t="s">
        <v>187</v>
      </c>
      <c r="C37" s="508"/>
      <c r="D37" s="508"/>
      <c r="E37" s="508"/>
    </row>
    <row r="38" spans="2:5" ht="5.0999999999999996" customHeight="1">
      <c r="B38" s="194"/>
      <c r="C38" s="194"/>
      <c r="D38" s="194"/>
      <c r="E38" s="194"/>
    </row>
    <row r="39" spans="2:5">
      <c r="B39" s="195" t="s">
        <v>188</v>
      </c>
      <c r="C39" s="814" t="s">
        <v>189</v>
      </c>
      <c r="D39" s="814"/>
      <c r="E39" s="814"/>
    </row>
    <row r="40" spans="2:5">
      <c r="B40" s="193" t="s">
        <v>190</v>
      </c>
      <c r="C40" s="815" t="s">
        <v>191</v>
      </c>
      <c r="D40" s="815"/>
      <c r="E40" s="815"/>
    </row>
    <row r="41" spans="2:5">
      <c r="B41" s="193" t="s">
        <v>192</v>
      </c>
      <c r="C41" s="816" t="s">
        <v>193</v>
      </c>
      <c r="D41" s="816"/>
      <c r="E41" s="816"/>
    </row>
    <row r="42" spans="2:5">
      <c r="B42" s="193" t="s">
        <v>194</v>
      </c>
      <c r="C42" s="816" t="s">
        <v>195</v>
      </c>
      <c r="D42" s="816"/>
      <c r="E42" s="816"/>
    </row>
    <row r="43" spans="2:5">
      <c r="B43" s="809" t="s">
        <v>196</v>
      </c>
      <c r="C43" s="817" t="s">
        <v>197</v>
      </c>
      <c r="D43" s="818"/>
      <c r="E43" s="818"/>
    </row>
    <row r="44" spans="2:5">
      <c r="B44" s="809"/>
      <c r="C44" s="817" t="s">
        <v>198</v>
      </c>
      <c r="D44" s="818"/>
      <c r="E44" s="818"/>
    </row>
    <row r="45" spans="2:5">
      <c r="B45" s="809"/>
      <c r="C45" s="817" t="s">
        <v>199</v>
      </c>
      <c r="D45" s="818"/>
      <c r="E45" s="818"/>
    </row>
    <row r="46" spans="2:5">
      <c r="B46" s="809"/>
      <c r="C46" s="817" t="s">
        <v>200</v>
      </c>
      <c r="D46" s="818"/>
      <c r="E46" s="818"/>
    </row>
    <row r="47" spans="2:5" s="18" customFormat="1">
      <c r="E47" s="206"/>
    </row>
    <row r="48" spans="2:5">
      <c r="B48" s="819" t="s">
        <v>201</v>
      </c>
      <c r="C48" s="819"/>
      <c r="D48" s="819"/>
      <c r="E48" s="819"/>
    </row>
    <row r="49" spans="2:5" ht="5.0999999999999996" customHeight="1">
      <c r="B49" s="194"/>
      <c r="C49" s="194"/>
      <c r="D49" s="194"/>
      <c r="E49" s="194"/>
    </row>
    <row r="50" spans="2:5" ht="45">
      <c r="B50" s="174" t="s">
        <v>113</v>
      </c>
      <c r="C50" s="174" t="s">
        <v>147</v>
      </c>
      <c r="D50" s="174" t="s">
        <v>148</v>
      </c>
      <c r="E50" s="190" t="s">
        <v>149</v>
      </c>
    </row>
    <row r="51" spans="2:5">
      <c r="B51" s="176" t="s">
        <v>119</v>
      </c>
      <c r="C51" s="192" t="s">
        <v>150</v>
      </c>
      <c r="D51" s="191" t="s">
        <v>151</v>
      </c>
      <c r="E51" s="191" t="s">
        <v>152</v>
      </c>
    </row>
    <row r="52" spans="2:5" ht="30">
      <c r="B52" s="176" t="s">
        <v>120</v>
      </c>
      <c r="C52" s="197" t="s">
        <v>153</v>
      </c>
      <c r="D52" s="191" t="s">
        <v>151</v>
      </c>
      <c r="E52" s="191" t="s">
        <v>152</v>
      </c>
    </row>
    <row r="53" spans="2:5">
      <c r="B53" s="176" t="s">
        <v>121</v>
      </c>
      <c r="C53" s="197" t="s">
        <v>154</v>
      </c>
      <c r="D53" s="191" t="s">
        <v>155</v>
      </c>
      <c r="E53" s="191" t="s">
        <v>152</v>
      </c>
    </row>
    <row r="54" spans="2:5">
      <c r="B54" s="176" t="s">
        <v>122</v>
      </c>
      <c r="C54" s="197" t="s">
        <v>156</v>
      </c>
      <c r="D54" s="191" t="s">
        <v>155</v>
      </c>
      <c r="E54" s="191" t="s">
        <v>152</v>
      </c>
    </row>
    <row r="55" spans="2:5">
      <c r="B55" s="180" t="s">
        <v>123</v>
      </c>
      <c r="C55" s="192" t="s">
        <v>158</v>
      </c>
      <c r="D55" s="191" t="s">
        <v>155</v>
      </c>
      <c r="E55" s="191" t="s">
        <v>152</v>
      </c>
    </row>
    <row r="56" spans="2:5">
      <c r="B56" s="180" t="s">
        <v>124</v>
      </c>
      <c r="C56" s="192" t="s">
        <v>159</v>
      </c>
      <c r="D56" s="191" t="s">
        <v>155</v>
      </c>
      <c r="E56" s="191" t="s">
        <v>152</v>
      </c>
    </row>
    <row r="57" spans="2:5">
      <c r="B57" s="176" t="s">
        <v>125</v>
      </c>
      <c r="C57" s="197" t="s">
        <v>160</v>
      </c>
      <c r="D57" s="191" t="s">
        <v>151</v>
      </c>
      <c r="E57" s="191" t="s">
        <v>152</v>
      </c>
    </row>
    <row r="58" spans="2:5">
      <c r="B58" s="176" t="s">
        <v>126</v>
      </c>
      <c r="C58" s="197" t="s">
        <v>161</v>
      </c>
      <c r="D58" s="191" t="s">
        <v>155</v>
      </c>
      <c r="E58" s="191" t="s">
        <v>152</v>
      </c>
    </row>
    <row r="59" spans="2:5">
      <c r="B59" s="180" t="s">
        <v>127</v>
      </c>
      <c r="C59" s="192" t="s">
        <v>162</v>
      </c>
      <c r="D59" s="191" t="s">
        <v>163</v>
      </c>
      <c r="E59" s="191" t="s">
        <v>152</v>
      </c>
    </row>
    <row r="60" spans="2:5">
      <c r="B60" s="177" t="s">
        <v>138</v>
      </c>
      <c r="C60" s="197" t="s">
        <v>202</v>
      </c>
      <c r="D60" s="191" t="s">
        <v>163</v>
      </c>
      <c r="E60" s="191" t="s">
        <v>152</v>
      </c>
    </row>
    <row r="61" spans="2:5">
      <c r="B61" s="177" t="s">
        <v>139</v>
      </c>
      <c r="C61" s="197" t="s">
        <v>203</v>
      </c>
      <c r="D61" s="191" t="s">
        <v>151</v>
      </c>
      <c r="E61" s="191" t="s">
        <v>166</v>
      </c>
    </row>
    <row r="62" spans="2:5">
      <c r="B62" s="177" t="s">
        <v>140</v>
      </c>
      <c r="C62" s="197" t="s">
        <v>204</v>
      </c>
      <c r="D62" s="191" t="s">
        <v>163</v>
      </c>
      <c r="E62" s="191" t="s">
        <v>152</v>
      </c>
    </row>
    <row r="63" spans="2:5">
      <c r="B63" s="177" t="s">
        <v>141</v>
      </c>
      <c r="C63" s="197" t="s">
        <v>205</v>
      </c>
      <c r="D63" s="191" t="s">
        <v>151</v>
      </c>
      <c r="E63" s="191" t="s">
        <v>166</v>
      </c>
    </row>
    <row r="64" spans="2:5" ht="30">
      <c r="B64" s="177" t="s">
        <v>142</v>
      </c>
      <c r="C64" s="197" t="s">
        <v>206</v>
      </c>
      <c r="D64" s="191" t="s">
        <v>163</v>
      </c>
      <c r="E64" s="191" t="s">
        <v>152</v>
      </c>
    </row>
    <row r="65" spans="1:6">
      <c r="B65" s="177" t="s">
        <v>143</v>
      </c>
      <c r="C65" s="197" t="s">
        <v>207</v>
      </c>
      <c r="D65" s="191" t="s">
        <v>169</v>
      </c>
      <c r="E65" s="191" t="s">
        <v>152</v>
      </c>
    </row>
    <row r="66" spans="1:6">
      <c r="B66" s="177" t="s">
        <v>144</v>
      </c>
      <c r="C66" s="197" t="s">
        <v>208</v>
      </c>
      <c r="D66" s="191" t="s">
        <v>169</v>
      </c>
      <c r="E66" s="191" t="s">
        <v>152</v>
      </c>
    </row>
    <row r="67" spans="1:6">
      <c r="B67" s="177" t="s">
        <v>145</v>
      </c>
      <c r="C67" s="197" t="s">
        <v>209</v>
      </c>
      <c r="D67" s="191" t="s">
        <v>169</v>
      </c>
      <c r="E67" s="191" t="s">
        <v>152</v>
      </c>
    </row>
    <row r="69" spans="1:6">
      <c r="B69" s="508" t="s">
        <v>178</v>
      </c>
      <c r="C69" s="508"/>
      <c r="D69" s="508"/>
      <c r="E69" s="508"/>
    </row>
    <row r="70" spans="1:6" s="187" customFormat="1" ht="5.0999999999999996" customHeight="1">
      <c r="A70" s="18"/>
      <c r="B70" s="198"/>
      <c r="C70" s="820"/>
      <c r="D70" s="821"/>
      <c r="E70" s="822"/>
      <c r="F70" s="18"/>
    </row>
    <row r="71" spans="1:6">
      <c r="B71" s="809" t="s">
        <v>210</v>
      </c>
      <c r="C71" s="808" t="s">
        <v>211</v>
      </c>
      <c r="D71" s="808"/>
      <c r="E71" s="808"/>
    </row>
    <row r="72" spans="1:6">
      <c r="B72" s="809"/>
      <c r="C72" s="808" t="s">
        <v>212</v>
      </c>
      <c r="D72" s="808"/>
      <c r="E72" s="808"/>
    </row>
    <row r="73" spans="1:6">
      <c r="B73" s="809"/>
      <c r="C73" s="808" t="s">
        <v>213</v>
      </c>
      <c r="D73" s="808"/>
      <c r="E73" s="808"/>
    </row>
    <row r="74" spans="1:6">
      <c r="B74" s="809"/>
      <c r="C74" s="808" t="s">
        <v>214</v>
      </c>
      <c r="D74" s="808"/>
      <c r="E74" s="808"/>
    </row>
    <row r="75" spans="1:6">
      <c r="B75" s="809"/>
      <c r="C75" s="808" t="s">
        <v>215</v>
      </c>
      <c r="D75" s="808"/>
      <c r="E75" s="808"/>
    </row>
    <row r="76" spans="1:6">
      <c r="B76" s="809"/>
      <c r="C76" s="808" t="s">
        <v>216</v>
      </c>
      <c r="D76" s="808"/>
      <c r="E76" s="808"/>
    </row>
    <row r="77" spans="1:6">
      <c r="B77" s="809"/>
      <c r="C77" s="808" t="s">
        <v>217</v>
      </c>
      <c r="D77" s="808"/>
      <c r="E77" s="808"/>
    </row>
    <row r="78" spans="1:6">
      <c r="B78" s="809" t="s">
        <v>141</v>
      </c>
      <c r="C78" s="808" t="s">
        <v>218</v>
      </c>
      <c r="D78" s="808"/>
      <c r="E78" s="808"/>
    </row>
    <row r="79" spans="1:6">
      <c r="B79" s="809"/>
      <c r="C79" s="808" t="s">
        <v>219</v>
      </c>
      <c r="D79" s="808"/>
      <c r="E79" s="808"/>
    </row>
    <row r="80" spans="1:6">
      <c r="B80" s="809"/>
      <c r="C80" s="808" t="s">
        <v>220</v>
      </c>
      <c r="D80" s="808"/>
      <c r="E80" s="808"/>
    </row>
    <row r="85" spans="3:3">
      <c r="C85" s="196"/>
    </row>
    <row r="86" spans="3:3">
      <c r="C86" s="199"/>
    </row>
  </sheetData>
  <mergeCells count="37">
    <mergeCell ref="B78:B80"/>
    <mergeCell ref="C78:E78"/>
    <mergeCell ref="C79:E79"/>
    <mergeCell ref="C80:E80"/>
    <mergeCell ref="B48:E48"/>
    <mergeCell ref="B69:E69"/>
    <mergeCell ref="C70:E70"/>
    <mergeCell ref="B71:B77"/>
    <mergeCell ref="C71:E71"/>
    <mergeCell ref="C72:E72"/>
    <mergeCell ref="C73:E73"/>
    <mergeCell ref="C74:E74"/>
    <mergeCell ref="C75:E75"/>
    <mergeCell ref="C76:E76"/>
    <mergeCell ref="C77:E77"/>
    <mergeCell ref="C39:E39"/>
    <mergeCell ref="C40:E40"/>
    <mergeCell ref="C41:E41"/>
    <mergeCell ref="C42:E42"/>
    <mergeCell ref="B43:B46"/>
    <mergeCell ref="C43:E43"/>
    <mergeCell ref="C44:E44"/>
    <mergeCell ref="C45:E45"/>
    <mergeCell ref="C46:E46"/>
    <mergeCell ref="B1:E2"/>
    <mergeCell ref="B37:E37"/>
    <mergeCell ref="B5:E5"/>
    <mergeCell ref="B27:E27"/>
    <mergeCell ref="B29:B31"/>
    <mergeCell ref="C29:E29"/>
    <mergeCell ref="C30:E30"/>
    <mergeCell ref="C31:E31"/>
    <mergeCell ref="B32:B35"/>
    <mergeCell ref="C32:E32"/>
    <mergeCell ref="C33:E33"/>
    <mergeCell ref="C34:E34"/>
    <mergeCell ref="C35:E35"/>
  </mergeCells>
  <pageMargins left="0.4" right="0.38" top="0.36" bottom="0.74803149606299213" header="0.31496062992125984" footer="0.31496062992125984"/>
  <pageSetup paperSize="9" scale="48" orientation="portrait" r:id="rId1"/>
</worksheet>
</file>

<file path=xl/worksheets/sheet9.xml><?xml version="1.0" encoding="utf-8"?>
<worksheet xmlns="http://schemas.openxmlformats.org/spreadsheetml/2006/main" xmlns:r="http://schemas.openxmlformats.org/officeDocument/2006/relationships">
  <sheetPr codeName="Feuil6">
    <tabColor rgb="FFFFC000"/>
  </sheetPr>
  <dimension ref="A1:P35"/>
  <sheetViews>
    <sheetView showGridLines="0" workbookViewId="0">
      <selection activeCell="D3" sqref="D3"/>
    </sheetView>
  </sheetViews>
  <sheetFormatPr baseColWidth="10" defaultColWidth="11.42578125" defaultRowHeight="15"/>
  <cols>
    <col min="1" max="1" width="27.28515625" bestFit="1" customWidth="1"/>
    <col min="9" max="9" width="27.28515625" customWidth="1"/>
    <col min="10" max="16" width="11.42578125" customWidth="1"/>
  </cols>
  <sheetData>
    <row r="1" spans="1:16">
      <c r="A1" s="823" t="s">
        <v>368</v>
      </c>
      <c r="B1" s="823"/>
      <c r="C1" s="823"/>
      <c r="D1" s="823"/>
      <c r="E1" s="823"/>
      <c r="F1" s="823"/>
      <c r="G1" s="823"/>
      <c r="H1" s="823"/>
      <c r="I1" s="823"/>
      <c r="J1" s="823"/>
      <c r="K1" s="823"/>
      <c r="L1" s="823"/>
      <c r="M1" s="823"/>
      <c r="N1" s="823"/>
      <c r="O1" s="823"/>
      <c r="P1" s="823"/>
    </row>
    <row r="3" spans="1:16">
      <c r="A3" s="312" t="s">
        <v>367</v>
      </c>
      <c r="B3" s="175"/>
      <c r="D3" s="312" t="s">
        <v>366</v>
      </c>
      <c r="E3" s="175"/>
    </row>
    <row r="5" spans="1:16">
      <c r="A5" s="312" t="s">
        <v>365</v>
      </c>
      <c r="B5" s="175"/>
      <c r="I5" s="312" t="s">
        <v>365</v>
      </c>
      <c r="J5" s="175"/>
    </row>
    <row r="6" spans="1:16">
      <c r="A6" s="331"/>
      <c r="B6" s="331"/>
      <c r="I6" s="331"/>
      <c r="J6" s="331"/>
    </row>
    <row r="7" spans="1:16" ht="45.75" customHeight="1">
      <c r="A7" s="330" t="s">
        <v>364</v>
      </c>
      <c r="B7" s="329"/>
      <c r="C7" s="328"/>
      <c r="D7" s="328"/>
      <c r="E7" s="328"/>
      <c r="F7" s="328"/>
      <c r="G7" s="327"/>
      <c r="I7" s="330" t="s">
        <v>364</v>
      </c>
      <c r="J7" s="329"/>
      <c r="K7" s="328"/>
      <c r="L7" s="328"/>
      <c r="M7" s="328"/>
      <c r="N7" s="328"/>
      <c r="O7" s="327"/>
    </row>
    <row r="9" spans="1:16">
      <c r="A9" s="824" t="s">
        <v>2</v>
      </c>
      <c r="B9" s="824"/>
      <c r="C9" s="824"/>
      <c r="D9" s="824"/>
      <c r="E9" s="824"/>
      <c r="F9" s="824"/>
      <c r="G9" s="824"/>
      <c r="I9" s="824" t="s">
        <v>336</v>
      </c>
      <c r="J9" s="824"/>
      <c r="K9" s="824"/>
      <c r="L9" s="824"/>
      <c r="M9" s="824"/>
      <c r="N9" s="824"/>
      <c r="O9" s="824"/>
    </row>
    <row r="10" spans="1:16" ht="15.75" thickBot="1"/>
    <row r="11" spans="1:16" ht="30">
      <c r="A11" s="207" t="s">
        <v>228</v>
      </c>
      <c r="B11" s="208" t="s">
        <v>229</v>
      </c>
      <c r="C11" s="208" t="s">
        <v>230</v>
      </c>
      <c r="D11" s="208" t="s">
        <v>148</v>
      </c>
      <c r="E11" s="208" t="s">
        <v>231</v>
      </c>
      <c r="F11" s="208" t="s">
        <v>232</v>
      </c>
      <c r="I11" s="207" t="s">
        <v>228</v>
      </c>
      <c r="J11" s="208" t="s">
        <v>229</v>
      </c>
      <c r="K11" s="208" t="s">
        <v>230</v>
      </c>
      <c r="L11" s="208" t="s">
        <v>148</v>
      </c>
      <c r="M11" s="208" t="s">
        <v>231</v>
      </c>
      <c r="N11" s="208" t="s">
        <v>232</v>
      </c>
    </row>
    <row r="29" spans="1:15">
      <c r="A29" s="312" t="s">
        <v>365</v>
      </c>
      <c r="B29" s="175"/>
      <c r="I29" s="312" t="s">
        <v>365</v>
      </c>
      <c r="J29" s="175"/>
    </row>
    <row r="30" spans="1:15">
      <c r="A30" s="331"/>
      <c r="B30" s="331"/>
      <c r="I30" s="331"/>
      <c r="J30" s="331"/>
    </row>
    <row r="31" spans="1:15">
      <c r="A31" s="330" t="s">
        <v>364</v>
      </c>
      <c r="B31" s="329"/>
      <c r="C31" s="328"/>
      <c r="D31" s="328"/>
      <c r="E31" s="328"/>
      <c r="F31" s="328"/>
      <c r="G31" s="327"/>
      <c r="I31" s="330" t="s">
        <v>364</v>
      </c>
      <c r="J31" s="329"/>
      <c r="K31" s="328"/>
      <c r="L31" s="328"/>
      <c r="M31" s="328"/>
      <c r="N31" s="328"/>
      <c r="O31" s="327"/>
    </row>
    <row r="33" spans="1:15">
      <c r="A33" s="824" t="s">
        <v>2</v>
      </c>
      <c r="B33" s="824"/>
      <c r="C33" s="824"/>
      <c r="D33" s="824"/>
      <c r="E33" s="824"/>
      <c r="F33" s="824"/>
      <c r="G33" s="824"/>
      <c r="I33" s="824" t="s">
        <v>336</v>
      </c>
      <c r="J33" s="824"/>
      <c r="K33" s="824"/>
      <c r="L33" s="824"/>
      <c r="M33" s="824"/>
      <c r="N33" s="824"/>
      <c r="O33" s="824"/>
    </row>
    <row r="34" spans="1:15" ht="15.75" thickBot="1"/>
    <row r="35" spans="1:15" ht="30">
      <c r="A35" s="207" t="s">
        <v>228</v>
      </c>
      <c r="B35" s="208" t="s">
        <v>229</v>
      </c>
      <c r="C35" s="208" t="s">
        <v>230</v>
      </c>
      <c r="D35" s="208" t="s">
        <v>148</v>
      </c>
      <c r="E35" s="208" t="s">
        <v>231</v>
      </c>
      <c r="F35" s="208" t="s">
        <v>232</v>
      </c>
      <c r="I35" s="207" t="s">
        <v>228</v>
      </c>
      <c r="J35" s="208" t="s">
        <v>229</v>
      </c>
      <c r="K35" s="208" t="s">
        <v>230</v>
      </c>
      <c r="L35" s="208" t="s">
        <v>148</v>
      </c>
      <c r="M35" s="208" t="s">
        <v>231</v>
      </c>
      <c r="N35" s="208" t="s">
        <v>232</v>
      </c>
    </row>
  </sheetData>
  <mergeCells count="5">
    <mergeCell ref="A1:P1"/>
    <mergeCell ref="A9:G9"/>
    <mergeCell ref="I9:O9"/>
    <mergeCell ref="A33:G33"/>
    <mergeCell ref="I33:O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5</vt:i4>
      </vt:variant>
    </vt:vector>
  </HeadingPairs>
  <TitlesOfParts>
    <vt:vector size="18" baseType="lpstr">
      <vt:lpstr>Read Me</vt:lpstr>
      <vt:lpstr>Input_Accepted</vt:lpstr>
      <vt:lpstr>Calculation_Accepted</vt:lpstr>
      <vt:lpstr>Input_All</vt:lpstr>
      <vt:lpstr>Calculation_All</vt:lpstr>
      <vt:lpstr>MTE_1</vt:lpstr>
      <vt:lpstr>MTE_2</vt:lpstr>
      <vt:lpstr>Annex_1</vt:lpstr>
      <vt:lpstr>Annex_2</vt:lpstr>
      <vt:lpstr>Annex_3</vt:lpstr>
      <vt:lpstr>Annex 4</vt:lpstr>
      <vt:lpstr>Annex IC</vt:lpstr>
      <vt:lpstr>Additional studies</vt:lpstr>
      <vt:lpstr>'Annex 4'!_GoBack</vt:lpstr>
      <vt:lpstr>'Annex 4'!Zone_d_impression</vt:lpstr>
      <vt:lpstr>Annex_1!Zone_d_impression</vt:lpstr>
      <vt:lpstr>MTE_1!Zone_d_impression</vt:lpstr>
      <vt:lpstr>MTE_2!Zone_d_impression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KHARMICH Youssef</dc:creator>
  <cp:lastModifiedBy>AFAF TABAMMOUT (x168165)</cp:lastModifiedBy>
  <cp:lastPrinted>2017-09-07T07:20:59Z</cp:lastPrinted>
  <dcterms:created xsi:type="dcterms:W3CDTF">2017-04-20T12:01:03Z</dcterms:created>
  <dcterms:modified xsi:type="dcterms:W3CDTF">2018-08-16T15:55:46Z</dcterms:modified>
</cp:coreProperties>
</file>