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25526B22-BD6F-4958-8669-C4BF0AFA5B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" l="1"/>
  <c r="H64" i="1"/>
  <c r="H42" i="1"/>
  <c r="G64" i="1"/>
  <c r="G66" i="1"/>
  <c r="G44" i="1"/>
  <c r="G42" i="1"/>
  <c r="G70" i="1"/>
  <c r="G74" i="1"/>
  <c r="G72" i="1"/>
  <c r="G73" i="1"/>
  <c r="G75" i="1" s="1"/>
  <c r="G51" i="1"/>
  <c r="G50" i="1"/>
  <c r="G71" i="1"/>
  <c r="G48" i="1"/>
  <c r="G60" i="1"/>
  <c r="G61" i="1"/>
  <c r="G62" i="1"/>
  <c r="G40" i="1"/>
  <c r="G39" i="1"/>
  <c r="G38" i="1"/>
  <c r="G58" i="1"/>
  <c r="G36" i="1"/>
  <c r="I58" i="1"/>
  <c r="I36" i="1"/>
  <c r="G33" i="1"/>
  <c r="G55" i="1"/>
  <c r="D64" i="1"/>
  <c r="D65" i="1"/>
  <c r="D66" i="1"/>
  <c r="D42" i="1"/>
  <c r="D58" i="1"/>
  <c r="D59" i="1"/>
  <c r="D60" i="1"/>
  <c r="D36" i="1"/>
  <c r="D61" i="1" l="1"/>
  <c r="H44" i="1"/>
  <c r="G13" i="1"/>
  <c r="F13" i="1"/>
  <c r="G52" i="1"/>
  <c r="F20" i="1"/>
  <c r="F17" i="1"/>
  <c r="F19" i="1"/>
  <c r="F18" i="1"/>
  <c r="F11" i="1"/>
  <c r="D44" i="1"/>
  <c r="D43" i="1"/>
  <c r="B11" i="1"/>
  <c r="F9" i="1"/>
  <c r="F8" i="1"/>
  <c r="F7" i="1"/>
  <c r="H5" i="1"/>
  <c r="F5" i="1"/>
  <c r="F2" i="1"/>
  <c r="D39" i="1"/>
  <c r="D38" i="1"/>
  <c r="D37" i="1"/>
  <c r="G11" i="1" l="1"/>
  <c r="G49" i="1" l="1"/>
  <c r="F21" i="1"/>
  <c r="B12" i="1"/>
  <c r="B13" i="1"/>
  <c r="B5" i="1" l="1"/>
  <c r="B6" i="1"/>
  <c r="B7" i="1"/>
  <c r="B8" i="1" l="1"/>
  <c r="G53" i="1"/>
  <c r="F22" i="1" l="1"/>
</calcChain>
</file>

<file path=xl/sharedStrings.xml><?xml version="1.0" encoding="utf-8"?>
<sst xmlns="http://schemas.openxmlformats.org/spreadsheetml/2006/main" count="110" uniqueCount="49">
  <si>
    <t>покриття прибутком</t>
  </si>
  <si>
    <t>Невідчутні фіксовані активи</t>
  </si>
  <si>
    <t>Оборотні пасиви</t>
  </si>
  <si>
    <t>відсоткові виплати по видам боргу</t>
  </si>
  <si>
    <t>види боргу (за рангом)</t>
  </si>
  <si>
    <t>покриття активами</t>
  </si>
  <si>
    <t>ліквідні активи</t>
  </si>
  <si>
    <t>пріоритетні виплати з активів</t>
  </si>
  <si>
    <t>загальна сума відсотків</t>
  </si>
  <si>
    <t>пріоритетні виплати</t>
  </si>
  <si>
    <t>кредитор</t>
  </si>
  <si>
    <t>акціонер</t>
  </si>
  <si>
    <t>важіль активів</t>
  </si>
  <si>
    <t>важіль прибутків</t>
  </si>
  <si>
    <t>*</t>
  </si>
  <si>
    <t>загальний розмір боргів</t>
  </si>
  <si>
    <t>для кредитора</t>
  </si>
  <si>
    <t>випущений капітал+резерви+отриманий прибуток-нематеріальні активи</t>
  </si>
  <si>
    <t>власний капітал</t>
  </si>
  <si>
    <t>для акціонера</t>
  </si>
  <si>
    <t>Загальні активи</t>
  </si>
  <si>
    <t>10,5% незахищені облігації 2012</t>
  </si>
  <si>
    <t>11,5% субординований борг 2011</t>
  </si>
  <si>
    <t>Акціонерний капітал</t>
  </si>
  <si>
    <t>10% іпотечні дебентури 2009</t>
  </si>
  <si>
    <t>Податок</t>
  </si>
  <si>
    <t>Утриманий прибуток</t>
  </si>
  <si>
    <t>12% привілейовані акції</t>
  </si>
  <si>
    <t>Резерви</t>
  </si>
  <si>
    <t>Невідчутні активи</t>
  </si>
  <si>
    <t>Прибуток</t>
  </si>
  <si>
    <t>Випущений акціонерний капітал</t>
  </si>
  <si>
    <t>Корпоративний податок</t>
  </si>
  <si>
    <t>(відсоток+(відсоток по прив,акціям)/(1-ставка податку))/прибуток</t>
  </si>
  <si>
    <t>для акціонера(+привіл,акції)</t>
  </si>
  <si>
    <t>для кредитора(+привіл,акції)</t>
  </si>
  <si>
    <t xml:space="preserve">Наведено деякі цифри з бухгалтерських записів ТОВ «А» (у тис грн,) на 31 грудня 2006 р: </t>
  </si>
  <si>
    <t>Прибуток до под,</t>
  </si>
  <si>
    <t>Підрахуйте покриття прибутком, приоритетний виплати з прибутку, покриття активами та приоритетні виплати з активів для всіх видів боргу ТОВ «A»,</t>
  </si>
  <si>
    <t>Підрахуйте важіль активів, важіль акціонерного капіталу та важіль прибутку як з точки зору кредитора, так і з точки зору акціонера,</t>
  </si>
  <si>
    <t>6,00% Іпотечні дебентури</t>
  </si>
  <si>
    <t>13,00% Єврооблігації</t>
  </si>
  <si>
    <t>5,00% Субординований борг</t>
  </si>
  <si>
    <t>5,00% Привілейовані акції</t>
  </si>
  <si>
    <t>9.00% Єврооблігації</t>
  </si>
  <si>
    <t>12.00% Привілейовані акції</t>
  </si>
  <si>
    <t>5.00% Іпотечні дебентури</t>
  </si>
  <si>
    <t>Власний капітал</t>
  </si>
  <si>
    <t>19.00% Субординований борг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</si>
</sst>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9" fontId="0" fillId="0" borderId="0" xfId="0" applyNumberFormat="1"/>
    <xf numFmtId="0" fontId="2" fillId="0" borderId="0" xfId="0" applyFont="1" applyAlignment="1">
      <alignment vertical="center" wrapText="1"/>
    </xf>
    <xf numFmtId="2" fontId="0" fillId="0" borderId="0" xfId="0" applyNumberFormat="1" applyFont="1" applyAlignme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tabSelected="1" topLeftCell="A47" zoomScale="85" zoomScaleNormal="85" workbookViewId="0">
      <selection activeCell="G66" sqref="G66"/>
    </sheetView>
  </sheetViews>
  <sheetFormatPr defaultRowHeight="14.4" x14ac:dyDescent="0.3"/>
  <cols>
    <col min="1" max="1" width="39" customWidth="1"/>
    <col min="2" max="2" width="19.44140625" customWidth="1"/>
    <col min="3" max="3" width="40.44140625" customWidth="1"/>
    <col min="4" max="4" width="20.109375" customWidth="1"/>
    <col min="5" max="5" width="34.6640625" customWidth="1"/>
    <col min="6" max="6" width="30.33203125" customWidth="1"/>
    <col min="7" max="7" width="29.5546875" customWidth="1"/>
    <col min="8" max="8" width="18.66406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6" x14ac:dyDescent="0.3">
      <c r="A2" s="1"/>
      <c r="B2" s="2" t="s">
        <v>3</v>
      </c>
      <c r="C2" s="1"/>
      <c r="D2" s="1"/>
      <c r="E2" s="2" t="s">
        <v>0</v>
      </c>
      <c r="F2" s="1">
        <f>F27/B8</f>
        <v>3.8759689922480614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6" x14ac:dyDescent="0.3">
      <c r="A3" s="2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6" x14ac:dyDescent="0.3">
      <c r="A5" t="s">
        <v>24</v>
      </c>
      <c r="B5">
        <f>D28*0.1</f>
        <v>1</v>
      </c>
      <c r="C5" s="1"/>
      <c r="D5" s="1"/>
      <c r="E5" s="2" t="s">
        <v>5</v>
      </c>
      <c r="F5" s="1">
        <f>(B26-B27-F26)/(D26+D27+D28)</f>
        <v>2.1666666666666665</v>
      </c>
      <c r="G5" s="2" t="s">
        <v>6</v>
      </c>
      <c r="H5" s="1">
        <f>B26-B27-F26</f>
        <v>130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t="s">
        <v>21</v>
      </c>
      <c r="B6">
        <f>D26*0.105</f>
        <v>3.15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6" x14ac:dyDescent="0.3">
      <c r="A7" t="s">
        <v>22</v>
      </c>
      <c r="B7">
        <f>D27*0.115</f>
        <v>2.3000000000000003</v>
      </c>
      <c r="C7" s="1"/>
      <c r="D7" s="1"/>
      <c r="E7" s="2" t="s">
        <v>7</v>
      </c>
      <c r="F7" s="1">
        <f>D26/H5</f>
        <v>0.23076923076923078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6" x14ac:dyDescent="0.3">
      <c r="A8" s="2" t="s">
        <v>8</v>
      </c>
      <c r="B8" s="1">
        <f>B5+B6+B7</f>
        <v>6.4500000000000011</v>
      </c>
      <c r="C8" s="1"/>
      <c r="D8" s="1"/>
      <c r="E8" s="1"/>
      <c r="F8" s="1">
        <f>(D26+D27)/H5</f>
        <v>0.38461538461538464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/>
      <c r="B9" s="1"/>
      <c r="C9" s="1"/>
      <c r="D9" s="1"/>
      <c r="E9" s="1"/>
      <c r="F9" s="1">
        <f>(D26+D27+D28)/H5</f>
        <v>0.46153846153846156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6" x14ac:dyDescent="0.3">
      <c r="A10" s="2" t="s">
        <v>9</v>
      </c>
      <c r="B10" s="1"/>
      <c r="C10" s="1"/>
      <c r="D10" s="1"/>
      <c r="E10" s="1"/>
      <c r="F10" s="2" t="s">
        <v>10</v>
      </c>
      <c r="G10" s="2" t="s">
        <v>11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.6" x14ac:dyDescent="0.3">
      <c r="A11" s="1">
        <v>1</v>
      </c>
      <c r="B11">
        <f>B5/25</f>
        <v>0.04</v>
      </c>
      <c r="C11" s="1"/>
      <c r="D11" s="1"/>
      <c r="E11" s="2" t="s">
        <v>12</v>
      </c>
      <c r="F11" s="1">
        <f>F18/F21</f>
        <v>1.2</v>
      </c>
      <c r="G11" s="1">
        <f>F19/F22</f>
        <v>2.6666666666666665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>
        <v>2</v>
      </c>
      <c r="B12" s="1">
        <f>(B5+B6)/25</f>
        <v>0.16600000000000001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6" x14ac:dyDescent="0.3">
      <c r="A13" s="1">
        <v>3</v>
      </c>
      <c r="B13" s="1">
        <f>B8/F27</f>
        <v>0.25800000000000006</v>
      </c>
      <c r="C13" s="1"/>
      <c r="D13" s="1"/>
      <c r="E13" s="2" t="s">
        <v>13</v>
      </c>
      <c r="F13" s="1">
        <f>B8/F27</f>
        <v>0.25800000000000006</v>
      </c>
      <c r="G13" s="1">
        <f>(B8+(D29*0.12)/(1-0.3))/F27</f>
        <v>0.39514285714285718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6" x14ac:dyDescent="0.3">
      <c r="A14" s="1"/>
      <c r="B14" s="1"/>
      <c r="C14" s="1"/>
      <c r="D14" s="1"/>
      <c r="E14" s="1"/>
      <c r="F14" s="1"/>
      <c r="G14" s="2" t="s">
        <v>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6" x14ac:dyDescent="0.3">
      <c r="A16" s="1"/>
      <c r="B16" s="1"/>
      <c r="C16" s="1"/>
      <c r="D16" s="1"/>
      <c r="E16" s="2" t="s">
        <v>14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6" x14ac:dyDescent="0.3">
      <c r="A17" s="1"/>
      <c r="B17" s="1"/>
      <c r="C17" s="1"/>
      <c r="D17" s="1"/>
      <c r="E17" s="3" t="s">
        <v>15</v>
      </c>
      <c r="F17" s="1">
        <f>D26+D27+D28</f>
        <v>60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6" x14ac:dyDescent="0.3">
      <c r="A18" s="1"/>
      <c r="B18" s="1"/>
      <c r="C18" s="1"/>
      <c r="D18" s="1"/>
      <c r="E18" s="2" t="s">
        <v>16</v>
      </c>
      <c r="F18" s="1">
        <f>F17</f>
        <v>60</v>
      </c>
      <c r="G18" s="2" t="s">
        <v>17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6" x14ac:dyDescent="0.3">
      <c r="A19" s="1"/>
      <c r="B19" s="1"/>
      <c r="C19" s="1"/>
      <c r="D19" s="1"/>
      <c r="E19" s="2" t="s">
        <v>34</v>
      </c>
      <c r="F19" s="1">
        <f>F18+D29</f>
        <v>80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6" x14ac:dyDescent="0.3">
      <c r="A20" s="1"/>
      <c r="B20" s="1"/>
      <c r="C20" s="1"/>
      <c r="D20" s="1"/>
      <c r="E20" s="3" t="s">
        <v>18</v>
      </c>
      <c r="F20" s="1">
        <f>B28+B29-B27</f>
        <v>30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6" x14ac:dyDescent="0.3">
      <c r="A21" s="1"/>
      <c r="B21" s="1"/>
      <c r="C21" s="1"/>
      <c r="D21" s="1"/>
      <c r="E21" s="2" t="s">
        <v>35</v>
      </c>
      <c r="F21" s="1">
        <f>F20+D29</f>
        <v>50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6" x14ac:dyDescent="0.3">
      <c r="A22" s="1"/>
      <c r="B22" s="1"/>
      <c r="C22" s="1"/>
      <c r="D22" s="1"/>
      <c r="E22" s="2" t="s">
        <v>19</v>
      </c>
      <c r="F22" s="1">
        <f>F20</f>
        <v>30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t="s">
        <v>36</v>
      </c>
      <c r="L24" s="1"/>
      <c r="M24" s="1"/>
      <c r="N24" s="1"/>
      <c r="O24" s="1"/>
      <c r="P24" s="1"/>
      <c r="Q24" s="1"/>
      <c r="R24" s="1"/>
      <c r="S24" s="1"/>
    </row>
    <row r="25" spans="1:19" x14ac:dyDescent="0.3"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t="s">
        <v>20</v>
      </c>
      <c r="B26">
        <v>220</v>
      </c>
      <c r="C26" t="s">
        <v>21</v>
      </c>
      <c r="D26">
        <v>30</v>
      </c>
      <c r="E26" t="s">
        <v>2</v>
      </c>
      <c r="F26">
        <v>60</v>
      </c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t="s">
        <v>1</v>
      </c>
      <c r="B27">
        <v>30</v>
      </c>
      <c r="C27" t="s">
        <v>22</v>
      </c>
      <c r="D27">
        <v>20</v>
      </c>
      <c r="E27" t="s">
        <v>37</v>
      </c>
      <c r="F27">
        <v>25</v>
      </c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t="s">
        <v>23</v>
      </c>
      <c r="B28">
        <v>50</v>
      </c>
      <c r="C28" t="s">
        <v>24</v>
      </c>
      <c r="D28">
        <v>10</v>
      </c>
      <c r="E28" t="s">
        <v>25</v>
      </c>
      <c r="F28" s="4">
        <v>0.3</v>
      </c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t="s">
        <v>26</v>
      </c>
      <c r="B29">
        <v>10</v>
      </c>
      <c r="C29" t="s">
        <v>27</v>
      </c>
      <c r="D29">
        <v>20</v>
      </c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t="s">
        <v>38</v>
      </c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t="s">
        <v>39</v>
      </c>
      <c r="L31" s="1"/>
      <c r="M31" s="1"/>
      <c r="N31" s="1"/>
      <c r="O31" s="1"/>
      <c r="P31" s="1"/>
      <c r="Q31" s="1"/>
      <c r="R31" s="1"/>
      <c r="S31" s="1"/>
    </row>
    <row r="32" spans="1:19" x14ac:dyDescent="0.3">
      <c r="L32" s="1"/>
      <c r="M32" s="1"/>
      <c r="N32" s="1"/>
      <c r="O32" s="1"/>
      <c r="P32" s="1"/>
      <c r="Q32" s="1"/>
      <c r="R32" s="1"/>
      <c r="S32" s="1"/>
    </row>
    <row r="33" spans="1:19" ht="15.6" x14ac:dyDescent="0.3">
      <c r="C33" s="1"/>
      <c r="D33" s="2" t="s">
        <v>3</v>
      </c>
      <c r="E33" s="1"/>
      <c r="F33" s="2" t="s">
        <v>0</v>
      </c>
      <c r="G33" s="1">
        <f>B42/D39</f>
        <v>0.53191489361702127</v>
      </c>
      <c r="H33" s="1"/>
      <c r="I33" s="1"/>
      <c r="J33" s="1"/>
      <c r="K33" s="1"/>
      <c r="L33" s="1"/>
      <c r="M33" s="1"/>
      <c r="N33" s="1"/>
      <c r="P33" s="1"/>
      <c r="Q33" s="1"/>
      <c r="R33" s="1"/>
      <c r="S33" s="1"/>
    </row>
    <row r="34" spans="1:19" ht="15.6" x14ac:dyDescent="0.3">
      <c r="A34" s="5" t="s">
        <v>29</v>
      </c>
      <c r="B34" s="5">
        <v>12</v>
      </c>
      <c r="C34" s="2" t="s">
        <v>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Q34" s="1"/>
      <c r="R34" s="1"/>
      <c r="S34" s="1"/>
    </row>
    <row r="35" spans="1:19" x14ac:dyDescent="0.3">
      <c r="A35" s="5" t="s">
        <v>26</v>
      </c>
      <c r="B35" s="5">
        <v>96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Q35" s="1"/>
      <c r="R35" s="1"/>
      <c r="S35" s="1"/>
    </row>
    <row r="36" spans="1:19" ht="15.6" x14ac:dyDescent="0.3">
      <c r="A36" s="5" t="s">
        <v>31</v>
      </c>
      <c r="B36" s="5">
        <v>960</v>
      </c>
      <c r="C36" s="5" t="s">
        <v>40</v>
      </c>
      <c r="D36" s="5">
        <f>B44*0.06</f>
        <v>9.6</v>
      </c>
      <c r="E36" s="1"/>
      <c r="F36" s="2" t="s">
        <v>5</v>
      </c>
      <c r="G36" s="1">
        <f>(B37-B34-B45)/(B38+B41+B44)</f>
        <v>2.125</v>
      </c>
      <c r="H36" s="2" t="s">
        <v>6</v>
      </c>
      <c r="I36" s="6">
        <f>B37-B34-B45</f>
        <v>1020</v>
      </c>
      <c r="J36" s="1"/>
      <c r="K36" s="1"/>
      <c r="L36" s="1"/>
      <c r="M36" s="1"/>
      <c r="N36" s="1"/>
      <c r="P36" s="1"/>
      <c r="Q36" s="1"/>
      <c r="R36" s="1"/>
      <c r="S36" s="1"/>
    </row>
    <row r="37" spans="1:19" x14ac:dyDescent="0.3">
      <c r="A37" s="5" t="s">
        <v>20</v>
      </c>
      <c r="B37" s="5">
        <v>1200</v>
      </c>
      <c r="C37" s="5" t="s">
        <v>41</v>
      </c>
      <c r="D37" s="5">
        <f>B41*0.13</f>
        <v>19.5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1"/>
      <c r="Q37" s="1"/>
      <c r="R37" s="1"/>
      <c r="S37" s="1"/>
    </row>
    <row r="38" spans="1:19" ht="15.6" x14ac:dyDescent="0.3">
      <c r="A38" s="5" t="s">
        <v>42</v>
      </c>
      <c r="B38" s="5">
        <v>170</v>
      </c>
      <c r="C38" s="5" t="s">
        <v>42</v>
      </c>
      <c r="D38" s="5">
        <f>B38*0.05</f>
        <v>8.5</v>
      </c>
      <c r="E38" s="1"/>
      <c r="F38" s="2" t="s">
        <v>7</v>
      </c>
      <c r="G38" s="1">
        <f>B44/I36</f>
        <v>0.15686274509803921</v>
      </c>
      <c r="H38" s="1"/>
      <c r="I38" s="1"/>
      <c r="J38" s="1"/>
      <c r="K38" s="1"/>
      <c r="L38" s="1"/>
      <c r="M38" s="1"/>
      <c r="N38" s="1"/>
      <c r="P38" s="1"/>
      <c r="Q38" s="1"/>
      <c r="R38" s="1"/>
      <c r="S38" s="1"/>
    </row>
    <row r="39" spans="1:19" ht="15.6" x14ac:dyDescent="0.3">
      <c r="A39" s="5" t="s">
        <v>32</v>
      </c>
      <c r="B39" s="5">
        <v>0.17</v>
      </c>
      <c r="C39" s="2" t="s">
        <v>8</v>
      </c>
      <c r="D39" s="6">
        <f>D36+D37+D38</f>
        <v>37.6</v>
      </c>
      <c r="E39" s="1"/>
      <c r="F39" s="1"/>
      <c r="G39" s="1">
        <f>(B44+B41)/I36</f>
        <v>0.30392156862745096</v>
      </c>
      <c r="H39" s="1"/>
      <c r="I39" s="1"/>
      <c r="J39" s="1"/>
      <c r="K39" s="1"/>
      <c r="L39" s="1"/>
      <c r="M39" s="1"/>
      <c r="N39" s="1"/>
      <c r="P39" s="1"/>
      <c r="Q39" s="1"/>
      <c r="R39" s="1"/>
      <c r="S39" s="1"/>
    </row>
    <row r="40" spans="1:19" x14ac:dyDescent="0.3">
      <c r="A40" s="5" t="s">
        <v>28</v>
      </c>
      <c r="B40" s="5">
        <v>20</v>
      </c>
      <c r="C40" s="1"/>
      <c r="D40" s="1"/>
      <c r="E40" s="1"/>
      <c r="F40" s="1"/>
      <c r="G40" s="1">
        <f>(B38+B41+B44)/I36</f>
        <v>0.47058823529411764</v>
      </c>
      <c r="H40" s="1"/>
      <c r="I40" s="1"/>
      <c r="J40" s="1"/>
      <c r="K40" s="1"/>
      <c r="L40" s="1"/>
      <c r="M40" s="1"/>
      <c r="N40" s="1"/>
      <c r="P40" s="1"/>
      <c r="Q40" s="1"/>
      <c r="R40" s="1"/>
      <c r="S40" s="1"/>
    </row>
    <row r="41" spans="1:19" ht="15.6" x14ac:dyDescent="0.3">
      <c r="A41" s="5" t="s">
        <v>41</v>
      </c>
      <c r="B41" s="5">
        <v>150</v>
      </c>
      <c r="C41" s="2" t="s">
        <v>9</v>
      </c>
      <c r="D41" s="1"/>
      <c r="E41" s="1"/>
      <c r="F41" s="1"/>
      <c r="G41" s="2" t="s">
        <v>10</v>
      </c>
      <c r="H41" s="2" t="s">
        <v>11</v>
      </c>
      <c r="I41" s="1"/>
      <c r="J41" s="1"/>
      <c r="K41" s="1"/>
      <c r="L41" s="1"/>
      <c r="M41" s="1"/>
      <c r="N41" s="1"/>
      <c r="P41" s="1"/>
      <c r="Q41" s="1"/>
      <c r="R41" s="1"/>
      <c r="S41" s="1"/>
    </row>
    <row r="42" spans="1:19" ht="15.6" x14ac:dyDescent="0.3">
      <c r="A42" s="5" t="s">
        <v>30</v>
      </c>
      <c r="B42" s="5">
        <v>20</v>
      </c>
      <c r="C42" s="1">
        <v>1</v>
      </c>
      <c r="D42">
        <f>D36/B42</f>
        <v>0.48</v>
      </c>
      <c r="E42" s="1"/>
      <c r="F42" s="2" t="s">
        <v>12</v>
      </c>
      <c r="G42" s="1">
        <f>G49/G52</f>
        <v>0.39867109634551495</v>
      </c>
      <c r="H42" s="1">
        <f>G50/G53</f>
        <v>0.58270676691729328</v>
      </c>
      <c r="I42" s="1"/>
      <c r="J42" s="1"/>
      <c r="K42" s="1"/>
      <c r="L42" s="1"/>
      <c r="M42" s="1"/>
      <c r="N42" s="1"/>
      <c r="P42" s="1"/>
      <c r="Q42" s="1"/>
      <c r="R42" s="1"/>
      <c r="S42" s="1"/>
    </row>
    <row r="43" spans="1:19" x14ac:dyDescent="0.3">
      <c r="A43" s="5" t="s">
        <v>43</v>
      </c>
      <c r="B43" s="5">
        <v>140</v>
      </c>
      <c r="C43" s="1">
        <v>2</v>
      </c>
      <c r="D43" s="1">
        <f>(D36+D37)/B42</f>
        <v>1.4550000000000001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1"/>
      <c r="Q43" s="1"/>
      <c r="R43" s="1"/>
      <c r="S43" s="1"/>
    </row>
    <row r="44" spans="1:19" ht="15.6" x14ac:dyDescent="0.3">
      <c r="A44" s="5" t="s">
        <v>40</v>
      </c>
      <c r="B44" s="5">
        <v>160</v>
      </c>
      <c r="C44" s="1">
        <v>3</v>
      </c>
      <c r="D44" s="1">
        <f>D39/B42</f>
        <v>1.8800000000000001</v>
      </c>
      <c r="E44" s="1"/>
      <c r="F44" s="2" t="s">
        <v>13</v>
      </c>
      <c r="G44" s="1">
        <f>D39/B42</f>
        <v>1.8800000000000001</v>
      </c>
      <c r="H44" s="1">
        <f>(D39+(B43*0.05)/(1-B39))/B42</f>
        <v>2.3016867469879516</v>
      </c>
      <c r="I44" s="1"/>
      <c r="J44" s="1"/>
      <c r="K44" s="1"/>
      <c r="L44" s="1"/>
      <c r="M44" s="1"/>
      <c r="N44" s="1"/>
      <c r="P44" s="1"/>
      <c r="Q44" s="1"/>
      <c r="R44" s="1"/>
      <c r="S44" s="1"/>
    </row>
    <row r="45" spans="1:19" ht="15.6" x14ac:dyDescent="0.3">
      <c r="A45" s="5" t="s">
        <v>2</v>
      </c>
      <c r="B45" s="5">
        <v>168</v>
      </c>
      <c r="F45" s="1"/>
      <c r="G45" s="1"/>
      <c r="H45" s="2" t="s">
        <v>33</v>
      </c>
      <c r="I45" s="1"/>
      <c r="J45" s="1"/>
      <c r="K45" s="1"/>
      <c r="L45" s="1"/>
      <c r="M45" s="1"/>
      <c r="N45" s="1"/>
      <c r="P45" s="1"/>
      <c r="Q45" s="1"/>
      <c r="R45" s="1"/>
      <c r="S45" s="1"/>
    </row>
    <row r="46" spans="1:19" x14ac:dyDescent="0.3">
      <c r="F46" s="1"/>
      <c r="G46" s="1"/>
      <c r="H46" s="1"/>
      <c r="I46" s="1"/>
      <c r="J46" s="1"/>
      <c r="K46" s="1"/>
      <c r="L46" s="1"/>
      <c r="M46" s="1"/>
      <c r="N46" s="1"/>
      <c r="P46" s="1"/>
      <c r="Q46" s="1"/>
      <c r="R46" s="1"/>
      <c r="S46" s="1"/>
    </row>
    <row r="47" spans="1:19" ht="15.6" x14ac:dyDescent="0.3">
      <c r="F47" s="2" t="s">
        <v>14</v>
      </c>
      <c r="G47" s="1"/>
      <c r="H47" s="1"/>
      <c r="I47" s="1"/>
      <c r="J47" s="1"/>
      <c r="K47" s="1"/>
      <c r="L47" s="1"/>
    </row>
    <row r="48" spans="1:19" ht="15.6" x14ac:dyDescent="0.3">
      <c r="F48" s="3" t="s">
        <v>15</v>
      </c>
      <c r="G48" s="6">
        <f>B38+B41+B44</f>
        <v>480</v>
      </c>
      <c r="H48" s="1"/>
      <c r="I48" s="1"/>
      <c r="J48" s="1"/>
      <c r="K48" s="1"/>
      <c r="L48" s="1"/>
    </row>
    <row r="49" spans="1:12" ht="15.6" x14ac:dyDescent="0.3">
      <c r="F49" s="2" t="s">
        <v>16</v>
      </c>
      <c r="G49" s="1">
        <f>G48</f>
        <v>480</v>
      </c>
      <c r="H49" s="2" t="s">
        <v>17</v>
      </c>
      <c r="I49" s="1"/>
      <c r="J49" s="1"/>
      <c r="K49" s="1"/>
      <c r="L49" s="1"/>
    </row>
    <row r="50" spans="1:12" ht="15.6" x14ac:dyDescent="0.3">
      <c r="F50" s="2" t="s">
        <v>34</v>
      </c>
      <c r="G50" s="6">
        <f>G49+B43</f>
        <v>620</v>
      </c>
      <c r="H50" s="1"/>
      <c r="I50" s="1"/>
      <c r="J50" s="1"/>
      <c r="K50" s="1"/>
      <c r="L50" s="1"/>
    </row>
    <row r="51" spans="1:12" ht="15.6" x14ac:dyDescent="0.3">
      <c r="F51" s="3" t="s">
        <v>18</v>
      </c>
      <c r="G51" s="6">
        <f>B36+B35-B34+B40</f>
        <v>1064</v>
      </c>
      <c r="H51" s="1"/>
      <c r="I51" s="1"/>
      <c r="J51" s="1"/>
      <c r="K51" s="1"/>
      <c r="L51" s="1"/>
    </row>
    <row r="52" spans="1:12" ht="15.6" x14ac:dyDescent="0.3">
      <c r="F52" s="2" t="s">
        <v>35</v>
      </c>
      <c r="G52" s="6">
        <f>G51+B43</f>
        <v>1204</v>
      </c>
      <c r="H52" s="1"/>
      <c r="I52" s="1"/>
      <c r="J52" s="1"/>
      <c r="K52" s="1"/>
      <c r="L52" s="1"/>
    </row>
    <row r="53" spans="1:12" ht="15.6" x14ac:dyDescent="0.3">
      <c r="F53" s="2" t="s">
        <v>19</v>
      </c>
      <c r="G53" s="1">
        <f>G51</f>
        <v>1064</v>
      </c>
      <c r="H53" s="1"/>
      <c r="I53" s="1"/>
      <c r="J53" s="1"/>
      <c r="K53" s="1"/>
      <c r="L53" s="1"/>
    </row>
    <row r="55" spans="1:12" ht="15.6" x14ac:dyDescent="0.3">
      <c r="A55" s="5" t="s">
        <v>44</v>
      </c>
      <c r="B55" s="5">
        <v>130</v>
      </c>
      <c r="C55" s="1"/>
      <c r="D55" s="2" t="s">
        <v>3</v>
      </c>
      <c r="E55" s="1"/>
      <c r="F55" s="2" t="s">
        <v>0</v>
      </c>
      <c r="G55" s="1">
        <f>B63/D61</f>
        <v>0.24647887323943662</v>
      </c>
      <c r="H55" s="1"/>
    </row>
    <row r="56" spans="1:12" ht="15.6" x14ac:dyDescent="0.3">
      <c r="A56" s="5" t="s">
        <v>45</v>
      </c>
      <c r="B56" s="5">
        <v>140</v>
      </c>
      <c r="C56" s="2" t="s">
        <v>4</v>
      </c>
      <c r="D56" s="1"/>
      <c r="E56" s="1"/>
      <c r="F56" s="1"/>
      <c r="G56" s="1"/>
      <c r="H56" s="1"/>
    </row>
    <row r="57" spans="1:12" x14ac:dyDescent="0.3">
      <c r="A57" s="5" t="s">
        <v>32</v>
      </c>
      <c r="B57" s="5">
        <v>0.27</v>
      </c>
      <c r="C57" s="1"/>
      <c r="D57" s="1"/>
      <c r="E57" s="1"/>
      <c r="F57" s="1"/>
      <c r="G57" s="1"/>
      <c r="H57" s="1"/>
    </row>
    <row r="58" spans="1:12" ht="15.6" x14ac:dyDescent="0.3">
      <c r="A58" s="5" t="s">
        <v>2</v>
      </c>
      <c r="B58" s="5">
        <v>442</v>
      </c>
      <c r="C58" s="5" t="s">
        <v>46</v>
      </c>
      <c r="D58" s="5">
        <f>B59*0.05</f>
        <v>9</v>
      </c>
      <c r="E58" s="1"/>
      <c r="F58" s="2" t="s">
        <v>5</v>
      </c>
      <c r="G58" s="1">
        <f>(B65-B64-B58)/(B59+B55+B66)</f>
        <v>1.6379999999999999</v>
      </c>
      <c r="H58" s="2" t="s">
        <v>6</v>
      </c>
      <c r="I58">
        <f>B65-B64-B58</f>
        <v>819</v>
      </c>
    </row>
    <row r="59" spans="1:12" x14ac:dyDescent="0.3">
      <c r="A59" s="5" t="s">
        <v>46</v>
      </c>
      <c r="B59" s="5">
        <v>180</v>
      </c>
      <c r="C59" s="5" t="s">
        <v>44</v>
      </c>
      <c r="D59" s="5">
        <f>B55*0.09</f>
        <v>11.7</v>
      </c>
      <c r="E59" s="1"/>
      <c r="F59" s="1"/>
      <c r="G59" s="1"/>
      <c r="H59" s="1"/>
    </row>
    <row r="60" spans="1:12" ht="15.6" x14ac:dyDescent="0.3">
      <c r="A60" s="5" t="s">
        <v>47</v>
      </c>
      <c r="B60" s="5">
        <v>1040</v>
      </c>
      <c r="C60" s="5" t="s">
        <v>48</v>
      </c>
      <c r="D60" s="5">
        <f>B66*0.19</f>
        <v>36.1</v>
      </c>
      <c r="E60" s="1"/>
      <c r="F60" s="2" t="s">
        <v>7</v>
      </c>
      <c r="G60" s="1">
        <f>B59/I58</f>
        <v>0.21978021978021978</v>
      </c>
      <c r="H60" s="1"/>
    </row>
    <row r="61" spans="1:12" ht="15.6" x14ac:dyDescent="0.3">
      <c r="A61" s="5" t="s">
        <v>28</v>
      </c>
      <c r="B61" s="5">
        <v>70</v>
      </c>
      <c r="C61" s="2" t="s">
        <v>8</v>
      </c>
      <c r="D61" s="6">
        <f>D58+D59+D60</f>
        <v>56.8</v>
      </c>
      <c r="E61" s="1"/>
      <c r="F61" s="1"/>
      <c r="G61" s="1">
        <f>(B59+B55)/I58</f>
        <v>0.3785103785103785</v>
      </c>
      <c r="H61" s="1"/>
    </row>
    <row r="62" spans="1:12" x14ac:dyDescent="0.3">
      <c r="A62" s="5" t="s">
        <v>26</v>
      </c>
      <c r="B62" s="5">
        <v>78</v>
      </c>
      <c r="C62" s="1"/>
      <c r="D62" s="1"/>
      <c r="E62" s="1"/>
      <c r="F62" s="1"/>
      <c r="G62" s="1">
        <f>(B66+B59+B55)/I58</f>
        <v>0.61050061050061055</v>
      </c>
      <c r="H62" s="1"/>
    </row>
    <row r="63" spans="1:12" ht="15.6" x14ac:dyDescent="0.3">
      <c r="A63" s="5" t="s">
        <v>30</v>
      </c>
      <c r="B63" s="5">
        <v>14</v>
      </c>
      <c r="C63" s="2" t="s">
        <v>9</v>
      </c>
      <c r="D63" s="1"/>
      <c r="E63" s="1"/>
      <c r="F63" s="1"/>
      <c r="G63" s="2" t="s">
        <v>10</v>
      </c>
      <c r="H63" s="2" t="s">
        <v>11</v>
      </c>
    </row>
    <row r="64" spans="1:12" ht="15.6" x14ac:dyDescent="0.3">
      <c r="A64" s="5" t="s">
        <v>29</v>
      </c>
      <c r="B64" s="5">
        <v>39</v>
      </c>
      <c r="C64" s="1">
        <v>1</v>
      </c>
      <c r="D64">
        <f>D58/B63</f>
        <v>0.6428571428571429</v>
      </c>
      <c r="E64" s="1"/>
      <c r="F64" s="2" t="s">
        <v>12</v>
      </c>
      <c r="G64" s="1">
        <f>G71/G74</f>
        <v>0.365764447695684</v>
      </c>
      <c r="H64" s="1">
        <f>G72/G75</f>
        <v>0.5215973920130399</v>
      </c>
    </row>
    <row r="65" spans="1:8" x14ac:dyDescent="0.3">
      <c r="A65" s="5" t="s">
        <v>20</v>
      </c>
      <c r="B65" s="5">
        <v>1300</v>
      </c>
      <c r="C65" s="1">
        <v>2</v>
      </c>
      <c r="D65" s="1">
        <f>(D58+D59)/B63</f>
        <v>1.4785714285714284</v>
      </c>
      <c r="E65" s="1"/>
      <c r="F65" s="1"/>
      <c r="G65" s="1"/>
      <c r="H65" s="1"/>
    </row>
    <row r="66" spans="1:8" ht="15.6" x14ac:dyDescent="0.3">
      <c r="A66" s="5" t="s">
        <v>48</v>
      </c>
      <c r="B66" s="5">
        <v>190</v>
      </c>
      <c r="C66" s="1">
        <v>3</v>
      </c>
      <c r="D66" s="1">
        <f>D61/B63</f>
        <v>4.0571428571428569</v>
      </c>
      <c r="E66" s="1"/>
      <c r="F66" s="2" t="s">
        <v>13</v>
      </c>
      <c r="G66" s="1">
        <f>D61/B63</f>
        <v>4.0571428571428569</v>
      </c>
      <c r="H66" s="1">
        <f>(D61+(B56*0.12)/(1-B57))/B63</f>
        <v>5.7009784735812135</v>
      </c>
    </row>
    <row r="67" spans="1:8" ht="15.6" x14ac:dyDescent="0.3">
      <c r="F67" s="1"/>
      <c r="G67" s="1"/>
      <c r="H67" s="2" t="s">
        <v>33</v>
      </c>
    </row>
    <row r="68" spans="1:8" x14ac:dyDescent="0.3">
      <c r="F68" s="1"/>
      <c r="G68" s="1"/>
      <c r="H68" s="1"/>
    </row>
    <row r="69" spans="1:8" ht="15.6" x14ac:dyDescent="0.3">
      <c r="F69" s="2" t="s">
        <v>14</v>
      </c>
      <c r="G69" s="1"/>
      <c r="H69" s="1"/>
    </row>
    <row r="70" spans="1:8" ht="15.6" x14ac:dyDescent="0.3">
      <c r="F70" s="3" t="s">
        <v>15</v>
      </c>
      <c r="G70" s="6">
        <f>B66+B59+B55</f>
        <v>500</v>
      </c>
      <c r="H70" s="1"/>
    </row>
    <row r="71" spans="1:8" ht="15.6" x14ac:dyDescent="0.3">
      <c r="F71" s="2" t="s">
        <v>16</v>
      </c>
      <c r="G71" s="1">
        <f>G70</f>
        <v>500</v>
      </c>
      <c r="H71" s="2" t="s">
        <v>17</v>
      </c>
    </row>
    <row r="72" spans="1:8" ht="15.6" x14ac:dyDescent="0.3">
      <c r="F72" s="2" t="s">
        <v>34</v>
      </c>
      <c r="G72" s="6">
        <f>G71+B56</f>
        <v>640</v>
      </c>
      <c r="H72" s="1"/>
    </row>
    <row r="73" spans="1:8" ht="15.6" x14ac:dyDescent="0.3">
      <c r="F73" s="3" t="s">
        <v>18</v>
      </c>
      <c r="G73" s="6">
        <f>B62+B61+B64+B60</f>
        <v>1227</v>
      </c>
      <c r="H73" s="1"/>
    </row>
    <row r="74" spans="1:8" ht="15.6" x14ac:dyDescent="0.3">
      <c r="F74" s="2" t="s">
        <v>35</v>
      </c>
      <c r="G74" s="6">
        <f>G73+B56</f>
        <v>1367</v>
      </c>
      <c r="H74" s="1"/>
    </row>
    <row r="75" spans="1:8" ht="15.6" x14ac:dyDescent="0.3">
      <c r="F75" s="2" t="s">
        <v>19</v>
      </c>
      <c r="G75" s="1">
        <f>G73</f>
        <v>1227</v>
      </c>
      <c r="H7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2020-12-18T08:30:22Z</dcterms:modified>
</cp:coreProperties>
</file>