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b-3" sheetId="1" r:id="rId1"/>
    <sheet name="prb-4" sheetId="2" r:id="rId2"/>
  </sheets>
  <definedNames>
    <definedName name="_xlnm._FilterDatabase" localSheetId="0" hidden="1">'prb-3'!$H$1:$H$28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'prb-3'!$A$1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24" i="2" l="1"/>
  <c r="N4" i="2"/>
  <c r="N5" i="2"/>
  <c r="N6" i="2"/>
  <c r="N7" i="2"/>
  <c r="N8" i="2"/>
  <c r="N9" i="2"/>
  <c r="N10" i="2"/>
  <c r="N3" i="2"/>
  <c r="C21" i="2"/>
  <c r="B21" i="2"/>
  <c r="C20" i="2"/>
  <c r="B20" i="2"/>
  <c r="C18" i="2"/>
  <c r="B18" i="2"/>
  <c r="C17" i="2"/>
  <c r="B17" i="2"/>
  <c r="M4" i="2"/>
  <c r="M5" i="2"/>
  <c r="M6" i="2"/>
  <c r="M7" i="2"/>
  <c r="M8" i="2"/>
  <c r="M9" i="2"/>
  <c r="M10" i="2"/>
  <c r="M3" i="2"/>
  <c r="L4" i="2"/>
  <c r="L5" i="2"/>
  <c r="L6" i="2"/>
  <c r="L7" i="2"/>
  <c r="L8" i="2"/>
  <c r="L9" i="2"/>
  <c r="L10" i="2"/>
  <c r="L3" i="2"/>
  <c r="B16" i="2"/>
  <c r="C16" i="2"/>
  <c r="C15" i="2"/>
  <c r="B15" i="2"/>
  <c r="K4" i="2"/>
  <c r="K5" i="2"/>
  <c r="K6" i="2"/>
  <c r="K7" i="2"/>
  <c r="K8" i="2"/>
  <c r="K9" i="2"/>
  <c r="K10" i="2"/>
  <c r="K3" i="2"/>
  <c r="J4" i="2"/>
  <c r="J5" i="2"/>
  <c r="J6" i="2"/>
  <c r="J7" i="2"/>
  <c r="J8" i="2"/>
  <c r="J9" i="2"/>
  <c r="J10" i="2"/>
  <c r="J3" i="2"/>
  <c r="G3" i="1" l="1"/>
  <c r="K2" i="1"/>
  <c r="C24" i="1"/>
  <c r="D24" i="1"/>
  <c r="E24" i="1"/>
  <c r="B24" i="1"/>
  <c r="C23" i="1"/>
  <c r="D23" i="1"/>
  <c r="E23" i="1"/>
  <c r="B23" i="1"/>
  <c r="C22" i="1"/>
  <c r="D22" i="1"/>
  <c r="E22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B29" i="1" l="1"/>
  <c r="B31" i="1" s="1"/>
  <c r="B30" i="1"/>
  <c r="B25" i="1"/>
  <c r="D25" i="1"/>
  <c r="E25" i="1"/>
  <c r="C25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B32" i="1" l="1"/>
  <c r="B33" i="1"/>
</calcChain>
</file>

<file path=xl/sharedStrings.xml><?xml version="1.0" encoding="utf-8"?>
<sst xmlns="http://schemas.openxmlformats.org/spreadsheetml/2006/main" count="61" uniqueCount="52">
  <si>
    <t>Time</t>
  </si>
  <si>
    <t>#1</t>
  </si>
  <si>
    <t>Customer #1</t>
  </si>
  <si>
    <t>#2</t>
  </si>
  <si>
    <t>Customer #2</t>
  </si>
  <si>
    <t>Customer #3</t>
  </si>
  <si>
    <t>Customer #4</t>
  </si>
  <si>
    <t>#3</t>
  </si>
  <si>
    <t>#4</t>
  </si>
  <si>
    <t>#5</t>
  </si>
  <si>
    <t>#6</t>
  </si>
  <si>
    <t>#7</t>
  </si>
  <si>
    <t>#8</t>
  </si>
  <si>
    <t>3:00–3:30</t>
  </si>
  <si>
    <t>3:30–4:00</t>
  </si>
  <si>
    <t>4:00–4:30</t>
  </si>
  <si>
    <t>4:30–5:00</t>
  </si>
  <si>
    <t>5:00–5:30</t>
  </si>
  <si>
    <t>5:30–6:00</t>
  </si>
  <si>
    <t>6:00–6:30</t>
  </si>
  <si>
    <t>6:30–7:00</t>
  </si>
  <si>
    <t>total load</t>
  </si>
  <si>
    <t>Maximum 15-min KW demand</t>
  </si>
  <si>
    <t>Average 15-min KW demand</t>
  </si>
  <si>
    <t>Total KWh usgae in the time period</t>
  </si>
  <si>
    <t>Load Factor</t>
  </si>
  <si>
    <t>(a)</t>
  </si>
  <si>
    <t>Total load</t>
  </si>
  <si>
    <t>Percentage of Duration</t>
  </si>
  <si>
    <t>Total Time (min)</t>
  </si>
  <si>
    <t>Maximum 15-min Diversified demand</t>
  </si>
  <si>
    <t>Maximum 15-min noncoincidental demand</t>
  </si>
  <si>
    <t>Utilization factor</t>
  </si>
  <si>
    <t>Diversity factor</t>
  </si>
  <si>
    <t>Load Diversity</t>
  </si>
  <si>
    <t>Transformer rating (KVA)</t>
  </si>
  <si>
    <t>Transformer-1</t>
  </si>
  <si>
    <t>Transformer-2</t>
  </si>
  <si>
    <t>X-mer #1 30-min KVA demand</t>
  </si>
  <si>
    <t>X-mer #2 30-min KVA demand</t>
  </si>
  <si>
    <t>a.</t>
  </si>
  <si>
    <t>30-min maximum KVA demand</t>
  </si>
  <si>
    <t>Noncoincidental maximum KVA demand</t>
  </si>
  <si>
    <t>Load factor</t>
  </si>
  <si>
    <t>Energy (KWh) during the 4th-period</t>
  </si>
  <si>
    <t>X-mer #1 30-min KW demand</t>
  </si>
  <si>
    <t>X-mer #2 30-min KW demand</t>
  </si>
  <si>
    <t>(b) For the transformer</t>
  </si>
  <si>
    <t>Suggested transformer rating</t>
  </si>
  <si>
    <t>30-min KVA Demand at Tap</t>
  </si>
  <si>
    <t>b.</t>
  </si>
  <si>
    <t>Maximum diversified 30min KVA demand at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</si>
</sst>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20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horizontal="left"/>
    </xf>
    <xf numFmtId="9" fontId="0" fillId="0" borderId="1" xfId="1" applyFont="1" applyFill="1" applyBorder="1"/>
    <xf numFmtId="9" fontId="0" fillId="0" borderId="1" xfId="1" applyNumberFormat="1" applyFont="1" applyFill="1" applyBorder="1"/>
    <xf numFmtId="9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/>
    <xf numFmtId="0" fontId="2" fillId="0" borderId="0" xfId="0" applyFont="1" applyFill="1"/>
    <xf numFmtId="0" fontId="0" fillId="2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(c) Load Duration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'prb-3'!$H$1</c:f>
              <c:strCache>
                <c:ptCount val="1"/>
                <c:pt idx="0">
                  <c:v>Total load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'prb-3'!$G$2:$G$18</c:f>
              <c:numCache>
                <c:formatCode>0%</c:formatCode>
                <c:ptCount val="17"/>
                <c:pt idx="0">
                  <c:v>0.01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cat>
          <c:val>
            <c:numRef>
              <c:f>'prb-3'!$H$2:$H$18</c:f>
              <c:numCache>
                <c:formatCode>General</c:formatCode>
                <c:ptCount val="17"/>
                <c:pt idx="0">
                  <c:v>26.700000000000003</c:v>
                </c:pt>
                <c:pt idx="1">
                  <c:v>26.25</c:v>
                </c:pt>
                <c:pt idx="2">
                  <c:v>23.800000000000004</c:v>
                </c:pt>
                <c:pt idx="3">
                  <c:v>20.12</c:v>
                </c:pt>
                <c:pt idx="4">
                  <c:v>19.68</c:v>
                </c:pt>
                <c:pt idx="5">
                  <c:v>19.239999999999998</c:v>
                </c:pt>
                <c:pt idx="6">
                  <c:v>19.16</c:v>
                </c:pt>
                <c:pt idx="7">
                  <c:v>18.080000000000002</c:v>
                </c:pt>
                <c:pt idx="8">
                  <c:v>16.88</c:v>
                </c:pt>
                <c:pt idx="9">
                  <c:v>16.259999999999998</c:v>
                </c:pt>
                <c:pt idx="10">
                  <c:v>16.12</c:v>
                </c:pt>
                <c:pt idx="11">
                  <c:v>15.290000000000001</c:v>
                </c:pt>
                <c:pt idx="12">
                  <c:v>14.600000000000001</c:v>
                </c:pt>
                <c:pt idx="13">
                  <c:v>13.940000000000001</c:v>
                </c:pt>
                <c:pt idx="14">
                  <c:v>13.68</c:v>
                </c:pt>
                <c:pt idx="15">
                  <c:v>12.46</c:v>
                </c:pt>
                <c:pt idx="16">
                  <c:v>10.25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31103216"/>
        <c:axId val="-1931097776"/>
      </c:barChart>
      <c:catAx>
        <c:axId val="-19311032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097776"/>
        <c:crosses val="autoZero"/>
        <c:auto val="1"/>
        <c:lblAlgn val="ctr"/>
        <c:lblOffset val="100"/>
        <c:tickMarkSkip val="1"/>
        <c:noMultiLvlLbl val="0"/>
      </c:catAx>
      <c:valAx>
        <c:axId val="-19310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1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28576</xdr:colOff>
      <xdr:row>3</xdr:row>
      <xdr:rowOff>19050</xdr:rowOff>
    </xdr:from>
    <xdr:to>
      <xdr:col>19</xdr:col>
      <xdr:colOff>151910</xdr:colOff>
      <xdr:row>28</xdr:row>
      <xdr:rowOff>193870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1" y="971550"/>
          <a:ext cx="4390534" cy="5695238"/>
        </a:xfrm>
        <a:prstGeom prst="rect">
          <a:avLst/>
        </a:prstGeom>
      </xdr:spPr>
    </xdr:pic>
    <xdr:clientData/>
  </xdr:twoCellAnchor>
  <xdr:twoCellAnchor>
    <xdr:from>
      <xdr:col>8</xdr:col>
      <xdr:colOff>485775</xdr:colOff>
      <xdr:row>0</xdr:row>
      <xdr:rowOff>319087</xdr:rowOff>
    </xdr:from>
    <xdr:to>
      <xdr:col>16</xdr:col>
      <xdr:colOff>180975</xdr:colOff>
      <xdr:row>14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571500</xdr:colOff>
      <xdr:row>0</xdr:row>
      <xdr:rowOff>123825</xdr:rowOff>
    </xdr:from>
    <xdr:to>
      <xdr:col>21</xdr:col>
      <xdr:colOff>256681</xdr:colOff>
      <xdr:row>20</xdr:row>
      <xdr:rowOff>180325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0475" y="123825"/>
          <a:ext cx="3952381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90" zoomScaleNormal="90" workbookViewId="0">
      <selection activeCell="B25" sqref="B25"/>
    </sheetView>
  </sheetViews>
  <sheetFormatPr defaultRowHeight="15" x14ac:dyDescent="0.25"/>
  <cols>
    <col min="1" max="1" width="18.42578125" customWidth="1"/>
    <col min="2" max="2" width="12.85546875" customWidth="1"/>
    <col min="3" max="3" width="12.28515625" customWidth="1"/>
    <col min="4" max="4" width="13.28515625" customWidth="1"/>
    <col min="5" max="5" width="14.140625" customWidth="1"/>
    <col min="6" max="6" width="14" customWidth="1"/>
    <col min="7" max="7" width="13.140625" customWidth="1"/>
    <col min="8" max="8" width="12.42578125" customWidth="1"/>
  </cols>
  <sheetData>
    <row r="1" spans="1:11" s="1" customFormat="1" ht="45" x14ac:dyDescent="0.25">
      <c r="A1" s="5" t="s">
        <v>0</v>
      </c>
      <c r="B1" s="5" t="s">
        <v>2</v>
      </c>
      <c r="C1" s="5" t="s">
        <v>4</v>
      </c>
      <c r="D1" s="5" t="s">
        <v>5</v>
      </c>
      <c r="E1" s="5" t="s">
        <v>6</v>
      </c>
      <c r="F1" s="25" t="s">
        <v>21</v>
      </c>
      <c r="G1" s="5" t="s">
        <v>28</v>
      </c>
      <c r="H1" s="5" t="s">
        <v>27</v>
      </c>
      <c r="K1" s="1" t="s">
        <v>29</v>
      </c>
    </row>
    <row r="2" spans="1:11" x14ac:dyDescent="0.25">
      <c r="A2" s="6">
        <v>0.70833333333333337</v>
      </c>
      <c r="B2" s="2">
        <v>8.81</v>
      </c>
      <c r="C2" s="6">
        <v>4.96</v>
      </c>
      <c r="D2" s="2">
        <v>11.04</v>
      </c>
      <c r="E2" s="2">
        <v>1.44</v>
      </c>
      <c r="F2" s="2">
        <f>SUM(B2:E2)</f>
        <v>26.25</v>
      </c>
      <c r="G2" s="15">
        <v>0.01</v>
      </c>
      <c r="H2" s="2">
        <v>26.700000000000003</v>
      </c>
      <c r="K2" s="14">
        <f>4*60</f>
        <v>240</v>
      </c>
    </row>
    <row r="3" spans="1:11" x14ac:dyDescent="0.25">
      <c r="A3" s="6">
        <v>0.71875</v>
      </c>
      <c r="B3" s="2">
        <v>2.12</v>
      </c>
      <c r="C3" s="6">
        <v>3.16</v>
      </c>
      <c r="D3" s="2">
        <v>7.04</v>
      </c>
      <c r="E3" s="2">
        <v>1.62</v>
      </c>
      <c r="F3" s="2">
        <f>SUM(B3:E3)</f>
        <v>13.940000000000001</v>
      </c>
      <c r="G3" s="16">
        <f>(15/240)+0</f>
        <v>6.25E-2</v>
      </c>
      <c r="H3" s="2">
        <v>26.25</v>
      </c>
    </row>
    <row r="4" spans="1:11" x14ac:dyDescent="0.25">
      <c r="A4" s="6">
        <v>0.72916666666666663</v>
      </c>
      <c r="B4" s="2">
        <v>9.48</v>
      </c>
      <c r="C4" s="6">
        <v>7.08</v>
      </c>
      <c r="D4" s="2">
        <v>7.68</v>
      </c>
      <c r="E4" s="2">
        <v>2.46</v>
      </c>
      <c r="F4" s="2">
        <f>SUM(B4:E4)</f>
        <v>26.700000000000003</v>
      </c>
      <c r="G4" s="16">
        <f>(15/240)+G3</f>
        <v>0.125</v>
      </c>
      <c r="H4" s="2">
        <v>23.800000000000004</v>
      </c>
    </row>
    <row r="5" spans="1:11" x14ac:dyDescent="0.25">
      <c r="A5" s="6">
        <v>0.73958333333333337</v>
      </c>
      <c r="B5" s="2">
        <v>7.16</v>
      </c>
      <c r="C5" s="6">
        <v>5.08</v>
      </c>
      <c r="D5" s="2">
        <v>6.08</v>
      </c>
      <c r="E5" s="2">
        <v>0.84</v>
      </c>
      <c r="F5" s="2">
        <f>SUM(B5:E5)</f>
        <v>19.16</v>
      </c>
      <c r="G5" s="16">
        <f>(15/240)+G4</f>
        <v>0.1875</v>
      </c>
      <c r="H5" s="2">
        <v>20.12</v>
      </c>
    </row>
    <row r="6" spans="1:11" x14ac:dyDescent="0.25">
      <c r="A6" s="6">
        <v>0.75</v>
      </c>
      <c r="B6" s="2">
        <v>6.04</v>
      </c>
      <c r="C6" s="6">
        <v>3.12</v>
      </c>
      <c r="D6" s="2">
        <v>4.32</v>
      </c>
      <c r="E6" s="2">
        <v>1.1200000000000001</v>
      </c>
      <c r="F6" s="2">
        <f>SUM(B6:E6)</f>
        <v>14.600000000000001</v>
      </c>
      <c r="G6" s="16">
        <f>(15/240)+G5</f>
        <v>0.25</v>
      </c>
      <c r="H6" s="2">
        <v>19.68</v>
      </c>
    </row>
    <row r="7" spans="1:11" x14ac:dyDescent="0.25">
      <c r="A7" s="6">
        <v>0.76041666666666663</v>
      </c>
      <c r="B7" s="2">
        <v>9.8800000000000008</v>
      </c>
      <c r="C7" s="6">
        <v>6.56</v>
      </c>
      <c r="D7" s="2">
        <v>5.12</v>
      </c>
      <c r="E7" s="2">
        <v>2.2400000000000002</v>
      </c>
      <c r="F7" s="2">
        <f>SUM(B7:E7)</f>
        <v>23.800000000000004</v>
      </c>
      <c r="G7" s="16">
        <f>(15/240)+G6</f>
        <v>0.3125</v>
      </c>
      <c r="H7" s="2">
        <v>19.239999999999998</v>
      </c>
    </row>
    <row r="8" spans="1:11" x14ac:dyDescent="0.25">
      <c r="A8" s="6">
        <v>0.77083333333333337</v>
      </c>
      <c r="B8" s="2">
        <v>4.68</v>
      </c>
      <c r="C8" s="6">
        <v>6.88</v>
      </c>
      <c r="D8" s="2">
        <v>6.56</v>
      </c>
      <c r="E8" s="2">
        <v>1.1200000000000001</v>
      </c>
      <c r="F8" s="2">
        <f>SUM(B8:E8)</f>
        <v>19.239999999999998</v>
      </c>
      <c r="G8" s="16">
        <f>(15/240)+G7</f>
        <v>0.375</v>
      </c>
      <c r="H8" s="2">
        <v>19.16</v>
      </c>
    </row>
    <row r="9" spans="1:11" x14ac:dyDescent="0.25">
      <c r="A9" s="6">
        <v>0.78125</v>
      </c>
      <c r="B9" s="2">
        <v>5.12</v>
      </c>
      <c r="C9" s="6">
        <v>3.84</v>
      </c>
      <c r="D9" s="2">
        <v>8.48</v>
      </c>
      <c r="E9" s="2">
        <v>2.2400000000000002</v>
      </c>
      <c r="F9" s="2">
        <f>SUM(B9:E9)</f>
        <v>19.68</v>
      </c>
      <c r="G9" s="16">
        <f>(15/240)+G8</f>
        <v>0.4375</v>
      </c>
      <c r="H9" s="2">
        <v>18.080000000000002</v>
      </c>
    </row>
    <row r="10" spans="1:11" x14ac:dyDescent="0.25">
      <c r="A10" s="6">
        <v>0.79166666666666663</v>
      </c>
      <c r="B10" s="2">
        <v>10.44</v>
      </c>
      <c r="C10" s="6">
        <v>4.4400000000000004</v>
      </c>
      <c r="D10" s="2">
        <v>4.12</v>
      </c>
      <c r="E10" s="2">
        <v>1.1200000000000001</v>
      </c>
      <c r="F10" s="2">
        <f>SUM(B10:E10)</f>
        <v>20.12</v>
      </c>
      <c r="G10" s="16">
        <f>(15/240)+G9</f>
        <v>0.5</v>
      </c>
      <c r="H10" s="2">
        <v>16.88</v>
      </c>
    </row>
    <row r="11" spans="1:11" x14ac:dyDescent="0.25">
      <c r="A11" s="6">
        <v>0.80208333333333337</v>
      </c>
      <c r="B11" s="2">
        <v>3.72</v>
      </c>
      <c r="C11" s="6">
        <v>8.52</v>
      </c>
      <c r="D11" s="2">
        <v>3.68</v>
      </c>
      <c r="E11" s="2">
        <v>0.96</v>
      </c>
      <c r="F11" s="2">
        <f>SUM(B11:E11)</f>
        <v>16.88</v>
      </c>
      <c r="G11" s="16">
        <f>(15/240)+G10</f>
        <v>0.5625</v>
      </c>
      <c r="H11" s="2">
        <v>16.259999999999998</v>
      </c>
    </row>
    <row r="12" spans="1:11" x14ac:dyDescent="0.25">
      <c r="A12" s="6">
        <v>0.8125</v>
      </c>
      <c r="B12" s="2">
        <v>8.7200000000000006</v>
      </c>
      <c r="C12" s="6">
        <v>4.5199999999999996</v>
      </c>
      <c r="D12" s="2">
        <v>0.32</v>
      </c>
      <c r="E12" s="2">
        <v>2.56</v>
      </c>
      <c r="F12" s="2">
        <f>SUM(B12:E12)</f>
        <v>16.12</v>
      </c>
      <c r="G12" s="16">
        <f>(15/240)+G11</f>
        <v>0.625</v>
      </c>
      <c r="H12" s="2">
        <v>16.12</v>
      </c>
    </row>
    <row r="13" spans="1:11" x14ac:dyDescent="0.25">
      <c r="A13" s="6">
        <v>0.82291666666666663</v>
      </c>
      <c r="B13" s="2">
        <v>10.84</v>
      </c>
      <c r="C13" s="6">
        <v>2.92</v>
      </c>
      <c r="D13" s="2">
        <v>3.04</v>
      </c>
      <c r="E13" s="2">
        <v>1.28</v>
      </c>
      <c r="F13" s="2">
        <f>SUM(B13:E13)</f>
        <v>18.080000000000002</v>
      </c>
      <c r="G13" s="16">
        <f>(15/240)+G12</f>
        <v>0.6875</v>
      </c>
      <c r="H13" s="2">
        <v>15.290000000000001</v>
      </c>
    </row>
    <row r="14" spans="1:11" x14ac:dyDescent="0.25">
      <c r="A14" s="6">
        <v>0.83333333333333337</v>
      </c>
      <c r="B14" s="2">
        <v>6.96</v>
      </c>
      <c r="C14" s="6">
        <v>2.08</v>
      </c>
      <c r="D14" s="2">
        <v>2.72</v>
      </c>
      <c r="E14" s="2">
        <v>1.92</v>
      </c>
      <c r="F14" s="2">
        <f>SUM(B14:E14)</f>
        <v>13.68</v>
      </c>
      <c r="G14" s="16">
        <f>(15/240)+G13</f>
        <v>0.75</v>
      </c>
      <c r="H14" s="2">
        <v>14.600000000000001</v>
      </c>
    </row>
    <row r="15" spans="1:11" x14ac:dyDescent="0.25">
      <c r="A15" s="6">
        <v>0.84375</v>
      </c>
      <c r="B15" s="2">
        <v>6.62</v>
      </c>
      <c r="C15" s="6">
        <v>1.48</v>
      </c>
      <c r="D15" s="2">
        <v>3.24</v>
      </c>
      <c r="E15" s="2">
        <v>1.1200000000000001</v>
      </c>
      <c r="F15" s="2">
        <f>SUM(B15:E15)</f>
        <v>12.46</v>
      </c>
      <c r="G15" s="16">
        <f>(15/240)+G14</f>
        <v>0.8125</v>
      </c>
      <c r="H15" s="2">
        <v>13.940000000000001</v>
      </c>
      <c r="J15" s="17"/>
      <c r="K15" s="18"/>
    </row>
    <row r="16" spans="1:11" x14ac:dyDescent="0.25">
      <c r="A16" s="6">
        <v>0.85416666666666663</v>
      </c>
      <c r="B16" s="2">
        <v>7.04</v>
      </c>
      <c r="C16" s="6">
        <v>2.33</v>
      </c>
      <c r="D16" s="2">
        <v>4.16</v>
      </c>
      <c r="E16" s="2">
        <v>1.76</v>
      </c>
      <c r="F16" s="2">
        <f>SUM(B16:E16)</f>
        <v>15.290000000000001</v>
      </c>
      <c r="G16" s="16">
        <f>(15/240)+G15</f>
        <v>0.875</v>
      </c>
      <c r="H16" s="2">
        <v>13.68</v>
      </c>
      <c r="J16" s="17"/>
      <c r="K16" s="18"/>
    </row>
    <row r="17" spans="1:11" x14ac:dyDescent="0.25">
      <c r="A17" s="6">
        <v>0.86458333333333337</v>
      </c>
      <c r="B17" s="2">
        <v>6.69</v>
      </c>
      <c r="C17" s="6">
        <v>1.89</v>
      </c>
      <c r="D17" s="2">
        <v>4.96</v>
      </c>
      <c r="E17" s="2">
        <v>2.72</v>
      </c>
      <c r="F17" s="2">
        <f>SUM(B17:E17)</f>
        <v>16.259999999999998</v>
      </c>
      <c r="G17" s="16">
        <f>(15/240)+G16</f>
        <v>0.9375</v>
      </c>
      <c r="H17" s="2">
        <v>12.46</v>
      </c>
      <c r="J17" s="17"/>
      <c r="K17" s="18"/>
    </row>
    <row r="18" spans="1:11" x14ac:dyDescent="0.25">
      <c r="A18" s="6">
        <v>0.875</v>
      </c>
      <c r="B18" s="2">
        <v>1.88</v>
      </c>
      <c r="C18" s="6">
        <v>1.64</v>
      </c>
      <c r="D18" s="2">
        <v>4.32</v>
      </c>
      <c r="E18" s="2">
        <v>2.41</v>
      </c>
      <c r="F18" s="2">
        <f>SUM(B18:E18)</f>
        <v>10.25</v>
      </c>
      <c r="G18" s="16">
        <f>(15/240)+G17</f>
        <v>1</v>
      </c>
      <c r="H18" s="2">
        <v>10.25</v>
      </c>
      <c r="J18" s="17"/>
      <c r="K18" s="18"/>
    </row>
    <row r="19" spans="1:11" x14ac:dyDescent="0.25">
      <c r="J19" s="17"/>
      <c r="K19" s="18"/>
    </row>
    <row r="20" spans="1:11" x14ac:dyDescent="0.25">
      <c r="J20" s="17"/>
      <c r="K20" s="18"/>
    </row>
    <row r="21" spans="1:11" x14ac:dyDescent="0.25">
      <c r="A21" t="s">
        <v>26</v>
      </c>
      <c r="B21" s="5" t="s">
        <v>2</v>
      </c>
      <c r="C21" s="5" t="s">
        <v>4</v>
      </c>
      <c r="D21" s="5" t="s">
        <v>5</v>
      </c>
      <c r="E21" s="5" t="s">
        <v>6</v>
      </c>
      <c r="J21" s="17"/>
      <c r="K21" s="18"/>
    </row>
    <row r="22" spans="1:11" ht="30" x14ac:dyDescent="0.25">
      <c r="A22" s="8" t="s">
        <v>22</v>
      </c>
      <c r="B22" s="9">
        <f>MAX(B2:B18)</f>
        <v>10.84</v>
      </c>
      <c r="C22" s="9">
        <f>MAX(C2:C18)</f>
        <v>8.52</v>
      </c>
      <c r="D22" s="9">
        <f>MAX(D2:D18)</f>
        <v>11.04</v>
      </c>
      <c r="E22" s="9">
        <f>MAX(E2:E18)</f>
        <v>2.72</v>
      </c>
      <c r="J22" s="17"/>
      <c r="K22" s="18"/>
    </row>
    <row r="23" spans="1:11" ht="30" x14ac:dyDescent="0.25">
      <c r="A23" s="8" t="s">
        <v>23</v>
      </c>
      <c r="B23" s="10">
        <f>AVERAGE(B2:B18)</f>
        <v>6.8352941176470594</v>
      </c>
      <c r="C23" s="10">
        <f>AVERAGE(C2:C18)</f>
        <v>4.1470588235294121</v>
      </c>
      <c r="D23" s="10">
        <f>AVERAGE(D2:D18)</f>
        <v>5.1105882352941157</v>
      </c>
      <c r="E23" s="10">
        <f>AVERAGE(E2:E18)</f>
        <v>1.7017647058823531</v>
      </c>
      <c r="J23" s="17"/>
      <c r="K23" s="18"/>
    </row>
    <row r="24" spans="1:11" ht="30" x14ac:dyDescent="0.25">
      <c r="A24" s="8" t="s">
        <v>24</v>
      </c>
      <c r="B24" s="9">
        <f>SUM(B2:B18)*(15/60)</f>
        <v>29.05</v>
      </c>
      <c r="C24" s="9">
        <f>SUM(C2:C18)*(15/60)</f>
        <v>17.625</v>
      </c>
      <c r="D24" s="9">
        <f>SUM(D2:D18)*(15/60)</f>
        <v>21.719999999999992</v>
      </c>
      <c r="E24" s="9">
        <f>SUM(E2:E18)*(15/60)</f>
        <v>7.2325000000000008</v>
      </c>
      <c r="J24" s="17"/>
      <c r="K24" s="18"/>
    </row>
    <row r="25" spans="1:11" x14ac:dyDescent="0.25">
      <c r="A25" s="12" t="s">
        <v>25</v>
      </c>
      <c r="B25" s="10">
        <f>B23/B22</f>
        <v>0.630562187974821</v>
      </c>
      <c r="C25" s="10">
        <f>C23/C22</f>
        <v>0.48674399337199675</v>
      </c>
      <c r="D25" s="10">
        <f>D23/D22</f>
        <v>0.46291560102301776</v>
      </c>
      <c r="E25" s="10">
        <f>E23/E22</f>
        <v>0.62564878892733566</v>
      </c>
    </row>
    <row r="26" spans="1:11" x14ac:dyDescent="0.25">
      <c r="A26" s="11"/>
    </row>
    <row r="28" spans="1:11" ht="30" x14ac:dyDescent="0.25">
      <c r="A28" s="13" t="s">
        <v>47</v>
      </c>
    </row>
    <row r="29" spans="1:11" ht="45" x14ac:dyDescent="0.25">
      <c r="A29" s="12" t="s">
        <v>30</v>
      </c>
      <c r="B29" s="9">
        <f>MAX(F2:F18)</f>
        <v>26.700000000000003</v>
      </c>
      <c r="D29" s="8" t="s">
        <v>35</v>
      </c>
      <c r="E29" s="9">
        <v>25</v>
      </c>
    </row>
    <row r="30" spans="1:11" ht="48" customHeight="1" x14ac:dyDescent="0.25">
      <c r="A30" s="12" t="s">
        <v>31</v>
      </c>
      <c r="B30" s="9">
        <f>SUM(B22:E22)</f>
        <v>33.119999999999997</v>
      </c>
    </row>
    <row r="31" spans="1:11" x14ac:dyDescent="0.25">
      <c r="A31" s="2" t="s">
        <v>32</v>
      </c>
      <c r="B31" s="9">
        <f>B29/E29</f>
        <v>1.0680000000000001</v>
      </c>
    </row>
    <row r="32" spans="1:11" x14ac:dyDescent="0.25">
      <c r="A32" s="2" t="s">
        <v>33</v>
      </c>
      <c r="B32" s="10">
        <f>B30/B29</f>
        <v>1.2404494382022471</v>
      </c>
    </row>
    <row r="33" spans="1:2" x14ac:dyDescent="0.25">
      <c r="A33" s="2" t="s">
        <v>34</v>
      </c>
      <c r="B33" s="9">
        <f>B30-B29</f>
        <v>6.4199999999999946</v>
      </c>
    </row>
  </sheetData>
  <autoFilter ref="H1:H28">
    <sortState ref="H2:H28">
      <sortCondition descending="1" ref="H1:H28"/>
    </sortState>
  </autoFilter>
  <conditionalFormatting sqref="C2:C18">
    <cfRule type="duplicateValues" dxfId="2" priority="3"/>
  </conditionalFormatting>
  <conditionalFormatting sqref="F2:F18">
    <cfRule type="duplicateValues" dxfId="1" priority="2"/>
  </conditionalFormatting>
  <conditionalFormatting sqref="G2:G18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0" zoomScaleNormal="80" workbookViewId="0">
      <selection activeCell="J14" sqref="J14"/>
    </sheetView>
  </sheetViews>
  <sheetFormatPr defaultRowHeight="15" x14ac:dyDescent="0.25"/>
  <cols>
    <col min="1" max="1" width="21.140625" customWidth="1"/>
    <col min="2" max="2" width="16.7109375" customWidth="1"/>
    <col min="3" max="3" width="15.28515625" customWidth="1"/>
    <col min="10" max="10" width="13.7109375" customWidth="1"/>
    <col min="11" max="11" width="13.5703125" customWidth="1"/>
  </cols>
  <sheetData>
    <row r="1" spans="1:14" ht="60" customHeight="1" x14ac:dyDescent="0.25">
      <c r="A1" s="2"/>
      <c r="B1" s="19" t="s">
        <v>36</v>
      </c>
      <c r="C1" s="19"/>
      <c r="D1" s="19"/>
      <c r="E1" s="19"/>
      <c r="F1" s="19" t="s">
        <v>37</v>
      </c>
      <c r="G1" s="19"/>
      <c r="H1" s="19"/>
      <c r="I1" s="19"/>
      <c r="J1" s="20" t="s">
        <v>38</v>
      </c>
      <c r="K1" s="20" t="s">
        <v>39</v>
      </c>
      <c r="L1" s="20" t="s">
        <v>45</v>
      </c>
      <c r="M1" s="20" t="s">
        <v>46</v>
      </c>
      <c r="N1" s="20" t="s">
        <v>49</v>
      </c>
    </row>
    <row r="2" spans="1:14" x14ac:dyDescent="0.25">
      <c r="A2" s="2" t="s">
        <v>0</v>
      </c>
      <c r="B2" s="3" t="s">
        <v>1</v>
      </c>
      <c r="C2" s="3" t="s">
        <v>3</v>
      </c>
      <c r="D2" s="3" t="s">
        <v>7</v>
      </c>
      <c r="E2" s="3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20"/>
      <c r="K2" s="20"/>
      <c r="L2" s="20"/>
      <c r="M2" s="20"/>
      <c r="N2" s="20"/>
    </row>
    <row r="3" spans="1:14" x14ac:dyDescent="0.25">
      <c r="A3" s="2" t="s">
        <v>13</v>
      </c>
      <c r="B3" s="3">
        <v>10</v>
      </c>
      <c r="C3" s="3">
        <v>0</v>
      </c>
      <c r="D3" s="3">
        <v>10</v>
      </c>
      <c r="E3" s="3">
        <v>5</v>
      </c>
      <c r="F3" s="4">
        <v>15</v>
      </c>
      <c r="G3" s="4">
        <v>10</v>
      </c>
      <c r="H3" s="4">
        <v>50</v>
      </c>
      <c r="I3" s="4">
        <v>30</v>
      </c>
      <c r="J3" s="2">
        <f>SUM(B3:E3)</f>
        <v>25</v>
      </c>
      <c r="K3" s="2">
        <f>SUM(F3:I3)</f>
        <v>105</v>
      </c>
      <c r="L3" s="2">
        <f>J3*0.9</f>
        <v>22.5</v>
      </c>
      <c r="M3" s="2">
        <f>K3*0.9</f>
        <v>94.5</v>
      </c>
      <c r="N3" s="2">
        <f>J3+K3</f>
        <v>130</v>
      </c>
    </row>
    <row r="4" spans="1:14" x14ac:dyDescent="0.25">
      <c r="A4" s="2" t="s">
        <v>14</v>
      </c>
      <c r="B4" s="3">
        <v>20</v>
      </c>
      <c r="C4" s="3">
        <v>25</v>
      </c>
      <c r="D4" s="3">
        <v>15</v>
      </c>
      <c r="E4" s="3">
        <v>20</v>
      </c>
      <c r="F4" s="4">
        <v>25</v>
      </c>
      <c r="G4" s="4">
        <v>20</v>
      </c>
      <c r="H4" s="4">
        <v>30</v>
      </c>
      <c r="I4" s="4">
        <v>40</v>
      </c>
      <c r="J4" s="2">
        <f t="shared" ref="J4:J10" si="0">SUM(B4:E4)</f>
        <v>80</v>
      </c>
      <c r="K4" s="2">
        <f t="shared" ref="K4:K10" si="1">SUM(F4:I4)</f>
        <v>115</v>
      </c>
      <c r="L4" s="2">
        <f t="shared" ref="L4:L10" si="2">J4*0.9</f>
        <v>72</v>
      </c>
      <c r="M4" s="2">
        <f t="shared" ref="M4:M10" si="3">K4*0.9</f>
        <v>103.5</v>
      </c>
      <c r="N4" s="2">
        <f t="shared" ref="N4:N10" si="4">J4+K4</f>
        <v>195</v>
      </c>
    </row>
    <row r="5" spans="1:14" x14ac:dyDescent="0.25">
      <c r="A5" s="2" t="s">
        <v>15</v>
      </c>
      <c r="B5" s="3">
        <v>5</v>
      </c>
      <c r="C5" s="3">
        <v>30</v>
      </c>
      <c r="D5" s="3">
        <v>30</v>
      </c>
      <c r="E5" s="3">
        <v>15</v>
      </c>
      <c r="F5" s="4">
        <v>10</v>
      </c>
      <c r="G5" s="4">
        <v>30</v>
      </c>
      <c r="H5" s="4">
        <v>10</v>
      </c>
      <c r="I5" s="4">
        <v>10</v>
      </c>
      <c r="J5" s="2">
        <f t="shared" si="0"/>
        <v>80</v>
      </c>
      <c r="K5" s="2">
        <f t="shared" si="1"/>
        <v>60</v>
      </c>
      <c r="L5" s="2">
        <f t="shared" si="2"/>
        <v>72</v>
      </c>
      <c r="M5" s="2">
        <f t="shared" si="3"/>
        <v>54</v>
      </c>
      <c r="N5" s="2">
        <f t="shared" si="4"/>
        <v>140</v>
      </c>
    </row>
    <row r="6" spans="1:14" x14ac:dyDescent="0.25">
      <c r="A6" s="2" t="s">
        <v>16</v>
      </c>
      <c r="B6" s="3">
        <v>0</v>
      </c>
      <c r="C6" s="3">
        <v>10</v>
      </c>
      <c r="D6" s="3">
        <v>20</v>
      </c>
      <c r="E6" s="3">
        <v>10</v>
      </c>
      <c r="F6" s="4">
        <v>13</v>
      </c>
      <c r="G6" s="4">
        <v>40</v>
      </c>
      <c r="H6" s="4">
        <v>25</v>
      </c>
      <c r="I6" s="4">
        <v>50</v>
      </c>
      <c r="J6" s="2">
        <f t="shared" si="0"/>
        <v>40</v>
      </c>
      <c r="K6" s="2">
        <f t="shared" si="1"/>
        <v>128</v>
      </c>
      <c r="L6" s="2">
        <f t="shared" si="2"/>
        <v>36</v>
      </c>
      <c r="M6" s="2">
        <f t="shared" si="3"/>
        <v>115.2</v>
      </c>
      <c r="N6" s="2">
        <f t="shared" si="4"/>
        <v>168</v>
      </c>
    </row>
    <row r="7" spans="1:14" x14ac:dyDescent="0.25">
      <c r="A7" s="2" t="s">
        <v>17</v>
      </c>
      <c r="B7" s="3">
        <v>15</v>
      </c>
      <c r="C7" s="3">
        <v>5</v>
      </c>
      <c r="D7" s="3">
        <v>5</v>
      </c>
      <c r="E7" s="3">
        <v>25</v>
      </c>
      <c r="F7" s="4">
        <v>30</v>
      </c>
      <c r="G7" s="4">
        <v>30</v>
      </c>
      <c r="H7" s="4">
        <v>15</v>
      </c>
      <c r="I7" s="4">
        <v>5</v>
      </c>
      <c r="J7" s="2">
        <f t="shared" si="0"/>
        <v>50</v>
      </c>
      <c r="K7" s="2">
        <f t="shared" si="1"/>
        <v>80</v>
      </c>
      <c r="L7" s="2">
        <f t="shared" si="2"/>
        <v>45</v>
      </c>
      <c r="M7" s="2">
        <f t="shared" si="3"/>
        <v>72</v>
      </c>
      <c r="N7" s="2">
        <f t="shared" si="4"/>
        <v>130</v>
      </c>
    </row>
    <row r="8" spans="1:14" x14ac:dyDescent="0.25">
      <c r="A8" s="2" t="s">
        <v>18</v>
      </c>
      <c r="B8" s="3">
        <v>15</v>
      </c>
      <c r="C8" s="3">
        <v>15</v>
      </c>
      <c r="D8" s="3">
        <v>10</v>
      </c>
      <c r="E8" s="3">
        <v>10</v>
      </c>
      <c r="F8" s="4">
        <v>5</v>
      </c>
      <c r="G8" s="4">
        <v>20</v>
      </c>
      <c r="H8" s="4">
        <v>30</v>
      </c>
      <c r="I8" s="4">
        <v>25</v>
      </c>
      <c r="J8" s="2">
        <f t="shared" si="0"/>
        <v>50</v>
      </c>
      <c r="K8" s="2">
        <f t="shared" si="1"/>
        <v>80</v>
      </c>
      <c r="L8" s="2">
        <f t="shared" si="2"/>
        <v>45</v>
      </c>
      <c r="M8" s="2">
        <f t="shared" si="3"/>
        <v>72</v>
      </c>
      <c r="N8" s="2">
        <f t="shared" si="4"/>
        <v>130</v>
      </c>
    </row>
    <row r="9" spans="1:14" x14ac:dyDescent="0.25">
      <c r="A9" s="2" t="s">
        <v>19</v>
      </c>
      <c r="B9" s="3">
        <v>5</v>
      </c>
      <c r="C9" s="3">
        <v>25</v>
      </c>
      <c r="D9" s="3">
        <v>25</v>
      </c>
      <c r="E9" s="3">
        <v>15</v>
      </c>
      <c r="F9" s="4">
        <v>10</v>
      </c>
      <c r="G9" s="4">
        <v>10</v>
      </c>
      <c r="H9" s="4">
        <v>30</v>
      </c>
      <c r="I9" s="4">
        <v>25</v>
      </c>
      <c r="J9" s="2">
        <f t="shared" si="0"/>
        <v>70</v>
      </c>
      <c r="K9" s="2">
        <f t="shared" si="1"/>
        <v>75</v>
      </c>
      <c r="L9" s="2">
        <f t="shared" si="2"/>
        <v>63</v>
      </c>
      <c r="M9" s="2">
        <f t="shared" si="3"/>
        <v>67.5</v>
      </c>
      <c r="N9" s="2">
        <f t="shared" si="4"/>
        <v>145</v>
      </c>
    </row>
    <row r="10" spans="1:14" x14ac:dyDescent="0.25">
      <c r="A10" s="2" t="s">
        <v>20</v>
      </c>
      <c r="B10" s="3">
        <v>10</v>
      </c>
      <c r="C10" s="3">
        <v>50</v>
      </c>
      <c r="D10" s="3">
        <v>15</v>
      </c>
      <c r="E10" s="3">
        <v>30</v>
      </c>
      <c r="F10" s="4">
        <v>15</v>
      </c>
      <c r="G10" s="4">
        <v>5</v>
      </c>
      <c r="H10" s="4">
        <v>10</v>
      </c>
      <c r="I10" s="4">
        <v>30</v>
      </c>
      <c r="J10" s="2">
        <f t="shared" si="0"/>
        <v>105</v>
      </c>
      <c r="K10" s="2">
        <f t="shared" si="1"/>
        <v>60</v>
      </c>
      <c r="L10" s="2">
        <f t="shared" si="2"/>
        <v>94.5</v>
      </c>
      <c r="M10" s="2">
        <f t="shared" si="3"/>
        <v>54</v>
      </c>
      <c r="N10" s="2">
        <f t="shared" si="4"/>
        <v>165</v>
      </c>
    </row>
    <row r="13" spans="1:14" x14ac:dyDescent="0.25">
      <c r="A13" s="21" t="s">
        <v>40</v>
      </c>
    </row>
    <row r="14" spans="1:14" x14ac:dyDescent="0.25">
      <c r="A14" s="22"/>
      <c r="B14" s="5" t="s">
        <v>36</v>
      </c>
      <c r="C14" s="2" t="s">
        <v>37</v>
      </c>
    </row>
    <row r="15" spans="1:14" ht="30" x14ac:dyDescent="0.25">
      <c r="A15" s="5" t="s">
        <v>41</v>
      </c>
      <c r="B15" s="2">
        <f>MAX(J3:J10)</f>
        <v>105</v>
      </c>
      <c r="C15" s="2">
        <f>MAX(K3:K10)</f>
        <v>128</v>
      </c>
    </row>
    <row r="16" spans="1:14" ht="45" x14ac:dyDescent="0.25">
      <c r="A16" s="5" t="s">
        <v>42</v>
      </c>
      <c r="B16" s="2">
        <f>SUM(MAX(B3:B10),MAX(C3:C10),MAX(D3:D10),MAX(E3:E10))</f>
        <v>130</v>
      </c>
      <c r="C16" s="2">
        <f>SUM(MAX(F3:F10),MAX(G3:G10),MAX(H3:H10),MAX(I3:I10))</f>
        <v>170</v>
      </c>
    </row>
    <row r="17" spans="1:3" x14ac:dyDescent="0.25">
      <c r="A17" s="5" t="s">
        <v>43</v>
      </c>
      <c r="B17" s="7">
        <f>AVERAGE(L3:L10)/MAX(L3:L10)</f>
        <v>0.59523809523809523</v>
      </c>
      <c r="C17" s="7">
        <f>AVERAGE(M3:M10)/MAX(M3:M10)</f>
        <v>0.6865234375</v>
      </c>
    </row>
    <row r="18" spans="1:3" x14ac:dyDescent="0.25">
      <c r="A18" s="5" t="s">
        <v>33</v>
      </c>
      <c r="B18" s="7">
        <f>B16/B15</f>
        <v>1.2380952380952381</v>
      </c>
      <c r="C18" s="7">
        <f>C16/C15</f>
        <v>1.328125</v>
      </c>
    </row>
    <row r="19" spans="1:3" ht="30" x14ac:dyDescent="0.25">
      <c r="A19" s="5" t="s">
        <v>48</v>
      </c>
      <c r="B19" s="2">
        <v>100</v>
      </c>
      <c r="C19" s="2">
        <v>157</v>
      </c>
    </row>
    <row r="20" spans="1:3" x14ac:dyDescent="0.25">
      <c r="A20" s="5" t="s">
        <v>32</v>
      </c>
      <c r="B20" s="7">
        <f>B15/B19</f>
        <v>1.05</v>
      </c>
      <c r="C20" s="7">
        <f>C15/C19</f>
        <v>0.8152866242038217</v>
      </c>
    </row>
    <row r="21" spans="1:3" ht="30" x14ac:dyDescent="0.25">
      <c r="A21" s="5" t="s">
        <v>44</v>
      </c>
      <c r="B21" s="2">
        <f>SUM(L3:L10)*(30/60)</f>
        <v>225</v>
      </c>
      <c r="C21" s="2">
        <f>SUM(M3:M10)*(30/60)</f>
        <v>316.35000000000002</v>
      </c>
    </row>
    <row r="23" spans="1:3" x14ac:dyDescent="0.25">
      <c r="A23" s="23" t="s">
        <v>50</v>
      </c>
    </row>
    <row r="24" spans="1:3" ht="45" x14ac:dyDescent="0.25">
      <c r="A24" s="24" t="s">
        <v>51</v>
      </c>
      <c r="B24" s="2">
        <f>MAX(N3:N10)</f>
        <v>195</v>
      </c>
    </row>
  </sheetData>
  <mergeCells count="7">
    <mergeCell ref="N1:N2"/>
    <mergeCell ref="B1:E1"/>
    <mergeCell ref="F1:I1"/>
    <mergeCell ref="J1:J2"/>
    <mergeCell ref="K1:K2"/>
    <mergeCell ref="L1:L2"/>
    <mergeCell ref="M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prb-3</vt:lpstr>
      <vt:lpstr>prb-4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2019-02-07T00:25:44Z</dcterms:modified>
</cp:coreProperties>
</file>