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ificedu.sharepoint.com/sites/PacificSolarResearch/Shared Documents/Production Modeling/"/>
    </mc:Choice>
  </mc:AlternateContent>
  <xr:revisionPtr revIDLastSave="403" documentId="13_ncr:1_{21D814F3-EA16-2E4C-8D55-FB76BB72DD6D}" xr6:coauthVersionLast="47" xr6:coauthVersionMax="47" xr10:uidLastSave="{816AE557-634A-D14F-940C-703911D52406}"/>
  <bookViews>
    <workbookView xWindow="30280" yWindow="0" windowWidth="29880" windowHeight="33840" xr2:uid="{976CE3E0-34C5-4205-B057-6F75BAF4F5C9}"/>
  </bookViews>
  <sheets>
    <sheet name="Sheet1" sheetId="1" r:id="rId1"/>
    <sheet name="System Paramet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7" i="1" l="1"/>
  <c r="L47" i="1"/>
  <c r="G47" i="1"/>
  <c r="I47" i="1" s="1"/>
  <c r="G46" i="1"/>
  <c r="K46" i="1" s="1"/>
  <c r="L46" i="1" s="1"/>
  <c r="C45" i="1"/>
  <c r="I46" i="1" l="1"/>
  <c r="C51" i="1" l="1"/>
  <c r="K51" i="1" s="1"/>
  <c r="C57" i="1"/>
  <c r="C33" i="1"/>
  <c r="G7" i="1"/>
  <c r="I7" i="1" s="1"/>
  <c r="G6" i="1"/>
  <c r="K6" i="1" s="1"/>
  <c r="Q23" i="1"/>
  <c r="Q7" i="1"/>
  <c r="K7" i="1" l="1"/>
  <c r="K57" i="1"/>
  <c r="L6" i="1"/>
  <c r="I6" i="1"/>
  <c r="F58" i="1"/>
  <c r="G24" i="1"/>
  <c r="K24" i="1" s="1"/>
  <c r="G25" i="1"/>
  <c r="K25" i="1" s="1"/>
  <c r="G26" i="1"/>
  <c r="K26" i="1" s="1"/>
  <c r="G28" i="1"/>
  <c r="K28" i="1" s="1"/>
  <c r="G29" i="1"/>
  <c r="K29" i="1" s="1"/>
  <c r="G30" i="1"/>
  <c r="K30" i="1" s="1"/>
  <c r="G31" i="1"/>
  <c r="K31" i="1" s="1"/>
  <c r="G32" i="1"/>
  <c r="K32" i="1" s="1"/>
  <c r="G33" i="1"/>
  <c r="K33" i="1" s="1"/>
  <c r="G34" i="1"/>
  <c r="K34" i="1" s="1"/>
  <c r="G35" i="1"/>
  <c r="K35" i="1" s="1"/>
  <c r="G37" i="1"/>
  <c r="K37" i="1" s="1"/>
  <c r="G38" i="1"/>
  <c r="K38" i="1" s="1"/>
  <c r="G39" i="1"/>
  <c r="K39" i="1" s="1"/>
  <c r="G40" i="1"/>
  <c r="G42" i="1"/>
  <c r="G43" i="1"/>
  <c r="G44" i="1"/>
  <c r="G45" i="1"/>
  <c r="G48" i="1"/>
  <c r="G49" i="1"/>
  <c r="G52" i="1"/>
  <c r="G53" i="1"/>
  <c r="G54" i="1"/>
  <c r="G50" i="1"/>
  <c r="G55" i="1"/>
  <c r="G56" i="1"/>
  <c r="G11" i="1"/>
  <c r="G12" i="1"/>
  <c r="K12" i="1" s="1"/>
  <c r="G13" i="1"/>
  <c r="K13" i="1" s="1"/>
  <c r="G15" i="1"/>
  <c r="K15" i="1" s="1"/>
  <c r="G16" i="1"/>
  <c r="K16" i="1" s="1"/>
  <c r="G17" i="1"/>
  <c r="K17" i="1" s="1"/>
  <c r="G18" i="1"/>
  <c r="K18" i="1" s="1"/>
  <c r="G10" i="1"/>
  <c r="K10" i="1" s="1"/>
  <c r="G3" i="1"/>
  <c r="K3" i="1" s="1"/>
  <c r="G4" i="1"/>
  <c r="K4" i="1" s="1"/>
  <c r="G5" i="1"/>
  <c r="K5" i="1" s="1"/>
  <c r="G8" i="1"/>
  <c r="K8" i="1" s="1"/>
  <c r="G2" i="1"/>
  <c r="K2" i="1" s="1"/>
  <c r="I53" i="1" l="1"/>
  <c r="K53" i="1"/>
  <c r="L53" i="1" s="1"/>
  <c r="I11" i="1"/>
  <c r="K11" i="1"/>
  <c r="L11" i="1" s="1"/>
  <c r="K49" i="1"/>
  <c r="L49" i="1" s="1"/>
  <c r="I49" i="1"/>
  <c r="K48" i="1"/>
  <c r="L48" i="1" s="1"/>
  <c r="I48" i="1"/>
  <c r="I45" i="1"/>
  <c r="K45" i="1"/>
  <c r="L45" i="1" s="1"/>
  <c r="I44" i="1"/>
  <c r="K44" i="1"/>
  <c r="L44" i="1" s="1"/>
  <c r="I43" i="1"/>
  <c r="K43" i="1"/>
  <c r="L43" i="1" s="1"/>
  <c r="I52" i="1"/>
  <c r="K52" i="1"/>
  <c r="L52" i="1" s="1"/>
  <c r="I56" i="1"/>
  <c r="K56" i="1"/>
  <c r="L56" i="1" s="1"/>
  <c r="K55" i="1"/>
  <c r="L55" i="1" s="1"/>
  <c r="I55" i="1"/>
  <c r="K50" i="1"/>
  <c r="L50" i="1" s="1"/>
  <c r="I50" i="1"/>
  <c r="K42" i="1"/>
  <c r="L42" i="1" s="1"/>
  <c r="I42" i="1"/>
  <c r="K54" i="1"/>
  <c r="L54" i="1" s="1"/>
  <c r="I54" i="1"/>
  <c r="I40" i="1"/>
  <c r="K40" i="1"/>
  <c r="L40" i="1" s="1"/>
  <c r="L32" i="1"/>
  <c r="I32" i="1"/>
  <c r="L31" i="1"/>
  <c r="I31" i="1"/>
  <c r="L30" i="1"/>
  <c r="I30" i="1"/>
  <c r="L29" i="1"/>
  <c r="I29" i="1"/>
  <c r="L39" i="1"/>
  <c r="I39" i="1"/>
  <c r="L28" i="1"/>
  <c r="I28" i="1"/>
  <c r="L38" i="1"/>
  <c r="I38" i="1"/>
  <c r="L37" i="1"/>
  <c r="I37" i="1"/>
  <c r="L35" i="1"/>
  <c r="I35" i="1"/>
  <c r="L34" i="1"/>
  <c r="I34" i="1"/>
  <c r="L33" i="1"/>
  <c r="I33" i="1"/>
  <c r="L26" i="1"/>
  <c r="I26" i="1"/>
  <c r="L17" i="1"/>
  <c r="I17" i="1"/>
  <c r="L10" i="1"/>
  <c r="I10" i="1"/>
  <c r="L18" i="1"/>
  <c r="I18" i="1"/>
  <c r="L16" i="1"/>
  <c r="I16" i="1"/>
  <c r="L15" i="1"/>
  <c r="I15" i="1"/>
  <c r="L13" i="1"/>
  <c r="I13" i="1"/>
  <c r="L12" i="1"/>
  <c r="I12" i="1"/>
  <c r="L25" i="1"/>
  <c r="I25" i="1"/>
  <c r="L24" i="1"/>
  <c r="I24" i="1"/>
  <c r="L4" i="1"/>
  <c r="I4" i="1"/>
  <c r="L3" i="1"/>
  <c r="I3" i="1"/>
  <c r="L2" i="1"/>
  <c r="I2" i="1"/>
  <c r="L8" i="1"/>
  <c r="I8" i="1"/>
  <c r="L5" i="1"/>
  <c r="I5" i="1"/>
  <c r="G21" i="1"/>
  <c r="K21" i="1" s="1"/>
  <c r="G22" i="1"/>
  <c r="K22" i="1" s="1"/>
  <c r="G20" i="1"/>
  <c r="K20" i="1" s="1"/>
  <c r="I20" i="1" l="1"/>
  <c r="I22" i="1"/>
  <c r="I21" i="1"/>
  <c r="L22" i="1"/>
  <c r="C41" i="1"/>
  <c r="C36" i="1"/>
  <c r="K36" i="1" s="1"/>
  <c r="C27" i="1"/>
  <c r="K27" i="1" s="1"/>
  <c r="C23" i="1"/>
  <c r="K23" i="1" s="1"/>
  <c r="C19" i="1"/>
  <c r="K19" i="1" s="1"/>
  <c r="C14" i="1"/>
  <c r="K14" i="1" s="1"/>
  <c r="C9" i="1"/>
  <c r="K9" i="1" s="1"/>
  <c r="K41" i="1" l="1"/>
  <c r="K58" i="1" s="1"/>
  <c r="C58" i="1"/>
  <c r="L20" i="1"/>
  <c r="L21" i="1"/>
  <c r="L58" i="1" l="1"/>
</calcChain>
</file>

<file path=xl/sharedStrings.xml><?xml version="1.0" encoding="utf-8"?>
<sst xmlns="http://schemas.openxmlformats.org/spreadsheetml/2006/main" count="44" uniqueCount="39">
  <si>
    <t>Lot</t>
  </si>
  <si>
    <t>Array</t>
  </si>
  <si>
    <t>Modules</t>
  </si>
  <si>
    <t>Tilt</t>
  </si>
  <si>
    <t>Azimuth</t>
  </si>
  <si>
    <t>Inverters</t>
  </si>
  <si>
    <t>Strings/Inverter</t>
  </si>
  <si>
    <t>Panels/String</t>
  </si>
  <si>
    <t>Panels/Inverter</t>
  </si>
  <si>
    <t>Array Power/Inverter</t>
  </si>
  <si>
    <t>Overload Ratio</t>
  </si>
  <si>
    <t>10a</t>
  </si>
  <si>
    <t>10b</t>
  </si>
  <si>
    <t>10.10(A)</t>
  </si>
  <si>
    <t>TOTAL</t>
  </si>
  <si>
    <t>University of the Pacific Photovotaic Power System</t>
  </si>
  <si>
    <t>Item</t>
  </si>
  <si>
    <t>Total System</t>
  </si>
  <si>
    <t xml:space="preserve">Lot 4 (Canopy 1) </t>
  </si>
  <si>
    <t>Lot 4 (Canopy 2)</t>
  </si>
  <si>
    <t>Lot 4 (Canopy 3)</t>
  </si>
  <si>
    <t>No. of Modules</t>
  </si>
  <si>
    <t>No. of Inverters</t>
  </si>
  <si>
    <t>varies</t>
  </si>
  <si>
    <t>1.25 (avg)</t>
  </si>
  <si>
    <t>Module Ratings</t>
  </si>
  <si>
    <t>425 W</t>
  </si>
  <si>
    <t>Inverter Ratings</t>
  </si>
  <si>
    <t>40 kW</t>
  </si>
  <si>
    <t>Unique Setups</t>
  </si>
  <si>
    <t>1.5.1</t>
  </si>
  <si>
    <t>1.5.2</t>
  </si>
  <si>
    <t>1.5.3</t>
  </si>
  <si>
    <t>Panel Power</t>
  </si>
  <si>
    <t>7.6 &amp; 7.6</t>
  </si>
  <si>
    <t>10.4.7-9</t>
  </si>
  <si>
    <t>10.4.17</t>
  </si>
  <si>
    <t>10.5.12,14,15</t>
  </si>
  <si>
    <t>10.5.13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</si>
</sst>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2" xfId="0" applyFont="1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C4F70-4DE2-4911-B717-89BB71C3A409}">
  <dimension ref="A1:Q58"/>
  <sheetViews>
    <sheetView tabSelected="1" topLeftCell="A27" zoomScale="200" workbookViewId="0">
      <selection activeCell="B61" sqref="B61"/>
    </sheetView>
  </sheetViews>
  <sheetFormatPr baseColWidth="10" defaultColWidth="8.83203125" defaultRowHeight="15" x14ac:dyDescent="0.2"/>
  <cols>
    <col min="7" max="7" width="10.33203125" customWidth="1"/>
    <col min="8" max="10" width="10.5" customWidth="1"/>
    <col min="11" max="11" width="10.33203125" customWidth="1"/>
    <col min="12" max="12" width="12.33203125" bestFit="1" customWidth="1"/>
  </cols>
  <sheetData>
    <row r="1" spans="1:17" ht="4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6</v>
      </c>
      <c r="I1" s="2" t="s">
        <v>7</v>
      </c>
      <c r="J1" s="2" t="s">
        <v>33</v>
      </c>
      <c r="K1" s="2" t="s">
        <v>9</v>
      </c>
      <c r="L1" s="2" t="s">
        <v>10</v>
      </c>
      <c r="P1" t="s">
        <v>29</v>
      </c>
    </row>
    <row r="2" spans="1:17" x14ac:dyDescent="0.2">
      <c r="A2">
        <v>1</v>
      </c>
      <c r="B2">
        <v>1.1000000000000001</v>
      </c>
      <c r="C2">
        <v>504</v>
      </c>
      <c r="D2">
        <v>7</v>
      </c>
      <c r="E2">
        <v>162</v>
      </c>
      <c r="F2">
        <v>4</v>
      </c>
      <c r="G2">
        <f>C2/F2</f>
        <v>126</v>
      </c>
      <c r="H2">
        <v>7</v>
      </c>
      <c r="I2">
        <f t="shared" ref="I2:I8" si="0">G2/H2</f>
        <v>18</v>
      </c>
      <c r="J2">
        <v>425</v>
      </c>
      <c r="K2">
        <f>G2*J2</f>
        <v>53550</v>
      </c>
      <c r="L2">
        <f>K2/40000</f>
        <v>1.3387500000000001</v>
      </c>
      <c r="P2" t="s">
        <v>4</v>
      </c>
      <c r="Q2" t="s">
        <v>8</v>
      </c>
    </row>
    <row r="3" spans="1:17" x14ac:dyDescent="0.2">
      <c r="B3">
        <v>1.2</v>
      </c>
      <c r="C3">
        <v>444</v>
      </c>
      <c r="D3">
        <v>7</v>
      </c>
      <c r="E3">
        <v>162</v>
      </c>
      <c r="F3">
        <v>4</v>
      </c>
      <c r="G3">
        <f>C3/F3</f>
        <v>111</v>
      </c>
      <c r="H3">
        <v>6</v>
      </c>
      <c r="I3">
        <f t="shared" si="0"/>
        <v>18.5</v>
      </c>
      <c r="J3">
        <v>425</v>
      </c>
      <c r="K3">
        <f t="shared" ref="K3:K56" si="1">G3*J3</f>
        <v>47175</v>
      </c>
      <c r="L3">
        <f t="shared" ref="L3:L8" si="2">K3/40000</f>
        <v>1.1793750000000001</v>
      </c>
      <c r="P3">
        <v>162</v>
      </c>
      <c r="Q3">
        <v>126</v>
      </c>
    </row>
    <row r="4" spans="1:17" x14ac:dyDescent="0.2">
      <c r="B4">
        <v>1.3</v>
      </c>
      <c r="C4">
        <v>330</v>
      </c>
      <c r="D4">
        <v>7</v>
      </c>
      <c r="E4">
        <v>162</v>
      </c>
      <c r="F4">
        <v>3</v>
      </c>
      <c r="G4">
        <f>C4/F4</f>
        <v>110</v>
      </c>
      <c r="H4">
        <v>6</v>
      </c>
      <c r="I4">
        <f t="shared" si="0"/>
        <v>18.333333333333332</v>
      </c>
      <c r="J4">
        <v>425</v>
      </c>
      <c r="K4">
        <f t="shared" si="1"/>
        <v>46750</v>
      </c>
      <c r="L4">
        <f t="shared" si="2"/>
        <v>1.16875</v>
      </c>
      <c r="P4">
        <v>162</v>
      </c>
      <c r="Q4">
        <v>111</v>
      </c>
    </row>
    <row r="5" spans="1:17" x14ac:dyDescent="0.2">
      <c r="B5">
        <v>1.4</v>
      </c>
      <c r="C5">
        <v>216</v>
      </c>
      <c r="D5">
        <v>7</v>
      </c>
      <c r="E5">
        <v>162</v>
      </c>
      <c r="F5">
        <v>2</v>
      </c>
      <c r="G5">
        <f>C5/F5</f>
        <v>108</v>
      </c>
      <c r="H5">
        <v>6</v>
      </c>
      <c r="I5">
        <f>G5/H5</f>
        <v>18</v>
      </c>
      <c r="J5">
        <v>425</v>
      </c>
      <c r="K5">
        <f t="shared" si="1"/>
        <v>45900</v>
      </c>
      <c r="L5">
        <f t="shared" si="2"/>
        <v>1.1475</v>
      </c>
      <c r="P5">
        <v>162</v>
      </c>
      <c r="Q5">
        <v>110</v>
      </c>
    </row>
    <row r="6" spans="1:17" x14ac:dyDescent="0.2">
      <c r="B6" s="11" t="s">
        <v>30</v>
      </c>
      <c r="C6">
        <v>126</v>
      </c>
      <c r="D6">
        <v>7</v>
      </c>
      <c r="E6">
        <v>118</v>
      </c>
      <c r="F6">
        <v>1</v>
      </c>
      <c r="G6">
        <f>C6/F6</f>
        <v>126</v>
      </c>
      <c r="H6">
        <v>7</v>
      </c>
      <c r="I6">
        <f>G6/H6</f>
        <v>18</v>
      </c>
      <c r="J6">
        <v>425</v>
      </c>
      <c r="K6">
        <f t="shared" si="1"/>
        <v>53550</v>
      </c>
      <c r="L6">
        <f t="shared" si="2"/>
        <v>1.3387500000000001</v>
      </c>
      <c r="P6">
        <v>162</v>
      </c>
      <c r="Q6">
        <v>108</v>
      </c>
    </row>
    <row r="7" spans="1:17" x14ac:dyDescent="0.2">
      <c r="B7" s="11" t="s">
        <v>31</v>
      </c>
      <c r="C7">
        <v>125</v>
      </c>
      <c r="D7">
        <v>7</v>
      </c>
      <c r="E7">
        <v>118</v>
      </c>
      <c r="F7">
        <v>1</v>
      </c>
      <c r="G7">
        <f>C7/F7</f>
        <v>125</v>
      </c>
      <c r="H7">
        <v>7</v>
      </c>
      <c r="I7">
        <f>G7/H7</f>
        <v>17.857142857142858</v>
      </c>
      <c r="J7">
        <v>425</v>
      </c>
      <c r="K7">
        <f t="shared" si="1"/>
        <v>53125</v>
      </c>
      <c r="P7">
        <v>118</v>
      </c>
      <c r="Q7">
        <f>376/3</f>
        <v>125.33333333333333</v>
      </c>
    </row>
    <row r="8" spans="1:17" x14ac:dyDescent="0.2">
      <c r="B8" s="11" t="s">
        <v>32</v>
      </c>
      <c r="C8">
        <v>125</v>
      </c>
      <c r="D8">
        <v>7</v>
      </c>
      <c r="E8">
        <v>118</v>
      </c>
      <c r="F8">
        <v>1</v>
      </c>
      <c r="G8">
        <f>C8/F8</f>
        <v>125</v>
      </c>
      <c r="H8">
        <v>7</v>
      </c>
      <c r="I8">
        <f t="shared" si="0"/>
        <v>17.857142857142858</v>
      </c>
      <c r="J8">
        <v>425</v>
      </c>
      <c r="K8">
        <f t="shared" si="1"/>
        <v>53125</v>
      </c>
      <c r="L8">
        <f t="shared" si="2"/>
        <v>1.328125</v>
      </c>
      <c r="P8">
        <v>162</v>
      </c>
      <c r="Q8">
        <v>100</v>
      </c>
    </row>
    <row r="9" spans="1:17" x14ac:dyDescent="0.2">
      <c r="A9" s="1"/>
      <c r="B9" s="1"/>
      <c r="C9" s="1">
        <f>SUM(C2:C8)</f>
        <v>1870</v>
      </c>
      <c r="D9" s="1"/>
      <c r="E9" s="1"/>
      <c r="F9" s="1"/>
      <c r="G9" s="1"/>
      <c r="H9" s="1"/>
      <c r="I9" s="1"/>
      <c r="J9" s="1"/>
      <c r="K9" s="1">
        <f>J2*C9</f>
        <v>794750</v>
      </c>
      <c r="L9" s="1"/>
      <c r="P9">
        <v>252</v>
      </c>
      <c r="Q9">
        <v>110</v>
      </c>
    </row>
    <row r="10" spans="1:17" x14ac:dyDescent="0.2">
      <c r="A10">
        <v>2</v>
      </c>
      <c r="B10">
        <v>2.1</v>
      </c>
      <c r="C10">
        <v>300</v>
      </c>
      <c r="D10">
        <v>7</v>
      </c>
      <c r="E10">
        <v>162</v>
      </c>
      <c r="F10">
        <v>3</v>
      </c>
      <c r="G10">
        <f>C10/F10</f>
        <v>100</v>
      </c>
      <c r="H10">
        <v>6</v>
      </c>
      <c r="I10">
        <f>G10/H10</f>
        <v>16.666666666666668</v>
      </c>
      <c r="J10">
        <v>425</v>
      </c>
      <c r="K10">
        <f t="shared" si="1"/>
        <v>42500</v>
      </c>
      <c r="L10">
        <f>K10/40000</f>
        <v>1.0625</v>
      </c>
      <c r="P10">
        <v>252</v>
      </c>
      <c r="Q10">
        <v>100</v>
      </c>
    </row>
    <row r="11" spans="1:17" x14ac:dyDescent="0.2">
      <c r="B11">
        <v>2.2000000000000002</v>
      </c>
      <c r="C11">
        <v>300</v>
      </c>
      <c r="D11">
        <v>7</v>
      </c>
      <c r="E11">
        <v>162</v>
      </c>
      <c r="F11">
        <v>3</v>
      </c>
      <c r="G11">
        <f>C11/F11</f>
        <v>100</v>
      </c>
      <c r="H11">
        <v>6</v>
      </c>
      <c r="I11">
        <f t="shared" ref="I11:I13" si="3">G11/H11</f>
        <v>16.666666666666668</v>
      </c>
      <c r="J11">
        <v>425</v>
      </c>
      <c r="K11">
        <f t="shared" si="1"/>
        <v>42500</v>
      </c>
      <c r="L11">
        <f t="shared" ref="L11:L18" si="4">K11/40000</f>
        <v>1.0625</v>
      </c>
      <c r="P11">
        <v>135</v>
      </c>
      <c r="Q11">
        <v>111</v>
      </c>
    </row>
    <row r="12" spans="1:17" x14ac:dyDescent="0.2">
      <c r="B12">
        <v>2.4</v>
      </c>
      <c r="C12">
        <v>300</v>
      </c>
      <c r="D12">
        <v>7</v>
      </c>
      <c r="E12">
        <v>162</v>
      </c>
      <c r="F12">
        <v>3</v>
      </c>
      <c r="G12">
        <f>C12/F12</f>
        <v>100</v>
      </c>
      <c r="H12">
        <v>6</v>
      </c>
      <c r="I12">
        <f t="shared" si="3"/>
        <v>16.666666666666668</v>
      </c>
      <c r="J12">
        <v>425</v>
      </c>
      <c r="K12">
        <f t="shared" si="1"/>
        <v>42500</v>
      </c>
      <c r="L12">
        <f t="shared" si="4"/>
        <v>1.0625</v>
      </c>
      <c r="P12">
        <v>135</v>
      </c>
      <c r="Q12">
        <v>132</v>
      </c>
    </row>
    <row r="13" spans="1:17" x14ac:dyDescent="0.2">
      <c r="B13">
        <v>2.5</v>
      </c>
      <c r="C13">
        <v>300</v>
      </c>
      <c r="D13">
        <v>7</v>
      </c>
      <c r="E13">
        <v>162</v>
      </c>
      <c r="F13">
        <v>3</v>
      </c>
      <c r="G13">
        <f>C13/F13</f>
        <v>100</v>
      </c>
      <c r="H13">
        <v>6</v>
      </c>
      <c r="I13">
        <f t="shared" si="3"/>
        <v>16.666666666666668</v>
      </c>
      <c r="J13">
        <v>425</v>
      </c>
      <c r="K13">
        <f t="shared" si="1"/>
        <v>42500</v>
      </c>
      <c r="L13">
        <f t="shared" si="4"/>
        <v>1.0625</v>
      </c>
      <c r="P13">
        <v>135</v>
      </c>
      <c r="Q13">
        <v>112</v>
      </c>
    </row>
    <row r="14" spans="1:17" x14ac:dyDescent="0.2">
      <c r="A14" s="1"/>
      <c r="B14" s="1"/>
      <c r="C14" s="1">
        <f>SUM(C10:C13)</f>
        <v>1200</v>
      </c>
      <c r="D14" s="1"/>
      <c r="E14" s="1"/>
      <c r="F14" s="1"/>
      <c r="G14" s="1"/>
      <c r="H14" s="1"/>
      <c r="I14" s="1"/>
      <c r="J14" s="1"/>
      <c r="K14" s="1">
        <f>J10*C14</f>
        <v>510000</v>
      </c>
      <c r="L14" s="1"/>
      <c r="P14">
        <v>252</v>
      </c>
      <c r="Q14">
        <v>132</v>
      </c>
    </row>
    <row r="15" spans="1:17" x14ac:dyDescent="0.2">
      <c r="A15">
        <v>3</v>
      </c>
      <c r="B15">
        <v>3.1</v>
      </c>
      <c r="C15">
        <v>444</v>
      </c>
      <c r="D15">
        <v>7</v>
      </c>
      <c r="E15">
        <v>162</v>
      </c>
      <c r="F15">
        <v>4</v>
      </c>
      <c r="G15">
        <f>C15/F15</f>
        <v>111</v>
      </c>
      <c r="H15">
        <v>6</v>
      </c>
      <c r="I15">
        <f>G15/H15</f>
        <v>18.5</v>
      </c>
      <c r="J15">
        <v>415</v>
      </c>
      <c r="K15">
        <f t="shared" si="1"/>
        <v>46065</v>
      </c>
      <c r="L15">
        <f t="shared" si="4"/>
        <v>1.1516249999999999</v>
      </c>
      <c r="P15">
        <v>252</v>
      </c>
      <c r="Q15">
        <v>108</v>
      </c>
    </row>
    <row r="16" spans="1:17" x14ac:dyDescent="0.2">
      <c r="B16">
        <v>3.2</v>
      </c>
      <c r="C16">
        <v>330</v>
      </c>
      <c r="D16">
        <v>7</v>
      </c>
      <c r="E16">
        <v>252</v>
      </c>
      <c r="F16">
        <v>3</v>
      </c>
      <c r="G16">
        <f>C16/F16</f>
        <v>110</v>
      </c>
      <c r="H16">
        <v>6</v>
      </c>
      <c r="I16">
        <f t="shared" ref="I16:I17" si="5">G16/H16</f>
        <v>18.333333333333332</v>
      </c>
      <c r="J16">
        <v>415</v>
      </c>
      <c r="K16">
        <f t="shared" si="1"/>
        <v>45650</v>
      </c>
      <c r="L16">
        <f t="shared" si="4"/>
        <v>1.1412500000000001</v>
      </c>
      <c r="P16">
        <v>252</v>
      </c>
      <c r="Q16">
        <v>93</v>
      </c>
    </row>
    <row r="17" spans="1:17" x14ac:dyDescent="0.2">
      <c r="B17">
        <v>3.3</v>
      </c>
      <c r="C17">
        <v>300</v>
      </c>
      <c r="D17">
        <v>7</v>
      </c>
      <c r="E17">
        <v>252</v>
      </c>
      <c r="F17">
        <v>3</v>
      </c>
      <c r="G17">
        <f>C17/F17</f>
        <v>100</v>
      </c>
      <c r="H17">
        <v>6</v>
      </c>
      <c r="I17">
        <f t="shared" si="5"/>
        <v>16.666666666666668</v>
      </c>
      <c r="J17">
        <v>415</v>
      </c>
      <c r="K17">
        <f t="shared" si="1"/>
        <v>41500</v>
      </c>
      <c r="L17">
        <f t="shared" si="4"/>
        <v>1.0375000000000001</v>
      </c>
      <c r="P17">
        <v>137</v>
      </c>
      <c r="Q17">
        <v>165</v>
      </c>
    </row>
    <row r="18" spans="1:17" x14ac:dyDescent="0.2">
      <c r="B18">
        <v>3.4</v>
      </c>
      <c r="C18">
        <v>300</v>
      </c>
      <c r="D18">
        <v>7</v>
      </c>
      <c r="E18">
        <v>252</v>
      </c>
      <c r="F18">
        <v>3</v>
      </c>
      <c r="G18">
        <f>C18/F18</f>
        <v>100</v>
      </c>
      <c r="H18">
        <v>6</v>
      </c>
      <c r="I18">
        <f>G18/H18</f>
        <v>16.666666666666668</v>
      </c>
      <c r="J18">
        <v>415</v>
      </c>
      <c r="K18">
        <f t="shared" si="1"/>
        <v>41500</v>
      </c>
      <c r="L18">
        <f t="shared" si="4"/>
        <v>1.0375000000000001</v>
      </c>
      <c r="P18">
        <v>137</v>
      </c>
      <c r="Q18">
        <v>135</v>
      </c>
    </row>
    <row r="19" spans="1:17" x14ac:dyDescent="0.2">
      <c r="A19" s="1"/>
      <c r="B19" s="1"/>
      <c r="C19" s="1">
        <f>SUM(C15:C18)</f>
        <v>1374</v>
      </c>
      <c r="D19" s="1"/>
      <c r="E19" s="1"/>
      <c r="F19" s="1"/>
      <c r="G19" s="1"/>
      <c r="H19" s="1"/>
      <c r="I19" s="1"/>
      <c r="J19" s="1"/>
      <c r="K19" s="1">
        <f>J15*C19</f>
        <v>570210</v>
      </c>
      <c r="L19" s="1"/>
      <c r="P19">
        <v>139</v>
      </c>
      <c r="Q19">
        <v>78</v>
      </c>
    </row>
    <row r="20" spans="1:17" x14ac:dyDescent="0.2">
      <c r="A20">
        <v>4</v>
      </c>
      <c r="B20">
        <v>4.0999999999999996</v>
      </c>
      <c r="C20">
        <v>444</v>
      </c>
      <c r="D20">
        <v>7</v>
      </c>
      <c r="E20">
        <v>162</v>
      </c>
      <c r="F20">
        <v>4</v>
      </c>
      <c r="G20">
        <f>C20/F20</f>
        <v>111</v>
      </c>
      <c r="H20">
        <v>6</v>
      </c>
      <c r="I20">
        <f>G20/H20</f>
        <v>18.5</v>
      </c>
      <c r="J20">
        <v>425</v>
      </c>
      <c r="K20">
        <f t="shared" si="1"/>
        <v>47175</v>
      </c>
      <c r="L20">
        <f>K20/40000</f>
        <v>1.1793750000000001</v>
      </c>
      <c r="P20">
        <v>137</v>
      </c>
      <c r="Q20">
        <v>104</v>
      </c>
    </row>
    <row r="21" spans="1:17" x14ac:dyDescent="0.2">
      <c r="B21">
        <v>4.2</v>
      </c>
      <c r="C21">
        <v>444</v>
      </c>
      <c r="D21">
        <v>7</v>
      </c>
      <c r="E21">
        <v>162</v>
      </c>
      <c r="F21">
        <v>4</v>
      </c>
      <c r="G21">
        <f>C21/F21</f>
        <v>111</v>
      </c>
      <c r="H21">
        <v>6</v>
      </c>
      <c r="I21">
        <f>G21/H21</f>
        <v>18.5</v>
      </c>
      <c r="J21">
        <v>425</v>
      </c>
      <c r="K21">
        <f t="shared" si="1"/>
        <v>47175</v>
      </c>
      <c r="L21">
        <f t="shared" ref="L21:L56" si="6">K21/40000</f>
        <v>1.1793750000000001</v>
      </c>
      <c r="P21">
        <v>162</v>
      </c>
      <c r="Q21">
        <v>129</v>
      </c>
    </row>
    <row r="22" spans="1:17" x14ac:dyDescent="0.2">
      <c r="B22">
        <v>4.3</v>
      </c>
      <c r="C22">
        <v>504</v>
      </c>
      <c r="D22">
        <v>7</v>
      </c>
      <c r="E22">
        <v>162</v>
      </c>
      <c r="F22">
        <v>4</v>
      </c>
      <c r="G22">
        <f>C22/F22</f>
        <v>126</v>
      </c>
      <c r="H22">
        <v>7</v>
      </c>
      <c r="I22">
        <f>G22/H22</f>
        <v>18</v>
      </c>
      <c r="J22">
        <v>425</v>
      </c>
      <c r="K22">
        <f t="shared" si="1"/>
        <v>53550</v>
      </c>
      <c r="L22">
        <f t="shared" si="6"/>
        <v>1.3387500000000001</v>
      </c>
      <c r="P22">
        <v>162</v>
      </c>
      <c r="Q22">
        <v>132</v>
      </c>
    </row>
    <row r="23" spans="1:17" x14ac:dyDescent="0.2">
      <c r="A23" s="1"/>
      <c r="B23" s="1"/>
      <c r="C23" s="1">
        <f>SUM(C20:C22)</f>
        <v>1392</v>
      </c>
      <c r="D23" s="1"/>
      <c r="E23" s="1"/>
      <c r="F23" s="1"/>
      <c r="G23" s="1"/>
      <c r="H23" s="1"/>
      <c r="I23" s="1"/>
      <c r="J23" s="1"/>
      <c r="K23" s="1">
        <f>J20*C23</f>
        <v>591600</v>
      </c>
      <c r="L23" s="1"/>
      <c r="P23">
        <v>162</v>
      </c>
      <c r="Q23">
        <f>498/4</f>
        <v>124.5</v>
      </c>
    </row>
    <row r="24" spans="1:17" x14ac:dyDescent="0.2">
      <c r="A24">
        <v>6</v>
      </c>
      <c r="B24">
        <v>6.1</v>
      </c>
      <c r="C24">
        <v>444</v>
      </c>
      <c r="D24">
        <v>7</v>
      </c>
      <c r="E24">
        <v>135</v>
      </c>
      <c r="F24">
        <v>4</v>
      </c>
      <c r="G24">
        <f>C24/F24</f>
        <v>111</v>
      </c>
      <c r="H24">
        <v>6</v>
      </c>
      <c r="I24">
        <f>G24/H24</f>
        <v>18.5</v>
      </c>
      <c r="J24">
        <v>415</v>
      </c>
      <c r="K24">
        <f t="shared" si="1"/>
        <v>46065</v>
      </c>
      <c r="L24">
        <f t="shared" si="6"/>
        <v>1.1516249999999999</v>
      </c>
    </row>
    <row r="25" spans="1:17" x14ac:dyDescent="0.2">
      <c r="B25">
        <v>6.2</v>
      </c>
      <c r="C25">
        <v>264</v>
      </c>
      <c r="D25">
        <v>7</v>
      </c>
      <c r="E25">
        <v>135</v>
      </c>
      <c r="F25">
        <v>2</v>
      </c>
      <c r="G25">
        <f>C25/F25</f>
        <v>132</v>
      </c>
      <c r="H25">
        <v>7</v>
      </c>
      <c r="I25">
        <f t="shared" ref="I25:I26" si="7">G25/H25</f>
        <v>18.857142857142858</v>
      </c>
      <c r="J25">
        <v>415</v>
      </c>
      <c r="K25">
        <f t="shared" si="1"/>
        <v>54780</v>
      </c>
      <c r="L25">
        <f t="shared" si="6"/>
        <v>1.3694999999999999</v>
      </c>
    </row>
    <row r="26" spans="1:17" x14ac:dyDescent="0.2">
      <c r="B26">
        <v>6.3</v>
      </c>
      <c r="C26">
        <v>336</v>
      </c>
      <c r="D26">
        <v>7</v>
      </c>
      <c r="E26">
        <v>135</v>
      </c>
      <c r="F26">
        <v>3</v>
      </c>
      <c r="G26">
        <f>C26/F26</f>
        <v>112</v>
      </c>
      <c r="H26">
        <v>6</v>
      </c>
      <c r="I26">
        <f t="shared" si="7"/>
        <v>18.666666666666668</v>
      </c>
      <c r="J26">
        <v>415</v>
      </c>
      <c r="K26">
        <f t="shared" si="1"/>
        <v>46480</v>
      </c>
      <c r="L26">
        <f t="shared" si="6"/>
        <v>1.1619999999999999</v>
      </c>
    </row>
    <row r="27" spans="1:17" x14ac:dyDescent="0.2">
      <c r="A27" s="1"/>
      <c r="B27" s="1"/>
      <c r="C27" s="1">
        <f>SUM(C24:C26)</f>
        <v>1044</v>
      </c>
      <c r="D27" s="1"/>
      <c r="E27" s="1"/>
      <c r="F27" s="1"/>
      <c r="G27" s="1"/>
      <c r="H27" s="1"/>
      <c r="I27" s="1"/>
      <c r="J27" s="1"/>
      <c r="K27" s="1">
        <f>J24*C27</f>
        <v>433260</v>
      </c>
      <c r="L27" s="1"/>
    </row>
    <row r="28" spans="1:17" x14ac:dyDescent="0.2">
      <c r="A28">
        <v>7</v>
      </c>
      <c r="B28">
        <v>7.1</v>
      </c>
      <c r="C28">
        <v>264</v>
      </c>
      <c r="E28">
        <v>252</v>
      </c>
      <c r="F28">
        <v>2</v>
      </c>
      <c r="G28">
        <f>C28/F28</f>
        <v>132</v>
      </c>
      <c r="H28">
        <v>8</v>
      </c>
      <c r="I28">
        <f>G28/H28</f>
        <v>16.5</v>
      </c>
      <c r="J28">
        <v>415</v>
      </c>
      <c r="K28">
        <f t="shared" si="1"/>
        <v>54780</v>
      </c>
      <c r="L28">
        <f t="shared" si="6"/>
        <v>1.3694999999999999</v>
      </c>
    </row>
    <row r="29" spans="1:17" x14ac:dyDescent="0.2">
      <c r="B29">
        <v>7.2</v>
      </c>
      <c r="C29">
        <v>264</v>
      </c>
      <c r="E29">
        <v>252</v>
      </c>
      <c r="F29">
        <v>2</v>
      </c>
      <c r="G29">
        <f>C29/F29</f>
        <v>132</v>
      </c>
      <c r="H29">
        <v>8</v>
      </c>
      <c r="I29">
        <f t="shared" ref="I29:I35" si="8">G29/H29</f>
        <v>16.5</v>
      </c>
      <c r="J29">
        <v>415</v>
      </c>
      <c r="K29">
        <f t="shared" si="1"/>
        <v>54780</v>
      </c>
      <c r="L29">
        <f t="shared" si="6"/>
        <v>1.3694999999999999</v>
      </c>
    </row>
    <row r="30" spans="1:17" x14ac:dyDescent="0.2">
      <c r="B30">
        <v>7.3</v>
      </c>
      <c r="C30">
        <v>216</v>
      </c>
      <c r="E30">
        <v>252</v>
      </c>
      <c r="F30">
        <v>2</v>
      </c>
      <c r="G30">
        <f>C30/F30</f>
        <v>108</v>
      </c>
      <c r="H30">
        <v>6</v>
      </c>
      <c r="I30">
        <f t="shared" si="8"/>
        <v>18</v>
      </c>
      <c r="J30">
        <v>415</v>
      </c>
      <c r="K30">
        <f t="shared" si="1"/>
        <v>44820</v>
      </c>
      <c r="L30">
        <f t="shared" si="6"/>
        <v>1.1205000000000001</v>
      </c>
    </row>
    <row r="31" spans="1:17" x14ac:dyDescent="0.2">
      <c r="B31">
        <v>7.4</v>
      </c>
      <c r="C31">
        <v>186</v>
      </c>
      <c r="E31">
        <v>252</v>
      </c>
      <c r="F31">
        <v>2</v>
      </c>
      <c r="G31">
        <f>C31/F31</f>
        <v>93</v>
      </c>
      <c r="H31">
        <v>5</v>
      </c>
      <c r="I31">
        <f t="shared" si="8"/>
        <v>18.600000000000001</v>
      </c>
      <c r="J31">
        <v>415</v>
      </c>
      <c r="K31">
        <f t="shared" si="1"/>
        <v>38595</v>
      </c>
      <c r="L31">
        <f t="shared" si="6"/>
        <v>0.96487500000000004</v>
      </c>
    </row>
    <row r="32" spans="1:17" x14ac:dyDescent="0.2">
      <c r="B32">
        <v>7.5</v>
      </c>
      <c r="C32">
        <v>330</v>
      </c>
      <c r="E32">
        <v>162</v>
      </c>
      <c r="F32">
        <v>3</v>
      </c>
      <c r="G32">
        <f>C32/F32</f>
        <v>110</v>
      </c>
      <c r="H32">
        <v>6</v>
      </c>
      <c r="I32">
        <f t="shared" si="8"/>
        <v>18.333333333333332</v>
      </c>
      <c r="J32">
        <v>415</v>
      </c>
      <c r="K32">
        <f t="shared" si="1"/>
        <v>45650</v>
      </c>
      <c r="L32">
        <f t="shared" si="6"/>
        <v>1.1412500000000001</v>
      </c>
    </row>
    <row r="33" spans="1:12" x14ac:dyDescent="0.2">
      <c r="B33" s="11" t="s">
        <v>34</v>
      </c>
      <c r="C33">
        <f>165+135</f>
        <v>300</v>
      </c>
      <c r="E33">
        <v>137</v>
      </c>
      <c r="F33">
        <v>3</v>
      </c>
      <c r="G33">
        <f>C33/F33</f>
        <v>100</v>
      </c>
      <c r="H33">
        <v>6</v>
      </c>
      <c r="I33">
        <f t="shared" si="8"/>
        <v>16.666666666666668</v>
      </c>
      <c r="J33">
        <v>415</v>
      </c>
      <c r="K33">
        <f t="shared" si="1"/>
        <v>41500</v>
      </c>
      <c r="L33">
        <f t="shared" si="6"/>
        <v>1.0375000000000001</v>
      </c>
    </row>
    <row r="34" spans="1:12" x14ac:dyDescent="0.2">
      <c r="B34">
        <v>7.8</v>
      </c>
      <c r="C34">
        <v>78</v>
      </c>
      <c r="E34">
        <v>139</v>
      </c>
      <c r="F34">
        <v>1</v>
      </c>
      <c r="G34">
        <f>C34/F34</f>
        <v>78</v>
      </c>
      <c r="H34">
        <v>5</v>
      </c>
      <c r="I34">
        <f t="shared" si="8"/>
        <v>15.6</v>
      </c>
      <c r="J34">
        <v>415</v>
      </c>
      <c r="K34">
        <f t="shared" si="1"/>
        <v>32370</v>
      </c>
      <c r="L34">
        <f t="shared" si="6"/>
        <v>0.80925000000000002</v>
      </c>
    </row>
    <row r="35" spans="1:12" x14ac:dyDescent="0.2">
      <c r="B35">
        <v>7.9</v>
      </c>
      <c r="C35">
        <v>104</v>
      </c>
      <c r="E35">
        <v>137</v>
      </c>
      <c r="F35">
        <v>1</v>
      </c>
      <c r="G35">
        <f>C35/F35</f>
        <v>104</v>
      </c>
      <c r="H35">
        <v>6</v>
      </c>
      <c r="I35">
        <f t="shared" si="8"/>
        <v>17.333333333333332</v>
      </c>
      <c r="J35">
        <v>415</v>
      </c>
      <c r="K35">
        <f t="shared" si="1"/>
        <v>43160</v>
      </c>
      <c r="L35">
        <f t="shared" si="6"/>
        <v>1.079</v>
      </c>
    </row>
    <row r="36" spans="1:12" x14ac:dyDescent="0.2">
      <c r="A36" s="1"/>
      <c r="B36" s="1"/>
      <c r="C36" s="1">
        <f>SUM(C28:C35)</f>
        <v>1742</v>
      </c>
      <c r="D36" s="1"/>
      <c r="E36" s="1"/>
      <c r="F36" s="1"/>
      <c r="G36" s="1"/>
      <c r="H36" s="1"/>
      <c r="I36" s="1"/>
      <c r="J36" s="1"/>
      <c r="K36" s="1">
        <f>J28*C36</f>
        <v>722930</v>
      </c>
      <c r="L36" s="1"/>
    </row>
    <row r="37" spans="1:12" x14ac:dyDescent="0.2">
      <c r="A37">
        <v>9</v>
      </c>
      <c r="B37">
        <v>9.1</v>
      </c>
      <c r="C37">
        <v>108</v>
      </c>
      <c r="E37">
        <v>162</v>
      </c>
      <c r="F37">
        <v>1</v>
      </c>
      <c r="G37">
        <f>C37/F37</f>
        <v>108</v>
      </c>
      <c r="H37">
        <v>6</v>
      </c>
      <c r="I37">
        <f>G37/H37</f>
        <v>18</v>
      </c>
      <c r="J37">
        <v>425</v>
      </c>
      <c r="K37">
        <f t="shared" si="1"/>
        <v>45900</v>
      </c>
      <c r="L37">
        <f t="shared" si="6"/>
        <v>1.1475</v>
      </c>
    </row>
    <row r="38" spans="1:12" x14ac:dyDescent="0.2">
      <c r="B38">
        <v>9.1999999999999993</v>
      </c>
      <c r="C38">
        <v>108</v>
      </c>
      <c r="E38">
        <v>162</v>
      </c>
      <c r="F38">
        <v>1</v>
      </c>
      <c r="G38">
        <f>C38/F38</f>
        <v>108</v>
      </c>
      <c r="H38">
        <v>6</v>
      </c>
      <c r="I38">
        <f t="shared" ref="I38:I40" si="9">G38/H38</f>
        <v>18</v>
      </c>
      <c r="J38">
        <v>425</v>
      </c>
      <c r="K38">
        <f t="shared" si="1"/>
        <v>45900</v>
      </c>
      <c r="L38">
        <f t="shared" si="6"/>
        <v>1.1475</v>
      </c>
    </row>
    <row r="39" spans="1:12" x14ac:dyDescent="0.2">
      <c r="B39">
        <v>9.3000000000000007</v>
      </c>
      <c r="C39">
        <v>129</v>
      </c>
      <c r="E39">
        <v>162</v>
      </c>
      <c r="F39">
        <v>1</v>
      </c>
      <c r="G39">
        <f>C39/F39</f>
        <v>129</v>
      </c>
      <c r="H39">
        <v>7</v>
      </c>
      <c r="I39">
        <f t="shared" si="9"/>
        <v>18.428571428571427</v>
      </c>
      <c r="J39">
        <v>425</v>
      </c>
      <c r="K39">
        <f t="shared" si="1"/>
        <v>54825</v>
      </c>
      <c r="L39">
        <f t="shared" si="6"/>
        <v>1.370625</v>
      </c>
    </row>
    <row r="40" spans="1:12" x14ac:dyDescent="0.2">
      <c r="B40">
        <v>9.4</v>
      </c>
      <c r="C40">
        <v>129</v>
      </c>
      <c r="E40">
        <v>162</v>
      </c>
      <c r="F40">
        <v>1</v>
      </c>
      <c r="G40">
        <f>C40/F40</f>
        <v>129</v>
      </c>
      <c r="H40">
        <v>7</v>
      </c>
      <c r="I40">
        <f t="shared" si="9"/>
        <v>18.428571428571427</v>
      </c>
      <c r="J40">
        <v>425</v>
      </c>
      <c r="K40">
        <f t="shared" si="1"/>
        <v>54825</v>
      </c>
      <c r="L40">
        <f t="shared" si="6"/>
        <v>1.370625</v>
      </c>
    </row>
    <row r="41" spans="1:12" x14ac:dyDescent="0.2">
      <c r="A41" s="1"/>
      <c r="B41" s="1"/>
      <c r="C41" s="1">
        <f>SUM(C37:C40)</f>
        <v>474</v>
      </c>
      <c r="D41" s="1"/>
      <c r="E41" s="1"/>
      <c r="F41" s="1"/>
      <c r="G41" s="1"/>
      <c r="H41" s="1"/>
      <c r="I41" s="1"/>
      <c r="J41" s="1"/>
      <c r="K41" s="1">
        <f>J37*C41</f>
        <v>201450</v>
      </c>
      <c r="L41" s="1"/>
    </row>
    <row r="42" spans="1:12" x14ac:dyDescent="0.2">
      <c r="A42" t="s">
        <v>11</v>
      </c>
      <c r="B42">
        <v>10.1</v>
      </c>
      <c r="C42">
        <v>264</v>
      </c>
      <c r="E42">
        <v>162</v>
      </c>
      <c r="F42">
        <v>2</v>
      </c>
      <c r="G42">
        <f>C42/F42</f>
        <v>132</v>
      </c>
      <c r="H42">
        <v>7</v>
      </c>
      <c r="I42">
        <f>G42/H42</f>
        <v>18.857142857142858</v>
      </c>
      <c r="J42">
        <v>415</v>
      </c>
      <c r="K42">
        <f t="shared" si="1"/>
        <v>54780</v>
      </c>
      <c r="L42">
        <f t="shared" si="6"/>
        <v>1.3694999999999999</v>
      </c>
    </row>
    <row r="43" spans="1:12" x14ac:dyDescent="0.2">
      <c r="B43">
        <v>10.199999999999999</v>
      </c>
      <c r="C43">
        <v>264</v>
      </c>
      <c r="E43">
        <v>162</v>
      </c>
      <c r="F43">
        <v>2</v>
      </c>
      <c r="G43">
        <f>C43/F43</f>
        <v>132</v>
      </c>
      <c r="H43">
        <v>7</v>
      </c>
      <c r="I43">
        <f t="shared" ref="I43:I49" si="10">G43/H43</f>
        <v>18.857142857142858</v>
      </c>
      <c r="J43">
        <v>415</v>
      </c>
      <c r="K43">
        <f t="shared" si="1"/>
        <v>54780</v>
      </c>
      <c r="L43">
        <f t="shared" si="6"/>
        <v>1.3694999999999999</v>
      </c>
    </row>
    <row r="44" spans="1:12" x14ac:dyDescent="0.2">
      <c r="B44">
        <v>10.3</v>
      </c>
      <c r="C44">
        <v>264</v>
      </c>
      <c r="E44">
        <v>162</v>
      </c>
      <c r="F44">
        <v>2</v>
      </c>
      <c r="G44">
        <f>C44/F44</f>
        <v>132</v>
      </c>
      <c r="H44">
        <v>7</v>
      </c>
      <c r="I44">
        <f t="shared" si="10"/>
        <v>18.857142857142858</v>
      </c>
      <c r="J44">
        <v>415</v>
      </c>
      <c r="K44">
        <f t="shared" si="1"/>
        <v>54780</v>
      </c>
      <c r="L44">
        <f t="shared" si="6"/>
        <v>1.3694999999999999</v>
      </c>
    </row>
    <row r="45" spans="1:12" x14ac:dyDescent="0.2">
      <c r="B45" s="11" t="s">
        <v>35</v>
      </c>
      <c r="C45">
        <f>129*3</f>
        <v>387</v>
      </c>
      <c r="E45">
        <v>162</v>
      </c>
      <c r="F45">
        <v>3</v>
      </c>
      <c r="G45">
        <f>C45/F45</f>
        <v>129</v>
      </c>
      <c r="H45">
        <v>7</v>
      </c>
      <c r="I45">
        <f t="shared" si="10"/>
        <v>18.428571428571427</v>
      </c>
      <c r="J45">
        <v>415</v>
      </c>
      <c r="K45">
        <f t="shared" si="1"/>
        <v>53535</v>
      </c>
      <c r="L45">
        <f t="shared" si="6"/>
        <v>1.3383750000000001</v>
      </c>
    </row>
    <row r="46" spans="1:12" x14ac:dyDescent="0.2">
      <c r="B46" s="11" t="s">
        <v>36</v>
      </c>
      <c r="C46">
        <v>111</v>
      </c>
      <c r="D46">
        <v>7</v>
      </c>
      <c r="E46">
        <v>162</v>
      </c>
      <c r="F46">
        <v>1</v>
      </c>
      <c r="G46">
        <f>C46/F46</f>
        <v>111</v>
      </c>
      <c r="H46">
        <v>6</v>
      </c>
      <c r="I46">
        <f t="shared" si="10"/>
        <v>18.5</v>
      </c>
      <c r="J46">
        <v>415</v>
      </c>
      <c r="K46">
        <f t="shared" si="1"/>
        <v>46065</v>
      </c>
      <c r="L46">
        <f t="shared" si="6"/>
        <v>1.1516249999999999</v>
      </c>
    </row>
    <row r="47" spans="1:12" x14ac:dyDescent="0.2">
      <c r="B47" s="11" t="s">
        <v>37</v>
      </c>
      <c r="C47">
        <v>387</v>
      </c>
      <c r="E47">
        <v>162</v>
      </c>
      <c r="F47">
        <v>3</v>
      </c>
      <c r="G47">
        <f>C47/F47</f>
        <v>129</v>
      </c>
      <c r="H47">
        <v>7</v>
      </c>
      <c r="I47">
        <f t="shared" si="10"/>
        <v>18.428571428571427</v>
      </c>
      <c r="J47">
        <v>415</v>
      </c>
      <c r="K47">
        <f t="shared" si="1"/>
        <v>53535</v>
      </c>
      <c r="L47">
        <f t="shared" si="6"/>
        <v>1.3383750000000001</v>
      </c>
    </row>
    <row r="48" spans="1:12" x14ac:dyDescent="0.2">
      <c r="B48" s="11" t="s">
        <v>38</v>
      </c>
      <c r="C48">
        <v>111</v>
      </c>
      <c r="E48">
        <v>162</v>
      </c>
      <c r="F48">
        <v>1</v>
      </c>
      <c r="G48">
        <f>C48/F48</f>
        <v>111</v>
      </c>
      <c r="H48">
        <v>6</v>
      </c>
      <c r="I48">
        <f t="shared" si="10"/>
        <v>18.5</v>
      </c>
      <c r="J48">
        <v>415</v>
      </c>
      <c r="K48">
        <f t="shared" si="1"/>
        <v>46065</v>
      </c>
      <c r="L48">
        <f t="shared" si="6"/>
        <v>1.1516249999999999</v>
      </c>
    </row>
    <row r="49" spans="1:12" x14ac:dyDescent="0.2">
      <c r="B49">
        <v>10.6</v>
      </c>
      <c r="C49">
        <v>132</v>
      </c>
      <c r="E49">
        <v>162</v>
      </c>
      <c r="F49">
        <v>1</v>
      </c>
      <c r="G49">
        <f>C49/F49</f>
        <v>132</v>
      </c>
      <c r="H49">
        <v>7</v>
      </c>
      <c r="I49">
        <f t="shared" si="10"/>
        <v>18.857142857142858</v>
      </c>
      <c r="J49">
        <v>415</v>
      </c>
      <c r="K49">
        <f t="shared" si="1"/>
        <v>54780</v>
      </c>
      <c r="L49">
        <f t="shared" si="6"/>
        <v>1.3694999999999999</v>
      </c>
    </row>
    <row r="50" spans="1:12" x14ac:dyDescent="0.2">
      <c r="B50" s="11" t="s">
        <v>13</v>
      </c>
      <c r="C50">
        <v>264</v>
      </c>
      <c r="E50">
        <v>162</v>
      </c>
      <c r="F50">
        <v>2</v>
      </c>
      <c r="G50">
        <f>C50/F50</f>
        <v>132</v>
      </c>
      <c r="H50">
        <v>7</v>
      </c>
      <c r="I50">
        <f>G50/H50</f>
        <v>18.857142857142858</v>
      </c>
      <c r="J50">
        <v>415</v>
      </c>
      <c r="K50">
        <f>G50*J50</f>
        <v>54780</v>
      </c>
      <c r="L50">
        <f>K50/40000</f>
        <v>1.3694999999999999</v>
      </c>
    </row>
    <row r="51" spans="1:12" x14ac:dyDescent="0.2">
      <c r="A51" s="1"/>
      <c r="B51" s="1"/>
      <c r="C51" s="1">
        <f>SUM(C42:C50)</f>
        <v>2184</v>
      </c>
      <c r="D51" s="1"/>
      <c r="E51" s="1"/>
      <c r="F51" s="1"/>
      <c r="G51" s="1"/>
      <c r="H51" s="1"/>
      <c r="I51" s="1"/>
      <c r="J51" s="1"/>
      <c r="K51" s="1">
        <f>J42*C51</f>
        <v>906360</v>
      </c>
      <c r="L51" s="1"/>
    </row>
    <row r="52" spans="1:12" x14ac:dyDescent="0.2">
      <c r="A52" t="s">
        <v>12</v>
      </c>
      <c r="B52">
        <v>10.7</v>
      </c>
      <c r="C52">
        <v>264</v>
      </c>
      <c r="E52">
        <v>162</v>
      </c>
      <c r="F52">
        <v>2</v>
      </c>
      <c r="G52">
        <f>C52/F52</f>
        <v>132</v>
      </c>
      <c r="H52">
        <v>7</v>
      </c>
      <c r="I52">
        <f>G52/H52</f>
        <v>18.857142857142858</v>
      </c>
      <c r="J52">
        <v>415</v>
      </c>
      <c r="K52">
        <f t="shared" si="1"/>
        <v>54780</v>
      </c>
      <c r="L52">
        <f t="shared" si="6"/>
        <v>1.3694999999999999</v>
      </c>
    </row>
    <row r="53" spans="1:12" x14ac:dyDescent="0.2">
      <c r="B53">
        <v>10.8</v>
      </c>
      <c r="C53">
        <v>264</v>
      </c>
      <c r="E53">
        <v>162</v>
      </c>
      <c r="F53">
        <v>2</v>
      </c>
      <c r="G53">
        <f>C53/F53</f>
        <v>132</v>
      </c>
      <c r="H53">
        <v>7</v>
      </c>
      <c r="I53">
        <f t="shared" ref="I53:I56" si="11">G53/H53</f>
        <v>18.857142857142858</v>
      </c>
      <c r="J53">
        <v>415</v>
      </c>
      <c r="K53">
        <f t="shared" si="1"/>
        <v>54780</v>
      </c>
      <c r="L53">
        <f t="shared" si="6"/>
        <v>1.3694999999999999</v>
      </c>
    </row>
    <row r="54" spans="1:12" x14ac:dyDescent="0.2">
      <c r="B54">
        <v>10.9</v>
      </c>
      <c r="C54">
        <v>264</v>
      </c>
      <c r="E54">
        <v>162</v>
      </c>
      <c r="F54">
        <v>2</v>
      </c>
      <c r="G54">
        <f>C54/F54</f>
        <v>132</v>
      </c>
      <c r="H54">
        <v>7</v>
      </c>
      <c r="I54">
        <f t="shared" si="11"/>
        <v>18.857142857142858</v>
      </c>
      <c r="J54">
        <v>415</v>
      </c>
      <c r="K54">
        <f t="shared" si="1"/>
        <v>54780</v>
      </c>
      <c r="L54">
        <f t="shared" si="6"/>
        <v>1.3694999999999999</v>
      </c>
    </row>
    <row r="55" spans="1:12" x14ac:dyDescent="0.2">
      <c r="B55">
        <v>10.11</v>
      </c>
      <c r="C55">
        <v>264</v>
      </c>
      <c r="E55">
        <v>162</v>
      </c>
      <c r="F55">
        <v>2</v>
      </c>
      <c r="G55">
        <f>C55/F55</f>
        <v>132</v>
      </c>
      <c r="H55">
        <v>7</v>
      </c>
      <c r="I55">
        <f t="shared" si="11"/>
        <v>18.857142857142858</v>
      </c>
      <c r="J55">
        <v>415</v>
      </c>
      <c r="K55">
        <f t="shared" si="1"/>
        <v>54780</v>
      </c>
      <c r="L55">
        <f t="shared" si="6"/>
        <v>1.3694999999999999</v>
      </c>
    </row>
    <row r="56" spans="1:12" x14ac:dyDescent="0.2">
      <c r="B56">
        <v>10.119999999999999</v>
      </c>
      <c r="C56">
        <v>444</v>
      </c>
      <c r="E56">
        <v>162</v>
      </c>
      <c r="F56">
        <v>4</v>
      </c>
      <c r="G56">
        <f>C56/F56</f>
        <v>111</v>
      </c>
      <c r="H56">
        <v>6</v>
      </c>
      <c r="I56">
        <f t="shared" si="11"/>
        <v>18.5</v>
      </c>
      <c r="J56">
        <v>415</v>
      </c>
      <c r="K56">
        <f t="shared" si="1"/>
        <v>46065</v>
      </c>
      <c r="L56">
        <f t="shared" si="6"/>
        <v>1.1516249999999999</v>
      </c>
    </row>
    <row r="57" spans="1:12" x14ac:dyDescent="0.2">
      <c r="A57" s="1"/>
      <c r="B57" s="1"/>
      <c r="C57" s="1">
        <f>SUM(C52:C56)</f>
        <v>1500</v>
      </c>
      <c r="D57" s="1"/>
      <c r="E57" s="1"/>
      <c r="F57" s="1"/>
      <c r="G57" s="1"/>
      <c r="H57" s="1"/>
      <c r="I57" s="1"/>
      <c r="J57" s="1"/>
      <c r="K57" s="1">
        <f>J52*C57</f>
        <v>622500</v>
      </c>
      <c r="L57" s="1"/>
    </row>
    <row r="58" spans="1:12" x14ac:dyDescent="0.2">
      <c r="A58" t="s">
        <v>14</v>
      </c>
      <c r="C58">
        <f>SUM(C57,C51,C41,C36,C27,C23,C19,C14,C9)</f>
        <v>12780</v>
      </c>
      <c r="F58">
        <f>SUM(F2:F56)</f>
        <v>111</v>
      </c>
      <c r="K58">
        <f>K57+K51+K41+K36+K27+K23+K19+K14+K9</f>
        <v>5353060</v>
      </c>
      <c r="L58">
        <f>AVERAGE(L2:L57)</f>
        <v>1.214880434782609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1235-6D99-964F-B28C-AE38B08B623B}">
  <dimension ref="C4:G13"/>
  <sheetViews>
    <sheetView workbookViewId="0">
      <selection activeCell="G54" sqref="G54"/>
    </sheetView>
  </sheetViews>
  <sheetFormatPr baseColWidth="10" defaultColWidth="11.5" defaultRowHeight="15" x14ac:dyDescent="0.2"/>
  <cols>
    <col min="3" max="3" width="25" bestFit="1" customWidth="1"/>
    <col min="4" max="4" width="17.1640625" bestFit="1" customWidth="1"/>
    <col min="5" max="5" width="22" bestFit="1" customWidth="1"/>
    <col min="6" max="7" width="21.1640625" bestFit="1" customWidth="1"/>
  </cols>
  <sheetData>
    <row r="4" spans="3:7" ht="31" x14ac:dyDescent="0.35">
      <c r="C4" s="8" t="s">
        <v>15</v>
      </c>
      <c r="D4" s="8"/>
      <c r="E4" s="8"/>
      <c r="F4" s="8"/>
      <c r="G4" s="8"/>
    </row>
    <row r="5" spans="3:7" ht="25" thickBot="1" x14ac:dyDescent="0.35">
      <c r="C5" s="4" t="s">
        <v>16</v>
      </c>
      <c r="D5" s="5" t="s">
        <v>17</v>
      </c>
      <c r="E5" s="5" t="s">
        <v>18</v>
      </c>
      <c r="F5" s="5" t="s">
        <v>19</v>
      </c>
      <c r="G5" s="5" t="s">
        <v>20</v>
      </c>
    </row>
    <row r="6" spans="3:7" ht="25" thickTop="1" x14ac:dyDescent="0.3">
      <c r="C6" s="6" t="s">
        <v>21</v>
      </c>
      <c r="D6" s="3">
        <v>12777</v>
      </c>
      <c r="E6" s="3">
        <v>444</v>
      </c>
      <c r="F6" s="3">
        <v>444</v>
      </c>
      <c r="G6" s="3">
        <v>504</v>
      </c>
    </row>
    <row r="7" spans="3:7" ht="24" x14ac:dyDescent="0.3">
      <c r="C7" s="6" t="s">
        <v>22</v>
      </c>
      <c r="D7" s="3">
        <v>110</v>
      </c>
      <c r="E7" s="3">
        <v>4</v>
      </c>
      <c r="F7" s="3">
        <v>4</v>
      </c>
      <c r="G7" s="3">
        <v>4</v>
      </c>
    </row>
    <row r="8" spans="3:7" ht="24" x14ac:dyDescent="0.3">
      <c r="C8" s="6" t="s">
        <v>4</v>
      </c>
      <c r="D8" s="3" t="s">
        <v>23</v>
      </c>
      <c r="E8" s="9">
        <v>162</v>
      </c>
      <c r="F8" s="9"/>
      <c r="G8" s="9"/>
    </row>
    <row r="9" spans="3:7" ht="24" x14ac:dyDescent="0.3">
      <c r="C9" s="6" t="s">
        <v>3</v>
      </c>
      <c r="D9" s="9">
        <v>7</v>
      </c>
      <c r="E9" s="9"/>
      <c r="F9" s="9"/>
      <c r="G9" s="9"/>
    </row>
    <row r="10" spans="3:7" ht="24" x14ac:dyDescent="0.3">
      <c r="C10" s="6" t="s">
        <v>10</v>
      </c>
      <c r="D10" s="3" t="s">
        <v>24</v>
      </c>
      <c r="E10" s="3">
        <v>1.18</v>
      </c>
      <c r="F10" s="3">
        <v>1.18</v>
      </c>
      <c r="G10" s="3">
        <v>1.34</v>
      </c>
    </row>
    <row r="11" spans="3:7" ht="24" x14ac:dyDescent="0.3">
      <c r="C11" s="6" t="s">
        <v>25</v>
      </c>
      <c r="D11" s="9" t="s">
        <v>26</v>
      </c>
      <c r="E11" s="9"/>
      <c r="F11" s="9"/>
      <c r="G11" s="9"/>
    </row>
    <row r="12" spans="3:7" ht="25" thickBot="1" x14ac:dyDescent="0.35">
      <c r="C12" s="7" t="s">
        <v>27</v>
      </c>
      <c r="D12" s="10" t="s">
        <v>28</v>
      </c>
      <c r="E12" s="10"/>
      <c r="F12" s="10"/>
      <c r="G12" s="10"/>
    </row>
    <row r="13" spans="3:7" ht="16" thickTop="1" x14ac:dyDescent="0.2"/>
  </sheetData>
  <mergeCells count="5">
    <mergeCell ref="C4:G4"/>
    <mergeCell ref="E8:G8"/>
    <mergeCell ref="D11:G11"/>
    <mergeCell ref="D12:G12"/>
    <mergeCell ref="D9:G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717c9f-d873-4462-a510-322e2b425dc5">
      <Terms xmlns="http://schemas.microsoft.com/office/infopath/2007/PartnerControls"/>
    </lcf76f155ced4ddcb4097134ff3c332f>
    <TaxCatchAll xmlns="286e4a95-46ed-464f-85da-49e58f21619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4B6E46C479E44D97D29B6022C0002B" ma:contentTypeVersion="11" ma:contentTypeDescription="Create a new document." ma:contentTypeScope="" ma:versionID="5d2cf77d98992d515baa13462f897e5f">
  <xsd:schema xmlns:xsd="http://www.w3.org/2001/XMLSchema" xmlns:xs="http://www.w3.org/2001/XMLSchema" xmlns:p="http://schemas.microsoft.com/office/2006/metadata/properties" xmlns:ns2="39717c9f-d873-4462-a510-322e2b425dc5" xmlns:ns3="286e4a95-46ed-464f-85da-49e58f216196" targetNamespace="http://schemas.microsoft.com/office/2006/metadata/properties" ma:root="true" ma:fieldsID="7941ccd72d4db9f5e379c4b4c08b8d1a" ns2:_="" ns3:_="">
    <xsd:import namespace="39717c9f-d873-4462-a510-322e2b425dc5"/>
    <xsd:import namespace="286e4a95-46ed-464f-85da-49e58f2161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717c9f-d873-4462-a510-322e2b425d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0ea558d-3574-49c1-8f14-ae03204298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e4a95-46ed-464f-85da-49e58f21619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af3afb2-ef2b-480c-a902-9c581fdfe193}" ma:internalName="TaxCatchAll" ma:showField="CatchAllData" ma:web="286e4a95-46ed-464f-85da-49e58f2161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1402B4-6E7B-445D-A698-91E93BBFF7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25C632-5C1F-42C4-9599-F580CFF24E76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39717c9f-d873-4462-a510-322e2b425dc5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286e4a95-46ed-464f-85da-49e58f21619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FC63B10-89E9-4AA8-B0A5-BD7E5E42D8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717c9f-d873-4462-a510-322e2b425dc5"/>
    <ds:schemaRef ds:uri="286e4a95-46ed-464f-85da-49e58f2161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System Parameters</vt:lpstr>
    </vt:vector>
  </TitlesOfParts>
  <Manager/>
  <Company>University of the Pacific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Bilecki</dc:creator>
  <cp:keywords/>
  <dc:description/>
  <cp:lastModifiedBy>David Mueller</cp:lastModifiedBy>
  <cp:revision/>
  <dcterms:created xsi:type="dcterms:W3CDTF">2023-09-13T16:29:09Z</dcterms:created>
  <dcterms:modified xsi:type="dcterms:W3CDTF">2024-09-19T19:28:20Z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0x010100C5EE96E7AC3A2248933EE714A9FDD2CD</vt:lpwstr>
  </property>
</Properties>
</file>