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8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Ts Computer\Desktop\"/>
    </mc:Choice>
  </mc:AlternateContent>
  <xr:revisionPtr revIDLastSave="0" documentId="13_ncr:1_{E5A868B1-99B7-4428-AA99-0FEEC9070FAC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Balance Sheets" sheetId="1" r:id="rId1"/>
    <sheet name="Income Statements" sheetId="2" r:id="rId2"/>
    <sheet name="Cash Flow Statements" sheetId="3" r:id="rId3"/>
    <sheet name="CSA Balance Sheets" sheetId="4" r:id="rId4"/>
    <sheet name="CSA Income Statements" sheetId="5" r:id="rId5"/>
    <sheet name="Activity Ratios" sheetId="6" r:id="rId6"/>
    <sheet name="Liquidity Ratios" sheetId="7" r:id="rId7"/>
    <sheet name="Solvency Ratios" sheetId="8" r:id="rId8"/>
    <sheet name="Profitability Ratios" sheetId="9" r:id="rId9"/>
    <sheet name="Share Prices" sheetId="10" r:id="rId10"/>
    <sheet name="Valuation Ratios" sheetId="11" r:id="rId11"/>
    <sheet name="Du Pont Analysis" sheetId="12" r:id="rId12"/>
  </sheets>
  <calcPr calcId="191029"/>
</workbook>
</file>

<file path=xl/calcChain.xml><?xml version="1.0" encoding="utf-8"?>
<calcChain xmlns="http://schemas.openxmlformats.org/spreadsheetml/2006/main">
  <c r="G11" i="12" l="1"/>
  <c r="F11" i="12"/>
  <c r="E11" i="12"/>
  <c r="D11" i="12"/>
  <c r="G10" i="12"/>
  <c r="F10" i="12"/>
  <c r="E10" i="12"/>
  <c r="D10" i="12"/>
  <c r="G8" i="12"/>
  <c r="F8" i="12"/>
  <c r="E8" i="12"/>
  <c r="D8" i="12"/>
  <c r="G6" i="12"/>
  <c r="F6" i="12"/>
  <c r="E6" i="12"/>
  <c r="D6" i="12"/>
  <c r="G5" i="12"/>
  <c r="G9" i="12" s="1"/>
  <c r="F5" i="12"/>
  <c r="F9" i="12" s="1"/>
  <c r="E5" i="12"/>
  <c r="E9" i="12" s="1"/>
  <c r="D5" i="12"/>
  <c r="D9" i="12" s="1"/>
  <c r="G4" i="12"/>
  <c r="F4" i="12"/>
  <c r="E4" i="12"/>
  <c r="D4" i="12"/>
  <c r="G3" i="12"/>
  <c r="F3" i="12"/>
  <c r="E3" i="12"/>
  <c r="D3" i="12"/>
  <c r="G41" i="11"/>
  <c r="G42" i="11" s="1"/>
  <c r="F41" i="11"/>
  <c r="F42" i="11" s="1"/>
  <c r="E41" i="11"/>
  <c r="E42" i="11" s="1"/>
  <c r="D41" i="11"/>
  <c r="D42" i="11" s="1"/>
  <c r="G40" i="11"/>
  <c r="F40" i="11"/>
  <c r="E40" i="11"/>
  <c r="D40" i="11"/>
  <c r="T10" i="10"/>
  <c r="S10" i="10"/>
  <c r="V9" i="10"/>
  <c r="U9" i="10"/>
  <c r="T9" i="10"/>
  <c r="S9" i="10"/>
  <c r="V5" i="10"/>
  <c r="U5" i="10"/>
  <c r="T5" i="10"/>
  <c r="E30" i="11" s="1"/>
  <c r="S5" i="10"/>
  <c r="D30" i="11" s="1"/>
  <c r="V4" i="10"/>
  <c r="U4" i="10"/>
  <c r="T4" i="10"/>
  <c r="E22" i="11" s="1"/>
  <c r="S4" i="10"/>
  <c r="D22" i="11" s="1"/>
  <c r="V3" i="10"/>
  <c r="U3" i="10"/>
  <c r="T3" i="10"/>
  <c r="E14" i="11" s="1"/>
  <c r="S3" i="10"/>
  <c r="D14" i="11" s="1"/>
  <c r="V2" i="10"/>
  <c r="U2" i="10"/>
  <c r="T2" i="10"/>
  <c r="E6" i="11" s="1"/>
  <c r="S2" i="10"/>
  <c r="D6" i="11" s="1"/>
  <c r="G12" i="9"/>
  <c r="G14" i="12" s="1"/>
  <c r="F12" i="9"/>
  <c r="F14" i="12" s="1"/>
  <c r="E12" i="9"/>
  <c r="E14" i="12" s="1"/>
  <c r="D12" i="9"/>
  <c r="D14" i="12" s="1"/>
  <c r="G11" i="9"/>
  <c r="F11" i="9"/>
  <c r="E11" i="9"/>
  <c r="D11" i="9"/>
  <c r="G10" i="9"/>
  <c r="F10" i="9"/>
  <c r="E10" i="9"/>
  <c r="D10" i="9"/>
  <c r="G9" i="9"/>
  <c r="F9" i="9"/>
  <c r="E9" i="9"/>
  <c r="D9" i="9"/>
  <c r="G7" i="9"/>
  <c r="F7" i="9"/>
  <c r="E7" i="9"/>
  <c r="D7" i="9"/>
  <c r="G6" i="9"/>
  <c r="F6" i="9"/>
  <c r="E6" i="9"/>
  <c r="D6" i="9"/>
  <c r="G5" i="9"/>
  <c r="F5" i="9"/>
  <c r="E5" i="9"/>
  <c r="D5" i="9"/>
  <c r="G6" i="8"/>
  <c r="G12" i="12" s="1"/>
  <c r="F6" i="8"/>
  <c r="F12" i="12" s="1"/>
  <c r="E6" i="8"/>
  <c r="E12" i="12" s="1"/>
  <c r="D6" i="8"/>
  <c r="D12" i="12" s="1"/>
  <c r="G5" i="8"/>
  <c r="F5" i="8"/>
  <c r="E5" i="8"/>
  <c r="D5" i="8"/>
  <c r="G4" i="8"/>
  <c r="F4" i="8"/>
  <c r="E4" i="8"/>
  <c r="D4" i="8"/>
  <c r="G3" i="8"/>
  <c r="F3" i="8"/>
  <c r="E3" i="8"/>
  <c r="D3" i="8"/>
  <c r="G9" i="7"/>
  <c r="F9" i="7"/>
  <c r="E9" i="7"/>
  <c r="D9" i="7"/>
  <c r="G6" i="7"/>
  <c r="F6" i="7"/>
  <c r="E6" i="7"/>
  <c r="D6" i="7"/>
  <c r="G5" i="7"/>
  <c r="F5" i="7"/>
  <c r="E5" i="7"/>
  <c r="D5" i="7"/>
  <c r="G4" i="7"/>
  <c r="F4" i="7"/>
  <c r="E4" i="7"/>
  <c r="D4" i="7"/>
  <c r="G3" i="7"/>
  <c r="F3" i="7"/>
  <c r="E3" i="7"/>
  <c r="D3" i="7"/>
  <c r="G13" i="6"/>
  <c r="F13" i="6"/>
  <c r="E13" i="6"/>
  <c r="D13" i="6"/>
  <c r="G12" i="6"/>
  <c r="F12" i="6"/>
  <c r="E12" i="6"/>
  <c r="D12" i="6"/>
  <c r="G11" i="6"/>
  <c r="F11" i="6"/>
  <c r="E11" i="6"/>
  <c r="D11" i="6"/>
  <c r="G7" i="6"/>
  <c r="G9" i="6" s="1"/>
  <c r="F7" i="6"/>
  <c r="F9" i="6" s="1"/>
  <c r="E7" i="6"/>
  <c r="E9" i="6" s="1"/>
  <c r="D7" i="6"/>
  <c r="D9" i="6" s="1"/>
  <c r="G5" i="6"/>
  <c r="G6" i="6" s="1"/>
  <c r="F5" i="6"/>
  <c r="F6" i="6" s="1"/>
  <c r="E5" i="6"/>
  <c r="E6" i="6" s="1"/>
  <c r="D5" i="6"/>
  <c r="D6" i="6" s="1"/>
  <c r="G3" i="6"/>
  <c r="G4" i="6" s="1"/>
  <c r="F3" i="6"/>
  <c r="F4" i="6" s="1"/>
  <c r="E3" i="6"/>
  <c r="E4" i="6" s="1"/>
  <c r="D3" i="6"/>
  <c r="D4" i="6" s="1"/>
  <c r="B54" i="5"/>
  <c r="B53" i="5"/>
  <c r="G51" i="5"/>
  <c r="F51" i="5"/>
  <c r="E51" i="5"/>
  <c r="D51" i="5"/>
  <c r="G50" i="5"/>
  <c r="F50" i="5"/>
  <c r="E50" i="5"/>
  <c r="D50" i="5"/>
  <c r="B50" i="5"/>
  <c r="G49" i="5"/>
  <c r="F49" i="5"/>
  <c r="E49" i="5"/>
  <c r="D49" i="5"/>
  <c r="B49" i="5"/>
  <c r="B48" i="5"/>
  <c r="G46" i="5"/>
  <c r="F46" i="5"/>
  <c r="E46" i="5"/>
  <c r="D46" i="5"/>
  <c r="B46" i="5"/>
  <c r="G45" i="5"/>
  <c r="F45" i="5"/>
  <c r="E45" i="5"/>
  <c r="D45" i="5"/>
  <c r="B45" i="5"/>
  <c r="G43" i="5"/>
  <c r="F43" i="5"/>
  <c r="E43" i="5"/>
  <c r="D43" i="5"/>
  <c r="B43" i="5"/>
  <c r="B42" i="5"/>
  <c r="G41" i="5"/>
  <c r="F41" i="5"/>
  <c r="E41" i="5"/>
  <c r="D41" i="5"/>
  <c r="B41" i="5"/>
  <c r="G39" i="5"/>
  <c r="F39" i="5"/>
  <c r="E39" i="5"/>
  <c r="D39" i="5"/>
  <c r="B39" i="5"/>
  <c r="B38" i="5"/>
  <c r="G37" i="5"/>
  <c r="F37" i="5"/>
  <c r="E37" i="5"/>
  <c r="D37" i="5"/>
  <c r="B37" i="5"/>
  <c r="G36" i="5"/>
  <c r="F36" i="5"/>
  <c r="E36" i="5"/>
  <c r="D36" i="5"/>
  <c r="B36" i="5"/>
  <c r="G34" i="5"/>
  <c r="F34" i="5"/>
  <c r="E34" i="5"/>
  <c r="D34" i="5"/>
  <c r="B34" i="5"/>
  <c r="G33" i="5"/>
  <c r="F33" i="5"/>
  <c r="E33" i="5"/>
  <c r="D33" i="5"/>
  <c r="B33" i="5"/>
  <c r="G32" i="5"/>
  <c r="F32" i="5"/>
  <c r="E32" i="5"/>
  <c r="D32" i="5"/>
  <c r="B32" i="5"/>
  <c r="G31" i="5"/>
  <c r="F31" i="5"/>
  <c r="E31" i="5"/>
  <c r="D31" i="5"/>
  <c r="B27" i="5"/>
  <c r="B26" i="5"/>
  <c r="G24" i="5"/>
  <c r="F24" i="5"/>
  <c r="E24" i="5"/>
  <c r="D24" i="5"/>
  <c r="G23" i="5"/>
  <c r="F23" i="5"/>
  <c r="E23" i="5"/>
  <c r="D23" i="5"/>
  <c r="B23" i="5"/>
  <c r="G22" i="5"/>
  <c r="F22" i="5"/>
  <c r="E22" i="5"/>
  <c r="D22" i="5"/>
  <c r="B22" i="5"/>
  <c r="B21" i="5"/>
  <c r="G19" i="5"/>
  <c r="F19" i="5"/>
  <c r="E19" i="5"/>
  <c r="D19" i="5"/>
  <c r="B19" i="5"/>
  <c r="G18" i="5"/>
  <c r="F18" i="5"/>
  <c r="E18" i="5"/>
  <c r="D18" i="5"/>
  <c r="B18" i="5"/>
  <c r="G16" i="5"/>
  <c r="F16" i="5"/>
  <c r="E16" i="5"/>
  <c r="D16" i="5"/>
  <c r="B16" i="5"/>
  <c r="G15" i="5"/>
  <c r="F15" i="5"/>
  <c r="E15" i="5"/>
  <c r="D15" i="5"/>
  <c r="B15" i="5"/>
  <c r="G14" i="5"/>
  <c r="F14" i="5"/>
  <c r="E14" i="5"/>
  <c r="D14" i="5"/>
  <c r="B14" i="5"/>
  <c r="G12" i="5"/>
  <c r="F12" i="5"/>
  <c r="E12" i="5"/>
  <c r="D12" i="5"/>
  <c r="B12" i="5"/>
  <c r="G11" i="5"/>
  <c r="F11" i="5"/>
  <c r="E11" i="5"/>
  <c r="D11" i="5"/>
  <c r="B11" i="5"/>
  <c r="G10" i="5"/>
  <c r="F10" i="5"/>
  <c r="E10" i="5"/>
  <c r="D10" i="5"/>
  <c r="B10" i="5"/>
  <c r="G9" i="5"/>
  <c r="F9" i="5"/>
  <c r="E9" i="5"/>
  <c r="D9" i="5"/>
  <c r="B9" i="5"/>
  <c r="G7" i="5"/>
  <c r="F7" i="5"/>
  <c r="E7" i="5"/>
  <c r="D7" i="5"/>
  <c r="B7" i="5"/>
  <c r="G6" i="5"/>
  <c r="F6" i="5"/>
  <c r="E6" i="5"/>
  <c r="D6" i="5"/>
  <c r="B6" i="5"/>
  <c r="G5" i="5"/>
  <c r="F5" i="5"/>
  <c r="E5" i="5"/>
  <c r="D5" i="5"/>
  <c r="B5" i="5"/>
  <c r="G4" i="5"/>
  <c r="F4" i="5"/>
  <c r="E4" i="5"/>
  <c r="D4" i="5"/>
  <c r="G102" i="4"/>
  <c r="F102" i="4"/>
  <c r="E102" i="4"/>
  <c r="D102" i="4"/>
  <c r="B102" i="4"/>
  <c r="G100" i="4"/>
  <c r="F100" i="4"/>
  <c r="E100" i="4"/>
  <c r="D100" i="4"/>
  <c r="B100" i="4"/>
  <c r="B99" i="4"/>
  <c r="B98" i="4"/>
  <c r="B97" i="4"/>
  <c r="G96" i="4"/>
  <c r="F96" i="4"/>
  <c r="E96" i="4"/>
  <c r="D96" i="4"/>
  <c r="B96" i="4"/>
  <c r="B95" i="4"/>
  <c r="G94" i="4"/>
  <c r="F94" i="4"/>
  <c r="E94" i="4"/>
  <c r="D94" i="4"/>
  <c r="B94" i="4"/>
  <c r="G93" i="4"/>
  <c r="F93" i="4"/>
  <c r="E93" i="4"/>
  <c r="D93" i="4"/>
  <c r="B93" i="4"/>
  <c r="B92" i="4"/>
  <c r="G90" i="4"/>
  <c r="F90" i="4"/>
  <c r="E90" i="4"/>
  <c r="D90" i="4"/>
  <c r="B90" i="4"/>
  <c r="B89" i="4"/>
  <c r="B88" i="4"/>
  <c r="G87" i="4"/>
  <c r="F87" i="4"/>
  <c r="E87" i="4"/>
  <c r="D87" i="4"/>
  <c r="B87" i="4"/>
  <c r="B86" i="4"/>
  <c r="B85" i="4"/>
  <c r="B84" i="4"/>
  <c r="G82" i="4"/>
  <c r="F82" i="4"/>
  <c r="E82" i="4"/>
  <c r="D82" i="4"/>
  <c r="B82" i="4"/>
  <c r="B80" i="4"/>
  <c r="G78" i="4"/>
  <c r="E78" i="4"/>
  <c r="D78" i="4"/>
  <c r="B78" i="4"/>
  <c r="B77" i="4"/>
  <c r="G76" i="4"/>
  <c r="F76" i="4"/>
  <c r="E76" i="4"/>
  <c r="D76" i="4"/>
  <c r="B76" i="4"/>
  <c r="G75" i="4"/>
  <c r="F75" i="4"/>
  <c r="E75" i="4"/>
  <c r="D75" i="4"/>
  <c r="B75" i="4"/>
  <c r="G74" i="4"/>
  <c r="F74" i="4"/>
  <c r="E74" i="4"/>
  <c r="D74" i="4"/>
  <c r="B74" i="4"/>
  <c r="B72" i="4"/>
  <c r="G70" i="4"/>
  <c r="F70" i="4"/>
  <c r="E70" i="4"/>
  <c r="D70" i="4"/>
  <c r="B70" i="4"/>
  <c r="G69" i="4"/>
  <c r="F69" i="4"/>
  <c r="E69" i="4"/>
  <c r="D69" i="4"/>
  <c r="G68" i="4"/>
  <c r="F68" i="4"/>
  <c r="E68" i="4"/>
  <c r="D68" i="4"/>
  <c r="B68" i="4"/>
  <c r="G67" i="4"/>
  <c r="F67" i="4"/>
  <c r="E67" i="4"/>
  <c r="D67" i="4"/>
  <c r="B67" i="4"/>
  <c r="G66" i="4"/>
  <c r="F66" i="4"/>
  <c r="E66" i="4"/>
  <c r="D66" i="4"/>
  <c r="B66" i="4"/>
  <c r="G65" i="4"/>
  <c r="F65" i="4"/>
  <c r="E65" i="4"/>
  <c r="D65" i="4"/>
  <c r="B65" i="4"/>
  <c r="G64" i="4"/>
  <c r="F64" i="4"/>
  <c r="E64" i="4"/>
  <c r="D64" i="4"/>
  <c r="B64" i="4"/>
  <c r="B63" i="4"/>
  <c r="G62" i="4"/>
  <c r="F62" i="4"/>
  <c r="E62" i="4"/>
  <c r="D62" i="4"/>
  <c r="G61" i="4"/>
  <c r="F61" i="4"/>
  <c r="E61" i="4"/>
  <c r="D61" i="4"/>
  <c r="B61" i="4"/>
  <c r="G60" i="4"/>
  <c r="F60" i="4"/>
  <c r="E60" i="4"/>
  <c r="D60" i="4"/>
  <c r="B60" i="4"/>
  <c r="G59" i="4"/>
  <c r="F59" i="4"/>
  <c r="E59" i="4"/>
  <c r="D59" i="4"/>
  <c r="B59" i="4"/>
  <c r="B58" i="4"/>
  <c r="B56" i="4"/>
  <c r="G55" i="4"/>
  <c r="F55" i="4"/>
  <c r="E55" i="4"/>
  <c r="D55" i="4"/>
  <c r="G51" i="4"/>
  <c r="F51" i="4"/>
  <c r="E51" i="4"/>
  <c r="D51" i="4"/>
  <c r="B51" i="4"/>
  <c r="G49" i="4"/>
  <c r="F49" i="4"/>
  <c r="E49" i="4"/>
  <c r="D49" i="4"/>
  <c r="B49" i="4"/>
  <c r="G48" i="4"/>
  <c r="F48" i="4"/>
  <c r="E48" i="4"/>
  <c r="D48" i="4"/>
  <c r="B48" i="4"/>
  <c r="G47" i="4"/>
  <c r="F47" i="4"/>
  <c r="E47" i="4"/>
  <c r="D47" i="4"/>
  <c r="B47" i="4"/>
  <c r="G46" i="4"/>
  <c r="F46" i="4"/>
  <c r="E46" i="4"/>
  <c r="D46" i="4"/>
  <c r="B46" i="4"/>
  <c r="G45" i="4"/>
  <c r="F45" i="4"/>
  <c r="E45" i="4"/>
  <c r="D45" i="4"/>
  <c r="B45" i="4"/>
  <c r="G44" i="4"/>
  <c r="F44" i="4"/>
  <c r="E44" i="4"/>
  <c r="D44" i="4"/>
  <c r="B44" i="4"/>
  <c r="G43" i="4"/>
  <c r="F43" i="4"/>
  <c r="E43" i="4"/>
  <c r="D43" i="4"/>
  <c r="B43" i="4"/>
  <c r="G42" i="4"/>
  <c r="F42" i="4"/>
  <c r="E42" i="4"/>
  <c r="D42" i="4"/>
  <c r="B42" i="4"/>
  <c r="B41" i="4"/>
  <c r="G39" i="4"/>
  <c r="F39" i="4"/>
  <c r="E39" i="4"/>
  <c r="D39" i="4"/>
  <c r="B39" i="4"/>
  <c r="G38" i="4"/>
  <c r="F38" i="4"/>
  <c r="E38" i="4"/>
  <c r="D38" i="4"/>
  <c r="B38" i="4"/>
  <c r="G37" i="4"/>
  <c r="F37" i="4"/>
  <c r="E37" i="4"/>
  <c r="D37" i="4"/>
  <c r="B37" i="4"/>
  <c r="G36" i="4"/>
  <c r="F36" i="4"/>
  <c r="E36" i="4"/>
  <c r="D36" i="4"/>
  <c r="B36" i="4"/>
  <c r="G35" i="4"/>
  <c r="F35" i="4"/>
  <c r="E35" i="4"/>
  <c r="D35" i="4"/>
  <c r="B35" i="4"/>
  <c r="G34" i="4"/>
  <c r="F34" i="4"/>
  <c r="E34" i="4"/>
  <c r="D34" i="4"/>
  <c r="B34" i="4"/>
  <c r="B33" i="4"/>
  <c r="B31" i="4"/>
  <c r="G29" i="4"/>
  <c r="F29" i="4"/>
  <c r="E29" i="4"/>
  <c r="D29" i="4"/>
  <c r="B29" i="4"/>
  <c r="E27" i="4"/>
  <c r="D27" i="4"/>
  <c r="B27" i="4"/>
  <c r="G26" i="4"/>
  <c r="F26" i="4"/>
  <c r="E26" i="4"/>
  <c r="D26" i="4"/>
  <c r="B26" i="4"/>
  <c r="G25" i="4"/>
  <c r="F25" i="4"/>
  <c r="E25" i="4"/>
  <c r="D25" i="4"/>
  <c r="B25" i="4"/>
  <c r="G24" i="4"/>
  <c r="F24" i="4"/>
  <c r="E24" i="4"/>
  <c r="D24" i="4"/>
  <c r="B24" i="4"/>
  <c r="G23" i="4"/>
  <c r="F23" i="4"/>
  <c r="E23" i="4"/>
  <c r="D23" i="4"/>
  <c r="B23" i="4"/>
  <c r="B21" i="4"/>
  <c r="G19" i="4"/>
  <c r="F19" i="4"/>
  <c r="E19" i="4"/>
  <c r="D19" i="4"/>
  <c r="B19" i="4"/>
  <c r="G17" i="4"/>
  <c r="F17" i="4"/>
  <c r="E17" i="4"/>
  <c r="D17" i="4"/>
  <c r="B17" i="4"/>
  <c r="G16" i="4"/>
  <c r="F16" i="4"/>
  <c r="E16" i="4"/>
  <c r="D16" i="4"/>
  <c r="B16" i="4"/>
  <c r="G15" i="4"/>
  <c r="F15" i="4"/>
  <c r="E15" i="4"/>
  <c r="D15" i="4"/>
  <c r="B15" i="4"/>
  <c r="G14" i="4"/>
  <c r="F14" i="4"/>
  <c r="E14" i="4"/>
  <c r="D14" i="4"/>
  <c r="B14" i="4"/>
  <c r="G13" i="4"/>
  <c r="F13" i="4"/>
  <c r="E13" i="4"/>
  <c r="D13" i="4"/>
  <c r="B13" i="4"/>
  <c r="B12" i="4"/>
  <c r="G10" i="4"/>
  <c r="F10" i="4"/>
  <c r="E10" i="4"/>
  <c r="D10" i="4"/>
  <c r="B10" i="4"/>
  <c r="G9" i="4"/>
  <c r="F9" i="4"/>
  <c r="E9" i="4"/>
  <c r="D9" i="4"/>
  <c r="B9" i="4"/>
  <c r="G8" i="4"/>
  <c r="F8" i="4"/>
  <c r="E8" i="4"/>
  <c r="D8" i="4"/>
  <c r="B8" i="4"/>
  <c r="B7" i="4"/>
  <c r="B5" i="4"/>
  <c r="G4" i="4"/>
  <c r="F4" i="4"/>
  <c r="E4" i="4"/>
  <c r="D4" i="4"/>
  <c r="H36" i="3"/>
  <c r="H13" i="3"/>
  <c r="V8" i="10" s="1"/>
  <c r="F13" i="3"/>
  <c r="T8" i="10" s="1"/>
  <c r="G9" i="3"/>
  <c r="G13" i="3" s="1"/>
  <c r="U8" i="10" s="1"/>
  <c r="F9" i="3"/>
  <c r="E9" i="3"/>
  <c r="E13" i="3" s="1"/>
  <c r="S8" i="10" s="1"/>
  <c r="H27" i="1"/>
  <c r="V10" i="10" s="1"/>
  <c r="G27" i="1"/>
  <c r="U10" i="10" s="1"/>
  <c r="F8" i="7" l="1"/>
  <c r="F7" i="7"/>
  <c r="F6" i="11"/>
  <c r="F14" i="11"/>
  <c r="F22" i="11"/>
  <c r="F30" i="11"/>
  <c r="D15" i="12"/>
  <c r="G8" i="7"/>
  <c r="G7" i="7"/>
  <c r="G6" i="11"/>
  <c r="G14" i="11"/>
  <c r="G22" i="11"/>
  <c r="G30" i="11"/>
  <c r="E15" i="12"/>
  <c r="D8" i="7"/>
  <c r="D7" i="7"/>
  <c r="F15" i="12"/>
  <c r="E8" i="7"/>
  <c r="E7" i="7"/>
  <c r="G15" i="12"/>
  <c r="D3" i="11"/>
  <c r="D4" i="11"/>
  <c r="D5" i="11"/>
  <c r="D11" i="11"/>
  <c r="D12" i="11"/>
  <c r="D13" i="11"/>
  <c r="D19" i="11"/>
  <c r="D20" i="11"/>
  <c r="D21" i="11"/>
  <c r="D27" i="11"/>
  <c r="D28" i="11"/>
  <c r="D29" i="11"/>
  <c r="F27" i="4"/>
  <c r="G27" i="4"/>
  <c r="F78" i="4"/>
  <c r="E3" i="11"/>
  <c r="E4" i="11"/>
  <c r="E5" i="11"/>
  <c r="E11" i="11"/>
  <c r="E12" i="11"/>
  <c r="E13" i="11"/>
  <c r="E19" i="11"/>
  <c r="E20" i="11"/>
  <c r="E21" i="11"/>
  <c r="E27" i="11"/>
  <c r="E28" i="11"/>
  <c r="E29" i="11"/>
  <c r="F3" i="11"/>
  <c r="F4" i="11"/>
  <c r="F5" i="11"/>
  <c r="F11" i="11"/>
  <c r="F12" i="11"/>
  <c r="F13" i="11"/>
  <c r="F19" i="11"/>
  <c r="F20" i="11"/>
  <c r="F21" i="11"/>
  <c r="F27" i="11"/>
  <c r="F28" i="11"/>
  <c r="F29" i="11"/>
  <c r="G3" i="11"/>
  <c r="G4" i="11"/>
  <c r="G5" i="11"/>
  <c r="G11" i="11"/>
  <c r="G12" i="11"/>
  <c r="G13" i="11"/>
  <c r="G19" i="11"/>
  <c r="G20" i="11"/>
  <c r="G21" i="11"/>
  <c r="G27" i="11"/>
  <c r="G28" i="11"/>
  <c r="G29" i="11"/>
</calcChain>
</file>

<file path=xl/sharedStrings.xml><?xml version="1.0" encoding="utf-8"?>
<sst xmlns="http://schemas.openxmlformats.org/spreadsheetml/2006/main" count="224" uniqueCount="192">
  <si>
    <t>SQUARE PHARMACEUTICALS LTD.
STATEMENTS OF FINANCIAL POSITION</t>
  </si>
  <si>
    <t>Balance Sheets</t>
  </si>
  <si>
    <t>Trend</t>
  </si>
  <si>
    <t>ASSETS</t>
  </si>
  <si>
    <t>NON-CURRENT ASSETS</t>
  </si>
  <si>
    <t>Property, plant and equipment</t>
  </si>
  <si>
    <t>Intangible assets</t>
  </si>
  <si>
    <t>Other receivables</t>
  </si>
  <si>
    <t>TOTAL NON-CURRENT ASSETS</t>
  </si>
  <si>
    <t>CURRENT ASSETS</t>
  </si>
  <si>
    <t>Inventories</t>
  </si>
  <si>
    <t>Trade receivables</t>
  </si>
  <si>
    <t>Advances, Deposits and Prepayments</t>
  </si>
  <si>
    <t>Short Term Loan</t>
  </si>
  <si>
    <t>Cash and cash equivalents</t>
  </si>
  <si>
    <t>TOTAL CURRENT ASSETS</t>
  </si>
  <si>
    <t>TOTAL ASSETS</t>
  </si>
  <si>
    <t>EQUITY &amp; LIABILITIES</t>
  </si>
  <si>
    <t>Share capital</t>
  </si>
  <si>
    <t>Retained earnings</t>
  </si>
  <si>
    <t>Other components of equity</t>
  </si>
  <si>
    <t>Foreign currency translation</t>
  </si>
  <si>
    <t>SHAREHOLDERS’ EQUITY- PARENT COMPANY</t>
  </si>
  <si>
    <t>Non-controlling interests</t>
  </si>
  <si>
    <t>EQUITY</t>
  </si>
  <si>
    <t>NON-CURRENT LIABILITIES</t>
  </si>
  <si>
    <t>Borrowings</t>
  </si>
  <si>
    <t>Long-term debt</t>
  </si>
  <si>
    <t>Deferred tax liability</t>
  </si>
  <si>
    <t>Employee benefits</t>
  </si>
  <si>
    <t>Provisions</t>
  </si>
  <si>
    <t>TOTAL NON-CURRENT LIABILITIES</t>
  </si>
  <si>
    <t>CURRENT LIABILITIES</t>
  </si>
  <si>
    <t>Trade payables</t>
  </si>
  <si>
    <t>Other payables</t>
  </si>
  <si>
    <t>Derivative instruments</t>
  </si>
  <si>
    <t>Current portion of long term debt</t>
  </si>
  <si>
    <t>Short-term debt</t>
  </si>
  <si>
    <t>Current tax liabilities</t>
  </si>
  <si>
    <t>TOTAL CURRENT LIABILITIES</t>
  </si>
  <si>
    <t>TOTAL EQUITY AND LIABILITIES</t>
  </si>
  <si>
    <t>SQUARE PHARMACEUTICALS LTD.
INCOME STATEMENTS</t>
  </si>
  <si>
    <t>Income Statements</t>
  </si>
  <si>
    <t>REVENUE</t>
  </si>
  <si>
    <t>Cost of sales</t>
  </si>
  <si>
    <t>GROSS PROFIT</t>
  </si>
  <si>
    <t>General and administrative expenses</t>
  </si>
  <si>
    <t>Sales and marketing expenses</t>
  </si>
  <si>
    <t>Other operating income</t>
  </si>
  <si>
    <t>OPERATING INCOME</t>
  </si>
  <si>
    <t>Finance cost</t>
  </si>
  <si>
    <t>Finance income</t>
  </si>
  <si>
    <t>INCOME BEFORE TAX</t>
  </si>
  <si>
    <t>Income tax</t>
  </si>
  <si>
    <t>INCOME FOR THE YEAR</t>
  </si>
  <si>
    <t>Attributable to:</t>
  </si>
  <si>
    <t>Owners of the parent Company</t>
  </si>
  <si>
    <t>Basic earnings per share (Taka)</t>
  </si>
  <si>
    <t>Diluted earnings per share (Taka)</t>
  </si>
  <si>
    <t>TOTAL COMPREHENSIVE INCOME FOR THE YEAR</t>
  </si>
  <si>
    <t>   12,739,062,297</t>
  </si>
  <si>
    <t>Dividend Paid</t>
  </si>
  <si>
    <t>Cash Flow Statements</t>
  </si>
  <si>
    <t>Cash Flows From Operating Activities</t>
  </si>
  <si>
    <t>Cash receipts from customers</t>
  </si>
  <si>
    <t>Cash paid to suppliers and employees</t>
  </si>
  <si>
    <t>Cash generated in operations</t>
  </si>
  <si>
    <t>Income taxes paid</t>
  </si>
  <si>
    <t>Other receipts</t>
  </si>
  <si>
    <t>Net cash generated by operating activities</t>
  </si>
  <si>
    <t>Cash Flows From Investing Activities</t>
  </si>
  <si>
    <t>Payments for property, plant and equipment</t>
  </si>
  <si>
    <t>Payments for intangible assets</t>
  </si>
  <si>
    <t>Proceeds from sale of property, plant and equipment</t>
  </si>
  <si>
    <t>Interest income on bank deposits</t>
  </si>
  <si>
    <t>Acquisition of subsidiary company, net of cash acquired</t>
  </si>
  <si>
    <t>Net cash generated by investing activities</t>
  </si>
  <si>
    <t>Cash Flows From Financing Activities</t>
  </si>
  <si>
    <t>Repayment of long term debt</t>
  </si>
  <si>
    <t>Proceeds from long-term debt</t>
  </si>
  <si>
    <t>Repayment of short term debt</t>
  </si>
  <si>
    <t>Borrowing of short term debt</t>
  </si>
  <si>
    <t>Payment of interest</t>
  </si>
  <si>
    <t>Interim dividend paid</t>
  </si>
  <si>
    <t>Net cash used in financing activities</t>
  </si>
  <si>
    <t>Net effect of foreign currency translation on cash and cash equivalents</t>
  </si>
  <si>
    <t>Net change in cash and cash equivalents</t>
  </si>
  <si>
    <t>Cash and Cash Equivalents at Beginning of the Year</t>
  </si>
  <si>
    <t>Cash and Cash Equivalents at End of the Year</t>
  </si>
  <si>
    <t>Common Size Analysis of Balance Sheet</t>
  </si>
  <si>
    <t>Vertical Common Size Analysis</t>
  </si>
  <si>
    <t xml:space="preserve"> </t>
  </si>
  <si>
    <t>Horizontal Common Size Analysis</t>
  </si>
  <si>
    <t>Common Size Analysis of Income Statements</t>
  </si>
  <si>
    <t>Activity Ratios</t>
  </si>
  <si>
    <t>Trends</t>
  </si>
  <si>
    <t>Inventory Turnover</t>
  </si>
  <si>
    <t>Days of Inventory on Hand</t>
  </si>
  <si>
    <t>Receivables Turnover</t>
  </si>
  <si>
    <t>Days of Sales Outstanding</t>
  </si>
  <si>
    <t>Payables Turnover (Using COGS)</t>
  </si>
  <si>
    <t>Number of Days of Payables (Using COGS)</t>
  </si>
  <si>
    <t>Working Capital Turnover</t>
  </si>
  <si>
    <t>Fixed Asset Turnover</t>
  </si>
  <si>
    <t>Total Asset Turnover</t>
  </si>
  <si>
    <t>Liquidity Ratios</t>
  </si>
  <si>
    <t>Current Ratio</t>
  </si>
  <si>
    <t>Quick Ratio</t>
  </si>
  <si>
    <t>Cash Ratio</t>
  </si>
  <si>
    <t>Defensive Interval Ratio</t>
  </si>
  <si>
    <t>Cash Conversion Cycle (COGS)</t>
  </si>
  <si>
    <t>Cash Conversion Cycle (DM)</t>
  </si>
  <si>
    <t>Daily Expenditure</t>
  </si>
  <si>
    <t>Solvency Ratios</t>
  </si>
  <si>
    <t>Debt to Asset</t>
  </si>
  <si>
    <t>Debt to Capital</t>
  </si>
  <si>
    <t xml:space="preserve">Debt to Equity </t>
  </si>
  <si>
    <t>Financial Leverage</t>
  </si>
  <si>
    <t>Profitability Ratios</t>
  </si>
  <si>
    <t>Return on Sales</t>
  </si>
  <si>
    <t>Operating  Profit Margin</t>
  </si>
  <si>
    <t>Pretax Margin</t>
  </si>
  <si>
    <t>Net Profit Margin</t>
  </si>
  <si>
    <t>Return on Investment</t>
  </si>
  <si>
    <t>Operating  ROA</t>
  </si>
  <si>
    <t>ROA</t>
  </si>
  <si>
    <t>Return on Total Capital</t>
  </si>
  <si>
    <t>ROE</t>
  </si>
  <si>
    <t>TRADEDATE</t>
  </si>
  <si>
    <t>CLSPRC</t>
  </si>
  <si>
    <t>Mean</t>
  </si>
  <si>
    <t>Median</t>
  </si>
  <si>
    <t>Minimum</t>
  </si>
  <si>
    <t>Maximum</t>
  </si>
  <si>
    <t>Earnings per Share</t>
  </si>
  <si>
    <t>Cash Flow per Share</t>
  </si>
  <si>
    <t>Sales per Share</t>
  </si>
  <si>
    <t>Book Value per Share</t>
  </si>
  <si>
    <t>15-11-2016</t>
  </si>
  <si>
    <t>16-11-2016</t>
  </si>
  <si>
    <t>20-11-2016</t>
  </si>
  <si>
    <t>21-11-2016</t>
  </si>
  <si>
    <t>22-11-2016</t>
  </si>
  <si>
    <t>23-11-2016</t>
  </si>
  <si>
    <t>24-11-2016</t>
  </si>
  <si>
    <t>27-11-2016</t>
  </si>
  <si>
    <t>28-11-2016</t>
  </si>
  <si>
    <t>29-11-2016</t>
  </si>
  <si>
    <t>30-11-2016</t>
  </si>
  <si>
    <t>01-12-2016</t>
  </si>
  <si>
    <t>04-12-2016</t>
  </si>
  <si>
    <t>05-12-2016</t>
  </si>
  <si>
    <t>06-12-2016</t>
  </si>
  <si>
    <t>07-12-2016</t>
  </si>
  <si>
    <t>08-12-2016</t>
  </si>
  <si>
    <t>11-12-2016</t>
  </si>
  <si>
    <t>12-12-2016</t>
  </si>
  <si>
    <t>14-12-2016</t>
  </si>
  <si>
    <t>15-12-2016</t>
  </si>
  <si>
    <t>18-12-2016</t>
  </si>
  <si>
    <t>19-12-2016</t>
  </si>
  <si>
    <t>20-12-2016</t>
  </si>
  <si>
    <t>21-12-2016</t>
  </si>
  <si>
    <t>22-12-2016</t>
  </si>
  <si>
    <t>26-12-2016</t>
  </si>
  <si>
    <t>Valuation Ratios (Mean)</t>
  </si>
  <si>
    <t>Price to Earnings</t>
  </si>
  <si>
    <t>MEAN</t>
  </si>
  <si>
    <t>Price to Cash Flow</t>
  </si>
  <si>
    <t>Price to Sales</t>
  </si>
  <si>
    <t>Price to Book Value</t>
  </si>
  <si>
    <t>Valuation Ratios (Median)</t>
  </si>
  <si>
    <t>MEDIAN</t>
  </si>
  <si>
    <t>Valuation Ratios (Minimum)</t>
  </si>
  <si>
    <t>MINIMUM</t>
  </si>
  <si>
    <t>Valuation Ratios (Maximum)</t>
  </si>
  <si>
    <t>MAXIMUM</t>
  </si>
  <si>
    <t>Dividend-Related Quantities</t>
  </si>
  <si>
    <t>Dividend Payout Ratio</t>
  </si>
  <si>
    <r>
      <rPr>
        <sz val="11"/>
        <color theme="1"/>
        <rFont val="Calibri"/>
      </rPr>
      <t>Retention Rate (</t>
    </r>
    <r>
      <rPr>
        <i/>
        <sz val="11"/>
        <color theme="1"/>
        <rFont val="Calibri"/>
      </rPr>
      <t>b</t>
    </r>
    <r>
      <rPr>
        <sz val="11"/>
        <color theme="1"/>
        <rFont val="Calibri"/>
      </rPr>
      <t>)</t>
    </r>
  </si>
  <si>
    <t>Sustainable Growth Rate</t>
  </si>
  <si>
    <t>Du Pont Analysis</t>
  </si>
  <si>
    <t>Net Income USD Mil</t>
  </si>
  <si>
    <t>Tax Rate %</t>
  </si>
  <si>
    <t>Pre-tax Income (EBT) USD Mil</t>
  </si>
  <si>
    <t>Operating Income USD Mil (EBIT)</t>
  </si>
  <si>
    <t>Tax Burden</t>
  </si>
  <si>
    <t>Interest Burden</t>
  </si>
  <si>
    <t>Operating Margin</t>
  </si>
  <si>
    <t>Asset Turnover (Average)</t>
  </si>
  <si>
    <t>Return on Equity %</t>
  </si>
  <si>
    <t>Calculated Return on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</si>
</sst>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[$৳-845]_-;\-* #,##0[$৳-845]_-;_-* &quot;-&quot;??[$৳-845]_-;_-@"/>
    <numFmt numFmtId="165" formatCode="_-* #,##0.00[$৳-845]_-;\-* #,##0.00[$৳-845]_-;_-* &quot;-&quot;??[$৳-845]_-;_-@"/>
    <numFmt numFmtId="166" formatCode="0.0%"/>
  </numFmts>
  <fonts count="50">
    <font>
      <sz val="11"/>
      <color theme="1"/>
      <name val="Arial"/>
      <scheme val="minor"/>
    </font>
    <font>
      <b/>
      <u/>
      <sz val="18"/>
      <color theme="10"/>
      <name val="Calibri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222222"/>
      <name val="&quot;Google Sans&quot;"/>
    </font>
    <font>
      <sz val="11"/>
      <color theme="10"/>
      <name val="Arial"/>
    </font>
    <font>
      <sz val="11"/>
      <color theme="8"/>
      <name val="Calibri"/>
    </font>
    <font>
      <sz val="11"/>
      <color theme="1"/>
      <name val="Arial"/>
      <scheme val="minor"/>
    </font>
    <font>
      <sz val="12"/>
      <color rgb="FF000000"/>
      <name val="&quot;Times New Roman&quot;"/>
    </font>
    <font>
      <b/>
      <sz val="12"/>
      <color theme="8"/>
      <name val="Calibri"/>
    </font>
    <font>
      <b/>
      <sz val="12"/>
      <color rgb="FF000000"/>
      <name val="&quot;Times New Roman&quot;"/>
    </font>
    <font>
      <sz val="11"/>
      <color rgb="FF211E1E"/>
      <name val="Calibri"/>
    </font>
    <font>
      <sz val="12"/>
      <color theme="8"/>
      <name val="Calibri"/>
    </font>
    <font>
      <b/>
      <u/>
      <sz val="12"/>
      <color rgb="FF000000"/>
      <name val="&quot;Times New Roman&quot;"/>
    </font>
    <font>
      <b/>
      <u/>
      <sz val="12"/>
      <color rgb="FF000000"/>
      <name val="&quot;Times New Roman&quot;"/>
    </font>
    <font>
      <b/>
      <u/>
      <sz val="12"/>
      <color rgb="FF000000"/>
      <name val="&quot;Times New Roman&quot;"/>
    </font>
    <font>
      <b/>
      <sz val="11"/>
      <color rgb="FF211E1E"/>
      <name val="Calibri"/>
    </font>
    <font>
      <b/>
      <u/>
      <sz val="12"/>
      <color rgb="FF000000"/>
      <name val="&quot;Times New Roman&quot;"/>
    </font>
    <font>
      <b/>
      <u/>
      <sz val="12"/>
      <color rgb="FF000000"/>
      <name val="&quot;Times New Roman&quot;"/>
    </font>
    <font>
      <b/>
      <u/>
      <sz val="12"/>
      <color rgb="FF000000"/>
      <name val="&quot;Times New Roman&quot;"/>
    </font>
    <font>
      <b/>
      <sz val="11"/>
      <color theme="8"/>
      <name val="Calibri"/>
    </font>
    <font>
      <b/>
      <sz val="10"/>
      <color theme="1"/>
      <name val="Calibri"/>
    </font>
    <font>
      <sz val="10"/>
      <color theme="1"/>
      <name val="Calibri"/>
    </font>
    <font>
      <sz val="10"/>
      <color theme="1"/>
      <name val="Helvetica Neue"/>
    </font>
    <font>
      <b/>
      <sz val="11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1"/>
      <color rgb="FF000000"/>
      <name val="Calibri"/>
    </font>
    <font>
      <b/>
      <u/>
      <sz val="12"/>
      <color rgb="FF000000"/>
      <name val="Calibri"/>
    </font>
    <font>
      <b/>
      <u/>
      <sz val="12"/>
      <color rgb="FF000000"/>
      <name val="Calibri"/>
    </font>
    <font>
      <b/>
      <u/>
      <sz val="12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u/>
      <sz val="12"/>
      <color rgb="FF000000"/>
      <name val="Calibri"/>
    </font>
    <font>
      <u/>
      <sz val="12"/>
      <color rgb="FF000000"/>
      <name val="Calibri"/>
    </font>
    <font>
      <b/>
      <u/>
      <sz val="12"/>
      <color rgb="FF000000"/>
      <name val="Calibri"/>
    </font>
    <font>
      <b/>
      <sz val="10"/>
      <color theme="1"/>
      <name val="Helvetica Neue"/>
    </font>
    <font>
      <b/>
      <sz val="12"/>
      <color rgb="FF4472C4"/>
      <name val="Calibri"/>
    </font>
    <font>
      <sz val="22"/>
      <color theme="0"/>
      <name val="Calibri"/>
    </font>
    <font>
      <b/>
      <sz val="16"/>
      <color theme="1"/>
      <name val="Calibri"/>
    </font>
    <font>
      <b/>
      <sz val="11"/>
      <color rgb="FF006100"/>
      <name val="Calibri"/>
    </font>
    <font>
      <sz val="11"/>
      <color rgb="FFFFFFFF"/>
      <name val="Calibri"/>
    </font>
    <font>
      <b/>
      <sz val="11"/>
      <color rgb="FFFFFFFF"/>
      <name val="Calibri"/>
    </font>
    <font>
      <sz val="14"/>
      <color theme="1"/>
      <name val="Calibri"/>
    </font>
    <font>
      <b/>
      <i/>
      <sz val="11"/>
      <color theme="1"/>
      <name val="Calibri"/>
    </font>
    <font>
      <b/>
      <sz val="11"/>
      <color theme="0"/>
      <name val="Calibri"/>
    </font>
    <font>
      <sz val="22"/>
      <color rgb="FFFFFFFF"/>
      <name val="Calibri"/>
    </font>
    <font>
      <i/>
      <sz val="11"/>
      <color theme="1"/>
      <name val="Calibri"/>
    </font>
  </fonts>
  <fills count="1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B4C6E7"/>
        <bgColor rgb="FFB4C6E7"/>
      </patternFill>
    </fill>
    <fill>
      <patternFill patternType="solid">
        <fgColor rgb="FF1E4E79"/>
        <bgColor rgb="FF1E4E79"/>
      </patternFill>
    </fill>
    <fill>
      <patternFill patternType="solid">
        <fgColor rgb="FF9CC2E5"/>
        <bgColor rgb="FF9CC2E5"/>
      </patternFill>
    </fill>
    <fill>
      <patternFill patternType="solid">
        <fgColor rgb="FFA8D08D"/>
        <bgColor rgb="FFA8D08D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00B050"/>
        <bgColor rgb="FF00B050"/>
      </patternFill>
    </fill>
    <fill>
      <patternFill patternType="solid">
        <fgColor rgb="FFEFEFEF"/>
        <bgColor rgb="FFEFEFEF"/>
      </patternFill>
    </fill>
  </fills>
  <borders count="8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B4C6E7"/>
      </right>
      <top style="thin">
        <color rgb="FF000000"/>
      </top>
      <bottom style="thin">
        <color rgb="FFB4C6E7"/>
      </bottom>
      <diagonal/>
    </border>
    <border>
      <left style="thin">
        <color rgb="FFB4C6E7"/>
      </left>
      <right style="thin">
        <color rgb="FFB4C6E7"/>
      </right>
      <top style="thin">
        <color rgb="FF000000"/>
      </top>
      <bottom style="thin">
        <color rgb="FFB4C6E7"/>
      </bottom>
      <diagonal/>
    </border>
    <border>
      <left style="thin">
        <color rgb="FFB4C6E7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B4C6E7"/>
      </right>
      <top style="thin">
        <color rgb="FFB4C6E7"/>
      </top>
      <bottom style="thin">
        <color rgb="FF000000"/>
      </bottom>
      <diagonal/>
    </border>
    <border>
      <left style="thin">
        <color rgb="FFB4C6E7"/>
      </left>
      <right style="thin">
        <color rgb="FFB4C6E7"/>
      </right>
      <top style="thin">
        <color rgb="FFB4C6E7"/>
      </top>
      <bottom style="thin">
        <color rgb="FF000000"/>
      </bottom>
      <diagonal/>
    </border>
    <border>
      <left style="thin">
        <color rgb="FFB4C6E7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/>
      <top style="thin">
        <color rgb="FF000000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000000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DEEAF6"/>
      </left>
      <right style="thin">
        <color rgb="FFDEEAF6"/>
      </right>
      <top style="thin">
        <color rgb="FFDEEAF6"/>
      </top>
      <bottom style="thin">
        <color rgb="FFDEEAF6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1E4E79"/>
      </right>
      <top/>
      <bottom/>
      <diagonal/>
    </border>
    <border>
      <left style="thin">
        <color rgb="FF1E4E79"/>
      </left>
      <right style="thin">
        <color rgb="FF1E4E79"/>
      </right>
      <top style="thin">
        <color rgb="FF1E4E79"/>
      </top>
      <bottom style="thin">
        <color rgb="FF1E4E79"/>
      </bottom>
      <diagonal/>
    </border>
    <border>
      <left style="thin">
        <color rgb="FF1E4E79"/>
      </left>
      <right style="thin">
        <color rgb="FF1E4E79"/>
      </right>
      <top style="thin">
        <color rgb="FF1E4E79"/>
      </top>
      <bottom style="thin">
        <color rgb="FFF3F3F3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42">
    <xf numFmtId="0" fontId="0" fillId="0" borderId="0" xfId="0" applyFont="1" applyAlignment="1"/>
    <xf numFmtId="0" fontId="2" fillId="2" borderId="5" xfId="0" applyFont="1" applyFill="1" applyBorder="1" applyAlignment="1">
      <alignment horizontal="center" wrapText="1"/>
    </xf>
    <xf numFmtId="0" fontId="4" fillId="2" borderId="4" xfId="0" applyFont="1" applyFill="1" applyBorder="1"/>
    <xf numFmtId="0" fontId="5" fillId="2" borderId="6" xfId="0" applyFont="1" applyFill="1" applyBorder="1"/>
    <xf numFmtId="0" fontId="4" fillId="2" borderId="7" xfId="0" applyFont="1" applyFill="1" applyBorder="1"/>
    <xf numFmtId="0" fontId="4" fillId="2" borderId="6" xfId="0" applyFont="1" applyFill="1" applyBorder="1"/>
    <xf numFmtId="0" fontId="5" fillId="2" borderId="7" xfId="0" applyFont="1" applyFill="1" applyBorder="1"/>
    <xf numFmtId="0" fontId="6" fillId="3" borderId="0" xfId="0" applyFont="1" applyFill="1" applyAlignment="1"/>
    <xf numFmtId="0" fontId="5" fillId="2" borderId="8" xfId="0" applyFont="1" applyFill="1" applyBorder="1"/>
    <xf numFmtId="0" fontId="4" fillId="2" borderId="9" xfId="0" applyFont="1" applyFill="1" applyBorder="1"/>
    <xf numFmtId="0" fontId="7" fillId="2" borderId="5" xfId="0" applyFont="1" applyFill="1" applyBorder="1" applyAlignment="1"/>
    <xf numFmtId="0" fontId="4" fillId="4" borderId="10" xfId="0" applyFont="1" applyFill="1" applyBorder="1"/>
    <xf numFmtId="0" fontId="5" fillId="4" borderId="11" xfId="0" applyFont="1" applyFill="1" applyBorder="1"/>
    <xf numFmtId="0" fontId="5" fillId="4" borderId="11" xfId="0" applyFont="1" applyFill="1" applyBorder="1" applyAlignment="1"/>
    <xf numFmtId="0" fontId="8" fillId="3" borderId="4" xfId="0" applyFont="1" applyFill="1" applyBorder="1"/>
    <xf numFmtId="0" fontId="5" fillId="3" borderId="6" xfId="0" applyFont="1" applyFill="1" applyBorder="1"/>
    <xf numFmtId="0" fontId="4" fillId="3" borderId="6" xfId="0" applyFont="1" applyFill="1" applyBorder="1"/>
    <xf numFmtId="0" fontId="7" fillId="2" borderId="5" xfId="0" applyFont="1" applyFill="1" applyBorder="1"/>
    <xf numFmtId="0" fontId="4" fillId="4" borderId="13" xfId="0" applyFont="1" applyFill="1" applyBorder="1"/>
    <xf numFmtId="0" fontId="5" fillId="4" borderId="14" xfId="0" applyFont="1" applyFill="1" applyBorder="1"/>
    <xf numFmtId="0" fontId="5" fillId="4" borderId="14" xfId="0" applyFont="1" applyFill="1" applyBorder="1" applyAlignment="1">
      <alignment horizontal="right"/>
    </xf>
    <xf numFmtId="0" fontId="5" fillId="3" borderId="6" xfId="0" applyFont="1" applyFill="1" applyBorder="1" applyAlignment="1">
      <alignment horizontal="right"/>
    </xf>
    <xf numFmtId="0" fontId="5" fillId="5" borderId="16" xfId="0" applyFont="1" applyFill="1" applyBorder="1"/>
    <xf numFmtId="0" fontId="4" fillId="2" borderId="10" xfId="0" applyFont="1" applyFill="1" applyBorder="1"/>
    <xf numFmtId="0" fontId="9" fillId="3" borderId="17" xfId="0" applyFont="1" applyFill="1" applyBorder="1"/>
    <xf numFmtId="164" fontId="4" fillId="3" borderId="18" xfId="0" applyNumberFormat="1" applyFont="1" applyFill="1" applyBorder="1"/>
    <xf numFmtId="164" fontId="4" fillId="3" borderId="19" xfId="0" applyNumberFormat="1" applyFont="1" applyFill="1" applyBorder="1"/>
    <xf numFmtId="164" fontId="4" fillId="3" borderId="20" xfId="0" applyNumberFormat="1" applyFont="1" applyFill="1" applyBorder="1"/>
    <xf numFmtId="164" fontId="4" fillId="6" borderId="21" xfId="0" applyNumberFormat="1" applyFont="1" applyFill="1" applyBorder="1"/>
    <xf numFmtId="0" fontId="4" fillId="3" borderId="4" xfId="0" applyFont="1" applyFill="1" applyBorder="1"/>
    <xf numFmtId="164" fontId="5" fillId="3" borderId="6" xfId="0" applyNumberFormat="1" applyFont="1" applyFill="1" applyBorder="1"/>
    <xf numFmtId="164" fontId="4" fillId="3" borderId="6" xfId="0" applyNumberFormat="1" applyFont="1" applyFill="1" applyBorder="1"/>
    <xf numFmtId="0" fontId="4" fillId="5" borderId="22" xfId="0" applyFont="1" applyFill="1" applyBorder="1"/>
    <xf numFmtId="0" fontId="4" fillId="2" borderId="23" xfId="0" applyFont="1" applyFill="1" applyBorder="1"/>
    <xf numFmtId="164" fontId="4" fillId="3" borderId="5" xfId="0" applyNumberFormat="1" applyFont="1" applyFill="1" applyBorder="1"/>
    <xf numFmtId="164" fontId="4" fillId="3" borderId="4" xfId="0" applyNumberFormat="1" applyFont="1" applyFill="1" applyBorder="1"/>
    <xf numFmtId="164" fontId="4" fillId="3" borderId="2" xfId="0" applyNumberFormat="1" applyFont="1" applyFill="1" applyBorder="1"/>
    <xf numFmtId="164" fontId="4" fillId="6" borderId="24" xfId="0" applyNumberFormat="1" applyFont="1" applyFill="1" applyBorder="1"/>
    <xf numFmtId="0" fontId="5" fillId="5" borderId="22" xfId="0" applyFont="1" applyFill="1" applyBorder="1"/>
    <xf numFmtId="164" fontId="4" fillId="3" borderId="25" xfId="0" applyNumberFormat="1" applyFont="1" applyFill="1" applyBorder="1"/>
    <xf numFmtId="164" fontId="4" fillId="3" borderId="7" xfId="0" applyNumberFormat="1" applyFont="1" applyFill="1" applyBorder="1"/>
    <xf numFmtId="164" fontId="4" fillId="3" borderId="26" xfId="0" applyNumberFormat="1" applyFont="1" applyFill="1" applyBorder="1"/>
    <xf numFmtId="0" fontId="7" fillId="0" borderId="0" xfId="0" applyFont="1"/>
    <xf numFmtId="0" fontId="5" fillId="2" borderId="23" xfId="0" applyFont="1" applyFill="1" applyBorder="1"/>
    <xf numFmtId="164" fontId="10" fillId="3" borderId="27" xfId="0" applyNumberFormat="1" applyFont="1" applyFill="1" applyBorder="1" applyAlignment="1">
      <alignment horizontal="center" vertical="top"/>
    </xf>
    <xf numFmtId="164" fontId="10" fillId="3" borderId="28" xfId="0" applyNumberFormat="1" applyFont="1" applyFill="1" applyBorder="1" applyAlignment="1">
      <alignment horizontal="center" vertical="top"/>
    </xf>
    <xf numFmtId="164" fontId="10" fillId="3" borderId="29" xfId="0" applyNumberFormat="1" applyFont="1" applyFill="1" applyBorder="1" applyAlignment="1">
      <alignment horizontal="center" vertical="top"/>
    </xf>
    <xf numFmtId="0" fontId="11" fillId="5" borderId="22" xfId="0" applyFont="1" applyFill="1" applyBorder="1"/>
    <xf numFmtId="164" fontId="12" fillId="3" borderId="27" xfId="0" applyNumberFormat="1" applyFont="1" applyFill="1" applyBorder="1" applyAlignment="1">
      <alignment horizontal="center"/>
    </xf>
    <xf numFmtId="164" fontId="12" fillId="3" borderId="28" xfId="0" applyNumberFormat="1" applyFont="1" applyFill="1" applyBorder="1" applyAlignment="1">
      <alignment horizontal="center" vertical="top"/>
    </xf>
    <xf numFmtId="164" fontId="12" fillId="3" borderId="29" xfId="0" applyNumberFormat="1" applyFont="1" applyFill="1" applyBorder="1" applyAlignment="1">
      <alignment horizontal="center" vertical="top"/>
    </xf>
    <xf numFmtId="164" fontId="4" fillId="3" borderId="27" xfId="0" applyNumberFormat="1" applyFont="1" applyFill="1" applyBorder="1"/>
    <xf numFmtId="164" fontId="4" fillId="3" borderId="28" xfId="0" applyNumberFormat="1" applyFont="1" applyFill="1" applyBorder="1"/>
    <xf numFmtId="164" fontId="4" fillId="3" borderId="29" xfId="0" applyNumberFormat="1" applyFont="1" applyFill="1" applyBorder="1"/>
    <xf numFmtId="164" fontId="13" fillId="3" borderId="6" xfId="0" applyNumberFormat="1" applyFont="1" applyFill="1" applyBorder="1"/>
    <xf numFmtId="0" fontId="4" fillId="5" borderId="30" xfId="0" applyFont="1" applyFill="1" applyBorder="1"/>
    <xf numFmtId="0" fontId="7" fillId="2" borderId="2" xfId="0" applyFont="1" applyFill="1" applyBorder="1"/>
    <xf numFmtId="0" fontId="10" fillId="5" borderId="31" xfId="0" applyFont="1" applyFill="1" applyBorder="1" applyAlignment="1"/>
    <xf numFmtId="164" fontId="11" fillId="3" borderId="6" xfId="0" applyNumberFormat="1" applyFont="1" applyFill="1" applyBorder="1"/>
    <xf numFmtId="164" fontId="4" fillId="3" borderId="28" xfId="0" applyNumberFormat="1" applyFont="1" applyFill="1" applyBorder="1" applyAlignment="1"/>
    <xf numFmtId="164" fontId="4" fillId="3" borderId="29" xfId="0" applyNumberFormat="1" applyFont="1" applyFill="1" applyBorder="1" applyAlignment="1"/>
    <xf numFmtId="0" fontId="4" fillId="5" borderId="16" xfId="0" applyFont="1" applyFill="1" applyBorder="1"/>
    <xf numFmtId="0" fontId="4" fillId="2" borderId="5" xfId="0" applyFont="1" applyFill="1" applyBorder="1"/>
    <xf numFmtId="164" fontId="12" fillId="3" borderId="27" xfId="0" applyNumberFormat="1" applyFont="1" applyFill="1" applyBorder="1" applyAlignment="1">
      <alignment horizontal="center" vertical="top"/>
    </xf>
    <xf numFmtId="0" fontId="14" fillId="2" borderId="23" xfId="0" applyFont="1" applyFill="1" applyBorder="1"/>
    <xf numFmtId="164" fontId="11" fillId="3" borderId="5" xfId="0" applyNumberFormat="1" applyFont="1" applyFill="1" applyBorder="1"/>
    <xf numFmtId="164" fontId="15" fillId="3" borderId="27" xfId="0" applyNumberFormat="1" applyFont="1" applyFill="1" applyBorder="1" applyAlignment="1">
      <alignment horizontal="center" vertical="top"/>
    </xf>
    <xf numFmtId="164" fontId="16" fillId="3" borderId="28" xfId="0" applyNumberFormat="1" applyFont="1" applyFill="1" applyBorder="1" applyAlignment="1">
      <alignment horizontal="center" vertical="top"/>
    </xf>
    <xf numFmtId="164" fontId="17" fillId="3" borderId="29" xfId="0" applyNumberFormat="1" applyFont="1" applyFill="1" applyBorder="1" applyAlignment="1">
      <alignment horizontal="center" vertical="top"/>
    </xf>
    <xf numFmtId="164" fontId="11" fillId="6" borderId="24" xfId="0" applyNumberFormat="1" applyFont="1" applyFill="1" applyBorder="1"/>
    <xf numFmtId="164" fontId="18" fillId="3" borderId="6" xfId="0" applyNumberFormat="1" applyFont="1" applyFill="1" applyBorder="1"/>
    <xf numFmtId="164" fontId="10" fillId="3" borderId="27" xfId="0" applyNumberFormat="1" applyFont="1" applyFill="1" applyBorder="1" applyAlignment="1">
      <alignment horizontal="center"/>
    </xf>
    <xf numFmtId="164" fontId="10" fillId="3" borderId="28" xfId="0" applyNumberFormat="1" applyFont="1" applyFill="1" applyBorder="1" applyAlignment="1">
      <alignment horizontal="center"/>
    </xf>
    <xf numFmtId="164" fontId="10" fillId="3" borderId="29" xfId="0" applyNumberFormat="1" applyFont="1" applyFill="1" applyBorder="1" applyAlignment="1">
      <alignment horizontal="center"/>
    </xf>
    <xf numFmtId="164" fontId="4" fillId="3" borderId="27" xfId="0" applyNumberFormat="1" applyFont="1" applyFill="1" applyBorder="1" applyAlignment="1"/>
    <xf numFmtId="0" fontId="4" fillId="5" borderId="31" xfId="0" applyFont="1" applyFill="1" applyBorder="1"/>
    <xf numFmtId="3" fontId="4" fillId="3" borderId="4" xfId="0" applyNumberFormat="1" applyFont="1" applyFill="1" applyBorder="1"/>
    <xf numFmtId="0" fontId="9" fillId="3" borderId="29" xfId="0" applyFont="1" applyFill="1" applyBorder="1"/>
    <xf numFmtId="0" fontId="11" fillId="3" borderId="6" xfId="0" applyFont="1" applyFill="1" applyBorder="1"/>
    <xf numFmtId="0" fontId="11" fillId="5" borderId="31" xfId="0" applyFont="1" applyFill="1" applyBorder="1"/>
    <xf numFmtId="0" fontId="11" fillId="5" borderId="32" xfId="0" applyFont="1" applyFill="1" applyBorder="1"/>
    <xf numFmtId="0" fontId="14" fillId="2" borderId="13" xfId="0" applyFont="1" applyFill="1" applyBorder="1"/>
    <xf numFmtId="164" fontId="11" fillId="3" borderId="33" xfId="0" applyNumberFormat="1" applyFont="1" applyFill="1" applyBorder="1"/>
    <xf numFmtId="164" fontId="19" fillId="3" borderId="34" xfId="0" applyNumberFormat="1" applyFont="1" applyFill="1" applyBorder="1" applyAlignment="1">
      <alignment horizontal="center" vertical="top"/>
    </xf>
    <xf numFmtId="164" fontId="20" fillId="3" borderId="35" xfId="0" applyNumberFormat="1" applyFont="1" applyFill="1" applyBorder="1" applyAlignment="1">
      <alignment horizontal="center" vertical="top"/>
    </xf>
    <xf numFmtId="164" fontId="21" fillId="3" borderId="36" xfId="0" applyNumberFormat="1" applyFont="1" applyFill="1" applyBorder="1" applyAlignment="1">
      <alignment horizontal="center" vertical="top"/>
    </xf>
    <xf numFmtId="164" fontId="11" fillId="6" borderId="37" xfId="0" applyNumberFormat="1" applyFont="1" applyFill="1" applyBorder="1"/>
    <xf numFmtId="0" fontId="4" fillId="2" borderId="19" xfId="0" applyFont="1" applyFill="1" applyBorder="1"/>
    <xf numFmtId="0" fontId="2" fillId="3" borderId="6" xfId="0" applyFont="1" applyFill="1" applyBorder="1"/>
    <xf numFmtId="164" fontId="2" fillId="3" borderId="6" xfId="0" applyNumberFormat="1" applyFont="1" applyFill="1" applyBorder="1"/>
    <xf numFmtId="164" fontId="22" fillId="3" borderId="6" xfId="0" applyNumberFormat="1" applyFont="1" applyFill="1" applyBorder="1"/>
    <xf numFmtId="0" fontId="18" fillId="3" borderId="6" xfId="0" applyFont="1" applyFill="1" applyBorder="1"/>
    <xf numFmtId="0" fontId="13" fillId="3" borderId="6" xfId="0" applyFont="1" applyFill="1" applyBorder="1"/>
    <xf numFmtId="164" fontId="14" fillId="3" borderId="6" xfId="0" applyNumberFormat="1" applyFont="1" applyFill="1" applyBorder="1"/>
    <xf numFmtId="0" fontId="13" fillId="2" borderId="6" xfId="0" applyFont="1" applyFill="1" applyBorder="1"/>
    <xf numFmtId="3" fontId="13" fillId="2" borderId="6" xfId="0" applyNumberFormat="1" applyFont="1" applyFill="1" applyBorder="1"/>
    <xf numFmtId="3" fontId="4" fillId="2" borderId="6" xfId="0" applyNumberFormat="1" applyFont="1" applyFill="1" applyBorder="1"/>
    <xf numFmtId="3" fontId="5" fillId="2" borderId="6" xfId="0" applyNumberFormat="1" applyFont="1" applyFill="1" applyBorder="1"/>
    <xf numFmtId="0" fontId="23" fillId="2" borderId="6" xfId="0" applyFont="1" applyFill="1" applyBorder="1"/>
    <xf numFmtId="0" fontId="24" fillId="2" borderId="6" xfId="0" applyFont="1" applyFill="1" applyBorder="1"/>
    <xf numFmtId="3" fontId="25" fillId="2" borderId="6" xfId="0" applyNumberFormat="1" applyFont="1" applyFill="1" applyBorder="1"/>
    <xf numFmtId="0" fontId="2" fillId="2" borderId="5" xfId="0" applyFont="1" applyFill="1" applyBorder="1" applyAlignment="1">
      <alignment horizontal="center" vertical="top" wrapText="1"/>
    </xf>
    <xf numFmtId="0" fontId="4" fillId="2" borderId="8" xfId="0" applyFont="1" applyFill="1" applyBorder="1"/>
    <xf numFmtId="0" fontId="4" fillId="7" borderId="38" xfId="0" applyFont="1" applyFill="1" applyBorder="1"/>
    <xf numFmtId="0" fontId="5" fillId="7" borderId="39" xfId="0" applyFont="1" applyFill="1" applyBorder="1"/>
    <xf numFmtId="0" fontId="5" fillId="7" borderId="39" xfId="0" applyFont="1" applyFill="1" applyBorder="1" applyAlignment="1"/>
    <xf numFmtId="0" fontId="5" fillId="3" borderId="6" xfId="0" applyFont="1" applyFill="1" applyBorder="1" applyAlignment="1"/>
    <xf numFmtId="0" fontId="4" fillId="7" borderId="41" xfId="0" applyFont="1" applyFill="1" applyBorder="1"/>
    <xf numFmtId="0" fontId="5" fillId="7" borderId="42" xfId="0" applyFont="1" applyFill="1" applyBorder="1"/>
    <xf numFmtId="0" fontId="5" fillId="7" borderId="42" xfId="0" applyFont="1" applyFill="1" applyBorder="1" applyAlignment="1">
      <alignment horizontal="right"/>
    </xf>
    <xf numFmtId="0" fontId="4" fillId="2" borderId="16" xfId="0" applyFont="1" applyFill="1" applyBorder="1"/>
    <xf numFmtId="0" fontId="4" fillId="2" borderId="44" xfId="0" applyFont="1" applyFill="1" applyBorder="1"/>
    <xf numFmtId="164" fontId="4" fillId="3" borderId="45" xfId="0" applyNumberFormat="1" applyFont="1" applyFill="1" applyBorder="1"/>
    <xf numFmtId="164" fontId="4" fillId="3" borderId="46" xfId="0" applyNumberFormat="1" applyFont="1" applyFill="1" applyBorder="1"/>
    <xf numFmtId="164" fontId="4" fillId="3" borderId="47" xfId="0" applyNumberFormat="1" applyFont="1" applyFill="1" applyBorder="1"/>
    <xf numFmtId="164" fontId="4" fillId="3" borderId="48" xfId="0" applyNumberFormat="1" applyFont="1" applyFill="1" applyBorder="1"/>
    <xf numFmtId="0" fontId="5" fillId="2" borderId="22" xfId="0" applyFont="1" applyFill="1" applyBorder="1"/>
    <xf numFmtId="164" fontId="5" fillId="3" borderId="5" xfId="0" applyNumberFormat="1" applyFont="1" applyFill="1" applyBorder="1"/>
    <xf numFmtId="164" fontId="26" fillId="3" borderId="27" xfId="0" applyNumberFormat="1" applyFont="1" applyFill="1" applyBorder="1" applyAlignment="1">
      <alignment horizontal="center"/>
    </xf>
    <xf numFmtId="164" fontId="5" fillId="3" borderId="28" xfId="0" applyNumberFormat="1" applyFont="1" applyFill="1" applyBorder="1" applyAlignment="1"/>
    <xf numFmtId="164" fontId="5" fillId="3" borderId="29" xfId="0" applyNumberFormat="1" applyFont="1" applyFill="1" applyBorder="1" applyAlignment="1"/>
    <xf numFmtId="164" fontId="5" fillId="6" borderId="24" xfId="0" applyNumberFormat="1" applyFont="1" applyFill="1" applyBorder="1"/>
    <xf numFmtId="0" fontId="4" fillId="2" borderId="22" xfId="0" applyFont="1" applyFill="1" applyBorder="1"/>
    <xf numFmtId="164" fontId="4" fillId="3" borderId="29" xfId="0" applyNumberFormat="1" applyFont="1" applyFill="1" applyBorder="1" applyAlignment="1">
      <alignment horizontal="right"/>
    </xf>
    <xf numFmtId="0" fontId="11" fillId="2" borderId="22" xfId="0" applyFont="1" applyFill="1" applyBorder="1"/>
    <xf numFmtId="164" fontId="27" fillId="3" borderId="27" xfId="0" applyNumberFormat="1" applyFont="1" applyFill="1" applyBorder="1" applyAlignment="1">
      <alignment horizontal="center"/>
    </xf>
    <xf numFmtId="164" fontId="27" fillId="3" borderId="28" xfId="0" applyNumberFormat="1" applyFont="1" applyFill="1" applyBorder="1" applyAlignment="1"/>
    <xf numFmtId="164" fontId="27" fillId="3" borderId="29" xfId="0" applyNumberFormat="1" applyFont="1" applyFill="1" applyBorder="1" applyAlignment="1"/>
    <xf numFmtId="0" fontId="11" fillId="2" borderId="23" xfId="0" applyFont="1" applyFill="1" applyBorder="1"/>
    <xf numFmtId="164" fontId="27" fillId="3" borderId="27" xfId="0" applyNumberFormat="1" applyFont="1" applyFill="1" applyBorder="1" applyAlignment="1"/>
    <xf numFmtId="164" fontId="28" fillId="3" borderId="27" xfId="0" applyNumberFormat="1" applyFont="1" applyFill="1" applyBorder="1" applyAlignment="1">
      <alignment horizontal="center"/>
    </xf>
    <xf numFmtId="164" fontId="29" fillId="3" borderId="27" xfId="0" applyNumberFormat="1" applyFont="1" applyFill="1" applyBorder="1" applyAlignment="1">
      <alignment horizontal="right"/>
    </xf>
    <xf numFmtId="164" fontId="29" fillId="3" borderId="28" xfId="0" applyNumberFormat="1" applyFont="1" applyFill="1" applyBorder="1" applyAlignment="1">
      <alignment horizontal="right"/>
    </xf>
    <xf numFmtId="164" fontId="27" fillId="3" borderId="28" xfId="0" applyNumberFormat="1" applyFont="1" applyFill="1" applyBorder="1" applyAlignment="1">
      <alignment horizontal="center"/>
    </xf>
    <xf numFmtId="164" fontId="30" fillId="3" borderId="27" xfId="0" applyNumberFormat="1" applyFont="1" applyFill="1" applyBorder="1" applyAlignment="1">
      <alignment horizontal="center"/>
    </xf>
    <xf numFmtId="164" fontId="31" fillId="3" borderId="28" xfId="0" applyNumberFormat="1" applyFont="1" applyFill="1" applyBorder="1" applyAlignment="1">
      <alignment horizontal="center"/>
    </xf>
    <xf numFmtId="164" fontId="32" fillId="3" borderId="28" xfId="0" applyNumberFormat="1" applyFont="1" applyFill="1" applyBorder="1" applyAlignment="1">
      <alignment horizontal="center"/>
    </xf>
    <xf numFmtId="164" fontId="33" fillId="3" borderId="29" xfId="0" applyNumberFormat="1" applyFont="1" applyFill="1" applyBorder="1" applyAlignment="1">
      <alignment horizontal="center"/>
    </xf>
    <xf numFmtId="165" fontId="11" fillId="3" borderId="5" xfId="0" applyNumberFormat="1" applyFont="1" applyFill="1" applyBorder="1"/>
    <xf numFmtId="165" fontId="34" fillId="3" borderId="27" xfId="0" applyNumberFormat="1" applyFont="1" applyFill="1" applyBorder="1" applyAlignment="1">
      <alignment horizontal="center"/>
    </xf>
    <xf numFmtId="165" fontId="35" fillId="3" borderId="28" xfId="0" applyNumberFormat="1" applyFont="1" applyFill="1" applyBorder="1" applyAlignment="1">
      <alignment horizontal="center"/>
    </xf>
    <xf numFmtId="165" fontId="36" fillId="3" borderId="29" xfId="0" applyNumberFormat="1" applyFont="1" applyFill="1" applyBorder="1" applyAlignment="1">
      <alignment horizontal="center"/>
    </xf>
    <xf numFmtId="165" fontId="11" fillId="6" borderId="24" xfId="0" applyNumberFormat="1" applyFont="1" applyFill="1" applyBorder="1"/>
    <xf numFmtId="0" fontId="4" fillId="3" borderId="5" xfId="0" applyFont="1" applyFill="1" applyBorder="1"/>
    <xf numFmtId="0" fontId="4" fillId="3" borderId="27" xfId="0" applyFont="1" applyFill="1" applyBorder="1"/>
    <xf numFmtId="0" fontId="4" fillId="3" borderId="28" xfId="0" applyFont="1" applyFill="1" applyBorder="1"/>
    <xf numFmtId="0" fontId="4" fillId="3" borderId="29" xfId="0" applyFont="1" applyFill="1" applyBorder="1"/>
    <xf numFmtId="0" fontId="11" fillId="2" borderId="32" xfId="0" applyFont="1" applyFill="1" applyBorder="1"/>
    <xf numFmtId="0" fontId="4" fillId="2" borderId="13" xfId="0" applyFont="1" applyFill="1" applyBorder="1"/>
    <xf numFmtId="164" fontId="37" fillId="3" borderId="34" xfId="0" applyNumberFormat="1" applyFont="1" applyFill="1" applyBorder="1" applyAlignment="1">
      <alignment horizontal="center"/>
    </xf>
    <xf numFmtId="164" fontId="27" fillId="3" borderId="35" xfId="0" applyNumberFormat="1" applyFont="1" applyFill="1" applyBorder="1" applyAlignment="1"/>
    <xf numFmtId="164" fontId="27" fillId="3" borderId="36" xfId="0" applyNumberFormat="1" applyFont="1" applyFill="1" applyBorder="1" applyAlignment="1"/>
    <xf numFmtId="165" fontId="11" fillId="6" borderId="37" xfId="0" applyNumberFormat="1" applyFont="1" applyFill="1" applyBorder="1"/>
    <xf numFmtId="0" fontId="28" fillId="7" borderId="49" xfId="0" applyFont="1" applyFill="1" applyBorder="1" applyAlignment="1">
      <alignment horizontal="left"/>
    </xf>
    <xf numFmtId="0" fontId="4" fillId="2" borderId="50" xfId="0" applyFont="1" applyFill="1" applyBorder="1"/>
    <xf numFmtId="0" fontId="4" fillId="2" borderId="51" xfId="0" applyFont="1" applyFill="1" applyBorder="1"/>
    <xf numFmtId="3" fontId="29" fillId="0" borderId="49" xfId="0" applyNumberFormat="1" applyFont="1" applyBorder="1" applyAlignment="1">
      <alignment horizontal="right"/>
    </xf>
    <xf numFmtId="2" fontId="4" fillId="3" borderId="6" xfId="0" applyNumberFormat="1" applyFont="1" applyFill="1" applyBorder="1"/>
    <xf numFmtId="165" fontId="11" fillId="3" borderId="6" xfId="0" applyNumberFormat="1" applyFont="1" applyFill="1" applyBorder="1"/>
    <xf numFmtId="0" fontId="5" fillId="2" borderId="7" xfId="0" applyFont="1" applyFill="1" applyBorder="1" applyAlignment="1">
      <alignment vertical="top"/>
    </xf>
    <xf numFmtId="0" fontId="5" fillId="3" borderId="7" xfId="0" applyFont="1" applyFill="1" applyBorder="1" applyAlignment="1">
      <alignment vertical="top"/>
    </xf>
    <xf numFmtId="0" fontId="5" fillId="2" borderId="8" xfId="0" applyFont="1" applyFill="1" applyBorder="1" applyAlignment="1">
      <alignment vertical="top"/>
    </xf>
    <xf numFmtId="0" fontId="4" fillId="4" borderId="52" xfId="0" applyFont="1" applyFill="1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right"/>
    </xf>
    <xf numFmtId="0" fontId="4" fillId="2" borderId="53" xfId="0" applyFont="1" applyFill="1" applyBorder="1"/>
    <xf numFmtId="0" fontId="4" fillId="2" borderId="54" xfId="0" applyFont="1" applyFill="1" applyBorder="1"/>
    <xf numFmtId="164" fontId="4" fillId="3" borderId="55" xfId="0" applyNumberFormat="1" applyFont="1" applyFill="1" applyBorder="1"/>
    <xf numFmtId="164" fontId="4" fillId="3" borderId="56" xfId="0" applyNumberFormat="1" applyFont="1" applyFill="1" applyBorder="1"/>
    <xf numFmtId="164" fontId="4" fillId="3" borderId="57" xfId="0" applyNumberFormat="1" applyFont="1" applyFill="1" applyBorder="1"/>
    <xf numFmtId="164" fontId="4" fillId="3" borderId="58" xfId="0" applyNumberFormat="1" applyFont="1" applyFill="1" applyBorder="1"/>
    <xf numFmtId="164" fontId="4" fillId="6" borderId="59" xfId="0" applyNumberFormat="1" applyFont="1" applyFill="1" applyBorder="1"/>
    <xf numFmtId="0" fontId="5" fillId="2" borderId="60" xfId="0" applyFont="1" applyFill="1" applyBorder="1"/>
    <xf numFmtId="0" fontId="5" fillId="2" borderId="61" xfId="0" applyFont="1" applyFill="1" applyBorder="1"/>
    <xf numFmtId="164" fontId="5" fillId="3" borderId="62" xfId="0" applyNumberFormat="1" applyFont="1" applyFill="1" applyBorder="1"/>
    <xf numFmtId="164" fontId="5" fillId="3" borderId="27" xfId="0" applyNumberFormat="1" applyFont="1" applyFill="1" applyBorder="1"/>
    <xf numFmtId="164" fontId="5" fillId="3" borderId="28" xfId="0" applyNumberFormat="1" applyFont="1" applyFill="1" applyBorder="1"/>
    <xf numFmtId="164" fontId="5" fillId="3" borderId="29" xfId="0" applyNumberFormat="1" applyFont="1" applyFill="1" applyBorder="1"/>
    <xf numFmtId="164" fontId="5" fillId="6" borderId="63" xfId="0" applyNumberFormat="1" applyFont="1" applyFill="1" applyBorder="1"/>
    <xf numFmtId="164" fontId="38" fillId="3" borderId="6" xfId="0" applyNumberFormat="1" applyFont="1" applyFill="1" applyBorder="1"/>
    <xf numFmtId="0" fontId="4" fillId="2" borderId="60" xfId="0" applyFont="1" applyFill="1" applyBorder="1"/>
    <xf numFmtId="0" fontId="4" fillId="2" borderId="61" xfId="0" applyFont="1" applyFill="1" applyBorder="1"/>
    <xf numFmtId="164" fontId="4" fillId="3" borderId="62" xfId="0" applyNumberFormat="1" applyFont="1" applyFill="1" applyBorder="1"/>
    <xf numFmtId="164" fontId="4" fillId="6" borderId="63" xfId="0" applyNumberFormat="1" applyFont="1" applyFill="1" applyBorder="1"/>
    <xf numFmtId="164" fontId="25" fillId="3" borderId="6" xfId="0" applyNumberFormat="1" applyFont="1" applyFill="1" applyBorder="1"/>
    <xf numFmtId="0" fontId="11" fillId="2" borderId="60" xfId="0" applyFont="1" applyFill="1" applyBorder="1"/>
    <xf numFmtId="0" fontId="11" fillId="2" borderId="61" xfId="0" applyFont="1" applyFill="1" applyBorder="1"/>
    <xf numFmtId="164" fontId="11" fillId="3" borderId="62" xfId="0" applyNumberFormat="1" applyFont="1" applyFill="1" applyBorder="1"/>
    <xf numFmtId="164" fontId="11" fillId="3" borderId="27" xfId="0" applyNumberFormat="1" applyFont="1" applyFill="1" applyBorder="1"/>
    <xf numFmtId="164" fontId="11" fillId="3" borderId="28" xfId="0" applyNumberFormat="1" applyFont="1" applyFill="1" applyBorder="1"/>
    <xf numFmtId="164" fontId="39" fillId="3" borderId="29" xfId="0" applyNumberFormat="1" applyFont="1" applyFill="1" applyBorder="1" applyAlignment="1"/>
    <xf numFmtId="164" fontId="11" fillId="6" borderId="63" xfId="0" applyNumberFormat="1" applyFont="1" applyFill="1" applyBorder="1"/>
    <xf numFmtId="0" fontId="25" fillId="3" borderId="6" xfId="0" applyFont="1" applyFill="1" applyBorder="1"/>
    <xf numFmtId="164" fontId="11" fillId="3" borderId="29" xfId="0" applyNumberFormat="1" applyFont="1" applyFill="1" applyBorder="1"/>
    <xf numFmtId="0" fontId="4" fillId="2" borderId="2" xfId="0" applyFont="1" applyFill="1" applyBorder="1"/>
    <xf numFmtId="164" fontId="39" fillId="3" borderId="27" xfId="0" applyNumberFormat="1" applyFont="1" applyFill="1" applyBorder="1" applyAlignment="1"/>
    <xf numFmtId="164" fontId="39" fillId="3" borderId="28" xfId="0" applyNumberFormat="1" applyFont="1" applyFill="1" applyBorder="1" applyAlignment="1"/>
    <xf numFmtId="0" fontId="5" fillId="3" borderId="4" xfId="0" applyFont="1" applyFill="1" applyBorder="1"/>
    <xf numFmtId="3" fontId="4" fillId="2" borderId="4" xfId="0" applyNumberFormat="1" applyFont="1" applyFill="1" applyBorder="1"/>
    <xf numFmtId="0" fontId="11" fillId="2" borderId="64" xfId="0" applyFont="1" applyFill="1" applyBorder="1"/>
    <xf numFmtId="0" fontId="2" fillId="2" borderId="65" xfId="0" applyFont="1" applyFill="1" applyBorder="1"/>
    <xf numFmtId="164" fontId="11" fillId="3" borderId="66" xfId="0" applyNumberFormat="1" applyFont="1" applyFill="1" applyBorder="1"/>
    <xf numFmtId="164" fontId="39" fillId="3" borderId="34" xfId="0" applyNumberFormat="1" applyFont="1" applyFill="1" applyBorder="1" applyAlignment="1"/>
    <xf numFmtId="164" fontId="39" fillId="3" borderId="35" xfId="0" applyNumberFormat="1" applyFont="1" applyFill="1" applyBorder="1" applyAlignment="1"/>
    <xf numFmtId="164" fontId="11" fillId="3" borderId="36" xfId="0" applyNumberFormat="1" applyFont="1" applyFill="1" applyBorder="1"/>
    <xf numFmtId="164" fontId="11" fillId="6" borderId="67" xfId="0" applyNumberFormat="1" applyFont="1" applyFill="1" applyBorder="1"/>
    <xf numFmtId="0" fontId="4" fillId="9" borderId="6" xfId="0" applyFont="1" applyFill="1" applyBorder="1"/>
    <xf numFmtId="0" fontId="4" fillId="6" borderId="6" xfId="0" applyFont="1" applyFill="1" applyBorder="1"/>
    <xf numFmtId="0" fontId="4" fillId="6" borderId="23" xfId="0" applyFont="1" applyFill="1" applyBorder="1"/>
    <xf numFmtId="10" fontId="4" fillId="6" borderId="6" xfId="0" applyNumberFormat="1" applyFont="1" applyFill="1" applyBorder="1"/>
    <xf numFmtId="0" fontId="5" fillId="6" borderId="6" xfId="0" applyFont="1" applyFill="1" applyBorder="1"/>
    <xf numFmtId="10" fontId="5" fillId="6" borderId="6" xfId="0" applyNumberFormat="1" applyFont="1" applyFill="1" applyBorder="1"/>
    <xf numFmtId="0" fontId="4" fillId="5" borderId="6" xfId="0" applyFont="1" applyFill="1" applyBorder="1"/>
    <xf numFmtId="10" fontId="4" fillId="5" borderId="6" xfId="0" applyNumberFormat="1" applyFont="1" applyFill="1" applyBorder="1"/>
    <xf numFmtId="0" fontId="5" fillId="5" borderId="6" xfId="0" applyFont="1" applyFill="1" applyBorder="1"/>
    <xf numFmtId="10" fontId="4" fillId="5" borderId="6" xfId="0" applyNumberFormat="1" applyFont="1" applyFill="1" applyBorder="1" applyAlignment="1"/>
    <xf numFmtId="10" fontId="4" fillId="6" borderId="7" xfId="0" applyNumberFormat="1" applyFont="1" applyFill="1" applyBorder="1"/>
    <xf numFmtId="10" fontId="5" fillId="6" borderId="2" xfId="0" applyNumberFormat="1" applyFont="1" applyFill="1" applyBorder="1"/>
    <xf numFmtId="10" fontId="26" fillId="6" borderId="70" xfId="0" applyNumberFormat="1" applyFont="1" applyFill="1" applyBorder="1" applyAlignment="1">
      <alignment horizontal="right" wrapText="1"/>
    </xf>
    <xf numFmtId="10" fontId="5" fillId="6" borderId="4" xfId="0" applyNumberFormat="1" applyFont="1" applyFill="1" applyBorder="1"/>
    <xf numFmtId="10" fontId="4" fillId="6" borderId="19" xfId="0" applyNumberFormat="1" applyFont="1" applyFill="1" applyBorder="1"/>
    <xf numFmtId="10" fontId="5" fillId="5" borderId="6" xfId="0" applyNumberFormat="1" applyFont="1" applyFill="1" applyBorder="1"/>
    <xf numFmtId="10" fontId="5" fillId="5" borderId="6" xfId="0" applyNumberFormat="1" applyFont="1" applyFill="1" applyBorder="1" applyAlignment="1"/>
    <xf numFmtId="10" fontId="4" fillId="2" borderId="6" xfId="0" applyNumberFormat="1" applyFont="1" applyFill="1" applyBorder="1"/>
    <xf numFmtId="10" fontId="5" fillId="2" borderId="6" xfId="0" applyNumberFormat="1" applyFont="1" applyFill="1" applyBorder="1"/>
    <xf numFmtId="0" fontId="42" fillId="11" borderId="49" xfId="0" applyFont="1" applyFill="1" applyBorder="1" applyAlignment="1">
      <alignment horizontal="center" vertical="center"/>
    </xf>
    <xf numFmtId="0" fontId="41" fillId="9" borderId="23" xfId="0" applyFont="1" applyFill="1" applyBorder="1" applyAlignment="1">
      <alignment vertical="center"/>
    </xf>
    <xf numFmtId="0" fontId="26" fillId="9" borderId="6" xfId="0" applyFont="1" applyFill="1" applyBorder="1"/>
    <xf numFmtId="0" fontId="26" fillId="9" borderId="6" xfId="0" applyFont="1" applyFill="1" applyBorder="1" applyAlignment="1"/>
    <xf numFmtId="0" fontId="26" fillId="9" borderId="5" xfId="0" applyFont="1" applyFill="1" applyBorder="1" applyAlignment="1"/>
    <xf numFmtId="0" fontId="4" fillId="12" borderId="24" xfId="0" applyFont="1" applyFill="1" applyBorder="1"/>
    <xf numFmtId="0" fontId="43" fillId="3" borderId="28" xfId="0" applyFont="1" applyFill="1" applyBorder="1"/>
    <xf numFmtId="0" fontId="44" fillId="3" borderId="28" xfId="0" applyFont="1" applyFill="1" applyBorder="1"/>
    <xf numFmtId="0" fontId="4" fillId="6" borderId="23" xfId="0" applyFont="1" applyFill="1" applyBorder="1" applyAlignment="1">
      <alignment vertical="center"/>
    </xf>
    <xf numFmtId="2" fontId="4" fillId="6" borderId="6" xfId="0" applyNumberFormat="1" applyFont="1" applyFill="1" applyBorder="1" applyAlignment="1">
      <alignment vertical="center"/>
    </xf>
    <xf numFmtId="3" fontId="43" fillId="3" borderId="28" xfId="0" applyNumberFormat="1" applyFont="1" applyFill="1" applyBorder="1"/>
    <xf numFmtId="2" fontId="4" fillId="6" borderId="5" xfId="0" applyNumberFormat="1" applyFont="1" applyFill="1" applyBorder="1" applyAlignment="1">
      <alignment vertical="center"/>
    </xf>
    <xf numFmtId="2" fontId="4" fillId="6" borderId="6" xfId="0" applyNumberFormat="1" applyFont="1" applyFill="1" applyBorder="1"/>
    <xf numFmtId="0" fontId="4" fillId="6" borderId="13" xfId="0" applyFont="1" applyFill="1" applyBorder="1"/>
    <xf numFmtId="2" fontId="4" fillId="6" borderId="14" xfId="0" applyNumberFormat="1" applyFont="1" applyFill="1" applyBorder="1" applyAlignment="1">
      <alignment vertical="center"/>
    </xf>
    <xf numFmtId="0" fontId="4" fillId="12" borderId="37" xfId="0" applyFont="1" applyFill="1" applyBorder="1"/>
    <xf numFmtId="0" fontId="4" fillId="8" borderId="6" xfId="0" applyFont="1" applyFill="1" applyBorder="1"/>
    <xf numFmtId="2" fontId="4" fillId="8" borderId="6" xfId="0" applyNumberFormat="1" applyFont="1" applyFill="1" applyBorder="1" applyAlignment="1">
      <alignment vertical="center"/>
    </xf>
    <xf numFmtId="10" fontId="4" fillId="8" borderId="6" xfId="0" applyNumberFormat="1" applyFont="1" applyFill="1" applyBorder="1"/>
    <xf numFmtId="0" fontId="5" fillId="8" borderId="6" xfId="0" applyFont="1" applyFill="1" applyBorder="1"/>
    <xf numFmtId="10" fontId="5" fillId="8" borderId="6" xfId="0" applyNumberFormat="1" applyFont="1" applyFill="1" applyBorder="1"/>
    <xf numFmtId="1" fontId="4" fillId="6" borderId="6" xfId="0" applyNumberFormat="1" applyFont="1" applyFill="1" applyBorder="1"/>
    <xf numFmtId="0" fontId="4" fillId="8" borderId="23" xfId="0" applyFont="1" applyFill="1" applyBorder="1"/>
    <xf numFmtId="0" fontId="4" fillId="12" borderId="21" xfId="0" applyFont="1" applyFill="1" applyBorder="1"/>
    <xf numFmtId="10" fontId="4" fillId="6" borderId="6" xfId="0" applyNumberFormat="1" applyFont="1" applyFill="1" applyBorder="1" applyAlignment="1">
      <alignment vertical="center"/>
    </xf>
    <xf numFmtId="10" fontId="4" fillId="6" borderId="5" xfId="0" applyNumberFormat="1" applyFont="1" applyFill="1" applyBorder="1" applyAlignment="1">
      <alignment vertical="center"/>
    </xf>
    <xf numFmtId="0" fontId="9" fillId="3" borderId="28" xfId="0" applyFont="1" applyFill="1" applyBorder="1"/>
    <xf numFmtId="0" fontId="5" fillId="3" borderId="28" xfId="0" applyFont="1" applyFill="1" applyBorder="1"/>
    <xf numFmtId="3" fontId="4" fillId="3" borderId="28" xfId="0" applyNumberFormat="1" applyFont="1" applyFill="1" applyBorder="1"/>
    <xf numFmtId="2" fontId="4" fillId="6" borderId="23" xfId="0" applyNumberFormat="1" applyFont="1" applyFill="1" applyBorder="1" applyAlignment="1">
      <alignment vertical="center"/>
    </xf>
    <xf numFmtId="2" fontId="4" fillId="6" borderId="13" xfId="0" applyNumberFormat="1" applyFont="1" applyFill="1" applyBorder="1" applyAlignment="1">
      <alignment vertical="center"/>
    </xf>
    <xf numFmtId="2" fontId="4" fillId="6" borderId="33" xfId="0" applyNumberFormat="1" applyFont="1" applyFill="1" applyBorder="1" applyAlignment="1">
      <alignment vertical="center"/>
    </xf>
    <xf numFmtId="10" fontId="4" fillId="3" borderId="6" xfId="0" applyNumberFormat="1" applyFont="1" applyFill="1" applyBorder="1"/>
    <xf numFmtId="166" fontId="4" fillId="6" borderId="6" xfId="0" applyNumberFormat="1" applyFont="1" applyFill="1" applyBorder="1" applyAlignment="1">
      <alignment vertical="center"/>
    </xf>
    <xf numFmtId="166" fontId="4" fillId="6" borderId="5" xfId="0" applyNumberFormat="1" applyFont="1" applyFill="1" applyBorder="1" applyAlignment="1">
      <alignment vertical="center"/>
    </xf>
    <xf numFmtId="166" fontId="4" fillId="6" borderId="14" xfId="0" applyNumberFormat="1" applyFont="1" applyFill="1" applyBorder="1" applyAlignment="1">
      <alignment vertical="center"/>
    </xf>
    <xf numFmtId="0" fontId="45" fillId="3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5" fillId="4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/>
    <xf numFmtId="14" fontId="4" fillId="3" borderId="6" xfId="0" applyNumberFormat="1" applyFont="1" applyFill="1" applyBorder="1"/>
    <xf numFmtId="165" fontId="4" fillId="3" borderId="6" xfId="0" applyNumberFormat="1" applyFont="1" applyFill="1" applyBorder="1"/>
    <xf numFmtId="14" fontId="29" fillId="0" borderId="0" xfId="0" applyNumberFormat="1" applyFont="1" applyAlignment="1">
      <alignment horizontal="right"/>
    </xf>
    <xf numFmtId="165" fontId="29" fillId="0" borderId="0" xfId="0" applyNumberFormat="1" applyFont="1" applyAlignment="1">
      <alignment horizontal="right"/>
    </xf>
    <xf numFmtId="0" fontId="5" fillId="2" borderId="10" xfId="0" applyFont="1" applyFill="1" applyBorder="1"/>
    <xf numFmtId="165" fontId="4" fillId="2" borderId="11" xfId="0" applyNumberFormat="1" applyFont="1" applyFill="1" applyBorder="1"/>
    <xf numFmtId="165" fontId="4" fillId="2" borderId="76" xfId="0" applyNumberFormat="1" applyFont="1" applyFill="1" applyBorder="1"/>
    <xf numFmtId="165" fontId="4" fillId="2" borderId="6" xfId="0" applyNumberFormat="1" applyFont="1" applyFill="1" applyBorder="1"/>
    <xf numFmtId="165" fontId="4" fillId="2" borderId="5" xfId="0" applyNumberFormat="1" applyFont="1" applyFill="1" applyBorder="1"/>
    <xf numFmtId="0" fontId="5" fillId="2" borderId="13" xfId="0" applyFont="1" applyFill="1" applyBorder="1"/>
    <xf numFmtId="165" fontId="4" fillId="2" borderId="14" xfId="0" applyNumberFormat="1" applyFont="1" applyFill="1" applyBorder="1"/>
    <xf numFmtId="165" fontId="4" fillId="2" borderId="33" xfId="0" applyNumberFormat="1" applyFont="1" applyFill="1" applyBorder="1"/>
    <xf numFmtId="165" fontId="4" fillId="2" borderId="11" xfId="0" applyNumberFormat="1" applyFont="1" applyFill="1" applyBorder="1" applyAlignment="1"/>
    <xf numFmtId="165" fontId="4" fillId="2" borderId="76" xfId="0" applyNumberFormat="1" applyFont="1" applyFill="1" applyBorder="1" applyAlignment="1"/>
    <xf numFmtId="14" fontId="4" fillId="3" borderId="23" xfId="0" applyNumberFormat="1" applyFont="1" applyFill="1" applyBorder="1"/>
    <xf numFmtId="0" fontId="46" fillId="2" borderId="6" xfId="0" applyFont="1" applyFill="1" applyBorder="1"/>
    <xf numFmtId="14" fontId="4" fillId="6" borderId="6" xfId="0" applyNumberFormat="1" applyFont="1" applyFill="1" applyBorder="1"/>
    <xf numFmtId="165" fontId="4" fillId="6" borderId="6" xfId="0" applyNumberFormat="1" applyFont="1" applyFill="1" applyBorder="1"/>
    <xf numFmtId="14" fontId="29" fillId="0" borderId="0" xfId="0" applyNumberFormat="1" applyFont="1" applyAlignment="1">
      <alignment horizontal="right"/>
    </xf>
    <xf numFmtId="0" fontId="9" fillId="3" borderId="0" xfId="0" applyFont="1" applyFill="1"/>
    <xf numFmtId="0" fontId="41" fillId="9" borderId="6" xfId="0" applyFont="1" applyFill="1" applyBorder="1" applyAlignment="1">
      <alignment vertical="center"/>
    </xf>
    <xf numFmtId="0" fontId="4" fillId="13" borderId="24" xfId="0" applyFont="1" applyFill="1" applyBorder="1"/>
    <xf numFmtId="0" fontId="4" fillId="4" borderId="6" xfId="0" applyFont="1" applyFill="1" applyBorder="1"/>
    <xf numFmtId="0" fontId="47" fillId="4" borderId="6" xfId="0" applyFont="1" applyFill="1" applyBorder="1" applyAlignment="1">
      <alignment horizontal="center" vertical="center"/>
    </xf>
    <xf numFmtId="0" fontId="44" fillId="4" borderId="6" xfId="0" applyFont="1" applyFill="1" applyBorder="1" applyAlignment="1">
      <alignment horizontal="center" vertical="center"/>
    </xf>
    <xf numFmtId="0" fontId="4" fillId="8" borderId="79" xfId="0" applyFont="1" applyFill="1" applyBorder="1"/>
    <xf numFmtId="0" fontId="4" fillId="8" borderId="81" xfId="0" applyFont="1" applyFill="1" applyBorder="1"/>
    <xf numFmtId="0" fontId="4" fillId="8" borderId="4" xfId="0" applyFont="1" applyFill="1" applyBorder="1"/>
    <xf numFmtId="0" fontId="4" fillId="8" borderId="23" xfId="0" applyFont="1" applyFill="1" applyBorder="1" applyAlignment="1">
      <alignment vertical="center"/>
    </xf>
    <xf numFmtId="43" fontId="4" fillId="8" borderId="6" xfId="0" applyNumberFormat="1" applyFont="1" applyFill="1" applyBorder="1" applyAlignment="1">
      <alignment vertical="center"/>
    </xf>
    <xf numFmtId="43" fontId="4" fillId="8" borderId="2" xfId="0" applyNumberFormat="1" applyFont="1" applyFill="1" applyBorder="1" applyAlignment="1">
      <alignment vertical="center"/>
    </xf>
    <xf numFmtId="0" fontId="9" fillId="8" borderId="81" xfId="0" applyFont="1" applyFill="1" applyBorder="1"/>
    <xf numFmtId="0" fontId="4" fillId="14" borderId="82" xfId="0" applyFont="1" applyFill="1" applyBorder="1"/>
    <xf numFmtId="0" fontId="4" fillId="12" borderId="83" xfId="0" applyFont="1" applyFill="1" applyBorder="1"/>
    <xf numFmtId="166" fontId="4" fillId="6" borderId="33" xfId="0" applyNumberFormat="1" applyFont="1" applyFill="1" applyBorder="1" applyAlignment="1">
      <alignment vertical="center"/>
    </xf>
    <xf numFmtId="1" fontId="4" fillId="6" borderId="6" xfId="0" applyNumberFormat="1" applyFont="1" applyFill="1" applyBorder="1" applyAlignment="1">
      <alignment vertical="center"/>
    </xf>
    <xf numFmtId="1" fontId="4" fillId="6" borderId="5" xfId="0" applyNumberFormat="1" applyFont="1" applyFill="1" applyBorder="1" applyAlignment="1">
      <alignment vertical="center"/>
    </xf>
    <xf numFmtId="9" fontId="4" fillId="6" borderId="6" xfId="0" applyNumberFormat="1" applyFont="1" applyFill="1" applyBorder="1" applyAlignment="1">
      <alignment vertical="center"/>
    </xf>
    <xf numFmtId="9" fontId="4" fillId="6" borderId="5" xfId="0" applyNumberFormat="1" applyFont="1" applyFill="1" applyBorder="1" applyAlignment="1">
      <alignment vertical="center"/>
    </xf>
    <xf numFmtId="2" fontId="4" fillId="8" borderId="23" xfId="0" applyNumberFormat="1" applyFont="1" applyFill="1" applyBorder="1" applyAlignment="1">
      <alignment vertical="center"/>
    </xf>
    <xf numFmtId="43" fontId="4" fillId="6" borderId="6" xfId="0" applyNumberFormat="1" applyFont="1" applyFill="1" applyBorder="1" applyAlignment="1">
      <alignment vertical="center"/>
    </xf>
    <xf numFmtId="43" fontId="4" fillId="6" borderId="5" xfId="0" applyNumberFormat="1" applyFont="1" applyFill="1" applyBorder="1" applyAlignment="1">
      <alignment vertical="center"/>
    </xf>
    <xf numFmtId="10" fontId="4" fillId="6" borderId="14" xfId="0" applyNumberFormat="1" applyFont="1" applyFill="1" applyBorder="1" applyAlignment="1">
      <alignment vertical="center"/>
    </xf>
    <xf numFmtId="10" fontId="4" fillId="6" borderId="33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/>
    <xf numFmtId="0" fontId="2" fillId="2" borderId="2" xfId="0" applyFont="1" applyFill="1" applyBorder="1" applyAlignment="1">
      <alignment horizontal="center" wrapText="1"/>
    </xf>
    <xf numFmtId="0" fontId="3" fillId="0" borderId="3" xfId="0" applyFont="1" applyBorder="1"/>
    <xf numFmtId="0" fontId="3" fillId="0" borderId="4" xfId="0" applyFont="1" applyBorder="1"/>
    <xf numFmtId="0" fontId="5" fillId="4" borderId="12" xfId="0" applyFont="1" applyFill="1" applyBorder="1" applyAlignment="1">
      <alignment horizontal="center" vertical="center"/>
    </xf>
    <xf numFmtId="0" fontId="3" fillId="0" borderId="15" xfId="0" applyFont="1" applyBorder="1"/>
    <xf numFmtId="0" fontId="2" fillId="2" borderId="2" xfId="0" applyFont="1" applyFill="1" applyBorder="1" applyAlignment="1">
      <alignment horizontal="center" vertical="top" wrapText="1"/>
    </xf>
    <xf numFmtId="0" fontId="5" fillId="7" borderId="40" xfId="0" applyFont="1" applyFill="1" applyBorder="1" applyAlignment="1">
      <alignment horizontal="center" vertical="center"/>
    </xf>
    <xf numFmtId="0" fontId="3" fillId="0" borderId="43" xfId="0" applyFont="1" applyBorder="1"/>
    <xf numFmtId="0" fontId="40" fillId="8" borderId="22" xfId="0" applyFont="1" applyFill="1" applyBorder="1" applyAlignment="1">
      <alignment horizontal="center" vertical="center"/>
    </xf>
    <xf numFmtId="0" fontId="41" fillId="9" borderId="30" xfId="0" applyFont="1" applyFill="1" applyBorder="1" applyAlignment="1">
      <alignment horizontal="center" vertical="center"/>
    </xf>
    <xf numFmtId="0" fontId="3" fillId="0" borderId="68" xfId="0" applyFont="1" applyBorder="1"/>
    <xf numFmtId="0" fontId="3" fillId="0" borderId="25" xfId="0" applyFont="1" applyBorder="1"/>
    <xf numFmtId="0" fontId="3" fillId="0" borderId="16" xfId="0" applyFont="1" applyBorder="1"/>
    <xf numFmtId="0" fontId="3" fillId="0" borderId="69" xfId="0" applyFont="1" applyBorder="1"/>
    <xf numFmtId="0" fontId="3" fillId="0" borderId="18" xfId="0" applyFont="1" applyBorder="1"/>
    <xf numFmtId="0" fontId="41" fillId="10" borderId="30" xfId="0" applyFont="1" applyFill="1" applyBorder="1" applyAlignment="1">
      <alignment horizontal="center" vertical="center"/>
    </xf>
    <xf numFmtId="0" fontId="40" fillId="8" borderId="71" xfId="0" applyFont="1" applyFill="1" applyBorder="1" applyAlignment="1">
      <alignment horizontal="center" vertical="center"/>
    </xf>
    <xf numFmtId="0" fontId="3" fillId="0" borderId="72" xfId="0" applyFont="1" applyBorder="1"/>
    <xf numFmtId="0" fontId="3" fillId="0" borderId="73" xfId="0" applyFont="1" applyBorder="1"/>
    <xf numFmtId="0" fontId="41" fillId="2" borderId="30" xfId="0" applyFont="1" applyFill="1" applyBorder="1" applyAlignment="1">
      <alignment horizontal="center" vertical="center"/>
    </xf>
    <xf numFmtId="0" fontId="3" fillId="0" borderId="74" xfId="0" applyFont="1" applyBorder="1"/>
    <xf numFmtId="0" fontId="41" fillId="6" borderId="22" xfId="0" applyFont="1" applyFill="1" applyBorder="1" applyAlignment="1">
      <alignment horizontal="center" vertical="center"/>
    </xf>
    <xf numFmtId="0" fontId="3" fillId="0" borderId="75" xfId="0" applyFont="1" applyBorder="1"/>
    <xf numFmtId="2" fontId="41" fillId="6" borderId="22" xfId="0" applyNumberFormat="1" applyFont="1" applyFill="1" applyBorder="1" applyAlignment="1">
      <alignment horizontal="center" vertical="center"/>
    </xf>
    <xf numFmtId="0" fontId="40" fillId="8" borderId="30" xfId="0" applyFont="1" applyFill="1" applyBorder="1" applyAlignment="1">
      <alignment horizontal="center" vertical="center"/>
    </xf>
    <xf numFmtId="0" fontId="3" fillId="0" borderId="77" xfId="0" applyFont="1" applyBorder="1"/>
    <xf numFmtId="0" fontId="3" fillId="0" borderId="78" xfId="0" applyFont="1" applyBorder="1"/>
    <xf numFmtId="0" fontId="48" fillId="8" borderId="30" xfId="0" applyFont="1" applyFill="1" applyBorder="1" applyAlignment="1">
      <alignment horizontal="center" vertical="center"/>
    </xf>
    <xf numFmtId="2" fontId="41" fillId="8" borderId="22" xfId="0" applyNumberFormat="1" applyFont="1" applyFill="1" applyBorder="1" applyAlignment="1">
      <alignment horizontal="center" vertical="center"/>
    </xf>
    <xf numFmtId="0" fontId="3" fillId="0" borderId="80" xfId="0" applyFont="1" applyBorder="1"/>
    <xf numFmtId="0" fontId="0" fillId="0" borderId="6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1" i="0">
                <a:solidFill>
                  <a:srgbClr val="757575"/>
                </a:solidFill>
                <a:latin typeface="Calibri"/>
              </a:defRPr>
            </a:pPr>
            <a:r>
              <a:rPr lang="en-US" sz="2000" b="1" i="0">
                <a:solidFill>
                  <a:srgbClr val="757575"/>
                </a:solidFill>
                <a:latin typeface="Calibri"/>
              </a:rPr>
              <a:t>Change in Different Asset Category Since Base Year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'CSA Balance Sheets'!$B$59:$B$61</c:f>
              <c:strCache>
                <c:ptCount val="3"/>
                <c:pt idx="0">
                  <c:v>Property, plant and equipment</c:v>
                </c:pt>
                <c:pt idx="1">
                  <c:v>Intangible assets</c:v>
                </c:pt>
                <c:pt idx="2">
                  <c:v>Other receivables</c:v>
                </c:pt>
              </c:strCache>
            </c:strRef>
          </c:cat>
          <c:val>
            <c:numRef>
              <c:f>'CSA Balance Sheets'!$B$64:$B$68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CBA-49DE-90CF-22392775F15E}"/>
            </c:ext>
          </c:extLst>
        </c:ser>
        <c:ser>
          <c:idx val="1"/>
          <c:order val="1"/>
          <c:tx>
            <c:v>2019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'CSA Balance Sheets'!$B$59:$B$61</c:f>
              <c:strCache>
                <c:ptCount val="3"/>
                <c:pt idx="0">
                  <c:v>Property, plant and equipment</c:v>
                </c:pt>
                <c:pt idx="1">
                  <c:v>Intangible assets</c:v>
                </c:pt>
                <c:pt idx="2">
                  <c:v>Other receivables</c:v>
                </c:pt>
              </c:strCache>
            </c:strRef>
          </c:cat>
          <c:val>
            <c:numRef>
              <c:f>'CSA Balance Sheets'!$C$59:$C$61</c:f>
              <c:numCache>
                <c:formatCode>0.00%</c:formatCode>
                <c:ptCount val="3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CBA-49DE-90CF-22392775F15E}"/>
            </c:ext>
          </c:extLst>
        </c:ser>
        <c:ser>
          <c:idx val="2"/>
          <c:order val="2"/>
          <c:tx>
            <c:v>2020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'CSA Balance Sheets'!$B$59:$B$61</c:f>
              <c:strCache>
                <c:ptCount val="3"/>
                <c:pt idx="0">
                  <c:v>Property, plant and equipment</c:v>
                </c:pt>
                <c:pt idx="1">
                  <c:v>Intangible assets</c:v>
                </c:pt>
                <c:pt idx="2">
                  <c:v>Other receivables</c:v>
                </c:pt>
              </c:strCache>
            </c:strRef>
          </c:cat>
          <c:val>
            <c:numRef>
              <c:f>'CSA Balance Sheets'!$C$64:$C$68</c:f>
              <c:numCache>
                <c:formatCode>0.00%</c:formatCode>
                <c:ptCount val="5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CBA-49DE-90CF-22392775F15E}"/>
            </c:ext>
          </c:extLst>
        </c:ser>
        <c:ser>
          <c:idx val="3"/>
          <c:order val="3"/>
          <c:tx>
            <c:v>2021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'CSA Balance Sheets'!$B$59:$B$61</c:f>
              <c:strCache>
                <c:ptCount val="3"/>
                <c:pt idx="0">
                  <c:v>Property, plant and equipment</c:v>
                </c:pt>
                <c:pt idx="1">
                  <c:v>Intangible assets</c:v>
                </c:pt>
                <c:pt idx="2">
                  <c:v>Other receivables</c:v>
                </c:pt>
              </c:strCache>
            </c:strRef>
          </c:cat>
          <c:val>
            <c:numRef>
              <c:f>'CSA Balance Sheets'!$D$59:$D$61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ACBA-49DE-90CF-22392775F15E}"/>
            </c:ext>
          </c:extLst>
        </c:ser>
        <c:ser>
          <c:idx val="4"/>
          <c:order val="4"/>
          <c:tx>
            <c:v>2022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'CSA Balance Sheets'!$B$59:$B$61</c:f>
              <c:strCache>
                <c:ptCount val="3"/>
                <c:pt idx="0">
                  <c:v>Property, plant and equipment</c:v>
                </c:pt>
                <c:pt idx="1">
                  <c:v>Intangible assets</c:v>
                </c:pt>
                <c:pt idx="2">
                  <c:v>Other receivables</c:v>
                </c:pt>
              </c:strCache>
            </c:strRef>
          </c:cat>
          <c:val>
            <c:numRef>
              <c:f>'CSA Balance Sheets'!$D$64:$D$68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ACBA-49DE-90CF-22392775F15E}"/>
            </c:ext>
          </c:extLst>
        </c:ser>
        <c:ser>
          <c:idx val="5"/>
          <c:order val="5"/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'CSA Balance Sheets'!$B$59:$B$61</c:f>
              <c:strCache>
                <c:ptCount val="3"/>
                <c:pt idx="0">
                  <c:v>Property, plant and equipment</c:v>
                </c:pt>
                <c:pt idx="1">
                  <c:v>Intangible assets</c:v>
                </c:pt>
                <c:pt idx="2">
                  <c:v>Other receivables</c:v>
                </c:pt>
              </c:strCache>
            </c:strRef>
          </c:cat>
          <c:val>
            <c:numRef>
              <c:f>'CSA Balance Sheets'!$E$59:$E$61</c:f>
              <c:numCache>
                <c:formatCode>0.00%</c:formatCode>
                <c:ptCount val="3"/>
                <c:pt idx="0">
                  <c:v>1.0009466803681948</c:v>
                </c:pt>
                <c:pt idx="1">
                  <c:v>0.89329573663874706</c:v>
                </c:pt>
                <c:pt idx="2">
                  <c:v>1.1015969459197312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ACBA-49DE-90CF-22392775F15E}"/>
            </c:ext>
          </c:extLst>
        </c:ser>
        <c:ser>
          <c:idx val="6"/>
          <c:order val="6"/>
          <c:spPr>
            <a:solidFill>
              <a:srgbClr val="D5E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'CSA Balance Sheets'!$B$59:$B$61</c:f>
              <c:strCache>
                <c:ptCount val="3"/>
                <c:pt idx="0">
                  <c:v>Property, plant and equipment</c:v>
                </c:pt>
                <c:pt idx="1">
                  <c:v>Intangible assets</c:v>
                </c:pt>
                <c:pt idx="2">
                  <c:v>Other receivables</c:v>
                </c:pt>
              </c:strCache>
            </c:strRef>
          </c:cat>
          <c:val>
            <c:numRef>
              <c:f>'CSA Balance Sheets'!$E$64:$E$68</c:f>
              <c:numCache>
                <c:formatCode>0.00%</c:formatCode>
                <c:ptCount val="5"/>
                <c:pt idx="0">
                  <c:v>1.2373307186571962</c:v>
                </c:pt>
                <c:pt idx="1">
                  <c:v>0.97341698868841497</c:v>
                </c:pt>
                <c:pt idx="2">
                  <c:v>1.1797971002163452</c:v>
                </c:pt>
                <c:pt idx="3">
                  <c:v>1.6629964502874579</c:v>
                </c:pt>
                <c:pt idx="4">
                  <c:v>1.205905883305787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ACBA-49DE-90CF-22392775F15E}"/>
            </c:ext>
          </c:extLst>
        </c:ser>
        <c:ser>
          <c:idx val="7"/>
          <c:order val="7"/>
          <c:spPr>
            <a:solidFill>
              <a:srgbClr val="F9D6BE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'CSA Balance Sheets'!$B$59:$B$61</c:f>
              <c:strCache>
                <c:ptCount val="3"/>
                <c:pt idx="0">
                  <c:v>Property, plant and equipment</c:v>
                </c:pt>
                <c:pt idx="1">
                  <c:v>Intangible assets</c:v>
                </c:pt>
                <c:pt idx="2">
                  <c:v>Other receivables</c:v>
                </c:pt>
              </c:strCache>
            </c:strRef>
          </c:cat>
          <c:val>
            <c:numRef>
              <c:f>'CSA Balance Sheets'!$F$59:$F$61</c:f>
              <c:numCache>
                <c:formatCode>0.00%</c:formatCode>
                <c:ptCount val="3"/>
                <c:pt idx="0">
                  <c:v>1.0973507060106633</c:v>
                </c:pt>
                <c:pt idx="1">
                  <c:v>1.5345691681916345</c:v>
                </c:pt>
                <c:pt idx="2">
                  <c:v>1.3040872179382157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ACBA-49DE-90CF-22392775F15E}"/>
            </c:ext>
          </c:extLst>
        </c:ser>
        <c:ser>
          <c:idx val="8"/>
          <c:order val="8"/>
          <c:invertIfNegative val="1"/>
          <c:cat>
            <c:strRef>
              <c:f>'CSA Balance Sheets'!$B$59:$B$61</c:f>
              <c:strCache>
                <c:ptCount val="3"/>
                <c:pt idx="0">
                  <c:v>Property, plant and equipment</c:v>
                </c:pt>
                <c:pt idx="1">
                  <c:v>Intangible assets</c:v>
                </c:pt>
                <c:pt idx="2">
                  <c:v>Other receivables</c:v>
                </c:pt>
              </c:strCache>
            </c:strRef>
          </c:cat>
          <c:val>
            <c:numRef>
              <c:f>'CSA Balance Sheets'!$F$64:$F$68</c:f>
              <c:numCache>
                <c:formatCode>0.00%</c:formatCode>
                <c:ptCount val="5"/>
                <c:pt idx="0">
                  <c:v>1.5762812905008605</c:v>
                </c:pt>
                <c:pt idx="1">
                  <c:v>1.0475845066796434</c:v>
                </c:pt>
                <c:pt idx="2">
                  <c:v>1.2242910688692044</c:v>
                </c:pt>
                <c:pt idx="3">
                  <c:v>0</c:v>
                </c:pt>
                <c:pt idx="4">
                  <c:v>1.605835300812412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BA-49DE-90CF-22392775F15E}"/>
            </c:ext>
          </c:extLst>
        </c:ser>
        <c:ser>
          <c:idx val="9"/>
          <c:order val="9"/>
          <c:invertIfNegative val="1"/>
          <c:cat>
            <c:strRef>
              <c:f>'CSA Balance Sheets'!$B$59:$B$61</c:f>
              <c:strCache>
                <c:ptCount val="3"/>
                <c:pt idx="0">
                  <c:v>Property, plant and equipment</c:v>
                </c:pt>
                <c:pt idx="1">
                  <c:v>Intangible assets</c:v>
                </c:pt>
                <c:pt idx="2">
                  <c:v>Other receivables</c:v>
                </c:pt>
              </c:strCache>
            </c:strRef>
          </c:cat>
          <c:val>
            <c:numRef>
              <c:f>'CSA Balance Sheets'!$G$59:$G$61</c:f>
              <c:numCache>
                <c:formatCode>0.00%</c:formatCode>
                <c:ptCount val="3"/>
                <c:pt idx="0">
                  <c:v>1.3034779624576243</c:v>
                </c:pt>
                <c:pt idx="1">
                  <c:v>1.6613493289791472</c:v>
                </c:pt>
                <c:pt idx="2">
                  <c:v>1.5660210358214519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BA-49DE-90CF-22392775F15E}"/>
            </c:ext>
          </c:extLst>
        </c:ser>
        <c:ser>
          <c:idx val="10"/>
          <c:order val="10"/>
          <c:invertIfNegative val="1"/>
          <c:cat>
            <c:strRef>
              <c:f>'CSA Balance Sheets'!$B$59:$B$61</c:f>
              <c:strCache>
                <c:ptCount val="3"/>
                <c:pt idx="0">
                  <c:v>Property, plant and equipment</c:v>
                </c:pt>
                <c:pt idx="1">
                  <c:v>Intangible assets</c:v>
                </c:pt>
                <c:pt idx="2">
                  <c:v>Other receivables</c:v>
                </c:pt>
              </c:strCache>
            </c:strRef>
          </c:cat>
          <c:val>
            <c:numRef>
              <c:f>'CSA Balance Sheets'!$G$64:$G$68</c:f>
              <c:numCache>
                <c:formatCode>0.00%</c:formatCode>
                <c:ptCount val="5"/>
                <c:pt idx="0">
                  <c:v>1.787031109965135</c:v>
                </c:pt>
                <c:pt idx="1">
                  <c:v>2.1738000836047386</c:v>
                </c:pt>
                <c:pt idx="2">
                  <c:v>0.76811566367574358</c:v>
                </c:pt>
                <c:pt idx="3">
                  <c:v>0</c:v>
                </c:pt>
                <c:pt idx="4">
                  <c:v>1.8131546334202209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CBA-49DE-90CF-22392775F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4708239"/>
        <c:axId val="688812976"/>
      </c:barChart>
      <c:catAx>
        <c:axId val="414708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88812976"/>
        <c:crosses val="autoZero"/>
        <c:auto val="1"/>
        <c:lblAlgn val="ctr"/>
        <c:lblOffset val="100"/>
        <c:noMultiLvlLbl val="1"/>
      </c:catAx>
      <c:valAx>
        <c:axId val="688812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14708239"/>
        <c:crosses val="autoZero"/>
        <c:crossBetween val="between"/>
      </c:valAx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overlay val="0"/>
      <c:txPr>
        <a:bodyPr/>
        <a:lstStyle/>
        <a:p>
          <a:pPr lvl="0">
            <a:defRPr sz="12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2019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'Activity Ratios'!$B$5</c:f>
              <c:strCache>
                <c:ptCount val="1"/>
                <c:pt idx="0">
                  <c:v>Receivables Turnover</c:v>
                </c:pt>
              </c:strCache>
            </c:strRef>
          </c:cat>
          <c:val>
            <c:numRef>
              <c:f>'Activity Ratios'!$C$5</c:f>
              <c:numCache>
                <c:formatCode>0.00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AF3-4F2C-ABC7-96DE8A295DCD}"/>
            </c:ext>
          </c:extLst>
        </c:ser>
        <c:ser>
          <c:idx val="1"/>
          <c:order val="1"/>
          <c:tx>
            <c:v>2020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'Activity Ratios'!$B$5</c:f>
              <c:strCache>
                <c:ptCount val="1"/>
                <c:pt idx="0">
                  <c:v>Receivables Turnover</c:v>
                </c:pt>
              </c:strCache>
            </c:strRef>
          </c:cat>
          <c:val>
            <c:numRef>
              <c:f>'Activity Ratios'!$D$5</c:f>
              <c:numCache>
                <c:formatCode>0.00</c:formatCode>
                <c:ptCount val="1"/>
                <c:pt idx="0">
                  <c:v>22.732790045374248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AF3-4F2C-ABC7-96DE8A295DCD}"/>
            </c:ext>
          </c:extLst>
        </c:ser>
        <c:ser>
          <c:idx val="2"/>
          <c:order val="2"/>
          <c:tx>
            <c:v>2021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'Activity Ratios'!$B$5</c:f>
              <c:strCache>
                <c:ptCount val="1"/>
                <c:pt idx="0">
                  <c:v>Receivables Turnover</c:v>
                </c:pt>
              </c:strCache>
            </c:strRef>
          </c:cat>
          <c:val>
            <c:numRef>
              <c:f>'Activity Ratios'!$E$5</c:f>
              <c:numCache>
                <c:formatCode>0.00</c:formatCode>
                <c:ptCount val="1"/>
                <c:pt idx="0">
                  <c:v>22.592981243564452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AF3-4F2C-ABC7-96DE8A295DCD}"/>
            </c:ext>
          </c:extLst>
        </c:ser>
        <c:ser>
          <c:idx val="3"/>
          <c:order val="3"/>
          <c:tx>
            <c:v>2022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'Activity Ratios'!$B$5</c:f>
              <c:strCache>
                <c:ptCount val="1"/>
                <c:pt idx="0">
                  <c:v>Receivables Turnover</c:v>
                </c:pt>
              </c:strCache>
            </c:strRef>
          </c:cat>
          <c:val>
            <c:numRef>
              <c:f>'Activity Ratios'!$F$5</c:f>
              <c:numCache>
                <c:formatCode>0.00</c:formatCode>
                <c:ptCount val="1"/>
                <c:pt idx="0">
                  <c:v>23.271153705726331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EAF3-4F2C-ABC7-96DE8A295DCD}"/>
            </c:ext>
          </c:extLst>
        </c:ser>
        <c:ser>
          <c:idx val="4"/>
          <c:order val="4"/>
          <c:invertIfNegative val="1"/>
          <c:cat>
            <c:strRef>
              <c:f>'Activity Ratios'!$B$5</c:f>
              <c:strCache>
                <c:ptCount val="1"/>
                <c:pt idx="0">
                  <c:v>Receivables Turnover</c:v>
                </c:pt>
              </c:strCache>
            </c:strRef>
          </c:cat>
          <c:val>
            <c:numRef>
              <c:f>'Activity Ratios'!$G$5</c:f>
              <c:numCache>
                <c:formatCode>0.00</c:formatCode>
                <c:ptCount val="1"/>
                <c:pt idx="0">
                  <c:v>23.904365948818903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F3-4F2C-ABC7-96DE8A295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832971"/>
        <c:axId val="1836157522"/>
      </c:barChart>
      <c:catAx>
        <c:axId val="2141832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1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836157522"/>
        <c:crosses val="autoZero"/>
        <c:auto val="1"/>
        <c:lblAlgn val="ctr"/>
        <c:lblOffset val="100"/>
        <c:noMultiLvlLbl val="1"/>
      </c:catAx>
      <c:valAx>
        <c:axId val="183615752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41832971"/>
        <c:crosses val="autoZero"/>
        <c:crossBetween val="between"/>
      </c:valAx>
    </c:plotArea>
    <c:legend>
      <c:legendPos val="b"/>
      <c:legendEntry>
        <c:idx val="4"/>
        <c:delete val="1"/>
      </c:legendEntry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2019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'Activity Ratios'!$B$6</c:f>
              <c:strCache>
                <c:ptCount val="1"/>
                <c:pt idx="0">
                  <c:v>Days of Sales Outstanding</c:v>
                </c:pt>
              </c:strCache>
            </c:strRef>
          </c:cat>
          <c:val>
            <c:numRef>
              <c:f>'Activity Ratios'!$C$6</c:f>
              <c:numCache>
                <c:formatCode>0.00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F5E-4DBA-A276-B62FDA119574}"/>
            </c:ext>
          </c:extLst>
        </c:ser>
        <c:ser>
          <c:idx val="1"/>
          <c:order val="1"/>
          <c:tx>
            <c:v>2020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'Activity Ratios'!$B$6</c:f>
              <c:strCache>
                <c:ptCount val="1"/>
                <c:pt idx="0">
                  <c:v>Days of Sales Outstanding</c:v>
                </c:pt>
              </c:strCache>
            </c:strRef>
          </c:cat>
          <c:val>
            <c:numRef>
              <c:f>'Activity Ratios'!$D$6</c:f>
              <c:numCache>
                <c:formatCode>0.00</c:formatCode>
                <c:ptCount val="1"/>
                <c:pt idx="0">
                  <c:v>15.836155583254248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F5E-4DBA-A276-B62FDA119574}"/>
            </c:ext>
          </c:extLst>
        </c:ser>
        <c:ser>
          <c:idx val="2"/>
          <c:order val="2"/>
          <c:tx>
            <c:v>2021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'Activity Ratios'!$B$6</c:f>
              <c:strCache>
                <c:ptCount val="1"/>
                <c:pt idx="0">
                  <c:v>Days of Sales Outstanding</c:v>
                </c:pt>
              </c:strCache>
            </c:strRef>
          </c:cat>
          <c:val>
            <c:numRef>
              <c:f>'Activity Ratios'!$E$6</c:f>
              <c:numCache>
                <c:formatCode>0.00</c:formatCode>
                <c:ptCount val="1"/>
                <c:pt idx="0">
                  <c:v>15.934152120917862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F5E-4DBA-A276-B62FDA119574}"/>
            </c:ext>
          </c:extLst>
        </c:ser>
        <c:ser>
          <c:idx val="3"/>
          <c:order val="3"/>
          <c:tx>
            <c:v>2022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'Activity Ratios'!$B$6</c:f>
              <c:strCache>
                <c:ptCount val="1"/>
                <c:pt idx="0">
                  <c:v>Days of Sales Outstanding</c:v>
                </c:pt>
              </c:strCache>
            </c:strRef>
          </c:cat>
          <c:val>
            <c:numRef>
              <c:f>'Activity Ratios'!$F$6</c:f>
              <c:numCache>
                <c:formatCode>0.00</c:formatCode>
                <c:ptCount val="1"/>
                <c:pt idx="0">
                  <c:v>15.469795977988612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3F5E-4DBA-A276-B62FDA119574}"/>
            </c:ext>
          </c:extLst>
        </c:ser>
        <c:ser>
          <c:idx val="4"/>
          <c:order val="4"/>
          <c:invertIfNegative val="1"/>
          <c:cat>
            <c:strRef>
              <c:f>'Activity Ratios'!$B$6</c:f>
              <c:strCache>
                <c:ptCount val="1"/>
                <c:pt idx="0">
                  <c:v>Days of Sales Outstanding</c:v>
                </c:pt>
              </c:strCache>
            </c:strRef>
          </c:cat>
          <c:val>
            <c:numRef>
              <c:f>'Activity Ratios'!$G$6</c:f>
              <c:numCache>
                <c:formatCode>0.00</c:formatCode>
                <c:ptCount val="1"/>
                <c:pt idx="0">
                  <c:v>15.060010408591797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5E-4DBA-A276-B62FDA119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1907844"/>
        <c:axId val="1338570017"/>
      </c:barChart>
      <c:catAx>
        <c:axId val="9419078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1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338570017"/>
        <c:crosses val="autoZero"/>
        <c:auto val="1"/>
        <c:lblAlgn val="ctr"/>
        <c:lblOffset val="100"/>
        <c:noMultiLvlLbl val="1"/>
      </c:catAx>
      <c:valAx>
        <c:axId val="133857001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41907844"/>
        <c:crosses val="autoZero"/>
        <c:crossBetween val="between"/>
      </c:valAx>
    </c:plotArea>
    <c:legend>
      <c:legendPos val="b"/>
      <c:legendEntry>
        <c:idx val="4"/>
        <c:delete val="1"/>
      </c:legendEntry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2019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'Activity Ratios'!$B$7:$B$8</c:f>
              <c:strCache>
                <c:ptCount val="1"/>
                <c:pt idx="0">
                  <c:v>Payables Turnover (Using COGS)</c:v>
                </c:pt>
              </c:strCache>
            </c:strRef>
          </c:cat>
          <c:val>
            <c:numRef>
              <c:f>'Activity Ratios'!$C$7:$C$8</c:f>
              <c:numCache>
                <c:formatCode>0.00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F26-47FB-9EA8-5E7CB1820834}"/>
            </c:ext>
          </c:extLst>
        </c:ser>
        <c:ser>
          <c:idx val="1"/>
          <c:order val="1"/>
          <c:tx>
            <c:v>2020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'Activity Ratios'!$B$7:$B$8</c:f>
              <c:strCache>
                <c:ptCount val="1"/>
                <c:pt idx="0">
                  <c:v>Payables Turnover (Using COGS)</c:v>
                </c:pt>
              </c:strCache>
            </c:strRef>
          </c:cat>
          <c:val>
            <c:numRef>
              <c:f>'Activity Ratios'!$D$7:$D$8</c:f>
              <c:numCache>
                <c:formatCode>0.00</c:formatCode>
                <c:ptCount val="2"/>
                <c:pt idx="0">
                  <c:v>16.177200471926664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F26-47FB-9EA8-5E7CB1820834}"/>
            </c:ext>
          </c:extLst>
        </c:ser>
        <c:ser>
          <c:idx val="2"/>
          <c:order val="2"/>
          <c:tx>
            <c:v>2021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'Activity Ratios'!$B$7:$B$8</c:f>
              <c:strCache>
                <c:ptCount val="1"/>
                <c:pt idx="0">
                  <c:v>Payables Turnover (Using COGS)</c:v>
                </c:pt>
              </c:strCache>
            </c:strRef>
          </c:cat>
          <c:val>
            <c:numRef>
              <c:f>'Activity Ratios'!$E$7:$E$8</c:f>
              <c:numCache>
                <c:formatCode>0.00</c:formatCode>
                <c:ptCount val="2"/>
                <c:pt idx="0">
                  <c:v>15.426237021089978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F26-47FB-9EA8-5E7CB1820834}"/>
            </c:ext>
          </c:extLst>
        </c:ser>
        <c:ser>
          <c:idx val="3"/>
          <c:order val="3"/>
          <c:tx>
            <c:v>2022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'Activity Ratios'!$B$7:$B$8</c:f>
              <c:strCache>
                <c:ptCount val="1"/>
                <c:pt idx="0">
                  <c:v>Payables Turnover (Using COGS)</c:v>
                </c:pt>
              </c:strCache>
            </c:strRef>
          </c:cat>
          <c:val>
            <c:numRef>
              <c:f>'Activity Ratios'!$F$7:$F$8</c:f>
              <c:numCache>
                <c:formatCode>0.00</c:formatCode>
                <c:ptCount val="2"/>
                <c:pt idx="0">
                  <c:v>17.303677991782667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BF26-47FB-9EA8-5E7CB1820834}"/>
            </c:ext>
          </c:extLst>
        </c:ser>
        <c:ser>
          <c:idx val="4"/>
          <c:order val="4"/>
          <c:invertIfNegative val="1"/>
          <c:cat>
            <c:strRef>
              <c:f>'Activity Ratios'!$B$7:$B$8</c:f>
              <c:strCache>
                <c:ptCount val="1"/>
                <c:pt idx="0">
                  <c:v>Payables Turnover (Using COGS)</c:v>
                </c:pt>
              </c:strCache>
            </c:strRef>
          </c:cat>
          <c:val>
            <c:numRef>
              <c:f>'Activity Ratios'!$G$7:$G$8</c:f>
              <c:numCache>
                <c:formatCode>0.00</c:formatCode>
                <c:ptCount val="2"/>
                <c:pt idx="0">
                  <c:v>23.009633424374233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6-47FB-9EA8-5E7CB1820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5835114"/>
        <c:axId val="971033804"/>
      </c:barChart>
      <c:catAx>
        <c:axId val="1645835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1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71033804"/>
        <c:crosses val="autoZero"/>
        <c:auto val="1"/>
        <c:lblAlgn val="ctr"/>
        <c:lblOffset val="100"/>
        <c:noMultiLvlLbl val="1"/>
      </c:catAx>
      <c:valAx>
        <c:axId val="9710338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645835114"/>
        <c:crosses val="autoZero"/>
        <c:crossBetween val="between"/>
      </c:valAx>
    </c:plotArea>
    <c:legend>
      <c:legendPos val="b"/>
      <c:legendEntry>
        <c:idx val="4"/>
        <c:delete val="1"/>
      </c:legendEntry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2019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'Activity Ratios'!$B$9:$B$10</c:f>
              <c:strCache>
                <c:ptCount val="1"/>
                <c:pt idx="0">
                  <c:v>Number of Days of Payables (Using COGS)</c:v>
                </c:pt>
              </c:strCache>
            </c:strRef>
          </c:cat>
          <c:val>
            <c:numRef>
              <c:f>'Activity Ratios'!$C$9:$C$10</c:f>
              <c:numCache>
                <c:formatCode>0.00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799-42C1-A772-BC769070F1C6}"/>
            </c:ext>
          </c:extLst>
        </c:ser>
        <c:ser>
          <c:idx val="1"/>
          <c:order val="1"/>
          <c:tx>
            <c:v>2020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'Activity Ratios'!$B$9:$B$10</c:f>
              <c:strCache>
                <c:ptCount val="1"/>
                <c:pt idx="0">
                  <c:v>Number of Days of Payables (Using COGS)</c:v>
                </c:pt>
              </c:strCache>
            </c:strRef>
          </c:cat>
          <c:val>
            <c:numRef>
              <c:f>'Activity Ratios'!$D$9:$D$10</c:f>
              <c:numCache>
                <c:formatCode>0.00</c:formatCode>
                <c:ptCount val="2"/>
                <c:pt idx="0">
                  <c:v>22.253541372917468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799-42C1-A772-BC769070F1C6}"/>
            </c:ext>
          </c:extLst>
        </c:ser>
        <c:ser>
          <c:idx val="2"/>
          <c:order val="2"/>
          <c:tx>
            <c:v>2021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'Activity Ratios'!$B$9:$B$10</c:f>
              <c:strCache>
                <c:ptCount val="1"/>
                <c:pt idx="0">
                  <c:v>Number of Days of Payables (Using COGS)</c:v>
                </c:pt>
              </c:strCache>
            </c:strRef>
          </c:cat>
          <c:val>
            <c:numRef>
              <c:f>'Activity Ratios'!$E$9:$E$10</c:f>
              <c:numCache>
                <c:formatCode>0.00</c:formatCode>
                <c:ptCount val="2"/>
                <c:pt idx="0">
                  <c:v>23.336864298650802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799-42C1-A772-BC769070F1C6}"/>
            </c:ext>
          </c:extLst>
        </c:ser>
        <c:ser>
          <c:idx val="3"/>
          <c:order val="3"/>
          <c:tx>
            <c:v>2022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'Activity Ratios'!$B$9:$B$10</c:f>
              <c:strCache>
                <c:ptCount val="1"/>
                <c:pt idx="0">
                  <c:v>Number of Days of Payables (Using COGS)</c:v>
                </c:pt>
              </c:strCache>
            </c:strRef>
          </c:cat>
          <c:val>
            <c:numRef>
              <c:f>'Activity Ratios'!$F$9:$F$10</c:f>
              <c:numCache>
                <c:formatCode>0.00</c:formatCode>
                <c:ptCount val="2"/>
                <c:pt idx="0">
                  <c:v>20.804825434856113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3799-42C1-A772-BC769070F1C6}"/>
            </c:ext>
          </c:extLst>
        </c:ser>
        <c:ser>
          <c:idx val="4"/>
          <c:order val="4"/>
          <c:invertIfNegative val="1"/>
          <c:cat>
            <c:strRef>
              <c:f>'Activity Ratios'!$B$9:$B$10</c:f>
              <c:strCache>
                <c:ptCount val="1"/>
                <c:pt idx="0">
                  <c:v>Number of Days of Payables (Using COGS)</c:v>
                </c:pt>
              </c:strCache>
            </c:strRef>
          </c:cat>
          <c:val>
            <c:numRef>
              <c:f>'Activity Ratios'!$G$9:$G$10</c:f>
              <c:numCache>
                <c:formatCode>0.00</c:formatCode>
                <c:ptCount val="2"/>
                <c:pt idx="0">
                  <c:v>15.645620830214966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99-42C1-A772-BC769070F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693264"/>
        <c:axId val="2141488239"/>
      </c:barChart>
      <c:catAx>
        <c:axId val="212669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1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41488239"/>
        <c:crosses val="autoZero"/>
        <c:auto val="1"/>
        <c:lblAlgn val="ctr"/>
        <c:lblOffset val="100"/>
        <c:noMultiLvlLbl val="1"/>
      </c:catAx>
      <c:valAx>
        <c:axId val="21414882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26693264"/>
        <c:crosses val="autoZero"/>
        <c:crossBetween val="between"/>
      </c:valAx>
    </c:plotArea>
    <c:legend>
      <c:legendPos val="b"/>
      <c:legendEntry>
        <c:idx val="4"/>
        <c:delete val="1"/>
      </c:legendEntry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2019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'Activity Ratios'!$B$11</c:f>
              <c:strCache>
                <c:ptCount val="1"/>
                <c:pt idx="0">
                  <c:v>Working Capital Turnover</c:v>
                </c:pt>
              </c:strCache>
            </c:strRef>
          </c:cat>
          <c:val>
            <c:numRef>
              <c:f>'Activity Ratios'!$C$11</c:f>
              <c:numCache>
                <c:formatCode>0.00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337-40B1-A6D7-D741B36BBA15}"/>
            </c:ext>
          </c:extLst>
        </c:ser>
        <c:ser>
          <c:idx val="1"/>
          <c:order val="1"/>
          <c:tx>
            <c:v>2020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'Activity Ratios'!$B$11</c:f>
              <c:strCache>
                <c:ptCount val="1"/>
                <c:pt idx="0">
                  <c:v>Working Capital Turnover</c:v>
                </c:pt>
              </c:strCache>
            </c:strRef>
          </c:cat>
          <c:val>
            <c:numRef>
              <c:f>'Activity Ratios'!$D$11</c:f>
              <c:numCache>
                <c:formatCode>0.00</c:formatCode>
                <c:ptCount val="1"/>
                <c:pt idx="0">
                  <c:v>2.4849292638898963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337-40B1-A6D7-D741B36BBA15}"/>
            </c:ext>
          </c:extLst>
        </c:ser>
        <c:ser>
          <c:idx val="2"/>
          <c:order val="2"/>
          <c:tx>
            <c:v>2021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'Activity Ratios'!$B$11</c:f>
              <c:strCache>
                <c:ptCount val="1"/>
                <c:pt idx="0">
                  <c:v>Working Capital Turnover</c:v>
                </c:pt>
              </c:strCache>
            </c:strRef>
          </c:cat>
          <c:val>
            <c:numRef>
              <c:f>'Activity Ratios'!$E$11</c:f>
              <c:numCache>
                <c:formatCode>0.00</c:formatCode>
                <c:ptCount val="1"/>
                <c:pt idx="0">
                  <c:v>1.1529163467352697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337-40B1-A6D7-D741B36BBA15}"/>
            </c:ext>
          </c:extLst>
        </c:ser>
        <c:ser>
          <c:idx val="3"/>
          <c:order val="3"/>
          <c:tx>
            <c:v>2022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'Activity Ratios'!$B$11</c:f>
              <c:strCache>
                <c:ptCount val="1"/>
                <c:pt idx="0">
                  <c:v>Working Capital Turnover</c:v>
                </c:pt>
              </c:strCache>
            </c:strRef>
          </c:cat>
          <c:val>
            <c:numRef>
              <c:f>'Activity Ratios'!$F$11</c:f>
              <c:numCache>
                <c:formatCode>0.00</c:formatCode>
                <c:ptCount val="1"/>
                <c:pt idx="0">
                  <c:v>1.0558668212493656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3337-40B1-A6D7-D741B36BBA15}"/>
            </c:ext>
          </c:extLst>
        </c:ser>
        <c:ser>
          <c:idx val="4"/>
          <c:order val="4"/>
          <c:invertIfNegative val="1"/>
          <c:cat>
            <c:strRef>
              <c:f>'Activity Ratios'!$B$11</c:f>
              <c:strCache>
                <c:ptCount val="1"/>
                <c:pt idx="0">
                  <c:v>Working Capital Turnover</c:v>
                </c:pt>
              </c:strCache>
            </c:strRef>
          </c:cat>
          <c:val>
            <c:numRef>
              <c:f>'Activity Ratios'!$G$11</c:f>
              <c:numCache>
                <c:formatCode>0.00</c:formatCode>
                <c:ptCount val="1"/>
                <c:pt idx="0">
                  <c:v>1.0417074307035254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37-40B1-A6D7-D741B36BB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7754358"/>
        <c:axId val="1601155111"/>
      </c:barChart>
      <c:catAx>
        <c:axId val="497754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1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601155111"/>
        <c:crosses val="autoZero"/>
        <c:auto val="1"/>
        <c:lblAlgn val="ctr"/>
        <c:lblOffset val="100"/>
        <c:noMultiLvlLbl val="1"/>
      </c:catAx>
      <c:valAx>
        <c:axId val="1601155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97754358"/>
        <c:crosses val="autoZero"/>
        <c:crossBetween val="between"/>
      </c:valAx>
    </c:plotArea>
    <c:legend>
      <c:legendPos val="b"/>
      <c:legendEntry>
        <c:idx val="4"/>
        <c:delete val="1"/>
      </c:legendEntry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2019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'Activity Ratios'!$B$13</c:f>
              <c:strCache>
                <c:ptCount val="1"/>
                <c:pt idx="0">
                  <c:v>Total Asset Turnover</c:v>
                </c:pt>
              </c:strCache>
            </c:strRef>
          </c:cat>
          <c:val>
            <c:numRef>
              <c:f>'Activity Ratios'!$C$13</c:f>
              <c:numCache>
                <c:formatCode>0.00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BAA-4579-896E-1C132A986F93}"/>
            </c:ext>
          </c:extLst>
        </c:ser>
        <c:ser>
          <c:idx val="1"/>
          <c:order val="1"/>
          <c:tx>
            <c:v>2020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'Activity Ratios'!$B$13</c:f>
              <c:strCache>
                <c:ptCount val="1"/>
                <c:pt idx="0">
                  <c:v>Total Asset Turnover</c:v>
                </c:pt>
              </c:strCache>
            </c:strRef>
          </c:cat>
          <c:val>
            <c:numRef>
              <c:f>'Activity Ratios'!$D$13</c:f>
              <c:numCache>
                <c:formatCode>0.00</c:formatCode>
                <c:ptCount val="1"/>
                <c:pt idx="0">
                  <c:v>0.61034017382773409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BAA-4579-896E-1C132A986F93}"/>
            </c:ext>
          </c:extLst>
        </c:ser>
        <c:ser>
          <c:idx val="2"/>
          <c:order val="2"/>
          <c:tx>
            <c:v>2021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'Activity Ratios'!$B$13</c:f>
              <c:strCache>
                <c:ptCount val="1"/>
                <c:pt idx="0">
                  <c:v>Total Asset Turnover</c:v>
                </c:pt>
              </c:strCache>
            </c:strRef>
          </c:cat>
          <c:val>
            <c:numRef>
              <c:f>'Activity Ratios'!$E$13</c:f>
              <c:numCache>
                <c:formatCode>0.00</c:formatCode>
                <c:ptCount val="1"/>
                <c:pt idx="0">
                  <c:v>0.5959288537508235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BAA-4579-896E-1C132A986F93}"/>
            </c:ext>
          </c:extLst>
        </c:ser>
        <c:ser>
          <c:idx val="3"/>
          <c:order val="3"/>
          <c:tx>
            <c:v>2022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'Activity Ratios'!$B$13</c:f>
              <c:strCache>
                <c:ptCount val="1"/>
                <c:pt idx="0">
                  <c:v>Total Asset Turnover</c:v>
                </c:pt>
              </c:strCache>
            </c:strRef>
          </c:cat>
          <c:val>
            <c:numRef>
              <c:f>'Activity Ratios'!$F$13</c:f>
              <c:numCache>
                <c:formatCode>0.00</c:formatCode>
                <c:ptCount val="1"/>
                <c:pt idx="0">
                  <c:v>0.57203521441718275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BBAA-4579-896E-1C132A986F93}"/>
            </c:ext>
          </c:extLst>
        </c:ser>
        <c:ser>
          <c:idx val="4"/>
          <c:order val="4"/>
          <c:invertIfNegative val="1"/>
          <c:cat>
            <c:strRef>
              <c:f>'Activity Ratios'!$B$13</c:f>
              <c:strCache>
                <c:ptCount val="1"/>
                <c:pt idx="0">
                  <c:v>Total Asset Turnover</c:v>
                </c:pt>
              </c:strCache>
            </c:strRef>
          </c:cat>
          <c:val>
            <c:numRef>
              <c:f>'Activity Ratios'!$G$13</c:f>
              <c:numCache>
                <c:formatCode>0.00</c:formatCode>
                <c:ptCount val="1"/>
                <c:pt idx="0">
                  <c:v>0.56072491663294544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AA-4579-896E-1C132A986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123558"/>
        <c:axId val="1949341520"/>
      </c:barChart>
      <c:catAx>
        <c:axId val="1811235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1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949341520"/>
        <c:crosses val="autoZero"/>
        <c:auto val="1"/>
        <c:lblAlgn val="ctr"/>
        <c:lblOffset val="100"/>
        <c:noMultiLvlLbl val="1"/>
      </c:catAx>
      <c:valAx>
        <c:axId val="19493415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81123558"/>
        <c:crosses val="autoZero"/>
        <c:crossBetween val="between"/>
      </c:valAx>
    </c:plotArea>
    <c:legend>
      <c:legendPos val="b"/>
      <c:legendEntry>
        <c:idx val="4"/>
        <c:delete val="1"/>
      </c:legendEntry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2019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'Activity Ratios'!$B$12</c:f>
              <c:strCache>
                <c:ptCount val="1"/>
                <c:pt idx="0">
                  <c:v>Fixed Asset Turnover</c:v>
                </c:pt>
              </c:strCache>
            </c:strRef>
          </c:cat>
          <c:val>
            <c:numRef>
              <c:f>'Activity Ratios'!$C$12</c:f>
              <c:numCache>
                <c:formatCode>0.00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4B7-4ED5-A2D5-F322F6342A50}"/>
            </c:ext>
          </c:extLst>
        </c:ser>
        <c:ser>
          <c:idx val="1"/>
          <c:order val="1"/>
          <c:tx>
            <c:v>2020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'Activity Ratios'!$B$12</c:f>
              <c:strCache>
                <c:ptCount val="1"/>
                <c:pt idx="0">
                  <c:v>Fixed Asset Turnover</c:v>
                </c:pt>
              </c:strCache>
            </c:strRef>
          </c:cat>
          <c:val>
            <c:numRef>
              <c:f>'Activity Ratios'!$D$12</c:f>
              <c:numCache>
                <c:formatCode>0.00</c:formatCode>
                <c:ptCount val="1"/>
                <c:pt idx="0">
                  <c:v>2.1115242450347766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4B7-4ED5-A2D5-F322F6342A50}"/>
            </c:ext>
          </c:extLst>
        </c:ser>
        <c:ser>
          <c:idx val="2"/>
          <c:order val="2"/>
          <c:tx>
            <c:v>2021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'Activity Ratios'!$B$12</c:f>
              <c:strCache>
                <c:ptCount val="1"/>
                <c:pt idx="0">
                  <c:v>Fixed Asset Turnover</c:v>
                </c:pt>
              </c:strCache>
            </c:strRef>
          </c:cat>
          <c:val>
            <c:numRef>
              <c:f>'Activity Ratios'!$E$12</c:f>
              <c:numCache>
                <c:formatCode>0.00</c:formatCode>
                <c:ptCount val="1"/>
                <c:pt idx="0">
                  <c:v>2.1988510647269086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4B7-4ED5-A2D5-F322F6342A50}"/>
            </c:ext>
          </c:extLst>
        </c:ser>
        <c:ser>
          <c:idx val="3"/>
          <c:order val="3"/>
          <c:tx>
            <c:v>2022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'Activity Ratios'!$B$12</c:f>
              <c:strCache>
                <c:ptCount val="1"/>
                <c:pt idx="0">
                  <c:v>Fixed Asset Turnover</c:v>
                </c:pt>
              </c:strCache>
            </c:strRef>
          </c:cat>
          <c:val>
            <c:numRef>
              <c:f>'Activity Ratios'!$F$12</c:f>
              <c:numCache>
                <c:formatCode>0.00</c:formatCode>
                <c:ptCount val="1"/>
                <c:pt idx="0">
                  <c:v>2.3174394808495795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84B7-4ED5-A2D5-F322F6342A50}"/>
            </c:ext>
          </c:extLst>
        </c:ser>
        <c:ser>
          <c:idx val="4"/>
          <c:order val="4"/>
          <c:invertIfNegative val="1"/>
          <c:cat>
            <c:strRef>
              <c:f>'Activity Ratios'!$B$12</c:f>
              <c:strCache>
                <c:ptCount val="1"/>
                <c:pt idx="0">
                  <c:v>Fixed Asset Turnover</c:v>
                </c:pt>
              </c:strCache>
            </c:strRef>
          </c:cat>
          <c:val>
            <c:numRef>
              <c:f>'Activity Ratios'!$G$12</c:f>
              <c:numCache>
                <c:formatCode>0.00</c:formatCode>
                <c:ptCount val="1"/>
                <c:pt idx="0">
                  <c:v>2.3008448271313879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B7-4ED5-A2D5-F322F6342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4837109"/>
        <c:axId val="1658279614"/>
      </c:barChart>
      <c:catAx>
        <c:axId val="594837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1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658279614"/>
        <c:crosses val="autoZero"/>
        <c:auto val="1"/>
        <c:lblAlgn val="ctr"/>
        <c:lblOffset val="100"/>
        <c:noMultiLvlLbl val="1"/>
      </c:catAx>
      <c:valAx>
        <c:axId val="165827961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94837109"/>
        <c:crosses val="autoZero"/>
        <c:crossBetween val="between"/>
      </c:valAx>
    </c:plotArea>
    <c:legend>
      <c:legendPos val="b"/>
      <c:legendEntry>
        <c:idx val="4"/>
        <c:delete val="1"/>
      </c:legendEntry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2019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'Liquidity Ratios'!$B$4</c:f>
              <c:strCache>
                <c:ptCount val="1"/>
                <c:pt idx="0">
                  <c:v>Quick Ratio</c:v>
                </c:pt>
              </c:strCache>
            </c:strRef>
          </c:cat>
          <c:val>
            <c:numRef>
              <c:f>'Liquidity Ratios'!$C$4</c:f>
              <c:numCache>
                <c:formatCode>0.00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545-4E3F-B949-87E044B67B1E}"/>
            </c:ext>
          </c:extLst>
        </c:ser>
        <c:ser>
          <c:idx val="1"/>
          <c:order val="1"/>
          <c:tx>
            <c:v>2020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'Liquidity Ratios'!$B$4</c:f>
              <c:strCache>
                <c:ptCount val="1"/>
                <c:pt idx="0">
                  <c:v>Quick Ratio</c:v>
                </c:pt>
              </c:strCache>
            </c:strRef>
          </c:cat>
          <c:val>
            <c:numRef>
              <c:f>'Liquidity Ratios'!$D$4</c:f>
              <c:numCache>
                <c:formatCode>0.00</c:formatCode>
                <c:ptCount val="1"/>
                <c:pt idx="0">
                  <c:v>11.381394069190323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545-4E3F-B949-87E044B67B1E}"/>
            </c:ext>
          </c:extLst>
        </c:ser>
        <c:ser>
          <c:idx val="2"/>
          <c:order val="2"/>
          <c:tx>
            <c:v>2021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'Liquidity Ratios'!$B$4</c:f>
              <c:strCache>
                <c:ptCount val="1"/>
                <c:pt idx="0">
                  <c:v>Quick Ratio</c:v>
                </c:pt>
              </c:strCache>
            </c:strRef>
          </c:cat>
          <c:val>
            <c:numRef>
              <c:f>'Liquidity Ratios'!$E$4</c:f>
              <c:numCache>
                <c:formatCode>0.00</c:formatCode>
                <c:ptCount val="1"/>
                <c:pt idx="0">
                  <c:v>12.863267653830601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545-4E3F-B949-87E044B67B1E}"/>
            </c:ext>
          </c:extLst>
        </c:ser>
        <c:ser>
          <c:idx val="3"/>
          <c:order val="3"/>
          <c:tx>
            <c:v>2022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'Liquidity Ratios'!$B$4</c:f>
              <c:strCache>
                <c:ptCount val="1"/>
                <c:pt idx="0">
                  <c:v>Quick Ratio</c:v>
                </c:pt>
              </c:strCache>
            </c:strRef>
          </c:cat>
          <c:val>
            <c:numRef>
              <c:f>'Liquidity Ratios'!$F$4</c:f>
              <c:numCache>
                <c:formatCode>0.00</c:formatCode>
                <c:ptCount val="1"/>
                <c:pt idx="0">
                  <c:v>15.04800882744434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D545-4E3F-B949-87E044B67B1E}"/>
            </c:ext>
          </c:extLst>
        </c:ser>
        <c:ser>
          <c:idx val="4"/>
          <c:order val="4"/>
          <c:invertIfNegative val="1"/>
          <c:cat>
            <c:strRef>
              <c:f>'Liquidity Ratios'!$B$4</c:f>
              <c:strCache>
                <c:ptCount val="1"/>
                <c:pt idx="0">
                  <c:v>Quick Ratio</c:v>
                </c:pt>
              </c:strCache>
            </c:strRef>
          </c:cat>
          <c:val>
            <c:numRef>
              <c:f>'Liquidity Ratios'!$G$4</c:f>
              <c:numCache>
                <c:formatCode>0.00</c:formatCode>
                <c:ptCount val="1"/>
                <c:pt idx="0">
                  <c:v>14.783218974167969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5-4E3F-B949-87E044B67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0683505"/>
        <c:axId val="1520462474"/>
      </c:barChart>
      <c:catAx>
        <c:axId val="16806835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1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20462474"/>
        <c:crosses val="autoZero"/>
        <c:auto val="1"/>
        <c:lblAlgn val="ctr"/>
        <c:lblOffset val="100"/>
        <c:noMultiLvlLbl val="1"/>
      </c:catAx>
      <c:valAx>
        <c:axId val="152046247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680683505"/>
        <c:crosses val="autoZero"/>
        <c:crossBetween val="between"/>
      </c:valAx>
    </c:plotArea>
    <c:legend>
      <c:legendPos val="b"/>
      <c:legendEntry>
        <c:idx val="4"/>
        <c:delete val="1"/>
      </c:legendEntry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2019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'Liquidity Ratios'!$B$5</c:f>
              <c:strCache>
                <c:ptCount val="1"/>
                <c:pt idx="0">
                  <c:v>Cash Ratio</c:v>
                </c:pt>
              </c:strCache>
            </c:strRef>
          </c:cat>
          <c:val>
            <c:numRef>
              <c:f>'Liquidity Ratios'!$C$5</c:f>
              <c:numCache>
                <c:formatCode>0.00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CD2-4F1F-9848-B1836C090F50}"/>
            </c:ext>
          </c:extLst>
        </c:ser>
        <c:ser>
          <c:idx val="1"/>
          <c:order val="1"/>
          <c:tx>
            <c:v>2020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'Liquidity Ratios'!$B$5</c:f>
              <c:strCache>
                <c:ptCount val="1"/>
                <c:pt idx="0">
                  <c:v>Cash Ratio</c:v>
                </c:pt>
              </c:strCache>
            </c:strRef>
          </c:cat>
          <c:val>
            <c:numRef>
              <c:f>'Liquidity Ratios'!$D$5</c:f>
              <c:numCache>
                <c:formatCode>0.00</c:formatCode>
                <c:ptCount val="1"/>
                <c:pt idx="0">
                  <c:v>10.077488341310882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CD2-4F1F-9848-B1836C090F50}"/>
            </c:ext>
          </c:extLst>
        </c:ser>
        <c:ser>
          <c:idx val="2"/>
          <c:order val="2"/>
          <c:tx>
            <c:v>2021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'Liquidity Ratios'!$B$5</c:f>
              <c:strCache>
                <c:ptCount val="1"/>
                <c:pt idx="0">
                  <c:v>Cash Ratio</c:v>
                </c:pt>
              </c:strCache>
            </c:strRef>
          </c:cat>
          <c:val>
            <c:numRef>
              <c:f>'Liquidity Ratios'!$E$5</c:f>
              <c:numCache>
                <c:formatCode>0.00</c:formatCode>
                <c:ptCount val="1"/>
                <c:pt idx="0">
                  <c:v>11.552712058337677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CD2-4F1F-9848-B1836C090F50}"/>
            </c:ext>
          </c:extLst>
        </c:ser>
        <c:ser>
          <c:idx val="3"/>
          <c:order val="3"/>
          <c:tx>
            <c:v>2022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'Liquidity Ratios'!$B$5</c:f>
              <c:strCache>
                <c:ptCount val="1"/>
                <c:pt idx="0">
                  <c:v>Cash Ratio</c:v>
                </c:pt>
              </c:strCache>
            </c:strRef>
          </c:cat>
          <c:val>
            <c:numRef>
              <c:f>'Liquidity Ratios'!$F$5</c:f>
              <c:numCache>
                <c:formatCode>0.00</c:formatCode>
                <c:ptCount val="1"/>
                <c:pt idx="0">
                  <c:v>13.642672674491108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1CD2-4F1F-9848-B1836C090F50}"/>
            </c:ext>
          </c:extLst>
        </c:ser>
        <c:ser>
          <c:idx val="4"/>
          <c:order val="4"/>
          <c:invertIfNegative val="1"/>
          <c:cat>
            <c:strRef>
              <c:f>'Liquidity Ratios'!$B$5</c:f>
              <c:strCache>
                <c:ptCount val="1"/>
                <c:pt idx="0">
                  <c:v>Cash Ratio</c:v>
                </c:pt>
              </c:strCache>
            </c:strRef>
          </c:cat>
          <c:val>
            <c:numRef>
              <c:f>'Liquidity Ratios'!$G$5</c:f>
              <c:numCache>
                <c:formatCode>0.00</c:formatCode>
                <c:ptCount val="1"/>
                <c:pt idx="0">
                  <c:v>13.371050706496126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D2-4F1F-9848-B1836C09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080024"/>
        <c:axId val="1952893253"/>
      </c:barChart>
      <c:catAx>
        <c:axId val="2138080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1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952893253"/>
        <c:crosses val="autoZero"/>
        <c:auto val="1"/>
        <c:lblAlgn val="ctr"/>
        <c:lblOffset val="100"/>
        <c:noMultiLvlLbl val="1"/>
      </c:catAx>
      <c:valAx>
        <c:axId val="195289325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38080024"/>
        <c:crosses val="autoZero"/>
        <c:crossBetween val="between"/>
      </c:valAx>
    </c:plotArea>
    <c:legend>
      <c:legendPos val="b"/>
      <c:legendEntry>
        <c:idx val="4"/>
        <c:delete val="1"/>
      </c:legendEntry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2019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'Liquidity Ratios'!$B$6</c:f>
              <c:strCache>
                <c:ptCount val="1"/>
                <c:pt idx="0">
                  <c:v>Defensive Interval Ratio</c:v>
                </c:pt>
              </c:strCache>
            </c:strRef>
          </c:cat>
          <c:val>
            <c:numRef>
              <c:f>'Liquidity Ratios'!$C$6</c:f>
              <c:numCache>
                <c:formatCode>0.00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F52-4B74-B1EF-55D110D37CAA}"/>
            </c:ext>
          </c:extLst>
        </c:ser>
        <c:ser>
          <c:idx val="1"/>
          <c:order val="1"/>
          <c:tx>
            <c:v>2020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'Liquidity Ratios'!$B$6</c:f>
              <c:strCache>
                <c:ptCount val="1"/>
                <c:pt idx="0">
                  <c:v>Defensive Interval Ratio</c:v>
                </c:pt>
              </c:strCache>
            </c:strRef>
          </c:cat>
          <c:val>
            <c:numRef>
              <c:f>'Liquidity Ratios'!$D$6</c:f>
              <c:numCache>
                <c:formatCode>0.00</c:formatCode>
                <c:ptCount val="1"/>
                <c:pt idx="0">
                  <c:v>0.40726004593147497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F52-4B74-B1EF-55D110D37CAA}"/>
            </c:ext>
          </c:extLst>
        </c:ser>
        <c:ser>
          <c:idx val="2"/>
          <c:order val="2"/>
          <c:tx>
            <c:v>2021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'Liquidity Ratios'!$B$6</c:f>
              <c:strCache>
                <c:ptCount val="1"/>
                <c:pt idx="0">
                  <c:v>Defensive Interval Ratio</c:v>
                </c:pt>
              </c:strCache>
            </c:strRef>
          </c:cat>
          <c:val>
            <c:numRef>
              <c:f>'Liquidity Ratios'!$E$6</c:f>
              <c:numCache>
                <c:formatCode>0.00</c:formatCode>
                <c:ptCount val="1"/>
                <c:pt idx="0">
                  <c:v>0.48195342278234016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F52-4B74-B1EF-55D110D37CAA}"/>
            </c:ext>
          </c:extLst>
        </c:ser>
        <c:ser>
          <c:idx val="3"/>
          <c:order val="3"/>
          <c:tx>
            <c:v>2022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'Liquidity Ratios'!$B$6</c:f>
              <c:strCache>
                <c:ptCount val="1"/>
                <c:pt idx="0">
                  <c:v>Defensive Interval Ratio</c:v>
                </c:pt>
              </c:strCache>
            </c:strRef>
          </c:cat>
          <c:val>
            <c:numRef>
              <c:f>'Liquidity Ratios'!$F$6</c:f>
              <c:numCache>
                <c:formatCode>0.00</c:formatCode>
                <c:ptCount val="1"/>
                <c:pt idx="0">
                  <c:v>0.49793050795311439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5F52-4B74-B1EF-55D110D37CAA}"/>
            </c:ext>
          </c:extLst>
        </c:ser>
        <c:ser>
          <c:idx val="4"/>
          <c:order val="4"/>
          <c:invertIfNegative val="1"/>
          <c:cat>
            <c:strRef>
              <c:f>'Liquidity Ratios'!$B$6</c:f>
              <c:strCache>
                <c:ptCount val="1"/>
                <c:pt idx="0">
                  <c:v>Defensive Interval Ratio</c:v>
                </c:pt>
              </c:strCache>
            </c:strRef>
          </c:cat>
          <c:val>
            <c:numRef>
              <c:f>'Liquidity Ratios'!$G$6</c:f>
              <c:numCache>
                <c:formatCode>0.00</c:formatCode>
                <c:ptCount val="1"/>
                <c:pt idx="0">
                  <c:v>0.48965632119921843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52-4B74-B1EF-55D110D37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1053718"/>
        <c:axId val="1496200037"/>
      </c:barChart>
      <c:catAx>
        <c:axId val="12110537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1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96200037"/>
        <c:crosses val="autoZero"/>
        <c:auto val="1"/>
        <c:lblAlgn val="ctr"/>
        <c:lblOffset val="100"/>
        <c:noMultiLvlLbl val="1"/>
      </c:catAx>
      <c:valAx>
        <c:axId val="149620003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11053718"/>
        <c:crosses val="autoZero"/>
        <c:crossBetween val="between"/>
      </c:valAx>
    </c:plotArea>
    <c:legend>
      <c:legendPos val="b"/>
      <c:legendEntry>
        <c:idx val="4"/>
        <c:delete val="1"/>
      </c:legendEntry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757575"/>
                </a:solidFill>
                <a:latin typeface="Calibri"/>
              </a:defRPr>
            </a:pPr>
            <a:r>
              <a:rPr lang="en-US" sz="1800" b="1" i="0">
                <a:solidFill>
                  <a:srgbClr val="757575"/>
                </a:solidFill>
                <a:latin typeface="Calibri"/>
              </a:rPr>
              <a:t>Composition of Assets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Property, plant and equipment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Balance Sheets'!$C$8:$G$8</c:f>
              <c:numCache>
                <c:formatCode>0.00%</c:formatCode>
                <c:ptCount val="5"/>
                <c:pt idx="1">
                  <c:v>0.28905193736843959</c:v>
                </c:pt>
                <c:pt idx="2">
                  <c:v>0.25511686807427836</c:v>
                </c:pt>
                <c:pt idx="3">
                  <c:v>0.23974396224312108</c:v>
                </c:pt>
                <c:pt idx="4">
                  <c:v>0.247140527443869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7E1-4874-9356-9666EE04CC55}"/>
            </c:ext>
          </c:extLst>
        </c:ser>
        <c:ser>
          <c:idx val="1"/>
          <c:order val="1"/>
          <c:tx>
            <c:v>Intangible assets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Balance Sheets'!$C$9:$G$9</c:f>
              <c:numCache>
                <c:formatCode>0.00%</c:formatCode>
                <c:ptCount val="5"/>
                <c:pt idx="1">
                  <c:v>4.1768601697357223E-2</c:v>
                </c:pt>
                <c:pt idx="2">
                  <c:v>3.2900124717603584E-2</c:v>
                </c:pt>
                <c:pt idx="3">
                  <c:v>4.8446538416250497E-2</c:v>
                </c:pt>
                <c:pt idx="4">
                  <c:v>4.5517173790428654E-2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7E1-4874-9356-9666EE04CC55}"/>
            </c:ext>
          </c:extLst>
        </c:ser>
        <c:ser>
          <c:idx val="2"/>
          <c:order val="2"/>
          <c:tx>
            <c:v>Other receivables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Balance Sheets'!$C$10:$G$10</c:f>
              <c:numCache>
                <c:formatCode>0.00%</c:formatCode>
                <c:ptCount val="5"/>
                <c:pt idx="1">
                  <c:v>0.13676444076936062</c:v>
                </c:pt>
                <c:pt idx="2">
                  <c:v>0.13284593313461693</c:v>
                </c:pt>
                <c:pt idx="3">
                  <c:v>0.13480505527268771</c:v>
                </c:pt>
                <c:pt idx="4">
                  <c:v>0.14048668896571878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7E1-4874-9356-9666EE04CC55}"/>
            </c:ext>
          </c:extLst>
        </c:ser>
        <c:ser>
          <c:idx val="3"/>
          <c:order val="3"/>
          <c:tx>
            <c:v>Inventories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Balance Sheets'!$C$13:$G$13</c:f>
              <c:numCache>
                <c:formatCode>0.00%</c:formatCode>
                <c:ptCount val="5"/>
                <c:pt idx="1">
                  <c:v>6.3711215083948905E-2</c:v>
                </c:pt>
                <c:pt idx="2">
                  <c:v>6.9511078928011422E-2</c:v>
                </c:pt>
                <c:pt idx="3">
                  <c:v>7.5905973647586639E-2</c:v>
                </c:pt>
                <c:pt idx="4">
                  <c:v>7.4681389991649361E-2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07E1-4874-9356-9666EE04CC55}"/>
            </c:ext>
          </c:extLst>
        </c:ser>
        <c:ser>
          <c:idx val="4"/>
          <c:order val="4"/>
          <c:tx>
            <c:v>Trade receivables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Balance Sheets'!$C$14:$G$14</c:f>
              <c:numCache>
                <c:formatCode>0.00%</c:formatCode>
                <c:ptCount val="5"/>
                <c:pt idx="1">
                  <c:v>2.1648005833694747E-2</c:v>
                </c:pt>
                <c:pt idx="2">
                  <c:v>1.8581003467369697E-2</c:v>
                </c:pt>
                <c:pt idx="3">
                  <c:v>1.7140887704246183E-2</c:v>
                </c:pt>
                <c:pt idx="4">
                  <c:v>3.0867530715220023E-2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07E1-4874-9356-9666EE04CC55}"/>
            </c:ext>
          </c:extLst>
        </c:ser>
        <c:ser>
          <c:idx val="5"/>
          <c:order val="5"/>
          <c:tx>
            <c:v>Other receivables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Balance Sheets'!$C$15:$G$15</c:f>
              <c:numCache>
                <c:formatCode>0.00%</c:formatCode>
                <c:ptCount val="5"/>
                <c:pt idx="1">
                  <c:v>3.2048893896563249E-2</c:v>
                </c:pt>
                <c:pt idx="2">
                  <c:v>3.3340546650913329E-2</c:v>
                </c:pt>
                <c:pt idx="3">
                  <c:v>2.9656785313260197E-2</c:v>
                </c:pt>
                <c:pt idx="4">
                  <c:v>1.614745408658854E-2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07E1-4874-9356-9666EE04CC55}"/>
            </c:ext>
          </c:extLst>
        </c:ser>
        <c:ser>
          <c:idx val="6"/>
          <c:order val="6"/>
          <c:tx>
            <c:v>Derivative instruments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Balance Sheets'!$C$16:$G$16</c:f>
              <c:numCache>
                <c:formatCode>0.00%</c:formatCode>
                <c:ptCount val="5"/>
                <c:pt idx="1">
                  <c:v>4.0710072986840887E-2</c:v>
                </c:pt>
                <c:pt idx="2">
                  <c:v>5.9696043716410227E-2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07E1-4874-9356-9666EE04CC55}"/>
            </c:ext>
          </c:extLst>
        </c:ser>
        <c:ser>
          <c:idx val="7"/>
          <c:order val="7"/>
          <c:tx>
            <c:v>Cash and cash equivalents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Balance Sheets'!$C$17:$G$17</c:f>
              <c:numCache>
                <c:formatCode>0.00%</c:formatCode>
                <c:ptCount val="5"/>
                <c:pt idx="1">
                  <c:v>0.37429683236379474</c:v>
                </c:pt>
                <c:pt idx="2">
                  <c:v>0.39799893710083883</c:v>
                </c:pt>
                <c:pt idx="3">
                  <c:v>0.45430079740284768</c:v>
                </c:pt>
                <c:pt idx="4">
                  <c:v>0.44515923501561749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07E1-4874-9356-9666EE04C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518278"/>
        <c:axId val="1465783149"/>
      </c:barChart>
      <c:catAx>
        <c:axId val="2415182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65783149"/>
        <c:crosses val="autoZero"/>
        <c:auto val="1"/>
        <c:lblAlgn val="ctr"/>
        <c:lblOffset val="100"/>
        <c:noMultiLvlLbl val="1"/>
      </c:catAx>
      <c:valAx>
        <c:axId val="146578314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4151827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10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2019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'Liquidity Ratios'!$B$7</c:f>
              <c:strCache>
                <c:ptCount val="1"/>
                <c:pt idx="0">
                  <c:v>Cash Conversion Cycle (COGS)</c:v>
                </c:pt>
              </c:strCache>
            </c:strRef>
          </c:cat>
          <c:val>
            <c:numRef>
              <c:f>'Liquidity Ratios'!$C$7:$C$8</c:f>
              <c:numCache>
                <c:formatCode>0.00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C42-41DE-93AB-D8976FDEAD8E}"/>
            </c:ext>
          </c:extLst>
        </c:ser>
        <c:ser>
          <c:idx val="1"/>
          <c:order val="1"/>
          <c:tx>
            <c:v>2020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'Liquidity Ratios'!$B$7</c:f>
              <c:strCache>
                <c:ptCount val="1"/>
                <c:pt idx="0">
                  <c:v>Cash Conversion Cycle (COGS)</c:v>
                </c:pt>
              </c:strCache>
            </c:strRef>
          </c:cat>
          <c:val>
            <c:numRef>
              <c:f>'Liquidity Ratios'!$D$7:$D$8</c:f>
              <c:numCache>
                <c:formatCode>0.00</c:formatCode>
                <c:ptCount val="2"/>
                <c:pt idx="0">
                  <c:v>68.487135175999825</c:v>
                </c:pt>
                <c:pt idx="1">
                  <c:v>90.740676548917293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C42-41DE-93AB-D8976FDEAD8E}"/>
            </c:ext>
          </c:extLst>
        </c:ser>
        <c:ser>
          <c:idx val="2"/>
          <c:order val="2"/>
          <c:tx>
            <c:v>2021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'Liquidity Ratios'!$B$7</c:f>
              <c:strCache>
                <c:ptCount val="1"/>
                <c:pt idx="0">
                  <c:v>Cash Conversion Cycle (COGS)</c:v>
                </c:pt>
              </c:strCache>
            </c:strRef>
          </c:cat>
          <c:val>
            <c:numRef>
              <c:f>'Liquidity Ratios'!$E$7:$E$8</c:f>
              <c:numCache>
                <c:formatCode>0.00</c:formatCode>
                <c:ptCount val="2"/>
                <c:pt idx="0">
                  <c:v>74.734774134375243</c:v>
                </c:pt>
                <c:pt idx="1">
                  <c:v>98.071638433026052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C42-41DE-93AB-D8976FDEAD8E}"/>
            </c:ext>
          </c:extLst>
        </c:ser>
        <c:ser>
          <c:idx val="3"/>
          <c:order val="3"/>
          <c:tx>
            <c:v>2022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'Liquidity Ratios'!$B$7</c:f>
              <c:strCache>
                <c:ptCount val="1"/>
                <c:pt idx="0">
                  <c:v>Cash Conversion Cycle (COGS)</c:v>
                </c:pt>
              </c:strCache>
            </c:strRef>
          </c:cat>
          <c:val>
            <c:numRef>
              <c:f>'Liquidity Ratios'!$F$7:$F$8</c:f>
              <c:numCache>
                <c:formatCode>0.00</c:formatCode>
                <c:ptCount val="2"/>
                <c:pt idx="0">
                  <c:v>88.531956382621146</c:v>
                </c:pt>
                <c:pt idx="1">
                  <c:v>109.33678181747726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FC42-41DE-93AB-D8976FDEAD8E}"/>
            </c:ext>
          </c:extLst>
        </c:ser>
        <c:ser>
          <c:idx val="4"/>
          <c:order val="4"/>
          <c:invertIfNegative val="1"/>
          <c:cat>
            <c:strRef>
              <c:f>'Liquidity Ratios'!$B$7</c:f>
              <c:strCache>
                <c:ptCount val="1"/>
                <c:pt idx="0">
                  <c:v>Cash Conversion Cycle (COGS)</c:v>
                </c:pt>
              </c:strCache>
            </c:strRef>
          </c:cat>
          <c:val>
            <c:numRef>
              <c:f>'Liquidity Ratios'!$G$7:$G$8</c:f>
              <c:numCache>
                <c:formatCode>0.00</c:formatCode>
                <c:ptCount val="2"/>
                <c:pt idx="0">
                  <c:v>98.946143194275223</c:v>
                </c:pt>
                <c:pt idx="1">
                  <c:v>114.59176402449019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42-41DE-93AB-D8976FDEA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7501455"/>
        <c:axId val="460563576"/>
      </c:barChart>
      <c:catAx>
        <c:axId val="1377501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1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60563576"/>
        <c:crosses val="autoZero"/>
        <c:auto val="1"/>
        <c:lblAlgn val="ctr"/>
        <c:lblOffset val="100"/>
        <c:noMultiLvlLbl val="1"/>
      </c:catAx>
      <c:valAx>
        <c:axId val="460563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377501455"/>
        <c:crosses val="autoZero"/>
        <c:crossBetween val="between"/>
      </c:valAx>
    </c:plotArea>
    <c:legend>
      <c:legendPos val="b"/>
      <c:legendEntry>
        <c:idx val="4"/>
        <c:delete val="1"/>
      </c:legendEntry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2019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'Solvency Ratios'!$B$4</c:f>
              <c:strCache>
                <c:ptCount val="1"/>
                <c:pt idx="0">
                  <c:v>Debt to Capital</c:v>
                </c:pt>
              </c:strCache>
            </c:strRef>
          </c:cat>
          <c:val>
            <c:numRef>
              <c:f>'Solvency Ratios'!$C$4</c:f>
              <c:numCache>
                <c:formatCode>0.00%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0D3-4C22-889A-7B55EC7028E7}"/>
            </c:ext>
          </c:extLst>
        </c:ser>
        <c:ser>
          <c:idx val="1"/>
          <c:order val="1"/>
          <c:tx>
            <c:v>2020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'Solvency Ratios'!$B$4</c:f>
              <c:strCache>
                <c:ptCount val="1"/>
                <c:pt idx="0">
                  <c:v>Debt to Capital</c:v>
                </c:pt>
              </c:strCache>
            </c:strRef>
          </c:cat>
          <c:val>
            <c:numRef>
              <c:f>'Solvency Ratios'!$D$4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0D3-4C22-889A-7B55EC7028E7}"/>
            </c:ext>
          </c:extLst>
        </c:ser>
        <c:ser>
          <c:idx val="2"/>
          <c:order val="2"/>
          <c:tx>
            <c:v>2021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'Solvency Ratios'!$B$4</c:f>
              <c:strCache>
                <c:ptCount val="1"/>
                <c:pt idx="0">
                  <c:v>Debt to Capital</c:v>
                </c:pt>
              </c:strCache>
            </c:strRef>
          </c:cat>
          <c:val>
            <c:numRef>
              <c:f>'Solvency Ratios'!$E$4</c:f>
              <c:numCache>
                <c:formatCode>0.00%</c:formatCode>
                <c:ptCount val="1"/>
                <c:pt idx="0">
                  <c:v>2.0765415635010786E-3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0D3-4C22-889A-7B55EC7028E7}"/>
            </c:ext>
          </c:extLst>
        </c:ser>
        <c:ser>
          <c:idx val="3"/>
          <c:order val="3"/>
          <c:tx>
            <c:v>2022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'Solvency Ratios'!$B$4</c:f>
              <c:strCache>
                <c:ptCount val="1"/>
                <c:pt idx="0">
                  <c:v>Debt to Capital</c:v>
                </c:pt>
              </c:strCache>
            </c:strRef>
          </c:cat>
          <c:val>
            <c:numRef>
              <c:f>'Solvency Ratios'!$F$4</c:f>
              <c:numCache>
                <c:formatCode>0.00%</c:formatCode>
                <c:ptCount val="1"/>
                <c:pt idx="0">
                  <c:v>2.5697942559217385E-3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50D3-4C22-889A-7B55EC7028E7}"/>
            </c:ext>
          </c:extLst>
        </c:ser>
        <c:ser>
          <c:idx val="4"/>
          <c:order val="4"/>
          <c:invertIfNegative val="1"/>
          <c:cat>
            <c:strRef>
              <c:f>'Solvency Ratios'!$B$4</c:f>
              <c:strCache>
                <c:ptCount val="1"/>
                <c:pt idx="0">
                  <c:v>Debt to Capital</c:v>
                </c:pt>
              </c:strCache>
            </c:strRef>
          </c:cat>
          <c:val>
            <c:numRef>
              <c:f>'Solvency Ratios'!$G$4</c:f>
              <c:numCache>
                <c:formatCode>0.00%</c:formatCode>
                <c:ptCount val="1"/>
                <c:pt idx="0">
                  <c:v>8.5472811481082205E-3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D3-4C22-889A-7B55EC702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9548340"/>
        <c:axId val="683235409"/>
      </c:barChart>
      <c:catAx>
        <c:axId val="2495483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1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83235409"/>
        <c:crosses val="autoZero"/>
        <c:auto val="1"/>
        <c:lblAlgn val="ctr"/>
        <c:lblOffset val="100"/>
        <c:noMultiLvlLbl val="1"/>
      </c:catAx>
      <c:valAx>
        <c:axId val="68323540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49548340"/>
        <c:crosses val="autoZero"/>
        <c:crossBetween val="between"/>
      </c:valAx>
    </c:plotArea>
    <c:legend>
      <c:legendPos val="b"/>
      <c:legendEntry>
        <c:idx val="4"/>
        <c:delete val="1"/>
      </c:legendEntry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2019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'Solvency Ratios'!$B$5</c:f>
              <c:strCache>
                <c:ptCount val="1"/>
                <c:pt idx="0">
                  <c:v>Debt to Equity </c:v>
                </c:pt>
              </c:strCache>
            </c:strRef>
          </c:cat>
          <c:val>
            <c:numRef>
              <c:f>'Solvency Ratios'!$C$5</c:f>
              <c:numCache>
                <c:formatCode>0.00%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C81-4187-8E03-6BBF13F61331}"/>
            </c:ext>
          </c:extLst>
        </c:ser>
        <c:ser>
          <c:idx val="1"/>
          <c:order val="1"/>
          <c:tx>
            <c:v>2020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'Solvency Ratios'!$B$5</c:f>
              <c:strCache>
                <c:ptCount val="1"/>
                <c:pt idx="0">
                  <c:v>Debt to Equity </c:v>
                </c:pt>
              </c:strCache>
            </c:strRef>
          </c:cat>
          <c:val>
            <c:numRef>
              <c:f>'Solvency Ratios'!$D$5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C81-4187-8E03-6BBF13F61331}"/>
            </c:ext>
          </c:extLst>
        </c:ser>
        <c:ser>
          <c:idx val="2"/>
          <c:order val="2"/>
          <c:tx>
            <c:v>2021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'Solvency Ratios'!$B$5</c:f>
              <c:strCache>
                <c:ptCount val="1"/>
                <c:pt idx="0">
                  <c:v>Debt to Equity </c:v>
                </c:pt>
              </c:strCache>
            </c:strRef>
          </c:cat>
          <c:val>
            <c:numRef>
              <c:f>'Solvency Ratios'!$E$5</c:f>
              <c:numCache>
                <c:formatCode>0.00%</c:formatCode>
                <c:ptCount val="1"/>
                <c:pt idx="0">
                  <c:v>4.2743433908032603E-3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C81-4187-8E03-6BBF13F61331}"/>
            </c:ext>
          </c:extLst>
        </c:ser>
        <c:ser>
          <c:idx val="3"/>
          <c:order val="3"/>
          <c:tx>
            <c:v>2022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'Solvency Ratios'!$B$5</c:f>
              <c:strCache>
                <c:ptCount val="1"/>
                <c:pt idx="0">
                  <c:v>Debt to Equity </c:v>
                </c:pt>
              </c:strCache>
            </c:strRef>
          </c:cat>
          <c:val>
            <c:numRef>
              <c:f>'Solvency Ratios'!$F$5</c:f>
              <c:numCache>
                <c:formatCode>0.00%</c:formatCode>
                <c:ptCount val="1"/>
                <c:pt idx="0">
                  <c:v>5.2684425760371996E-3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8C81-4187-8E03-6BBF13F61331}"/>
            </c:ext>
          </c:extLst>
        </c:ser>
        <c:ser>
          <c:idx val="4"/>
          <c:order val="4"/>
          <c:invertIfNegative val="1"/>
          <c:cat>
            <c:strRef>
              <c:f>'Solvency Ratios'!$B$5</c:f>
              <c:strCache>
                <c:ptCount val="1"/>
                <c:pt idx="0">
                  <c:v>Debt to Equity </c:v>
                </c:pt>
              </c:strCache>
            </c:strRef>
          </c:cat>
          <c:val>
            <c:numRef>
              <c:f>'Solvency Ratios'!$G$5</c:f>
              <c:numCache>
                <c:formatCode>0.00%</c:formatCode>
                <c:ptCount val="1"/>
                <c:pt idx="0">
                  <c:v>1.7634545620712292E-2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81-4187-8E03-6BBF13F61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1106420"/>
        <c:axId val="881785585"/>
      </c:barChart>
      <c:catAx>
        <c:axId val="921106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1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81785585"/>
        <c:crosses val="autoZero"/>
        <c:auto val="1"/>
        <c:lblAlgn val="ctr"/>
        <c:lblOffset val="100"/>
        <c:noMultiLvlLbl val="1"/>
      </c:catAx>
      <c:valAx>
        <c:axId val="88178558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21106420"/>
        <c:crosses val="autoZero"/>
        <c:crossBetween val="between"/>
      </c:valAx>
    </c:plotArea>
    <c:legend>
      <c:legendPos val="b"/>
      <c:legendEntry>
        <c:idx val="4"/>
        <c:delete val="1"/>
      </c:legendEntry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2019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'Solvency Ratios'!$B$6</c:f>
              <c:strCache>
                <c:ptCount val="1"/>
                <c:pt idx="0">
                  <c:v>Financial Leverage</c:v>
                </c:pt>
              </c:strCache>
            </c:strRef>
          </c:cat>
          <c:val>
            <c:numRef>
              <c:f>'Solvency Ratios'!$C$6</c:f>
              <c:numCache>
                <c:formatCode>0.00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8AC-4F7F-B314-B7252EFFBB76}"/>
            </c:ext>
          </c:extLst>
        </c:ser>
        <c:ser>
          <c:idx val="1"/>
          <c:order val="1"/>
          <c:tx>
            <c:v>2020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'Solvency Ratios'!$B$6</c:f>
              <c:strCache>
                <c:ptCount val="1"/>
                <c:pt idx="0">
                  <c:v>Financial Leverage</c:v>
                </c:pt>
              </c:strCache>
            </c:strRef>
          </c:cat>
          <c:val>
            <c:numRef>
              <c:f>'Solvency Ratios'!$D$6</c:f>
              <c:numCache>
                <c:formatCode>0.00</c:formatCode>
                <c:ptCount val="1"/>
                <c:pt idx="0">
                  <c:v>1.0628373102618083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8AC-4F7F-B314-B7252EFFBB76}"/>
            </c:ext>
          </c:extLst>
        </c:ser>
        <c:ser>
          <c:idx val="2"/>
          <c:order val="2"/>
          <c:tx>
            <c:v>2021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'Solvency Ratios'!$B$6</c:f>
              <c:strCache>
                <c:ptCount val="1"/>
                <c:pt idx="0">
                  <c:v>Financial Leverage</c:v>
                </c:pt>
              </c:strCache>
            </c:strRef>
          </c:cat>
          <c:val>
            <c:numRef>
              <c:f>'Solvency Ratios'!$E$6</c:f>
              <c:numCache>
                <c:formatCode>0.00</c:formatCode>
                <c:ptCount val="1"/>
                <c:pt idx="0">
                  <c:v>1.0604721207706818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8AC-4F7F-B314-B7252EFFBB76}"/>
            </c:ext>
          </c:extLst>
        </c:ser>
        <c:ser>
          <c:idx val="3"/>
          <c:order val="3"/>
          <c:tx>
            <c:v>2022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'Solvency Ratios'!$B$6</c:f>
              <c:strCache>
                <c:ptCount val="1"/>
                <c:pt idx="0">
                  <c:v>Financial Leverage</c:v>
                </c:pt>
              </c:strCache>
            </c:strRef>
          </c:cat>
          <c:val>
            <c:numRef>
              <c:f>'Solvency Ratios'!$F$6</c:f>
              <c:numCache>
                <c:formatCode>0.00</c:formatCode>
                <c:ptCount val="1"/>
                <c:pt idx="0">
                  <c:v>1.053935142379411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B8AC-4F7F-B314-B7252EFFBB76}"/>
            </c:ext>
          </c:extLst>
        </c:ser>
        <c:ser>
          <c:idx val="4"/>
          <c:order val="4"/>
          <c:invertIfNegative val="1"/>
          <c:cat>
            <c:strRef>
              <c:f>'Solvency Ratios'!$B$6</c:f>
              <c:strCache>
                <c:ptCount val="1"/>
                <c:pt idx="0">
                  <c:v>Financial Leverage</c:v>
                </c:pt>
              </c:strCache>
            </c:strRef>
          </c:cat>
          <c:val>
            <c:numRef>
              <c:f>'Solvency Ratios'!$G$6</c:f>
              <c:numCache>
                <c:formatCode>0.00</c:formatCode>
                <c:ptCount val="1"/>
                <c:pt idx="0">
                  <c:v>1.0570800311958566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AC-4F7F-B314-B7252EFF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1866280"/>
        <c:axId val="861866945"/>
      </c:barChart>
      <c:catAx>
        <c:axId val="1381866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1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61866945"/>
        <c:crosses val="autoZero"/>
        <c:auto val="1"/>
        <c:lblAlgn val="ctr"/>
        <c:lblOffset val="100"/>
        <c:noMultiLvlLbl val="1"/>
      </c:catAx>
      <c:valAx>
        <c:axId val="86186694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381866280"/>
        <c:crosses val="autoZero"/>
        <c:crossBetween val="between"/>
      </c:valAx>
    </c:plotArea>
    <c:legend>
      <c:legendPos val="b"/>
      <c:legendEntry>
        <c:idx val="4"/>
        <c:delete val="1"/>
      </c:legendEntry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2019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'Profitability Ratios'!$B$5</c:f>
              <c:strCache>
                <c:ptCount val="1"/>
                <c:pt idx="0">
                  <c:v>Operating  Profit Margin</c:v>
                </c:pt>
              </c:strCache>
            </c:strRef>
          </c:cat>
          <c:val>
            <c:numRef>
              <c:f>'Profitability Ratios'!$C$5</c:f>
              <c:numCache>
                <c:formatCode>0.0%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ADC-4FFC-98F9-2FD87849C6E7}"/>
            </c:ext>
          </c:extLst>
        </c:ser>
        <c:ser>
          <c:idx val="1"/>
          <c:order val="1"/>
          <c:tx>
            <c:v>2020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'Profitability Ratios'!$B$5</c:f>
              <c:strCache>
                <c:ptCount val="1"/>
                <c:pt idx="0">
                  <c:v>Operating  Profit Margin</c:v>
                </c:pt>
              </c:strCache>
            </c:strRef>
          </c:cat>
          <c:val>
            <c:numRef>
              <c:f>'Profitability Ratios'!$D$5</c:f>
              <c:numCache>
                <c:formatCode>0.0%</c:formatCode>
                <c:ptCount val="1"/>
                <c:pt idx="0">
                  <c:v>0.17713279156908282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ADC-4FFC-98F9-2FD87849C6E7}"/>
            </c:ext>
          </c:extLst>
        </c:ser>
        <c:ser>
          <c:idx val="2"/>
          <c:order val="2"/>
          <c:tx>
            <c:v>2021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'Profitability Ratios'!$B$5</c:f>
              <c:strCache>
                <c:ptCount val="1"/>
                <c:pt idx="0">
                  <c:v>Operating  Profit Margin</c:v>
                </c:pt>
              </c:strCache>
            </c:strRef>
          </c:cat>
          <c:val>
            <c:numRef>
              <c:f>'Profitability Ratios'!$E$5</c:f>
              <c:numCache>
                <c:formatCode>0.0%</c:formatCode>
                <c:ptCount val="1"/>
                <c:pt idx="0">
                  <c:v>0.18766398750344809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ADC-4FFC-98F9-2FD87849C6E7}"/>
            </c:ext>
          </c:extLst>
        </c:ser>
        <c:ser>
          <c:idx val="3"/>
          <c:order val="3"/>
          <c:tx>
            <c:v>2022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'Profitability Ratios'!$B$5</c:f>
              <c:strCache>
                <c:ptCount val="1"/>
                <c:pt idx="0">
                  <c:v>Operating  Profit Margin</c:v>
                </c:pt>
              </c:strCache>
            </c:strRef>
          </c:cat>
          <c:val>
            <c:numRef>
              <c:f>'Profitability Ratios'!$F$5</c:f>
              <c:numCache>
                <c:formatCode>0.0%</c:formatCode>
                <c:ptCount val="1"/>
                <c:pt idx="0">
                  <c:v>0.19291584206745818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2ADC-4FFC-98F9-2FD87849C6E7}"/>
            </c:ext>
          </c:extLst>
        </c:ser>
        <c:ser>
          <c:idx val="4"/>
          <c:order val="4"/>
          <c:invertIfNegative val="1"/>
          <c:cat>
            <c:strRef>
              <c:f>'Profitability Ratios'!$B$5</c:f>
              <c:strCache>
                <c:ptCount val="1"/>
                <c:pt idx="0">
                  <c:v>Operating  Profit Margin</c:v>
                </c:pt>
              </c:strCache>
            </c:strRef>
          </c:cat>
          <c:val>
            <c:numRef>
              <c:f>'Profitability Ratios'!$G$5</c:f>
              <c:numCache>
                <c:formatCode>0.0%</c:formatCode>
                <c:ptCount val="1"/>
                <c:pt idx="0">
                  <c:v>0.20558988935373973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DC-4FFC-98F9-2FD87849C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4275573"/>
        <c:axId val="1404205707"/>
      </c:barChart>
      <c:catAx>
        <c:axId val="384275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1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04205707"/>
        <c:crosses val="autoZero"/>
        <c:auto val="1"/>
        <c:lblAlgn val="ctr"/>
        <c:lblOffset val="100"/>
        <c:noMultiLvlLbl val="1"/>
      </c:catAx>
      <c:valAx>
        <c:axId val="14042057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84275573"/>
        <c:crosses val="autoZero"/>
        <c:crossBetween val="between"/>
      </c:valAx>
    </c:plotArea>
    <c:legend>
      <c:legendPos val="b"/>
      <c:legendEntry>
        <c:idx val="4"/>
        <c:delete val="1"/>
      </c:legendEntry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2019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'Profitability Ratios'!$B$6</c:f>
              <c:strCache>
                <c:ptCount val="1"/>
                <c:pt idx="0">
                  <c:v>Pretax Margin</c:v>
                </c:pt>
              </c:strCache>
            </c:strRef>
          </c:cat>
          <c:val>
            <c:numRef>
              <c:f>'Profitability Ratios'!$C$6</c:f>
              <c:numCache>
                <c:formatCode>0.0%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9B1-4874-BCCA-EC1BACFFE0D5}"/>
            </c:ext>
          </c:extLst>
        </c:ser>
        <c:ser>
          <c:idx val="1"/>
          <c:order val="1"/>
          <c:tx>
            <c:v>2020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'Profitability Ratios'!$B$6</c:f>
              <c:strCache>
                <c:ptCount val="1"/>
                <c:pt idx="0">
                  <c:v>Pretax Margin</c:v>
                </c:pt>
              </c:strCache>
            </c:strRef>
          </c:cat>
          <c:val>
            <c:numRef>
              <c:f>'Profitability Ratios'!$D$6</c:f>
              <c:numCache>
                <c:formatCode>0.0%</c:formatCode>
                <c:ptCount val="1"/>
                <c:pt idx="0">
                  <c:v>0.35565740030287213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9B1-4874-BCCA-EC1BACFFE0D5}"/>
            </c:ext>
          </c:extLst>
        </c:ser>
        <c:ser>
          <c:idx val="2"/>
          <c:order val="2"/>
          <c:tx>
            <c:v>2021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'Profitability Ratios'!$B$6</c:f>
              <c:strCache>
                <c:ptCount val="1"/>
                <c:pt idx="0">
                  <c:v>Pretax Margin</c:v>
                </c:pt>
              </c:strCache>
            </c:strRef>
          </c:cat>
          <c:val>
            <c:numRef>
              <c:f>'Profitability Ratios'!$E$6</c:f>
              <c:numCache>
                <c:formatCode>0.0%</c:formatCode>
                <c:ptCount val="1"/>
                <c:pt idx="0">
                  <c:v>0.37050780854705517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9B1-4874-BCCA-EC1BACFFE0D5}"/>
            </c:ext>
          </c:extLst>
        </c:ser>
        <c:ser>
          <c:idx val="3"/>
          <c:order val="3"/>
          <c:tx>
            <c:v>2022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'Profitability Ratios'!$B$6</c:f>
              <c:strCache>
                <c:ptCount val="1"/>
                <c:pt idx="0">
                  <c:v>Pretax Margin</c:v>
                </c:pt>
              </c:strCache>
            </c:strRef>
          </c:cat>
          <c:val>
            <c:numRef>
              <c:f>'Profitability Ratios'!$F$6</c:f>
              <c:numCache>
                <c:formatCode>0.0%</c:formatCode>
                <c:ptCount val="1"/>
                <c:pt idx="0">
                  <c:v>0.3682010197671563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39B1-4874-BCCA-EC1BACFFE0D5}"/>
            </c:ext>
          </c:extLst>
        </c:ser>
        <c:ser>
          <c:idx val="4"/>
          <c:order val="4"/>
          <c:invertIfNegative val="1"/>
          <c:cat>
            <c:strRef>
              <c:f>'Profitability Ratios'!$B$6</c:f>
              <c:strCache>
                <c:ptCount val="1"/>
                <c:pt idx="0">
                  <c:v>Pretax Margin</c:v>
                </c:pt>
              </c:strCache>
            </c:strRef>
          </c:cat>
          <c:val>
            <c:numRef>
              <c:f>'Profitability Ratios'!$G$6</c:f>
              <c:numCache>
                <c:formatCode>0.0%</c:formatCode>
                <c:ptCount val="1"/>
                <c:pt idx="0">
                  <c:v>0.36065516830757532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B1-4874-BCCA-EC1BACFFE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3016209"/>
        <c:axId val="870837112"/>
      </c:barChart>
      <c:catAx>
        <c:axId val="15830162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1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70837112"/>
        <c:crosses val="autoZero"/>
        <c:auto val="1"/>
        <c:lblAlgn val="ctr"/>
        <c:lblOffset val="100"/>
        <c:noMultiLvlLbl val="1"/>
      </c:catAx>
      <c:valAx>
        <c:axId val="870837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83016209"/>
        <c:crosses val="autoZero"/>
        <c:crossBetween val="between"/>
      </c:valAx>
    </c:plotArea>
    <c:legend>
      <c:legendPos val="b"/>
      <c:legendEntry>
        <c:idx val="4"/>
        <c:delete val="1"/>
      </c:legendEntry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2019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'Profitability Ratios'!$B$7</c:f>
              <c:strCache>
                <c:ptCount val="1"/>
                <c:pt idx="0">
                  <c:v>Net Profit Margin</c:v>
                </c:pt>
              </c:strCache>
            </c:strRef>
          </c:cat>
          <c:val>
            <c:numRef>
              <c:f>'Profitability Ratios'!$C$7</c:f>
              <c:numCache>
                <c:formatCode>0.0%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34F-406A-8CDF-D2591AC85727}"/>
            </c:ext>
          </c:extLst>
        </c:ser>
        <c:ser>
          <c:idx val="1"/>
          <c:order val="1"/>
          <c:tx>
            <c:v>2020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'Profitability Ratios'!$B$7</c:f>
              <c:strCache>
                <c:ptCount val="1"/>
                <c:pt idx="0">
                  <c:v>Net Profit Margin</c:v>
                </c:pt>
              </c:strCache>
            </c:strRef>
          </c:cat>
          <c:val>
            <c:numRef>
              <c:f>'Profitability Ratios'!$D$7</c:f>
              <c:numCache>
                <c:formatCode>0.0%</c:formatCode>
                <c:ptCount val="1"/>
                <c:pt idx="0">
                  <c:v>0.28733492819845174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34F-406A-8CDF-D2591AC85727}"/>
            </c:ext>
          </c:extLst>
        </c:ser>
        <c:ser>
          <c:idx val="2"/>
          <c:order val="2"/>
          <c:tx>
            <c:v>2021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'Profitability Ratios'!$B$7</c:f>
              <c:strCache>
                <c:ptCount val="1"/>
                <c:pt idx="0">
                  <c:v>Net Profit Margin</c:v>
                </c:pt>
              </c:strCache>
            </c:strRef>
          </c:cat>
          <c:val>
            <c:numRef>
              <c:f>'Profitability Ratios'!$E$7</c:f>
              <c:numCache>
                <c:formatCode>0.0%</c:formatCode>
                <c:ptCount val="1"/>
                <c:pt idx="0">
                  <c:v>0.2910951964761731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34F-406A-8CDF-D2591AC85727}"/>
            </c:ext>
          </c:extLst>
        </c:ser>
        <c:ser>
          <c:idx val="3"/>
          <c:order val="3"/>
          <c:tx>
            <c:v>2022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'Profitability Ratios'!$B$7</c:f>
              <c:strCache>
                <c:ptCount val="1"/>
                <c:pt idx="0">
                  <c:v>Net Profit Margin</c:v>
                </c:pt>
              </c:strCache>
            </c:strRef>
          </c:cat>
          <c:val>
            <c:numRef>
              <c:f>'Profitability Ratios'!$F$7</c:f>
              <c:numCache>
                <c:formatCode>0.0%</c:formatCode>
                <c:ptCount val="1"/>
                <c:pt idx="0">
                  <c:v>0.31452658879262629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134F-406A-8CDF-D2591AC85727}"/>
            </c:ext>
          </c:extLst>
        </c:ser>
        <c:ser>
          <c:idx val="4"/>
          <c:order val="4"/>
          <c:invertIfNegative val="1"/>
          <c:cat>
            <c:strRef>
              <c:f>'Profitability Ratios'!$B$7</c:f>
              <c:strCache>
                <c:ptCount val="1"/>
                <c:pt idx="0">
                  <c:v>Net Profit Margin</c:v>
                </c:pt>
              </c:strCache>
            </c:strRef>
          </c:cat>
          <c:val>
            <c:numRef>
              <c:f>'Profitability Ratios'!$G$7</c:f>
              <c:numCache>
                <c:formatCode>0.0%</c:formatCode>
                <c:ptCount val="1"/>
                <c:pt idx="0">
                  <c:v>0.31557967391068542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4F-406A-8CDF-D2591AC85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419610"/>
        <c:axId val="1558133898"/>
      </c:barChart>
      <c:catAx>
        <c:axId val="21154196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1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58133898"/>
        <c:crosses val="autoZero"/>
        <c:auto val="1"/>
        <c:lblAlgn val="ctr"/>
        <c:lblOffset val="100"/>
        <c:noMultiLvlLbl val="1"/>
      </c:catAx>
      <c:valAx>
        <c:axId val="155813389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15419610"/>
        <c:crosses val="autoZero"/>
        <c:crossBetween val="between"/>
      </c:valAx>
    </c:plotArea>
    <c:legend>
      <c:legendPos val="b"/>
      <c:legendEntry>
        <c:idx val="4"/>
        <c:delete val="1"/>
      </c:legendEntry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2019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'Profitability Ratios'!$B$9</c:f>
              <c:strCache>
                <c:ptCount val="1"/>
                <c:pt idx="0">
                  <c:v>Operating  ROA</c:v>
                </c:pt>
              </c:strCache>
            </c:strRef>
          </c:cat>
          <c:val>
            <c:numRef>
              <c:f>'Profitability Ratios'!$C$9</c:f>
              <c:numCache>
                <c:formatCode>0.0%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AD0-46B8-A818-8A1149CF057C}"/>
            </c:ext>
          </c:extLst>
        </c:ser>
        <c:ser>
          <c:idx val="1"/>
          <c:order val="1"/>
          <c:tx>
            <c:v>2020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'Profitability Ratios'!$B$9</c:f>
              <c:strCache>
                <c:ptCount val="1"/>
                <c:pt idx="0">
                  <c:v>Operating  ROA</c:v>
                </c:pt>
              </c:strCache>
            </c:strRef>
          </c:cat>
          <c:val>
            <c:numRef>
              <c:f>'Profitability Ratios'!$D$9</c:f>
              <c:numCache>
                <c:formatCode>0.0%</c:formatCode>
                <c:ptCount val="1"/>
                <c:pt idx="0">
                  <c:v>0.1081112587968658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AD0-46B8-A818-8A1149CF057C}"/>
            </c:ext>
          </c:extLst>
        </c:ser>
        <c:ser>
          <c:idx val="2"/>
          <c:order val="2"/>
          <c:tx>
            <c:v>2021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'Profitability Ratios'!$B$9</c:f>
              <c:strCache>
                <c:ptCount val="1"/>
                <c:pt idx="0">
                  <c:v>Operating  ROA</c:v>
                </c:pt>
              </c:strCache>
            </c:strRef>
          </c:cat>
          <c:val>
            <c:numRef>
              <c:f>'Profitability Ratios'!$E$9</c:f>
              <c:numCache>
                <c:formatCode>0.0%</c:formatCode>
                <c:ptCount val="1"/>
                <c:pt idx="0">
                  <c:v>0.11183438496323869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AD0-46B8-A818-8A1149CF057C}"/>
            </c:ext>
          </c:extLst>
        </c:ser>
        <c:ser>
          <c:idx val="3"/>
          <c:order val="3"/>
          <c:tx>
            <c:v>2022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'Profitability Ratios'!$B$9</c:f>
              <c:strCache>
                <c:ptCount val="1"/>
                <c:pt idx="0">
                  <c:v>Operating  ROA</c:v>
                </c:pt>
              </c:strCache>
            </c:strRef>
          </c:cat>
          <c:val>
            <c:numRef>
              <c:f>'Profitability Ratios'!$F$9</c:f>
              <c:numCache>
                <c:formatCode>0.0%</c:formatCode>
                <c:ptCount val="1"/>
                <c:pt idx="0">
                  <c:v>0.11035465508152979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0AD0-46B8-A818-8A1149CF057C}"/>
            </c:ext>
          </c:extLst>
        </c:ser>
        <c:ser>
          <c:idx val="4"/>
          <c:order val="4"/>
          <c:invertIfNegative val="1"/>
          <c:cat>
            <c:strRef>
              <c:f>'Profitability Ratios'!$B$9</c:f>
              <c:strCache>
                <c:ptCount val="1"/>
                <c:pt idx="0">
                  <c:v>Operating  ROA</c:v>
                </c:pt>
              </c:strCache>
            </c:strRef>
          </c:cat>
          <c:val>
            <c:numRef>
              <c:f>'Profitability Ratios'!$G$9</c:f>
              <c:numCache>
                <c:formatCode>0.0%</c:formatCode>
                <c:ptCount val="1"/>
                <c:pt idx="0">
                  <c:v>0.11527937356845219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D0-46B8-A818-8A1149CF0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1261895"/>
        <c:axId val="1065194982"/>
      </c:barChart>
      <c:catAx>
        <c:axId val="1491261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1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065194982"/>
        <c:crosses val="autoZero"/>
        <c:auto val="1"/>
        <c:lblAlgn val="ctr"/>
        <c:lblOffset val="100"/>
        <c:noMultiLvlLbl val="1"/>
      </c:catAx>
      <c:valAx>
        <c:axId val="106519498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91261895"/>
        <c:crosses val="autoZero"/>
        <c:crossBetween val="between"/>
      </c:valAx>
    </c:plotArea>
    <c:legend>
      <c:legendPos val="b"/>
      <c:legendEntry>
        <c:idx val="4"/>
        <c:delete val="1"/>
      </c:legendEntry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2019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'Profitability Ratios'!$B$10</c:f>
              <c:strCache>
                <c:ptCount val="1"/>
                <c:pt idx="0">
                  <c:v>ROA</c:v>
                </c:pt>
              </c:strCache>
            </c:strRef>
          </c:cat>
          <c:val>
            <c:numRef>
              <c:f>'Profitability Ratios'!$C$10</c:f>
              <c:numCache>
                <c:formatCode>0.0%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041-4240-9F9A-AC1B39EB304A}"/>
            </c:ext>
          </c:extLst>
        </c:ser>
        <c:ser>
          <c:idx val="1"/>
          <c:order val="1"/>
          <c:tx>
            <c:v>2020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'Profitability Ratios'!$B$10</c:f>
              <c:strCache>
                <c:ptCount val="1"/>
                <c:pt idx="0">
                  <c:v>ROA</c:v>
                </c:pt>
              </c:strCache>
            </c:strRef>
          </c:cat>
          <c:val>
            <c:numRef>
              <c:f>'Profitability Ratios'!$D$10</c:f>
              <c:numCache>
                <c:formatCode>0.0%</c:formatCode>
                <c:ptCount val="1"/>
                <c:pt idx="0">
                  <c:v>0.17537205002342254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041-4240-9F9A-AC1B39EB304A}"/>
            </c:ext>
          </c:extLst>
        </c:ser>
        <c:ser>
          <c:idx val="2"/>
          <c:order val="2"/>
          <c:tx>
            <c:v>2021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'Profitability Ratios'!$B$10</c:f>
              <c:strCache>
                <c:ptCount val="1"/>
                <c:pt idx="0">
                  <c:v>ROA</c:v>
                </c:pt>
              </c:strCache>
            </c:strRef>
          </c:cat>
          <c:val>
            <c:numRef>
              <c:f>'Profitability Ratios'!$E$10</c:f>
              <c:numCache>
                <c:formatCode>0.0%</c:formatCode>
                <c:ptCount val="1"/>
                <c:pt idx="0">
                  <c:v>0.17347202676841661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041-4240-9F9A-AC1B39EB304A}"/>
            </c:ext>
          </c:extLst>
        </c:ser>
        <c:ser>
          <c:idx val="3"/>
          <c:order val="3"/>
          <c:tx>
            <c:v>2022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'Profitability Ratios'!$B$10</c:f>
              <c:strCache>
                <c:ptCount val="1"/>
                <c:pt idx="0">
                  <c:v>ROA</c:v>
                </c:pt>
              </c:strCache>
            </c:strRef>
          </c:cat>
          <c:val>
            <c:numRef>
              <c:f>'Profitability Ratios'!$F$10</c:f>
              <c:numCache>
                <c:formatCode>0.0%</c:formatCode>
                <c:ptCount val="1"/>
                <c:pt idx="0">
                  <c:v>0.17992028465989504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F041-4240-9F9A-AC1B39EB304A}"/>
            </c:ext>
          </c:extLst>
        </c:ser>
        <c:ser>
          <c:idx val="4"/>
          <c:order val="4"/>
          <c:invertIfNegative val="1"/>
          <c:cat>
            <c:strRef>
              <c:f>'Profitability Ratios'!$B$10</c:f>
              <c:strCache>
                <c:ptCount val="1"/>
                <c:pt idx="0">
                  <c:v>ROA</c:v>
                </c:pt>
              </c:strCache>
            </c:strRef>
          </c:cat>
          <c:val>
            <c:numRef>
              <c:f>'Profitability Ratios'!$G$10</c:f>
              <c:numCache>
                <c:formatCode>0.0%</c:formatCode>
                <c:ptCount val="1"/>
                <c:pt idx="0">
                  <c:v>0.17695338634462118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41-4240-9F9A-AC1B39EB3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3019946"/>
        <c:axId val="436448130"/>
      </c:barChart>
      <c:catAx>
        <c:axId val="17230199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1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36448130"/>
        <c:crosses val="autoZero"/>
        <c:auto val="1"/>
        <c:lblAlgn val="ctr"/>
        <c:lblOffset val="100"/>
        <c:noMultiLvlLbl val="1"/>
      </c:catAx>
      <c:valAx>
        <c:axId val="43644813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723019946"/>
        <c:crosses val="autoZero"/>
        <c:crossBetween val="between"/>
      </c:valAx>
    </c:plotArea>
    <c:legend>
      <c:legendPos val="b"/>
      <c:legendEntry>
        <c:idx val="4"/>
        <c:delete val="1"/>
      </c:legendEntry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2019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'Profitability Ratios'!$B$11</c:f>
              <c:strCache>
                <c:ptCount val="1"/>
                <c:pt idx="0">
                  <c:v>Return on Total Capital</c:v>
                </c:pt>
              </c:strCache>
            </c:strRef>
          </c:cat>
          <c:val>
            <c:numRef>
              <c:f>'Profitability Ratios'!$C$11</c:f>
              <c:numCache>
                <c:formatCode>0.0%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EF6-4CA1-95F8-D916CC11596A}"/>
            </c:ext>
          </c:extLst>
        </c:ser>
        <c:ser>
          <c:idx val="1"/>
          <c:order val="1"/>
          <c:tx>
            <c:v>2020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'Profitability Ratios'!$B$11</c:f>
              <c:strCache>
                <c:ptCount val="1"/>
                <c:pt idx="0">
                  <c:v>Return on Total Capital</c:v>
                </c:pt>
              </c:strCache>
            </c:strRef>
          </c:cat>
          <c:val>
            <c:numRef>
              <c:f>'Profitability Ratios'!$D$11</c:f>
              <c:numCache>
                <c:formatCode>0.0%</c:formatCode>
                <c:ptCount val="1"/>
                <c:pt idx="0">
                  <c:v>0.21707199952397496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EF6-4CA1-95F8-D916CC11596A}"/>
            </c:ext>
          </c:extLst>
        </c:ser>
        <c:ser>
          <c:idx val="2"/>
          <c:order val="2"/>
          <c:tx>
            <c:v>2021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'Profitability Ratios'!$B$11</c:f>
              <c:strCache>
                <c:ptCount val="1"/>
                <c:pt idx="0">
                  <c:v>Return on Total Capital</c:v>
                </c:pt>
              </c:strCache>
            </c:strRef>
          </c:cat>
          <c:val>
            <c:numRef>
              <c:f>'Profitability Ratios'!$E$11</c:f>
              <c:numCache>
                <c:formatCode>0.0%</c:formatCode>
                <c:ptCount val="1"/>
                <c:pt idx="0">
                  <c:v>0.20774325449310649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EF6-4CA1-95F8-D916CC11596A}"/>
            </c:ext>
          </c:extLst>
        </c:ser>
        <c:ser>
          <c:idx val="3"/>
          <c:order val="3"/>
          <c:tx>
            <c:v>2022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'Profitability Ratios'!$B$11</c:f>
              <c:strCache>
                <c:ptCount val="1"/>
                <c:pt idx="0">
                  <c:v>Return on Total Capital</c:v>
                </c:pt>
              </c:strCache>
            </c:strRef>
          </c:cat>
          <c:val>
            <c:numRef>
              <c:f>'Profitability Ratios'!$F$11</c:f>
              <c:numCache>
                <c:formatCode>0.0%</c:formatCode>
                <c:ptCount val="1"/>
                <c:pt idx="0">
                  <c:v>0.19558370270535289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5EF6-4CA1-95F8-D916CC11596A}"/>
            </c:ext>
          </c:extLst>
        </c:ser>
        <c:ser>
          <c:idx val="4"/>
          <c:order val="4"/>
          <c:invertIfNegative val="1"/>
          <c:cat>
            <c:strRef>
              <c:f>'Profitability Ratios'!$B$11</c:f>
              <c:strCache>
                <c:ptCount val="1"/>
                <c:pt idx="0">
                  <c:v>Return on Total Capital</c:v>
                </c:pt>
              </c:strCache>
            </c:strRef>
          </c:cat>
          <c:val>
            <c:numRef>
              <c:f>'Profitability Ratios'!$G$11</c:f>
              <c:numCache>
                <c:formatCode>0.0%</c:formatCode>
                <c:ptCount val="1"/>
                <c:pt idx="0">
                  <c:v>0.18886476348361775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F6-4CA1-95F8-D916CC115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444577"/>
        <c:axId val="220688175"/>
      </c:barChart>
      <c:catAx>
        <c:axId val="541444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1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20688175"/>
        <c:crosses val="autoZero"/>
        <c:auto val="1"/>
        <c:lblAlgn val="ctr"/>
        <c:lblOffset val="100"/>
        <c:noMultiLvlLbl val="1"/>
      </c:catAx>
      <c:valAx>
        <c:axId val="2206881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41444577"/>
        <c:crosses val="autoZero"/>
        <c:crossBetween val="between"/>
      </c:valAx>
    </c:plotArea>
    <c:legend>
      <c:legendPos val="b"/>
      <c:legendEntry>
        <c:idx val="4"/>
        <c:delete val="1"/>
      </c:legendEntry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757575"/>
                </a:solidFill>
                <a:latin typeface="Calibri"/>
              </a:defRPr>
            </a:pPr>
            <a:r>
              <a:rPr lang="en-US" sz="1800" b="1" i="0">
                <a:solidFill>
                  <a:srgbClr val="757575"/>
                </a:solidFill>
                <a:latin typeface="Calibri"/>
              </a:rPr>
              <a:t>Composition of Assets (Without Property, plant and equipment)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Intangible assets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Balance Sheets'!$C$9:$G$9</c:f>
              <c:numCache>
                <c:formatCode>0.00%</c:formatCode>
                <c:ptCount val="5"/>
                <c:pt idx="1">
                  <c:v>4.1768601697357223E-2</c:v>
                </c:pt>
                <c:pt idx="2">
                  <c:v>3.2900124717603584E-2</c:v>
                </c:pt>
                <c:pt idx="3">
                  <c:v>4.8446538416250497E-2</c:v>
                </c:pt>
                <c:pt idx="4">
                  <c:v>4.5517173790428654E-2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B4C-421A-BAFE-34AEC2A46A2B}"/>
            </c:ext>
          </c:extLst>
        </c:ser>
        <c:ser>
          <c:idx val="1"/>
          <c:order val="1"/>
          <c:tx>
            <c:v>Other receivables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Balance Sheets'!$C$10:$G$10</c:f>
              <c:numCache>
                <c:formatCode>0.00%</c:formatCode>
                <c:ptCount val="5"/>
                <c:pt idx="1">
                  <c:v>0.13676444076936062</c:v>
                </c:pt>
                <c:pt idx="2">
                  <c:v>0.13284593313461693</c:v>
                </c:pt>
                <c:pt idx="3">
                  <c:v>0.13480505527268771</c:v>
                </c:pt>
                <c:pt idx="4">
                  <c:v>0.14048668896571878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B4C-421A-BAFE-34AEC2A46A2B}"/>
            </c:ext>
          </c:extLst>
        </c:ser>
        <c:ser>
          <c:idx val="2"/>
          <c:order val="2"/>
          <c:tx>
            <c:v>Inventories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Balance Sheets'!$C$13:$G$13</c:f>
              <c:numCache>
                <c:formatCode>0.00%</c:formatCode>
                <c:ptCount val="5"/>
                <c:pt idx="1">
                  <c:v>6.3711215083948905E-2</c:v>
                </c:pt>
                <c:pt idx="2">
                  <c:v>6.9511078928011422E-2</c:v>
                </c:pt>
                <c:pt idx="3">
                  <c:v>7.5905973647586639E-2</c:v>
                </c:pt>
                <c:pt idx="4">
                  <c:v>7.4681389991649361E-2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B4C-421A-BAFE-34AEC2A46A2B}"/>
            </c:ext>
          </c:extLst>
        </c:ser>
        <c:ser>
          <c:idx val="3"/>
          <c:order val="3"/>
          <c:tx>
            <c:v>Trade receivables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Balance Sheets'!$C$14:$G$14</c:f>
              <c:numCache>
                <c:formatCode>0.00%</c:formatCode>
                <c:ptCount val="5"/>
                <c:pt idx="1">
                  <c:v>2.1648005833694747E-2</c:v>
                </c:pt>
                <c:pt idx="2">
                  <c:v>1.8581003467369697E-2</c:v>
                </c:pt>
                <c:pt idx="3">
                  <c:v>1.7140887704246183E-2</c:v>
                </c:pt>
                <c:pt idx="4">
                  <c:v>3.0867530715220023E-2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B4C-421A-BAFE-34AEC2A46A2B}"/>
            </c:ext>
          </c:extLst>
        </c:ser>
        <c:ser>
          <c:idx val="4"/>
          <c:order val="4"/>
          <c:tx>
            <c:v>Other receivables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Balance Sheets'!$C$15:$G$15</c:f>
              <c:numCache>
                <c:formatCode>0.00%</c:formatCode>
                <c:ptCount val="5"/>
                <c:pt idx="1">
                  <c:v>3.2048893896563249E-2</c:v>
                </c:pt>
                <c:pt idx="2">
                  <c:v>3.3340546650913329E-2</c:v>
                </c:pt>
                <c:pt idx="3">
                  <c:v>2.9656785313260197E-2</c:v>
                </c:pt>
                <c:pt idx="4">
                  <c:v>1.614745408658854E-2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CB4C-421A-BAFE-34AEC2A46A2B}"/>
            </c:ext>
          </c:extLst>
        </c:ser>
        <c:ser>
          <c:idx val="5"/>
          <c:order val="5"/>
          <c:tx>
            <c:v>Derivative instruments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Balance Sheets'!$C$16:$G$16</c:f>
              <c:numCache>
                <c:formatCode>0.00%</c:formatCode>
                <c:ptCount val="5"/>
                <c:pt idx="1">
                  <c:v>4.0710072986840887E-2</c:v>
                </c:pt>
                <c:pt idx="2">
                  <c:v>5.9696043716410227E-2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CB4C-421A-BAFE-34AEC2A46A2B}"/>
            </c:ext>
          </c:extLst>
        </c:ser>
        <c:ser>
          <c:idx val="6"/>
          <c:order val="6"/>
          <c:tx>
            <c:v>Cash and cash equivalents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Balance Sheets'!$C$17:$G$17</c:f>
              <c:numCache>
                <c:formatCode>0.00%</c:formatCode>
                <c:ptCount val="5"/>
                <c:pt idx="1">
                  <c:v>0.37429683236379474</c:v>
                </c:pt>
                <c:pt idx="2">
                  <c:v>0.39799893710083883</c:v>
                </c:pt>
                <c:pt idx="3">
                  <c:v>0.45430079740284768</c:v>
                </c:pt>
                <c:pt idx="4">
                  <c:v>0.44515923501561749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CB4C-421A-BAFE-34AEC2A46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6370651"/>
        <c:axId val="535585252"/>
      </c:barChart>
      <c:catAx>
        <c:axId val="1896370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35585252"/>
        <c:crosses val="autoZero"/>
        <c:auto val="1"/>
        <c:lblAlgn val="ctr"/>
        <c:lblOffset val="100"/>
        <c:noMultiLvlLbl val="1"/>
      </c:catAx>
      <c:valAx>
        <c:axId val="5355852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89637065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10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2019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'Profitability Ratios'!$B$12</c:f>
              <c:strCache>
                <c:ptCount val="1"/>
                <c:pt idx="0">
                  <c:v>ROE</c:v>
                </c:pt>
              </c:strCache>
            </c:strRef>
          </c:cat>
          <c:val>
            <c:numRef>
              <c:f>'Profitability Ratios'!$C$12</c:f>
              <c:numCache>
                <c:formatCode>0.0%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B5F-4C74-831C-08E4485F4B12}"/>
            </c:ext>
          </c:extLst>
        </c:ser>
        <c:ser>
          <c:idx val="1"/>
          <c:order val="1"/>
          <c:tx>
            <c:v>2020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'Profitability Ratios'!$B$12</c:f>
              <c:strCache>
                <c:ptCount val="1"/>
                <c:pt idx="0">
                  <c:v>ROE</c:v>
                </c:pt>
              </c:strCache>
            </c:strRef>
          </c:cat>
          <c:val>
            <c:numRef>
              <c:f>'Profitability Ratios'!$D$12</c:f>
              <c:numCache>
                <c:formatCode>0.0%</c:formatCode>
                <c:ptCount val="1"/>
                <c:pt idx="0">
                  <c:v>0.1863919579419937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B5F-4C74-831C-08E4485F4B12}"/>
            </c:ext>
          </c:extLst>
        </c:ser>
        <c:ser>
          <c:idx val="2"/>
          <c:order val="2"/>
          <c:tx>
            <c:v>2021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'Profitability Ratios'!$B$12</c:f>
              <c:strCache>
                <c:ptCount val="1"/>
                <c:pt idx="0">
                  <c:v>ROE</c:v>
                </c:pt>
              </c:strCache>
            </c:strRef>
          </c:cat>
          <c:val>
            <c:numRef>
              <c:f>'Profitability Ratios'!$E$12</c:f>
              <c:numCache>
                <c:formatCode>0.0%</c:formatCode>
                <c:ptCount val="1"/>
                <c:pt idx="0">
                  <c:v>0.18396224812149123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B5F-4C74-831C-08E4485F4B12}"/>
            </c:ext>
          </c:extLst>
        </c:ser>
        <c:ser>
          <c:idx val="3"/>
          <c:order val="3"/>
          <c:tx>
            <c:v>2022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'Profitability Ratios'!$B$12</c:f>
              <c:strCache>
                <c:ptCount val="1"/>
                <c:pt idx="0">
                  <c:v>ROE</c:v>
                </c:pt>
              </c:strCache>
            </c:strRef>
          </c:cat>
          <c:val>
            <c:numRef>
              <c:f>'Profitability Ratios'!$F$12</c:f>
              <c:numCache>
                <c:formatCode>0.0%</c:formatCode>
                <c:ptCount val="1"/>
                <c:pt idx="0">
                  <c:v>0.18962431082997061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DB5F-4C74-831C-08E4485F4B12}"/>
            </c:ext>
          </c:extLst>
        </c:ser>
        <c:ser>
          <c:idx val="4"/>
          <c:order val="4"/>
          <c:invertIfNegative val="1"/>
          <c:cat>
            <c:strRef>
              <c:f>'Profitability Ratios'!$B$12</c:f>
              <c:strCache>
                <c:ptCount val="1"/>
                <c:pt idx="0">
                  <c:v>ROE</c:v>
                </c:pt>
              </c:strCache>
            </c:strRef>
          </c:cat>
          <c:val>
            <c:numRef>
              <c:f>'Profitability Ratios'!$G$12</c:f>
              <c:numCache>
                <c:formatCode>0.0%</c:formatCode>
                <c:ptCount val="1"/>
                <c:pt idx="0">
                  <c:v>0.18705389115738461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5F-4C74-831C-08E4485F4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1196920"/>
        <c:axId val="2027744195"/>
      </c:barChart>
      <c:catAx>
        <c:axId val="891196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1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27744195"/>
        <c:crosses val="autoZero"/>
        <c:auto val="1"/>
        <c:lblAlgn val="ctr"/>
        <c:lblOffset val="100"/>
        <c:noMultiLvlLbl val="1"/>
      </c:catAx>
      <c:valAx>
        <c:axId val="20277441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91196920"/>
        <c:crosses val="autoZero"/>
        <c:crossBetween val="between"/>
      </c:valAx>
    </c:plotArea>
    <c:legend>
      <c:legendPos val="b"/>
      <c:legendEntry>
        <c:idx val="4"/>
        <c:delete val="1"/>
      </c:legendEntry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Price to Earnings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'Valuation Ratios'!$C$2:$G$2</c:f>
              <c:numCache>
                <c:formatCode>General</c:formatCode>
                <c:ptCount val="5"/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'Valuation Ratios'!$C$3:$G$3</c:f>
              <c:numCache>
                <c:formatCode>0.00</c:formatCode>
                <c:ptCount val="5"/>
                <c:pt idx="1">
                  <c:v>13.861139600537118</c:v>
                </c:pt>
                <c:pt idx="2">
                  <c:v>10.93117754826546</c:v>
                </c:pt>
                <c:pt idx="3">
                  <c:v>12.284463590883826</c:v>
                </c:pt>
                <c:pt idx="4">
                  <c:v>10.512590109239181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1EE-42AA-9002-CC8473266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2787923"/>
        <c:axId val="1819051900"/>
      </c:barChart>
      <c:catAx>
        <c:axId val="20727879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819051900"/>
        <c:crosses val="autoZero"/>
        <c:auto val="1"/>
        <c:lblAlgn val="ctr"/>
        <c:lblOffset val="100"/>
        <c:noMultiLvlLbl val="1"/>
      </c:catAx>
      <c:valAx>
        <c:axId val="18190519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72787923"/>
        <c:crosses val="autoZero"/>
        <c:crossBetween val="between"/>
      </c:valAx>
    </c:plotArea>
    <c:legend>
      <c:legendPos val="b"/>
      <c:legendEntry>
        <c:idx val="0"/>
        <c:delete val="1"/>
      </c:legendEntry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Price to Cash Flow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'Valuation Ratios'!$C$2:$G$2</c:f>
              <c:numCache>
                <c:formatCode>General</c:formatCode>
                <c:ptCount val="5"/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'Valuation Ratios'!$C$4:$G$4</c:f>
              <c:numCache>
                <c:formatCode>0.00</c:formatCode>
                <c:ptCount val="5"/>
                <c:pt idx="1">
                  <c:v>14.147508496351454</c:v>
                </c:pt>
                <c:pt idx="2">
                  <c:v>13.567362877597059</c:v>
                </c:pt>
                <c:pt idx="3">
                  <c:v>17.77535064413917</c:v>
                </c:pt>
                <c:pt idx="4">
                  <c:v>10.406254668670385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5AE-4D27-9E7A-3A6E2BBD5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2391186"/>
        <c:axId val="1179075950"/>
      </c:barChart>
      <c:catAx>
        <c:axId val="18623911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79075950"/>
        <c:crosses val="autoZero"/>
        <c:auto val="1"/>
        <c:lblAlgn val="ctr"/>
        <c:lblOffset val="100"/>
        <c:noMultiLvlLbl val="1"/>
      </c:catAx>
      <c:valAx>
        <c:axId val="117907595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862391186"/>
        <c:crosses val="autoZero"/>
        <c:crossBetween val="between"/>
      </c:valAx>
    </c:plotArea>
    <c:legend>
      <c:legendPos val="b"/>
      <c:legendEntry>
        <c:idx val="0"/>
        <c:delete val="1"/>
      </c:legendEntry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Price to Sales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'Valuation Ratios'!$C$2:$G$2</c:f>
              <c:numCache>
                <c:formatCode>General</c:formatCode>
                <c:ptCount val="5"/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'Valuation Ratios'!$C$5:$G$5</c:f>
              <c:numCache>
                <c:formatCode>0.00</c:formatCode>
                <c:ptCount val="5"/>
                <c:pt idx="1">
                  <c:v>3.9813429778591978</c:v>
                </c:pt>
                <c:pt idx="2">
                  <c:v>3.1823582993168666</c:v>
                </c:pt>
                <c:pt idx="3">
                  <c:v>3.8637426860853186</c:v>
                </c:pt>
                <c:pt idx="4">
                  <c:v>3.3183574779341054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ECF-4AFC-BD10-BC31EAA00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9864230"/>
        <c:axId val="249596790"/>
      </c:barChart>
      <c:catAx>
        <c:axId val="8198642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49596790"/>
        <c:crosses val="autoZero"/>
        <c:auto val="1"/>
        <c:lblAlgn val="ctr"/>
        <c:lblOffset val="100"/>
        <c:noMultiLvlLbl val="1"/>
      </c:catAx>
      <c:valAx>
        <c:axId val="24959679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19864230"/>
        <c:crosses val="autoZero"/>
        <c:crossBetween val="between"/>
      </c:valAx>
    </c:plotArea>
    <c:legend>
      <c:legendPos val="b"/>
      <c:legendEntry>
        <c:idx val="0"/>
        <c:delete val="1"/>
      </c:legendEntry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Price to Book Value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'Valuation Ratios'!$C$2:$G$2</c:f>
              <c:numCache>
                <c:formatCode>General</c:formatCode>
                <c:ptCount val="5"/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'Valuation Ratios'!$C$6:$G$6</c:f>
              <c:numCache>
                <c:formatCode>0.00</c:formatCode>
                <c:ptCount val="5"/>
                <c:pt idx="1">
                  <c:v>2.582666568017268</c:v>
                </c:pt>
                <c:pt idx="2">
                  <c:v>1.8885415425597722</c:v>
                </c:pt>
                <c:pt idx="3">
                  <c:v>2.1552924121897039</c:v>
                </c:pt>
                <c:pt idx="4">
                  <c:v>1.8475197866561224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252-4A46-846B-56CC89657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344405"/>
        <c:axId val="2042874131"/>
      </c:barChart>
      <c:catAx>
        <c:axId val="3093444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42874131"/>
        <c:crosses val="autoZero"/>
        <c:auto val="1"/>
        <c:lblAlgn val="ctr"/>
        <c:lblOffset val="100"/>
        <c:noMultiLvlLbl val="1"/>
      </c:catAx>
      <c:valAx>
        <c:axId val="20428741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09344405"/>
        <c:crosses val="autoZero"/>
        <c:crossBetween val="between"/>
      </c:valAx>
    </c:plotArea>
    <c:legend>
      <c:legendPos val="b"/>
      <c:legendEntry>
        <c:idx val="0"/>
        <c:delete val="1"/>
      </c:legendEntry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Price to Earnings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'Valuation Ratios'!$C$10:$G$10</c:f>
              <c:numCache>
                <c:formatCode>General</c:formatCode>
                <c:ptCount val="5"/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'Valuation Ratios'!$C$11:$G$11</c:f>
              <c:numCache>
                <c:formatCode>0.00</c:formatCode>
                <c:ptCount val="5"/>
                <c:pt idx="1">
                  <c:v>14.083905177791639</c:v>
                </c:pt>
                <c:pt idx="2">
                  <c:v>11.865360303413402</c:v>
                </c:pt>
                <c:pt idx="3">
                  <c:v>12.148415786548084</c:v>
                </c:pt>
                <c:pt idx="4">
                  <c:v>10.455875182837639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C4-4B63-84C2-636C6559E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8836178"/>
        <c:axId val="595067594"/>
      </c:barChart>
      <c:catAx>
        <c:axId val="9988361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95067594"/>
        <c:crosses val="autoZero"/>
        <c:auto val="1"/>
        <c:lblAlgn val="ctr"/>
        <c:lblOffset val="100"/>
        <c:noMultiLvlLbl val="1"/>
      </c:catAx>
      <c:valAx>
        <c:axId val="59506759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98836178"/>
        <c:crosses val="autoZero"/>
        <c:crossBetween val="between"/>
      </c:valAx>
    </c:plotArea>
    <c:legend>
      <c:legendPos val="b"/>
      <c:legendEntry>
        <c:idx val="0"/>
        <c:delete val="1"/>
      </c:legendEntry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Price to Earnings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'Valuation Ratios'!$C$18:$G$18</c:f>
              <c:numCache>
                <c:formatCode>General</c:formatCode>
                <c:ptCount val="5"/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'Valuation Ratios'!$C$19:$G$19</c:f>
              <c:numCache>
                <c:formatCode>0.00</c:formatCode>
                <c:ptCount val="5"/>
                <c:pt idx="1">
                  <c:v>10.812850904553962</c:v>
                </c:pt>
                <c:pt idx="2">
                  <c:v>4.6713021491782554</c:v>
                </c:pt>
                <c:pt idx="3">
                  <c:v>10.722623679822124</c:v>
                </c:pt>
                <c:pt idx="4">
                  <c:v>10.185275475377864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6A6-4992-BB2D-466C067E1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758265"/>
        <c:axId val="1628153617"/>
      </c:barChart>
      <c:catAx>
        <c:axId val="1613758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628153617"/>
        <c:crosses val="autoZero"/>
        <c:auto val="1"/>
        <c:lblAlgn val="ctr"/>
        <c:lblOffset val="100"/>
        <c:noMultiLvlLbl val="1"/>
      </c:catAx>
      <c:valAx>
        <c:axId val="162815361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613758265"/>
        <c:crosses val="autoZero"/>
        <c:crossBetween val="between"/>
      </c:valAx>
    </c:plotArea>
    <c:legend>
      <c:legendPos val="b"/>
      <c:legendEntry>
        <c:idx val="0"/>
        <c:delete val="1"/>
      </c:legendEntry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Price to Earnings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'Valuation Ratios'!$C$26:$G$26</c:f>
              <c:numCache>
                <c:formatCode>General</c:formatCode>
                <c:ptCount val="5"/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'Valuation Ratios'!$C$27:$G$27</c:f>
              <c:numCache>
                <c:formatCode>0.00</c:formatCode>
                <c:ptCount val="5"/>
                <c:pt idx="1">
                  <c:v>15.330630068621334</c:v>
                </c:pt>
                <c:pt idx="2">
                  <c:v>13.874841972187104</c:v>
                </c:pt>
                <c:pt idx="3">
                  <c:v>13.790994997220679</c:v>
                </c:pt>
                <c:pt idx="4">
                  <c:v>11.321306679668453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B03-4474-A6C2-36701C9C3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1463541"/>
        <c:axId val="1960838312"/>
      </c:barChart>
      <c:catAx>
        <c:axId val="3414635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960838312"/>
        <c:crosses val="autoZero"/>
        <c:auto val="1"/>
        <c:lblAlgn val="ctr"/>
        <c:lblOffset val="100"/>
        <c:noMultiLvlLbl val="1"/>
      </c:catAx>
      <c:valAx>
        <c:axId val="1960838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41463541"/>
        <c:crosses val="autoZero"/>
        <c:crossBetween val="between"/>
      </c:valAx>
    </c:plotArea>
    <c:legend>
      <c:legendPos val="b"/>
      <c:legendEntry>
        <c:idx val="0"/>
        <c:delete val="1"/>
      </c:legendEntry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Price to Cash Flow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'Valuation Ratios'!$C$10:$G$10</c:f>
              <c:numCache>
                <c:formatCode>General</c:formatCode>
                <c:ptCount val="5"/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'Valuation Ratios'!$C$12:$G$12</c:f>
              <c:numCache>
                <c:formatCode>0.00</c:formatCode>
                <c:ptCount val="5"/>
                <c:pt idx="1">
                  <c:v>14.374876374298578</c:v>
                </c:pt>
                <c:pt idx="2">
                  <c:v>14.72683507326153</c:v>
                </c:pt>
                <c:pt idx="3">
                  <c:v>17.578492441211399</c:v>
                </c:pt>
                <c:pt idx="4">
                  <c:v>10.350113416941124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70D-4A7E-8D7E-132718879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0559570"/>
        <c:axId val="1986163295"/>
      </c:barChart>
      <c:catAx>
        <c:axId val="13305595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986163295"/>
        <c:crosses val="autoZero"/>
        <c:auto val="1"/>
        <c:lblAlgn val="ctr"/>
        <c:lblOffset val="100"/>
        <c:noMultiLvlLbl val="1"/>
      </c:catAx>
      <c:valAx>
        <c:axId val="19861632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33055957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Price to Sales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'Valuation Ratios'!$C$10:$G$10</c:f>
              <c:numCache>
                <c:formatCode>General</c:formatCode>
                <c:ptCount val="5"/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'Valuation Ratios'!$C$13:$G$13</c:f>
              <c:numCache>
                <c:formatCode>0.00</c:formatCode>
                <c:ptCount val="5"/>
                <c:pt idx="1">
                  <c:v>4.0453280607795561</c:v>
                </c:pt>
                <c:pt idx="2">
                  <c:v>3.4543238977894193</c:v>
                </c:pt>
                <c:pt idx="3">
                  <c:v>3.8209525630106511</c:v>
                </c:pt>
                <c:pt idx="4">
                  <c:v>3.3004550962965262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298-42DA-8B31-A8DC719AD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644331"/>
        <c:axId val="1709991546"/>
      </c:barChart>
      <c:catAx>
        <c:axId val="7726443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709991546"/>
        <c:crosses val="autoZero"/>
        <c:auto val="1"/>
        <c:lblAlgn val="ctr"/>
        <c:lblOffset val="100"/>
        <c:noMultiLvlLbl val="1"/>
      </c:catAx>
      <c:valAx>
        <c:axId val="170999154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72644331"/>
        <c:crosses val="autoZero"/>
        <c:crossBetween val="between"/>
      </c:valAx>
    </c:plotArea>
    <c:legend>
      <c:legendPos val="b"/>
      <c:legendEntry>
        <c:idx val="0"/>
        <c:delete val="1"/>
      </c:legendEntry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757575"/>
                </a:solidFill>
                <a:latin typeface="Calibri"/>
              </a:defRPr>
            </a:pPr>
            <a:r>
              <a:rPr lang="en-US" sz="1800" b="1" i="0">
                <a:solidFill>
                  <a:srgbClr val="757575"/>
                </a:solidFill>
                <a:latin typeface="Calibri"/>
              </a:rPr>
              <a:t>Composition of Liabilities &amp; Owner's Equity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Share capital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Balance Sheets'!$C$23:$G$23</c:f>
              <c:numCache>
                <c:formatCode>0.00%</c:formatCode>
                <c:ptCount val="5"/>
                <c:pt idx="1">
                  <c:v>0.10936266612656545</c:v>
                </c:pt>
                <c:pt idx="2">
                  <c:v>0.10318230209000426</c:v>
                </c:pt>
                <c:pt idx="3">
                  <c:v>9.2868517313254031E-2</c:v>
                </c:pt>
                <c:pt idx="4">
                  <c:v>8.0594713689329966E-2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BAD-4C09-82A5-49A530569713}"/>
            </c:ext>
          </c:extLst>
        </c:ser>
        <c:ser>
          <c:idx val="1"/>
          <c:order val="1"/>
          <c:tx>
            <c:v>Retained earnings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Balance Sheets'!$C$24:$G$24</c:f>
              <c:numCache>
                <c:formatCode>0.00%</c:formatCode>
                <c:ptCount val="5"/>
                <c:pt idx="1">
                  <c:v>0.76917304807607034</c:v>
                </c:pt>
                <c:pt idx="2">
                  <c:v>0.79419407264502595</c:v>
                </c:pt>
                <c:pt idx="3">
                  <c:v>0.82501395619615492</c:v>
                </c:pt>
                <c:pt idx="4">
                  <c:v>0.83288091159508992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BAD-4C09-82A5-49A530569713}"/>
            </c:ext>
          </c:extLst>
        </c:ser>
        <c:ser>
          <c:idx val="2"/>
          <c:order val="2"/>
          <c:tx>
            <c:v>Other components of equity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Balance Sheets'!$C$25:$G$25</c:f>
              <c:numCache>
                <c:formatCode>0.00%</c:formatCode>
                <c:ptCount val="5"/>
                <c:pt idx="1">
                  <c:v>6.2342057347998185E-2</c:v>
                </c:pt>
                <c:pt idx="2">
                  <c:v>4.7450195934468739E-2</c:v>
                </c:pt>
                <c:pt idx="3">
                  <c:v>3.4369895488338041E-2</c:v>
                </c:pt>
                <c:pt idx="4">
                  <c:v>2.7102386269687462E-2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BAD-4C09-82A5-49A530569713}"/>
            </c:ext>
          </c:extLst>
        </c:ser>
        <c:ser>
          <c:idx val="3"/>
          <c:order val="3"/>
          <c:tx>
            <c:v>Foreign currency translation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Balance Sheets'!$C$26:$G$26</c:f>
              <c:numCache>
                <c:formatCode>0.00%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EBAD-4C09-82A5-49A530569713}"/>
            </c:ext>
          </c:extLst>
        </c:ser>
        <c:ser>
          <c:idx val="4"/>
          <c:order val="4"/>
          <c:tx>
            <c:v>Non-controlling interests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Balance Sheets'!$C$29:$G$29</c:f>
              <c:numCache>
                <c:formatCode>0.00%</c:formatCode>
                <c:ptCount val="5"/>
                <c:pt idx="1">
                  <c:v>0</c:v>
                </c:pt>
                <c:pt idx="2">
                  <c:v>0</c:v>
                </c:pt>
                <c:pt idx="3">
                  <c:v>5.2382205144790816E-6</c:v>
                </c:pt>
                <c:pt idx="4">
                  <c:v>4.2698193303821057E-6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EBAD-4C09-82A5-49A530569713}"/>
            </c:ext>
          </c:extLst>
        </c:ser>
        <c:ser>
          <c:idx val="5"/>
          <c:order val="5"/>
          <c:tx>
            <c:v>Borrowings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Balance Sheets'!$C$34:$G$34</c:f>
              <c:numCache>
                <c:formatCode>0.00%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1.8183681394718016E-3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EBAD-4C09-82A5-49A530569713}"/>
            </c:ext>
          </c:extLst>
        </c:ser>
        <c:ser>
          <c:idx val="6"/>
          <c:order val="6"/>
          <c:tx>
            <c:v>Long-term debt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Balance Sheets'!$C$35:$G$35</c:f>
              <c:numCache>
                <c:formatCode>0.00%</c:formatCode>
                <c:ptCount val="5"/>
                <c:pt idx="1">
                  <c:v>0</c:v>
                </c:pt>
                <c:pt idx="2">
                  <c:v>0</c:v>
                </c:pt>
                <c:pt idx="3">
                  <c:v>1.0864851832410069E-3</c:v>
                </c:pt>
                <c:pt idx="4">
                  <c:v>1.5408035730283546E-2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EBAD-4C09-82A5-49A530569713}"/>
            </c:ext>
          </c:extLst>
        </c:ser>
        <c:ser>
          <c:idx val="7"/>
          <c:order val="7"/>
          <c:tx>
            <c:v>Deferred tax liability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Balance Sheets'!$C$36:$G$36</c:f>
              <c:numCache>
                <c:formatCode>0.00%</c:formatCode>
                <c:ptCount val="5"/>
                <c:pt idx="1">
                  <c:v>1.7940647156992992E-2</c:v>
                </c:pt>
                <c:pt idx="2">
                  <c:v>1.555546096895712E-2</c:v>
                </c:pt>
                <c:pt idx="3">
                  <c:v>1.33559224531899E-2</c:v>
                </c:pt>
                <c:pt idx="4">
                  <c:v>1.0716918940238759E-2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EBAD-4C09-82A5-49A530569713}"/>
            </c:ext>
          </c:extLst>
        </c:ser>
        <c:ser>
          <c:idx val="8"/>
          <c:order val="8"/>
          <c:tx>
            <c:v>Employee benefits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Balance Sheets'!$C$37:$G$37</c:f>
              <c:numCache>
                <c:formatCode>0.00%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EBAD-4C09-82A5-49A530569713}"/>
            </c:ext>
          </c:extLst>
        </c:ser>
        <c:ser>
          <c:idx val="9"/>
          <c:order val="9"/>
          <c:tx>
            <c:v>Provisions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Balance Sheets'!$C$38:$G$38</c:f>
              <c:numCache>
                <c:formatCode>0.00%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EBAD-4C09-82A5-49A530569713}"/>
            </c:ext>
          </c:extLst>
        </c:ser>
        <c:ser>
          <c:idx val="10"/>
          <c:order val="10"/>
          <c:tx>
            <c:v>Trade payables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Balance Sheets'!$C$42:$G$42</c:f>
              <c:numCache>
                <c:formatCode>0.00%</c:formatCode>
                <c:ptCount val="5"/>
                <c:pt idx="1">
                  <c:v>9.9380132719608886E-3</c:v>
                </c:pt>
                <c:pt idx="2">
                  <c:v>6.7683272646377425E-3</c:v>
                </c:pt>
                <c:pt idx="3">
                  <c:v>7.1401806576222911E-3</c:v>
                </c:pt>
                <c:pt idx="4">
                  <c:v>5.7824407684211963E-3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EBAD-4C09-82A5-49A530569713}"/>
            </c:ext>
          </c:extLst>
        </c:ser>
        <c:ser>
          <c:idx val="11"/>
          <c:order val="11"/>
          <c:tx>
            <c:v>Other payables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Balance Sheets'!$C$43:$G$43</c:f>
              <c:numCache>
                <c:formatCode>0.00%</c:formatCode>
                <c:ptCount val="5"/>
                <c:pt idx="1">
                  <c:v>2.7918183991203875E-2</c:v>
                </c:pt>
                <c:pt idx="2">
                  <c:v>3.127303121469098E-2</c:v>
                </c:pt>
                <c:pt idx="3">
                  <c:v>2.0311699865417691E-2</c:v>
                </c:pt>
                <c:pt idx="4">
                  <c:v>1.4582243859975644E-2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B-EBAD-4C09-82A5-49A530569713}"/>
            </c:ext>
          </c:extLst>
        </c:ser>
        <c:ser>
          <c:idx val="12"/>
          <c:order val="12"/>
          <c:tx>
            <c:v>Derivative instruments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Balance Sheets'!$C$44:$G$44</c:f>
              <c:numCache>
                <c:formatCode>0.00%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C-EBAD-4C09-82A5-49A530569713}"/>
            </c:ext>
          </c:extLst>
        </c:ser>
        <c:ser>
          <c:idx val="13"/>
          <c:order val="13"/>
          <c:tx>
            <c:v>Current portion of long term debt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Balance Sheets'!$C$45:$G$45</c:f>
              <c:numCache>
                <c:formatCode>0.00%</c:formatCode>
                <c:ptCount val="5"/>
                <c:pt idx="1">
                  <c:v>3.3253840292082728E-3</c:v>
                </c:pt>
                <c:pt idx="2">
                  <c:v>1.5766098822151979E-3</c:v>
                </c:pt>
                <c:pt idx="3">
                  <c:v>1.9177028815486042E-3</c:v>
                </c:pt>
                <c:pt idx="4">
                  <c:v>1.643823954590858E-3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D-EBAD-4C09-82A5-49A530569713}"/>
            </c:ext>
          </c:extLst>
        </c:ser>
        <c:ser>
          <c:idx val="14"/>
          <c:order val="14"/>
          <c:tx>
            <c:v>Short-term debt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Balance Sheets'!$C$46:$G$46</c:f>
              <c:numCache>
                <c:formatCode>0.00%</c:formatCode>
                <c:ptCount val="5"/>
                <c:pt idx="1">
                  <c:v>0</c:v>
                </c:pt>
                <c:pt idx="2">
                  <c:v>4.0385132077964828E-3</c:v>
                </c:pt>
                <c:pt idx="3">
                  <c:v>3.9304017407190096E-3</c:v>
                </c:pt>
                <c:pt idx="4">
                  <c:v>1.1786301243062126E-3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E-EBAD-4C09-82A5-49A530569713}"/>
            </c:ext>
          </c:extLst>
        </c:ser>
        <c:ser>
          <c:idx val="15"/>
          <c:order val="15"/>
          <c:tx>
            <c:v>Current tax liabilities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Balance Sheets'!$C$47:$G$47</c:f>
              <c:numCache>
                <c:formatCode>0.00%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8.2872571001824536E-3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F-EBAD-4C09-82A5-49A530569713}"/>
            </c:ext>
          </c:extLst>
        </c:ser>
        <c:ser>
          <c:idx val="16"/>
          <c:order val="16"/>
          <c:tx>
            <c:v>Borrowings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Balance Sheets'!$C$48:$G$48</c:f>
              <c:numCache>
                <c:formatCode>0.00%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1.8183681394718016E-3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0-EBAD-4C09-82A5-49A530569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7235243"/>
        <c:axId val="1333121400"/>
      </c:barChart>
      <c:catAx>
        <c:axId val="9172352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333121400"/>
        <c:crosses val="autoZero"/>
        <c:auto val="1"/>
        <c:lblAlgn val="ctr"/>
        <c:lblOffset val="100"/>
        <c:noMultiLvlLbl val="1"/>
      </c:catAx>
      <c:valAx>
        <c:axId val="1333121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91723524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10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Price to Book Value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'Valuation Ratios'!$C$10:$G$10</c:f>
              <c:numCache>
                <c:formatCode>General</c:formatCode>
                <c:ptCount val="5"/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'Valuation Ratios'!$C$14:$G$14</c:f>
              <c:numCache>
                <c:formatCode>0.00</c:formatCode>
                <c:ptCount val="5"/>
                <c:pt idx="1">
                  <c:v>2.6241731991789674</c:v>
                </c:pt>
                <c:pt idx="2">
                  <c:v>2.0499370494619336</c:v>
                </c:pt>
                <c:pt idx="3">
                  <c:v>2.1314230101429192</c:v>
                </c:pt>
                <c:pt idx="4">
                  <c:v>1.8375525047934438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360-461E-A059-C9263CEF0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5824939"/>
        <c:axId val="2081931492"/>
      </c:barChart>
      <c:catAx>
        <c:axId val="6258249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81931492"/>
        <c:crosses val="autoZero"/>
        <c:auto val="1"/>
        <c:lblAlgn val="ctr"/>
        <c:lblOffset val="100"/>
        <c:noMultiLvlLbl val="1"/>
      </c:catAx>
      <c:valAx>
        <c:axId val="20819314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25824939"/>
        <c:crosses val="autoZero"/>
        <c:crossBetween val="between"/>
      </c:valAx>
    </c:plotArea>
    <c:legend>
      <c:legendPos val="b"/>
      <c:legendEntry>
        <c:idx val="0"/>
        <c:delete val="1"/>
      </c:legendEntry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Price to Cash Flow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'Valuation Ratios'!$C$18:$G$18</c:f>
              <c:numCache>
                <c:formatCode>General</c:formatCode>
                <c:ptCount val="5"/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'Valuation Ratios'!$C$20:$G$20</c:f>
              <c:numCache>
                <c:formatCode>0.00</c:formatCode>
                <c:ptCount val="5"/>
                <c:pt idx="1">
                  <c:v>11.036242650354009</c:v>
                </c:pt>
                <c:pt idx="2">
                  <c:v>5.7978430127005867</c:v>
                </c:pt>
                <c:pt idx="3">
                  <c:v>15.515402388056181</c:v>
                </c:pt>
                <c:pt idx="4">
                  <c:v>10.082250840750762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AF5-4CEF-907E-3F000823E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948219"/>
        <c:axId val="1563943935"/>
      </c:barChart>
      <c:catAx>
        <c:axId val="769482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63943935"/>
        <c:crosses val="autoZero"/>
        <c:auto val="1"/>
        <c:lblAlgn val="ctr"/>
        <c:lblOffset val="100"/>
        <c:noMultiLvlLbl val="1"/>
      </c:catAx>
      <c:valAx>
        <c:axId val="15639439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6948219"/>
        <c:crosses val="autoZero"/>
        <c:crossBetween val="between"/>
      </c:valAx>
    </c:plotArea>
    <c:legend>
      <c:legendPos val="b"/>
      <c:legendEntry>
        <c:idx val="0"/>
        <c:delete val="1"/>
      </c:legendEntry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Price to Sales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'Valuation Ratios'!$C$18:$G$18</c:f>
              <c:numCache>
                <c:formatCode>General</c:formatCode>
                <c:ptCount val="5"/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'Valuation Ratios'!$C$21:$G$21</c:f>
              <c:numCache>
                <c:formatCode>0.00</c:formatCode>
                <c:ptCount val="5"/>
                <c:pt idx="1">
                  <c:v>3.1057812892827523</c:v>
                </c:pt>
                <c:pt idx="2">
                  <c:v>1.3599410582634814</c:v>
                </c:pt>
                <c:pt idx="3">
                  <c:v>3.3725085765488654</c:v>
                </c:pt>
                <c:pt idx="4">
                  <c:v>3.2150387951333381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D6-4630-AC91-9D1E6D3B8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833754"/>
        <c:axId val="1962247606"/>
      </c:barChart>
      <c:catAx>
        <c:axId val="52833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962247606"/>
        <c:crosses val="autoZero"/>
        <c:auto val="1"/>
        <c:lblAlgn val="ctr"/>
        <c:lblOffset val="100"/>
        <c:noMultiLvlLbl val="1"/>
      </c:catAx>
      <c:valAx>
        <c:axId val="196224760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2833754"/>
        <c:crosses val="autoZero"/>
        <c:crossBetween val="between"/>
      </c:valAx>
    </c:plotArea>
    <c:legend>
      <c:legendPos val="b"/>
      <c:legendEntry>
        <c:idx val="0"/>
        <c:delete val="1"/>
      </c:legendEntry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Price to Book Value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'Valuation Ratios'!$C$18:$G$18</c:f>
              <c:numCache>
                <c:formatCode>General</c:formatCode>
                <c:ptCount val="5"/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'Valuation Ratios'!$C$22:$G$22</c:f>
              <c:numCache>
                <c:formatCode>0.00</c:formatCode>
                <c:ptCount val="5"/>
                <c:pt idx="1">
                  <c:v>2.0146964348490264</c:v>
                </c:pt>
                <c:pt idx="2">
                  <c:v>0.8070446324395979</c:v>
                </c:pt>
                <c:pt idx="3">
                  <c:v>1.88126972617968</c:v>
                </c:pt>
                <c:pt idx="4">
                  <c:v>1.7899963546344155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AA1-4632-AF27-3EB4447EE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6882328"/>
        <c:axId val="1119124770"/>
      </c:barChart>
      <c:catAx>
        <c:axId val="376882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19124770"/>
        <c:crosses val="autoZero"/>
        <c:auto val="1"/>
        <c:lblAlgn val="ctr"/>
        <c:lblOffset val="100"/>
        <c:noMultiLvlLbl val="1"/>
      </c:catAx>
      <c:valAx>
        <c:axId val="111912477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76882328"/>
        <c:crosses val="autoZero"/>
        <c:crossBetween val="between"/>
      </c:valAx>
    </c:plotArea>
    <c:legend>
      <c:legendPos val="b"/>
      <c:legendEntry>
        <c:idx val="0"/>
        <c:delete val="1"/>
      </c:legendEntry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Price to Cash Flow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'Valuation Ratios'!$C$26:$G$26</c:f>
              <c:numCache>
                <c:formatCode>General</c:formatCode>
                <c:ptCount val="5"/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'Valuation Ratios'!$C$28:$G$28</c:f>
              <c:numCache>
                <c:formatCode>0.00</c:formatCode>
                <c:ptCount val="5"/>
                <c:pt idx="1">
                  <c:v>15.647358399149008</c:v>
                </c:pt>
                <c:pt idx="2">
                  <c:v>17.220927486979413</c:v>
                </c:pt>
                <c:pt idx="3">
                  <c:v>19.955268701279099</c:v>
                </c:pt>
                <c:pt idx="4">
                  <c:v>11.206791025477868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150-4773-B0C4-493FA72C7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6782599"/>
        <c:axId val="1927723053"/>
      </c:barChart>
      <c:catAx>
        <c:axId val="1866782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927723053"/>
        <c:crosses val="autoZero"/>
        <c:auto val="1"/>
        <c:lblAlgn val="ctr"/>
        <c:lblOffset val="100"/>
        <c:noMultiLvlLbl val="1"/>
      </c:catAx>
      <c:valAx>
        <c:axId val="192772305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866782599"/>
        <c:crosses val="autoZero"/>
        <c:crossBetween val="between"/>
      </c:valAx>
    </c:plotArea>
    <c:legend>
      <c:legendPos val="b"/>
      <c:legendEntry>
        <c:idx val="0"/>
        <c:delete val="1"/>
      </c:legendEntry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Price to Sales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'Valuation Ratios'!$C$26:$G$26</c:f>
              <c:numCache>
                <c:formatCode>General</c:formatCode>
                <c:ptCount val="5"/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'Valuation Ratios'!$C$29:$G$29</c:f>
              <c:numCache>
                <c:formatCode>0.00</c:formatCode>
                <c:ptCount val="5"/>
                <c:pt idx="1">
                  <c:v>4.4034255572678491</c:v>
                </c:pt>
                <c:pt idx="2">
                  <c:v>4.0393377846932905</c:v>
                </c:pt>
                <c:pt idx="3">
                  <c:v>4.3375810152502519</c:v>
                </c:pt>
                <c:pt idx="4">
                  <c:v>3.5736333567733896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29E-4A9D-96EA-65AAF7964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4916073"/>
        <c:axId val="1564149932"/>
      </c:barChart>
      <c:catAx>
        <c:axId val="4849160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564149932"/>
        <c:crosses val="autoZero"/>
        <c:auto val="1"/>
        <c:lblAlgn val="ctr"/>
        <c:lblOffset val="100"/>
        <c:noMultiLvlLbl val="1"/>
      </c:catAx>
      <c:valAx>
        <c:axId val="15641499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84916073"/>
        <c:crosses val="autoZero"/>
        <c:crossBetween val="between"/>
      </c:valAx>
    </c:plotArea>
    <c:legend>
      <c:legendPos val="b"/>
      <c:legendEntry>
        <c:idx val="0"/>
        <c:delete val="1"/>
      </c:legendEntry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Price to Book Value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'Valuation Ratios'!$C$26:$G$26</c:f>
              <c:numCache>
                <c:formatCode>General</c:formatCode>
                <c:ptCount val="5"/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'Valuation Ratios'!$C$30:$G$30</c:f>
              <c:numCache>
                <c:formatCode>0.00</c:formatCode>
                <c:ptCount val="5"/>
                <c:pt idx="1">
                  <c:v>2.8564682909141421</c:v>
                </c:pt>
                <c:pt idx="2">
                  <c:v>2.3971082113733657</c:v>
                </c:pt>
                <c:pt idx="3">
                  <c:v>2.4196112963461824</c:v>
                </c:pt>
                <c:pt idx="4">
                  <c:v>1.9896464985452909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85A-458A-A50C-55DC1A860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9385528"/>
        <c:axId val="1210547508"/>
      </c:barChart>
      <c:catAx>
        <c:axId val="1849385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10547508"/>
        <c:crosses val="autoZero"/>
        <c:auto val="1"/>
        <c:lblAlgn val="ctr"/>
        <c:lblOffset val="100"/>
        <c:noMultiLvlLbl val="1"/>
      </c:catAx>
      <c:valAx>
        <c:axId val="12105475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849385528"/>
        <c:crosses val="autoZero"/>
        <c:crossBetween val="between"/>
      </c:valAx>
    </c:plotArea>
    <c:legend>
      <c:legendPos val="b"/>
      <c:legendEntry>
        <c:idx val="0"/>
        <c:delete val="1"/>
      </c:legendEntry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2019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'Valuation Ratios'!$B$41</c:f>
              <c:strCache>
                <c:ptCount val="1"/>
                <c:pt idx="0">
                  <c:v>Retention Rate (b)</c:v>
                </c:pt>
              </c:strCache>
            </c:strRef>
          </c:cat>
          <c:val>
            <c:numRef>
              <c:f>'Valuation Ratios'!$C$41</c:f>
              <c:numCache>
                <c:formatCode>0.0%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AB4-4BA5-9CAE-C1698C5E0DAA}"/>
            </c:ext>
          </c:extLst>
        </c:ser>
        <c:ser>
          <c:idx val="1"/>
          <c:order val="1"/>
          <c:tx>
            <c:v>2020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'Valuation Ratios'!$B$41</c:f>
              <c:strCache>
                <c:ptCount val="1"/>
                <c:pt idx="0">
                  <c:v>Retention Rate (b)</c:v>
                </c:pt>
              </c:strCache>
            </c:strRef>
          </c:cat>
          <c:val>
            <c:numRef>
              <c:f>'Valuation Ratios'!$D$41</c:f>
              <c:numCache>
                <c:formatCode>0.0%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AB4-4BA5-9CAE-C1698C5E0DAA}"/>
            </c:ext>
          </c:extLst>
        </c:ser>
        <c:ser>
          <c:idx val="2"/>
          <c:order val="2"/>
          <c:tx>
            <c:v>2021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'Valuation Ratios'!$B$41</c:f>
              <c:strCache>
                <c:ptCount val="1"/>
                <c:pt idx="0">
                  <c:v>Retention Rate (b)</c:v>
                </c:pt>
              </c:strCache>
            </c:strRef>
          </c:cat>
          <c:val>
            <c:numRef>
              <c:f>'Valuation Ratios'!$E$41</c:f>
              <c:numCache>
                <c:formatCode>0.0%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5AB4-4BA5-9CAE-C1698C5E0DAA}"/>
            </c:ext>
          </c:extLst>
        </c:ser>
        <c:ser>
          <c:idx val="3"/>
          <c:order val="3"/>
          <c:tx>
            <c:v>2022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'Valuation Ratios'!$B$41</c:f>
              <c:strCache>
                <c:ptCount val="1"/>
                <c:pt idx="0">
                  <c:v>Retention Rate (b)</c:v>
                </c:pt>
              </c:strCache>
            </c:strRef>
          </c:cat>
          <c:val>
            <c:numRef>
              <c:f>'Valuation Ratios'!$F$41</c:f>
              <c:numCache>
                <c:formatCode>0.0%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5AB4-4BA5-9CAE-C1698C5E0DAA}"/>
            </c:ext>
          </c:extLst>
        </c:ser>
        <c:ser>
          <c:idx val="4"/>
          <c:order val="4"/>
          <c:invertIfNegative val="1"/>
          <c:cat>
            <c:strRef>
              <c:f>'Valuation Ratios'!$B$41</c:f>
              <c:strCache>
                <c:ptCount val="1"/>
                <c:pt idx="0">
                  <c:v>Retention Rate (b)</c:v>
                </c:pt>
              </c:strCache>
            </c:strRef>
          </c:cat>
          <c:val>
            <c:numRef>
              <c:f>'Valuation Ratios'!$G$41</c:f>
              <c:numCache>
                <c:formatCode>0.0%</c:formatCode>
                <c:ptCount val="1"/>
                <c:pt idx="0">
                  <c:v>0.69388203763399359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B4-4BA5-9CAE-C1698C5E0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3131504"/>
        <c:axId val="1473074929"/>
      </c:barChart>
      <c:catAx>
        <c:axId val="193313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1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73074929"/>
        <c:crosses val="autoZero"/>
        <c:auto val="1"/>
        <c:lblAlgn val="ctr"/>
        <c:lblOffset val="100"/>
        <c:noMultiLvlLbl val="1"/>
      </c:catAx>
      <c:valAx>
        <c:axId val="147307492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933131504"/>
        <c:crosses val="autoZero"/>
        <c:crossBetween val="between"/>
      </c:valAx>
    </c:plotArea>
    <c:legend>
      <c:legendPos val="b"/>
      <c:legendEntry>
        <c:idx val="4"/>
        <c:delete val="1"/>
      </c:legendEntry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2019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'Valuation Ratios'!$B$40</c:f>
              <c:strCache>
                <c:ptCount val="1"/>
                <c:pt idx="0">
                  <c:v>Dividend Payout Ratio</c:v>
                </c:pt>
              </c:strCache>
            </c:strRef>
          </c:cat>
          <c:val>
            <c:numRef>
              <c:f>'Valuation Ratios'!$C$40</c:f>
              <c:numCache>
                <c:formatCode>0.0%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AFB-493E-88C5-E5DC3392D0B1}"/>
            </c:ext>
          </c:extLst>
        </c:ser>
        <c:ser>
          <c:idx val="1"/>
          <c:order val="1"/>
          <c:tx>
            <c:v>2020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'Valuation Ratios'!$B$40</c:f>
              <c:strCache>
                <c:ptCount val="1"/>
                <c:pt idx="0">
                  <c:v>Dividend Payout Ratio</c:v>
                </c:pt>
              </c:strCache>
            </c:strRef>
          </c:cat>
          <c:val>
            <c:numRef>
              <c:f>'Valuation Ratios'!$D$40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AFB-493E-88C5-E5DC3392D0B1}"/>
            </c:ext>
          </c:extLst>
        </c:ser>
        <c:ser>
          <c:idx val="2"/>
          <c:order val="2"/>
          <c:tx>
            <c:v>2021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'Valuation Ratios'!$B$40</c:f>
              <c:strCache>
                <c:ptCount val="1"/>
                <c:pt idx="0">
                  <c:v>Dividend Payout Ratio</c:v>
                </c:pt>
              </c:strCache>
            </c:strRef>
          </c:cat>
          <c:val>
            <c:numRef>
              <c:f>'Valuation Ratios'!$E$40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AAFB-493E-88C5-E5DC3392D0B1}"/>
            </c:ext>
          </c:extLst>
        </c:ser>
        <c:ser>
          <c:idx val="3"/>
          <c:order val="3"/>
          <c:tx>
            <c:v>2022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'Valuation Ratios'!$B$40</c:f>
              <c:strCache>
                <c:ptCount val="1"/>
                <c:pt idx="0">
                  <c:v>Dividend Payout Ratio</c:v>
                </c:pt>
              </c:strCache>
            </c:strRef>
          </c:cat>
          <c:val>
            <c:numRef>
              <c:f>'Valuation Ratios'!$F$40</c:f>
              <c:numCache>
                <c:formatCode>0.0%</c:formatCode>
                <c:ptCount val="1"/>
                <c:pt idx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AAFB-493E-88C5-E5DC3392D0B1}"/>
            </c:ext>
          </c:extLst>
        </c:ser>
        <c:ser>
          <c:idx val="4"/>
          <c:order val="4"/>
          <c:invertIfNegative val="1"/>
          <c:cat>
            <c:strRef>
              <c:f>'Valuation Ratios'!$B$40</c:f>
              <c:strCache>
                <c:ptCount val="1"/>
                <c:pt idx="0">
                  <c:v>Dividend Payout Ratio</c:v>
                </c:pt>
              </c:strCache>
            </c:strRef>
          </c:cat>
          <c:val>
            <c:numRef>
              <c:f>'Valuation Ratios'!$G$40</c:f>
              <c:numCache>
                <c:formatCode>0.0%</c:formatCode>
                <c:ptCount val="1"/>
                <c:pt idx="0">
                  <c:v>0.30611796236600647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FB-493E-88C5-E5DC3392D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8280572"/>
        <c:axId val="1989378025"/>
      </c:barChart>
      <c:catAx>
        <c:axId val="16582805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1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989378025"/>
        <c:crosses val="autoZero"/>
        <c:auto val="1"/>
        <c:lblAlgn val="ctr"/>
        <c:lblOffset val="100"/>
        <c:noMultiLvlLbl val="1"/>
      </c:catAx>
      <c:valAx>
        <c:axId val="198937802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658280572"/>
        <c:crosses val="autoZero"/>
        <c:crossBetween val="between"/>
      </c:valAx>
    </c:plotArea>
    <c:legend>
      <c:legendPos val="b"/>
      <c:legendEntry>
        <c:idx val="4"/>
        <c:delete val="1"/>
      </c:legendEntry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2019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'Valuation Ratios'!$B$42</c:f>
              <c:strCache>
                <c:ptCount val="1"/>
                <c:pt idx="0">
                  <c:v>Sustainable Growth Rate</c:v>
                </c:pt>
              </c:strCache>
            </c:strRef>
          </c:cat>
          <c:val>
            <c:numRef>
              <c:f>'Valuation Ratios'!$C$42</c:f>
              <c:numCache>
                <c:formatCode>0.0%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731-4C1D-93A3-30D2CDE64EB7}"/>
            </c:ext>
          </c:extLst>
        </c:ser>
        <c:ser>
          <c:idx val="1"/>
          <c:order val="1"/>
          <c:tx>
            <c:v>2020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'Valuation Ratios'!$B$42</c:f>
              <c:strCache>
                <c:ptCount val="1"/>
                <c:pt idx="0">
                  <c:v>Sustainable Growth Rate</c:v>
                </c:pt>
              </c:strCache>
            </c:strRef>
          </c:cat>
          <c:val>
            <c:numRef>
              <c:f>'Valuation Ratios'!$D$42</c:f>
              <c:numCache>
                <c:formatCode>0.0%</c:formatCode>
                <c:ptCount val="1"/>
                <c:pt idx="0">
                  <c:v>0.1863919579419937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731-4C1D-93A3-30D2CDE64EB7}"/>
            </c:ext>
          </c:extLst>
        </c:ser>
        <c:ser>
          <c:idx val="2"/>
          <c:order val="2"/>
          <c:tx>
            <c:v>2021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'Valuation Ratios'!$B$42</c:f>
              <c:strCache>
                <c:ptCount val="1"/>
                <c:pt idx="0">
                  <c:v>Sustainable Growth Rate</c:v>
                </c:pt>
              </c:strCache>
            </c:strRef>
          </c:cat>
          <c:val>
            <c:numRef>
              <c:f>'Valuation Ratios'!$E$42</c:f>
              <c:numCache>
                <c:formatCode>0.0%</c:formatCode>
                <c:ptCount val="1"/>
                <c:pt idx="0">
                  <c:v>0.18396224812149123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731-4C1D-93A3-30D2CDE64EB7}"/>
            </c:ext>
          </c:extLst>
        </c:ser>
        <c:ser>
          <c:idx val="3"/>
          <c:order val="3"/>
          <c:tx>
            <c:v>2022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'Valuation Ratios'!$B$42</c:f>
              <c:strCache>
                <c:ptCount val="1"/>
                <c:pt idx="0">
                  <c:v>Sustainable Growth Rate</c:v>
                </c:pt>
              </c:strCache>
            </c:strRef>
          </c:cat>
          <c:val>
            <c:numRef>
              <c:f>'Valuation Ratios'!$F$42</c:f>
              <c:numCache>
                <c:formatCode>0.0%</c:formatCode>
                <c:ptCount val="1"/>
                <c:pt idx="0">
                  <c:v>0.18962431082997061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3731-4C1D-93A3-30D2CDE64EB7}"/>
            </c:ext>
          </c:extLst>
        </c:ser>
        <c:ser>
          <c:idx val="4"/>
          <c:order val="4"/>
          <c:invertIfNegative val="1"/>
          <c:cat>
            <c:strRef>
              <c:f>'Valuation Ratios'!$B$42</c:f>
              <c:strCache>
                <c:ptCount val="1"/>
                <c:pt idx="0">
                  <c:v>Sustainable Growth Rate</c:v>
                </c:pt>
              </c:strCache>
            </c:strRef>
          </c:cat>
          <c:val>
            <c:numRef>
              <c:f>'Valuation Ratios'!$G$42</c:f>
              <c:numCache>
                <c:formatCode>0.0%</c:formatCode>
                <c:ptCount val="1"/>
                <c:pt idx="0">
                  <c:v>0.12979333514365329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31-4C1D-93A3-30D2CDE64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8512465"/>
        <c:axId val="1695273648"/>
      </c:barChart>
      <c:catAx>
        <c:axId val="17785124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1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695273648"/>
        <c:crosses val="autoZero"/>
        <c:auto val="1"/>
        <c:lblAlgn val="ctr"/>
        <c:lblOffset val="100"/>
        <c:noMultiLvlLbl val="1"/>
      </c:catAx>
      <c:valAx>
        <c:axId val="1695273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778512465"/>
        <c:crosses val="autoZero"/>
        <c:crossBetween val="between"/>
      </c:valAx>
    </c:plotArea>
    <c:legend>
      <c:legendPos val="b"/>
      <c:legendEntry>
        <c:idx val="4"/>
        <c:delete val="1"/>
      </c:legendEntry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757575"/>
                </a:solidFill>
                <a:latin typeface="Calibri"/>
              </a:defRPr>
            </a:pPr>
            <a:r>
              <a:rPr lang="en-US" sz="1800" b="1" i="0">
                <a:solidFill>
                  <a:srgbClr val="757575"/>
                </a:solidFill>
                <a:latin typeface="Calibri"/>
              </a:rPr>
              <a:t>Composition of Liabilities &amp; Owner's Equity (Without Share Capital)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Retained earnings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Balance Sheets'!$C$24:$G$24</c:f>
              <c:numCache>
                <c:formatCode>0.00%</c:formatCode>
                <c:ptCount val="5"/>
                <c:pt idx="1">
                  <c:v>0.76917304807607034</c:v>
                </c:pt>
                <c:pt idx="2">
                  <c:v>0.79419407264502595</c:v>
                </c:pt>
                <c:pt idx="3">
                  <c:v>0.82501395619615492</c:v>
                </c:pt>
                <c:pt idx="4">
                  <c:v>0.83288091159508992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887-4858-A7E5-A5FE815D7BA9}"/>
            </c:ext>
          </c:extLst>
        </c:ser>
        <c:ser>
          <c:idx val="1"/>
          <c:order val="1"/>
          <c:tx>
            <c:v>Other components of equity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Balance Sheets'!$C$25:$G$25</c:f>
              <c:numCache>
                <c:formatCode>0.00%</c:formatCode>
                <c:ptCount val="5"/>
                <c:pt idx="1">
                  <c:v>6.2342057347998185E-2</c:v>
                </c:pt>
                <c:pt idx="2">
                  <c:v>4.7450195934468739E-2</c:v>
                </c:pt>
                <c:pt idx="3">
                  <c:v>3.4369895488338041E-2</c:v>
                </c:pt>
                <c:pt idx="4">
                  <c:v>2.7102386269687462E-2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887-4858-A7E5-A5FE815D7BA9}"/>
            </c:ext>
          </c:extLst>
        </c:ser>
        <c:ser>
          <c:idx val="2"/>
          <c:order val="2"/>
          <c:tx>
            <c:v>Foreign currency translation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Balance Sheets'!$C$26:$G$26</c:f>
              <c:numCache>
                <c:formatCode>0.00%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887-4858-A7E5-A5FE815D7BA9}"/>
            </c:ext>
          </c:extLst>
        </c:ser>
        <c:ser>
          <c:idx val="3"/>
          <c:order val="3"/>
          <c:tx>
            <c:v>Non-controlling interests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Balance Sheets'!$C$29:$G$29</c:f>
              <c:numCache>
                <c:formatCode>0.00%</c:formatCode>
                <c:ptCount val="5"/>
                <c:pt idx="1">
                  <c:v>0</c:v>
                </c:pt>
                <c:pt idx="2">
                  <c:v>0</c:v>
                </c:pt>
                <c:pt idx="3">
                  <c:v>5.2382205144790816E-6</c:v>
                </c:pt>
                <c:pt idx="4">
                  <c:v>4.2698193303821057E-6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2887-4858-A7E5-A5FE815D7BA9}"/>
            </c:ext>
          </c:extLst>
        </c:ser>
        <c:ser>
          <c:idx val="4"/>
          <c:order val="4"/>
          <c:tx>
            <c:v>Borrowings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Balance Sheets'!$C$34:$G$34</c:f>
              <c:numCache>
                <c:formatCode>0.00%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1.8183681394718016E-3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2887-4858-A7E5-A5FE815D7BA9}"/>
            </c:ext>
          </c:extLst>
        </c:ser>
        <c:ser>
          <c:idx val="5"/>
          <c:order val="5"/>
          <c:tx>
            <c:v>Long-term debt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Balance Sheets'!$C$35:$G$35</c:f>
              <c:numCache>
                <c:formatCode>0.00%</c:formatCode>
                <c:ptCount val="5"/>
                <c:pt idx="1">
                  <c:v>0</c:v>
                </c:pt>
                <c:pt idx="2">
                  <c:v>0</c:v>
                </c:pt>
                <c:pt idx="3">
                  <c:v>1.0864851832410069E-3</c:v>
                </c:pt>
                <c:pt idx="4">
                  <c:v>1.5408035730283546E-2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2887-4858-A7E5-A5FE815D7BA9}"/>
            </c:ext>
          </c:extLst>
        </c:ser>
        <c:ser>
          <c:idx val="6"/>
          <c:order val="6"/>
          <c:tx>
            <c:v>Deferred tax liability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Balance Sheets'!$C$36:$G$36</c:f>
              <c:numCache>
                <c:formatCode>0.00%</c:formatCode>
                <c:ptCount val="5"/>
                <c:pt idx="1">
                  <c:v>1.7940647156992992E-2</c:v>
                </c:pt>
                <c:pt idx="2">
                  <c:v>1.555546096895712E-2</c:v>
                </c:pt>
                <c:pt idx="3">
                  <c:v>1.33559224531899E-2</c:v>
                </c:pt>
                <c:pt idx="4">
                  <c:v>1.0716918940238759E-2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2887-4858-A7E5-A5FE815D7BA9}"/>
            </c:ext>
          </c:extLst>
        </c:ser>
        <c:ser>
          <c:idx val="7"/>
          <c:order val="7"/>
          <c:tx>
            <c:v>Employee benefits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Balance Sheets'!$C$37:$G$37</c:f>
              <c:numCache>
                <c:formatCode>0.00%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2887-4858-A7E5-A5FE815D7BA9}"/>
            </c:ext>
          </c:extLst>
        </c:ser>
        <c:ser>
          <c:idx val="8"/>
          <c:order val="8"/>
          <c:tx>
            <c:v>Provisions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Balance Sheets'!$C$38:$G$38</c:f>
              <c:numCache>
                <c:formatCode>0.00%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2887-4858-A7E5-A5FE815D7BA9}"/>
            </c:ext>
          </c:extLst>
        </c:ser>
        <c:ser>
          <c:idx val="9"/>
          <c:order val="9"/>
          <c:tx>
            <c:v>Trade payables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Balance Sheets'!$C$42:$G$42</c:f>
              <c:numCache>
                <c:formatCode>0.00%</c:formatCode>
                <c:ptCount val="5"/>
                <c:pt idx="1">
                  <c:v>9.9380132719608886E-3</c:v>
                </c:pt>
                <c:pt idx="2">
                  <c:v>6.7683272646377425E-3</c:v>
                </c:pt>
                <c:pt idx="3">
                  <c:v>7.1401806576222911E-3</c:v>
                </c:pt>
                <c:pt idx="4">
                  <c:v>5.7824407684211963E-3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2887-4858-A7E5-A5FE815D7BA9}"/>
            </c:ext>
          </c:extLst>
        </c:ser>
        <c:ser>
          <c:idx val="10"/>
          <c:order val="10"/>
          <c:tx>
            <c:v>Other payables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Balance Sheets'!$C$43:$G$43</c:f>
              <c:numCache>
                <c:formatCode>0.00%</c:formatCode>
                <c:ptCount val="5"/>
                <c:pt idx="1">
                  <c:v>2.7918183991203875E-2</c:v>
                </c:pt>
                <c:pt idx="2">
                  <c:v>3.127303121469098E-2</c:v>
                </c:pt>
                <c:pt idx="3">
                  <c:v>2.0311699865417691E-2</c:v>
                </c:pt>
                <c:pt idx="4">
                  <c:v>1.4582243859975644E-2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2887-4858-A7E5-A5FE815D7BA9}"/>
            </c:ext>
          </c:extLst>
        </c:ser>
        <c:ser>
          <c:idx val="11"/>
          <c:order val="11"/>
          <c:tx>
            <c:v>Derivative instruments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Balance Sheets'!$C$44:$G$44</c:f>
              <c:numCache>
                <c:formatCode>0.00%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B-2887-4858-A7E5-A5FE815D7BA9}"/>
            </c:ext>
          </c:extLst>
        </c:ser>
        <c:ser>
          <c:idx val="12"/>
          <c:order val="12"/>
          <c:tx>
            <c:v>Current portion of long term debt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Balance Sheets'!$C$45:$G$45</c:f>
              <c:numCache>
                <c:formatCode>0.00%</c:formatCode>
                <c:ptCount val="5"/>
                <c:pt idx="1">
                  <c:v>3.3253840292082728E-3</c:v>
                </c:pt>
                <c:pt idx="2">
                  <c:v>1.5766098822151979E-3</c:v>
                </c:pt>
                <c:pt idx="3">
                  <c:v>1.9177028815486042E-3</c:v>
                </c:pt>
                <c:pt idx="4">
                  <c:v>1.643823954590858E-3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C-2887-4858-A7E5-A5FE815D7BA9}"/>
            </c:ext>
          </c:extLst>
        </c:ser>
        <c:ser>
          <c:idx val="13"/>
          <c:order val="13"/>
          <c:tx>
            <c:v>Short-term debt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Balance Sheets'!$C$46:$G$46</c:f>
              <c:numCache>
                <c:formatCode>0.00%</c:formatCode>
                <c:ptCount val="5"/>
                <c:pt idx="1">
                  <c:v>0</c:v>
                </c:pt>
                <c:pt idx="2">
                  <c:v>4.0385132077964828E-3</c:v>
                </c:pt>
                <c:pt idx="3">
                  <c:v>3.9304017407190096E-3</c:v>
                </c:pt>
                <c:pt idx="4">
                  <c:v>1.1786301243062126E-3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D-2887-4858-A7E5-A5FE815D7BA9}"/>
            </c:ext>
          </c:extLst>
        </c:ser>
        <c:ser>
          <c:idx val="14"/>
          <c:order val="14"/>
          <c:tx>
            <c:v>Current tax liabilities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Balance Sheets'!$C$47:$G$47</c:f>
              <c:numCache>
                <c:formatCode>0.00%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8.2872571001824536E-3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E-2887-4858-A7E5-A5FE815D7BA9}"/>
            </c:ext>
          </c:extLst>
        </c:ser>
        <c:ser>
          <c:idx val="15"/>
          <c:order val="15"/>
          <c:tx>
            <c:v>Borrowings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Balance Sheets'!$C$48:$G$48</c:f>
              <c:numCache>
                <c:formatCode>0.00%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1.8183681394718016E-3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F-2887-4858-A7E5-A5FE815D7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5545949"/>
        <c:axId val="815497451"/>
      </c:barChart>
      <c:catAx>
        <c:axId val="745545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15497451"/>
        <c:crosses val="autoZero"/>
        <c:auto val="1"/>
        <c:lblAlgn val="ctr"/>
        <c:lblOffset val="100"/>
        <c:noMultiLvlLbl val="1"/>
      </c:catAx>
      <c:valAx>
        <c:axId val="8154974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4554594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10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Net Income USD Mil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'Du Pont Analysis'!$C$2:$G$2</c:f>
              <c:numCache>
                <c:formatCode>General</c:formatCode>
                <c:ptCount val="5"/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'Du Pont Analysis'!$C$3:$G$3</c:f>
              <c:numCache>
                <c:formatCode>0</c:formatCode>
                <c:ptCount val="5"/>
                <c:pt idx="1">
                  <c:v>12652401.141000001</c:v>
                </c:pt>
                <c:pt idx="2">
                  <c:v>13354413.889</c:v>
                </c:pt>
                <c:pt idx="3">
                  <c:v>15947450.721999999</c:v>
                </c:pt>
                <c:pt idx="4">
                  <c:v>18176739.552000001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3A2-406B-8F33-55C90514552F}"/>
            </c:ext>
          </c:extLst>
        </c:ser>
        <c:ser>
          <c:idx val="1"/>
          <c:order val="1"/>
          <c:tx>
            <c:v>Pre-tax Income (EBT) USD Mil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'Du Pont Analysis'!$C$2:$G$2</c:f>
              <c:numCache>
                <c:formatCode>General</c:formatCode>
                <c:ptCount val="5"/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'Du Pont Analysis'!$C$5:$G$5</c:f>
              <c:numCache>
                <c:formatCode>0</c:formatCode>
                <c:ptCount val="5"/>
                <c:pt idx="1">
                  <c:v>15660887.890000001</c:v>
                </c:pt>
                <c:pt idx="2">
                  <c:v>16997582.524</c:v>
                </c:pt>
                <c:pt idx="3">
                  <c:v>18668906.947000001</c:v>
                </c:pt>
                <c:pt idx="4">
                  <c:v>20772995.234999999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3A2-406B-8F33-55C90514552F}"/>
            </c:ext>
          </c:extLst>
        </c:ser>
        <c:ser>
          <c:idx val="2"/>
          <c:order val="2"/>
          <c:tx>
            <c:v>Operating Income USD Mil (EBIT)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'Du Pont Analysis'!$C$2:$G$2</c:f>
              <c:numCache>
                <c:formatCode>General</c:formatCode>
                <c:ptCount val="5"/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'Du Pont Analysis'!$C$6:$G$6</c:f>
              <c:numCache>
                <c:formatCode>0</c:formatCode>
                <c:ptCount val="5"/>
                <c:pt idx="1">
                  <c:v>7799800.5609999998</c:v>
                </c:pt>
                <c:pt idx="2">
                  <c:v>8609357.3220000006</c:v>
                </c:pt>
                <c:pt idx="3">
                  <c:v>9781417.5160000008</c:v>
                </c:pt>
                <c:pt idx="4">
                  <c:v>11841554.391000001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3A2-406B-8F33-55C905145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7587319"/>
        <c:axId val="1379224116"/>
      </c:barChart>
      <c:catAx>
        <c:axId val="18975873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379224116"/>
        <c:crosses val="autoZero"/>
        <c:auto val="1"/>
        <c:lblAlgn val="ctr"/>
        <c:lblOffset val="100"/>
        <c:noMultiLvlLbl val="1"/>
      </c:catAx>
      <c:valAx>
        <c:axId val="13792241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89758731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Tax Burden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'Du Pont Analysis'!$C$2:$G$2</c:f>
              <c:numCache>
                <c:formatCode>General</c:formatCode>
                <c:ptCount val="5"/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'Du Pont Analysis'!$C$8:$G$8</c:f>
              <c:numCache>
                <c:formatCode>0.00%</c:formatCode>
                <c:ptCount val="5"/>
                <c:pt idx="1">
                  <c:v>0.80789807256579504</c:v>
                </c:pt>
                <c:pt idx="2">
                  <c:v>0.78566548332058561</c:v>
                </c:pt>
                <c:pt idx="3">
                  <c:v>0.85422519739768032</c:v>
                </c:pt>
                <c:pt idx="4">
                  <c:v>0.87501775003415871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55A-4119-B442-6A4655D0B4A1}"/>
            </c:ext>
          </c:extLst>
        </c:ser>
        <c:ser>
          <c:idx val="1"/>
          <c:order val="1"/>
          <c:tx>
            <c:v>Interest Burden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'Du Pont Analysis'!$C$2:$G$2</c:f>
              <c:numCache>
                <c:formatCode>General</c:formatCode>
                <c:ptCount val="5"/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'Du Pont Analysis'!$C$9:$G$9</c:f>
              <c:numCache>
                <c:formatCode>0.00%</c:formatCode>
                <c:ptCount val="5"/>
                <c:pt idx="1">
                  <c:v>2.0078574788574008</c:v>
                </c:pt>
                <c:pt idx="2">
                  <c:v>1.9743149097279389</c:v>
                </c:pt>
                <c:pt idx="3">
                  <c:v>1.9086095564842465</c:v>
                </c:pt>
                <c:pt idx="4">
                  <c:v>1.7542456462293674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55A-4119-B442-6A4655D0B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991119"/>
        <c:axId val="1644268502"/>
      </c:barChart>
      <c:catAx>
        <c:axId val="1911991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644268502"/>
        <c:crosses val="autoZero"/>
        <c:auto val="1"/>
        <c:lblAlgn val="ctr"/>
        <c:lblOffset val="100"/>
        <c:noMultiLvlLbl val="1"/>
      </c:catAx>
      <c:valAx>
        <c:axId val="164426850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91199111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Operating Margin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'Du Pont Analysis'!$C$2:$G$2</c:f>
              <c:numCache>
                <c:formatCode>General</c:formatCode>
                <c:ptCount val="5"/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'Du Pont Analysis'!$C$10:$G$10</c:f>
              <c:numCache>
                <c:formatCode>0.00%</c:formatCode>
                <c:ptCount val="5"/>
                <c:pt idx="1">
                  <c:v>0.17713279156908282</c:v>
                </c:pt>
                <c:pt idx="2">
                  <c:v>0.18766398750344809</c:v>
                </c:pt>
                <c:pt idx="3">
                  <c:v>0.19291584206745818</c:v>
                </c:pt>
                <c:pt idx="4">
                  <c:v>0.20558988935373973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E0A-45CF-A781-C41697405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578854"/>
        <c:axId val="261633839"/>
      </c:barChart>
      <c:catAx>
        <c:axId val="4315788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61633839"/>
        <c:crosses val="autoZero"/>
        <c:auto val="1"/>
        <c:lblAlgn val="ctr"/>
        <c:lblOffset val="100"/>
        <c:noMultiLvlLbl val="1"/>
      </c:catAx>
      <c:valAx>
        <c:axId val="2616338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31578854"/>
        <c:crosses val="autoZero"/>
        <c:crossBetween val="between"/>
      </c:valAx>
    </c:plotArea>
    <c:legend>
      <c:legendPos val="b"/>
      <c:legendEntry>
        <c:idx val="0"/>
        <c:delete val="1"/>
      </c:legendEntry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Return on Equity %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'Du Pont Analysis'!$C$2:$G$2</c:f>
              <c:numCache>
                <c:formatCode>General</c:formatCode>
                <c:ptCount val="5"/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'Du Pont Analysis'!$C$14:$G$14</c:f>
              <c:numCache>
                <c:formatCode>0.00%</c:formatCode>
                <c:ptCount val="5"/>
                <c:pt idx="1">
                  <c:v>0.1863919579419937</c:v>
                </c:pt>
                <c:pt idx="2">
                  <c:v>0.18396224812149123</c:v>
                </c:pt>
                <c:pt idx="3">
                  <c:v>0.18962431082997061</c:v>
                </c:pt>
                <c:pt idx="4">
                  <c:v>0.18705389115738461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924-4975-B378-E4C434393817}"/>
            </c:ext>
          </c:extLst>
        </c:ser>
        <c:ser>
          <c:idx val="1"/>
          <c:order val="1"/>
          <c:tx>
            <c:v>Calculated Return on Equity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'Du Pont Analysis'!$C$2:$G$2</c:f>
              <c:numCache>
                <c:formatCode>General</c:formatCode>
                <c:ptCount val="5"/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'Du Pont Analysis'!$C$15:$G$15</c:f>
              <c:numCache>
                <c:formatCode>0.00%</c:formatCode>
                <c:ptCount val="5"/>
                <c:pt idx="1">
                  <c:v>0.18639195794199373</c:v>
                </c:pt>
                <c:pt idx="2">
                  <c:v>0.1839622481214912</c:v>
                </c:pt>
                <c:pt idx="3">
                  <c:v>0.18962431082997064</c:v>
                </c:pt>
                <c:pt idx="4">
                  <c:v>0.18705389115738461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924-4975-B378-E4C434393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065137"/>
        <c:axId val="380825503"/>
      </c:barChart>
      <c:catAx>
        <c:axId val="1750651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80825503"/>
        <c:crosses val="autoZero"/>
        <c:auto val="1"/>
        <c:lblAlgn val="ctr"/>
        <c:lblOffset val="100"/>
        <c:noMultiLvlLbl val="1"/>
      </c:catAx>
      <c:valAx>
        <c:axId val="3808255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7506513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Asset Turnover (Average)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'Du Pont Analysis'!$C$2:$G$2</c:f>
              <c:numCache>
                <c:formatCode>General</c:formatCode>
                <c:ptCount val="5"/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'Du Pont Analysis'!$C$11:$G$11</c:f>
              <c:numCache>
                <c:formatCode>_(* #,##0.00_);_(* \(#,##0.00\);_(* "-"??_);_(@_)</c:formatCode>
                <c:ptCount val="5"/>
                <c:pt idx="1">
                  <c:v>0.61034017382773409</c:v>
                </c:pt>
                <c:pt idx="2">
                  <c:v>0.5959288537508235</c:v>
                </c:pt>
                <c:pt idx="3">
                  <c:v>0.57203521441718275</c:v>
                </c:pt>
                <c:pt idx="4">
                  <c:v>0.56072491663294544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10C-4395-8D9F-D956CE94AA95}"/>
            </c:ext>
          </c:extLst>
        </c:ser>
        <c:ser>
          <c:idx val="1"/>
          <c:order val="1"/>
          <c:tx>
            <c:v>Financial Leverage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'Du Pont Analysis'!$C$2:$G$2</c:f>
              <c:numCache>
                <c:formatCode>General</c:formatCode>
                <c:ptCount val="5"/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'Du Pont Analysis'!$C$12:$G$12</c:f>
              <c:numCache>
                <c:formatCode>_(* #,##0.00_);_(* \(#,##0.00\);_(* "-"??_);_(@_)</c:formatCode>
                <c:ptCount val="5"/>
                <c:pt idx="1">
                  <c:v>1.0628373102618083</c:v>
                </c:pt>
                <c:pt idx="2">
                  <c:v>1.0604721207706818</c:v>
                </c:pt>
                <c:pt idx="3">
                  <c:v>1.053935142379411</c:v>
                </c:pt>
                <c:pt idx="4">
                  <c:v>1.0570800311958566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10C-4395-8D9F-D956CE94A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9424355"/>
        <c:axId val="1391113496"/>
      </c:barChart>
      <c:catAx>
        <c:axId val="12294243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391113496"/>
        <c:crosses val="autoZero"/>
        <c:auto val="1"/>
        <c:lblAlgn val="ctr"/>
        <c:lblOffset val="100"/>
        <c:noMultiLvlLbl val="1"/>
      </c:catAx>
      <c:valAx>
        <c:axId val="1391113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29424355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1" i="0">
                <a:solidFill>
                  <a:srgbClr val="757575"/>
                </a:solidFill>
                <a:latin typeface="Calibri"/>
              </a:defRPr>
            </a:pPr>
            <a:r>
              <a:rPr lang="en-US" sz="2000" b="1" i="0">
                <a:solidFill>
                  <a:srgbClr val="757575"/>
                </a:solidFill>
                <a:latin typeface="Calibri"/>
              </a:rPr>
              <a:t>Distribitution of Revenue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Cost of sales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Income Statements'!$C$6:$G$6</c:f>
              <c:numCache>
                <c:formatCode>0.00%</c:formatCode>
                <c:ptCount val="5"/>
                <c:pt idx="1">
                  <c:v>0.50169341499374032</c:v>
                </c:pt>
                <c:pt idx="2">
                  <c:v>0.49124704569240485</c:v>
                </c:pt>
                <c:pt idx="3">
                  <c:v>0.48912335400975926</c:v>
                </c:pt>
                <c:pt idx="4">
                  <c:v>0.48539976117794709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5A2-43AF-BD5C-8FFC75506E32}"/>
            </c:ext>
          </c:extLst>
        </c:ser>
        <c:ser>
          <c:idx val="1"/>
          <c:order val="1"/>
          <c:tx>
            <c:v>General and administrative expenses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Income Statements'!$C$9:$G$9</c:f>
              <c:numCache>
                <c:formatCode>0.00%</c:formatCode>
                <c:ptCount val="5"/>
                <c:pt idx="1">
                  <c:v>2.7160099974804102E-2</c:v>
                </c:pt>
                <c:pt idx="2">
                  <c:v>2.6733966969647121E-2</c:v>
                </c:pt>
                <c:pt idx="3">
                  <c:v>2.4001161574629275E-2</c:v>
                </c:pt>
                <c:pt idx="4">
                  <c:v>2.4345560516823749E-2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5A2-43AF-BD5C-8FFC75506E32}"/>
            </c:ext>
          </c:extLst>
        </c:ser>
        <c:ser>
          <c:idx val="2"/>
          <c:order val="2"/>
          <c:tx>
            <c:v>Sales and marketing expenses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Income Statements'!$C$10:$G$10</c:f>
              <c:numCache>
                <c:formatCode>0.00%</c:formatCode>
                <c:ptCount val="5"/>
                <c:pt idx="1">
                  <c:v>0.14997052970140795</c:v>
                </c:pt>
                <c:pt idx="2">
                  <c:v>0.16092768622060313</c:v>
                </c:pt>
                <c:pt idx="3">
                  <c:v>0.16891441536073934</c:v>
                </c:pt>
                <c:pt idx="4">
                  <c:v>0.18124381218650631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5A2-43AF-BD5C-8FFC75506E32}"/>
            </c:ext>
          </c:extLst>
        </c:ser>
        <c:ser>
          <c:idx val="3"/>
          <c:order val="3"/>
          <c:tx>
            <c:v>Other operating income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Income Statements'!$C$11:$G$11</c:f>
              <c:numCache>
                <c:formatCode>0.00%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1.0142454438759519E-2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B5A2-43AF-BD5C-8FFC75506E32}"/>
            </c:ext>
          </c:extLst>
        </c:ser>
        <c:ser>
          <c:idx val="4"/>
          <c:order val="4"/>
          <c:tx>
            <c:v>Finance cost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Income Statements'!$C$14:$G$14</c:f>
              <c:numCache>
                <c:formatCode>0.00%</c:formatCode>
                <c:ptCount val="5"/>
                <c:pt idx="1">
                  <c:v>2.1618928707644436E-6</c:v>
                </c:pt>
                <c:pt idx="2">
                  <c:v>2.3343131978492015E-6</c:v>
                </c:pt>
                <c:pt idx="3">
                  <c:v>-2.6513208956378021E-7</c:v>
                </c:pt>
                <c:pt idx="4">
                  <c:v>-5.1663304795094566E-7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B5A2-43AF-BD5C-8FFC75506E32}"/>
            </c:ext>
          </c:extLst>
        </c:ser>
        <c:ser>
          <c:idx val="5"/>
          <c:order val="5"/>
          <c:tx>
            <c:v>Finance income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Income Statements'!$C$15:$G$15</c:f>
              <c:numCache>
                <c:formatCode>0.00%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B5A2-43AF-BD5C-8FFC75506E32}"/>
            </c:ext>
          </c:extLst>
        </c:ser>
        <c:ser>
          <c:idx val="6"/>
          <c:order val="6"/>
          <c:tx>
            <c:v>Income tax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Income Statements'!$C$18:$G$18</c:f>
              <c:numCache>
                <c:formatCode>0.00%</c:formatCode>
                <c:ptCount val="5"/>
                <c:pt idx="1">
                  <c:v>8.6610284894992617E-2</c:v>
                </c:pt>
                <c:pt idx="2">
                  <c:v>9.219127530246321E-2</c:v>
                </c:pt>
                <c:pt idx="3">
                  <c:v>7.9140596112231842E-2</c:v>
                </c:pt>
                <c:pt idx="4">
                  <c:v>6.9666863733715695E-2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B5A2-43AF-BD5C-8FFC75506E32}"/>
            </c:ext>
          </c:extLst>
        </c:ser>
        <c:ser>
          <c:idx val="7"/>
          <c:order val="7"/>
          <c:tx>
            <c:v>Owners of the parent Company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Income Statements'!$C$22:$G$22</c:f>
              <c:numCache>
                <c:formatCode>0.00%</c:formatCode>
                <c:ptCount val="5"/>
                <c:pt idx="1">
                  <c:v>0.28610401421872245</c:v>
                </c:pt>
                <c:pt idx="2">
                  <c:v>0.2910951964761731</c:v>
                </c:pt>
                <c:pt idx="3">
                  <c:v>0.31452658879262629</c:v>
                </c:pt>
                <c:pt idx="4">
                  <c:v>0.31558020113438967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B5A2-43AF-BD5C-8FFC75506E32}"/>
            </c:ext>
          </c:extLst>
        </c:ser>
        <c:ser>
          <c:idx val="8"/>
          <c:order val="8"/>
          <c:tx>
            <c:v>Non-controlling interests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Income Statements'!$C$23:$G$23</c:f>
              <c:numCache>
                <c:formatCode>0.00%</c:formatCode>
                <c:ptCount val="5"/>
                <c:pt idx="1">
                  <c:v>1.4933073567877754E-4</c:v>
                </c:pt>
                <c:pt idx="2">
                  <c:v>0</c:v>
                </c:pt>
                <c:pt idx="3">
                  <c:v>0</c:v>
                </c:pt>
                <c:pt idx="4">
                  <c:v>5.2724106597352948E-7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B5A2-43AF-BD5C-8FFC75506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774989"/>
        <c:axId val="442024318"/>
      </c:barChart>
      <c:catAx>
        <c:axId val="3077749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42024318"/>
        <c:crosses val="autoZero"/>
        <c:auto val="1"/>
        <c:lblAlgn val="ctr"/>
        <c:lblOffset val="100"/>
        <c:noMultiLvlLbl val="1"/>
      </c:catAx>
      <c:valAx>
        <c:axId val="44202431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0777498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12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1" i="0">
                <a:solidFill>
                  <a:srgbClr val="757575"/>
                </a:solidFill>
                <a:latin typeface="Calibri"/>
              </a:defRPr>
            </a:pPr>
            <a:r>
              <a:rPr lang="en-US" sz="2000" b="1" i="0">
                <a:solidFill>
                  <a:srgbClr val="757575"/>
                </a:solidFill>
                <a:latin typeface="Calibri"/>
              </a:rPr>
              <a:t>Distribitution of Revenue (Without COGS)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General and administrative expenses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Income Statements'!$C$9:$G$9</c:f>
              <c:numCache>
                <c:formatCode>0.00%</c:formatCode>
                <c:ptCount val="5"/>
                <c:pt idx="1">
                  <c:v>2.7160099974804102E-2</c:v>
                </c:pt>
                <c:pt idx="2">
                  <c:v>2.6733966969647121E-2</c:v>
                </c:pt>
                <c:pt idx="3">
                  <c:v>2.4001161574629275E-2</c:v>
                </c:pt>
                <c:pt idx="4">
                  <c:v>2.4345560516823749E-2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654-4F7E-985D-B723FEA27C62}"/>
            </c:ext>
          </c:extLst>
        </c:ser>
        <c:ser>
          <c:idx val="1"/>
          <c:order val="1"/>
          <c:tx>
            <c:v>Sales and marketing expenses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Income Statements'!$C$10:$G$10</c:f>
              <c:numCache>
                <c:formatCode>0.00%</c:formatCode>
                <c:ptCount val="5"/>
                <c:pt idx="1">
                  <c:v>0.14997052970140795</c:v>
                </c:pt>
                <c:pt idx="2">
                  <c:v>0.16092768622060313</c:v>
                </c:pt>
                <c:pt idx="3">
                  <c:v>0.16891441536073934</c:v>
                </c:pt>
                <c:pt idx="4">
                  <c:v>0.18124381218650631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654-4F7E-985D-B723FEA27C62}"/>
            </c:ext>
          </c:extLst>
        </c:ser>
        <c:ser>
          <c:idx val="2"/>
          <c:order val="2"/>
          <c:tx>
            <c:v>Other operating income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Income Statements'!$C$11:$G$11</c:f>
              <c:numCache>
                <c:formatCode>0.00%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1.0142454438759519E-2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654-4F7E-985D-B723FEA27C62}"/>
            </c:ext>
          </c:extLst>
        </c:ser>
        <c:ser>
          <c:idx val="3"/>
          <c:order val="3"/>
          <c:tx>
            <c:v>Finance cost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Income Statements'!$C$14:$G$14</c:f>
              <c:numCache>
                <c:formatCode>0.00%</c:formatCode>
                <c:ptCount val="5"/>
                <c:pt idx="1">
                  <c:v>2.1618928707644436E-6</c:v>
                </c:pt>
                <c:pt idx="2">
                  <c:v>2.3343131978492015E-6</c:v>
                </c:pt>
                <c:pt idx="3">
                  <c:v>-2.6513208956378021E-7</c:v>
                </c:pt>
                <c:pt idx="4">
                  <c:v>-5.1663304795094566E-7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D654-4F7E-985D-B723FEA27C62}"/>
            </c:ext>
          </c:extLst>
        </c:ser>
        <c:ser>
          <c:idx val="4"/>
          <c:order val="4"/>
          <c:tx>
            <c:v>Finance income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Income Statements'!$C$15:$G$15</c:f>
              <c:numCache>
                <c:formatCode>0.00%</c:formatCode>
                <c:ptCount val="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D654-4F7E-985D-B723FEA27C62}"/>
            </c:ext>
          </c:extLst>
        </c:ser>
        <c:ser>
          <c:idx val="5"/>
          <c:order val="5"/>
          <c:tx>
            <c:v>Income tax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Income Statements'!$C$18:$G$18</c:f>
              <c:numCache>
                <c:formatCode>0.00%</c:formatCode>
                <c:ptCount val="5"/>
                <c:pt idx="1">
                  <c:v>8.6610284894992617E-2</c:v>
                </c:pt>
                <c:pt idx="2">
                  <c:v>9.219127530246321E-2</c:v>
                </c:pt>
                <c:pt idx="3">
                  <c:v>7.9140596112231842E-2</c:v>
                </c:pt>
                <c:pt idx="4">
                  <c:v>6.9666863733715695E-2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D654-4F7E-985D-B723FEA27C62}"/>
            </c:ext>
          </c:extLst>
        </c:ser>
        <c:ser>
          <c:idx val="6"/>
          <c:order val="6"/>
          <c:tx>
            <c:v>Owners of the parent Company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Income Statements'!$C$22:$G$22</c:f>
              <c:numCache>
                <c:formatCode>0.00%</c:formatCode>
                <c:ptCount val="5"/>
                <c:pt idx="1">
                  <c:v>0.28610401421872245</c:v>
                </c:pt>
                <c:pt idx="2">
                  <c:v>0.2910951964761731</c:v>
                </c:pt>
                <c:pt idx="3">
                  <c:v>0.31452658879262629</c:v>
                </c:pt>
                <c:pt idx="4">
                  <c:v>0.31558020113438967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D654-4F7E-985D-B723FEA27C62}"/>
            </c:ext>
          </c:extLst>
        </c:ser>
        <c:ser>
          <c:idx val="7"/>
          <c:order val="7"/>
          <c:tx>
            <c:v>Non-controlling interests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'CSA Income Statements'!$C$23:$G$23</c:f>
              <c:numCache>
                <c:formatCode>0.00%</c:formatCode>
                <c:ptCount val="5"/>
                <c:pt idx="1">
                  <c:v>1.4933073567877754E-4</c:v>
                </c:pt>
                <c:pt idx="2">
                  <c:v>0</c:v>
                </c:pt>
                <c:pt idx="3">
                  <c:v>0</c:v>
                </c:pt>
                <c:pt idx="4">
                  <c:v>5.2724106597352948E-7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D654-4F7E-985D-B723FEA27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1619671"/>
        <c:axId val="401601506"/>
      </c:barChart>
      <c:catAx>
        <c:axId val="391619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01601506"/>
        <c:crosses val="autoZero"/>
        <c:auto val="1"/>
        <c:lblAlgn val="ctr"/>
        <c:lblOffset val="100"/>
        <c:noMultiLvlLbl val="1"/>
      </c:catAx>
      <c:valAx>
        <c:axId val="40160150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91619671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12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2000" b="1" i="0">
                <a:solidFill>
                  <a:srgbClr val="757575"/>
                </a:solidFill>
                <a:latin typeface="Calibri"/>
              </a:defRPr>
            </a:pPr>
            <a:r>
              <a:rPr lang="en-US" sz="2000" b="1" i="0">
                <a:solidFill>
                  <a:srgbClr val="757575"/>
                </a:solidFill>
                <a:latin typeface="Calibri"/>
              </a:rPr>
              <a:t>Changes in Distribution of Revenue from Base Year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2019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'CSA Income Statements'!$B$32:$B$34</c:f>
              <c:strCache>
                <c:ptCount val="3"/>
                <c:pt idx="0">
                  <c:v>REVENUE</c:v>
                </c:pt>
                <c:pt idx="1">
                  <c:v>Cost of sales</c:v>
                </c:pt>
                <c:pt idx="2">
                  <c:v>GROSS PROFIT</c:v>
                </c:pt>
              </c:strCache>
            </c:strRef>
          </c:cat>
          <c:val>
            <c:numRef>
              <c:f>'CSA Income Statements'!$B$36:$B$39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A07-4ABE-A566-E1568357A364}"/>
            </c:ext>
          </c:extLst>
        </c:ser>
        <c:ser>
          <c:idx val="1"/>
          <c:order val="1"/>
          <c:tx>
            <c:v>2020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'CSA Income Statements'!$B$32:$B$34</c:f>
              <c:strCache>
                <c:ptCount val="3"/>
                <c:pt idx="0">
                  <c:v>REVENUE</c:v>
                </c:pt>
                <c:pt idx="1">
                  <c:v>Cost of sales</c:v>
                </c:pt>
                <c:pt idx="2">
                  <c:v>GROSS PROFIT</c:v>
                </c:pt>
              </c:strCache>
            </c:strRef>
          </c:cat>
          <c:val>
            <c:numRef>
              <c:f>'CSA Income Statements'!$B$41:$B$43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A07-4ABE-A566-E1568357A364}"/>
            </c:ext>
          </c:extLst>
        </c:ser>
        <c:ser>
          <c:idx val="2"/>
          <c:order val="2"/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'CSA Income Statements'!$B$32:$B$34</c:f>
              <c:strCache>
                <c:ptCount val="3"/>
                <c:pt idx="0">
                  <c:v>REVENUE</c:v>
                </c:pt>
                <c:pt idx="1">
                  <c:v>Cost of sales</c:v>
                </c:pt>
                <c:pt idx="2">
                  <c:v>GROSS PROFIT</c:v>
                </c:pt>
              </c:strCache>
            </c:strRef>
          </c:cat>
          <c:val>
            <c:numRef>
              <c:f>'CSA Income Statements'!$B$45:$B$46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A07-4ABE-A566-E1568357A364}"/>
            </c:ext>
          </c:extLst>
        </c:ser>
        <c:ser>
          <c:idx val="3"/>
          <c:order val="3"/>
          <c:tx>
            <c:v>2021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'CSA Income Statements'!$B$32:$B$34</c:f>
              <c:strCache>
                <c:ptCount val="3"/>
                <c:pt idx="0">
                  <c:v>REVENUE</c:v>
                </c:pt>
                <c:pt idx="1">
                  <c:v>Cost of sales</c:v>
                </c:pt>
                <c:pt idx="2">
                  <c:v>GROSS PROFIT</c:v>
                </c:pt>
              </c:strCache>
            </c:strRef>
          </c:cat>
          <c:val>
            <c:numRef>
              <c:f>'CSA Income Statements'!$B$49:$B$50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EA07-4ABE-A566-E1568357A364}"/>
            </c:ext>
          </c:extLst>
        </c:ser>
        <c:ser>
          <c:idx val="4"/>
          <c:order val="4"/>
          <c:tx>
            <c:v>2022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'CSA Income Statements'!$B$32:$B$34</c:f>
              <c:strCache>
                <c:ptCount val="3"/>
                <c:pt idx="0">
                  <c:v>REVENUE</c:v>
                </c:pt>
                <c:pt idx="1">
                  <c:v>Cost of sales</c:v>
                </c:pt>
                <c:pt idx="2">
                  <c:v>GROSS PROFIT</c:v>
                </c:pt>
              </c:strCache>
            </c:strRef>
          </c:cat>
          <c:val>
            <c:numRef>
              <c:f>'CSA Income Statements'!$C$32:$C$34</c:f>
              <c:numCache>
                <c:formatCode>0.00%</c:formatCode>
                <c:ptCount val="3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EA07-4ABE-A566-E1568357A364}"/>
            </c:ext>
          </c:extLst>
        </c:ser>
        <c:ser>
          <c:idx val="5"/>
          <c:order val="5"/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'CSA Income Statements'!$B$32:$B$34</c:f>
              <c:strCache>
                <c:ptCount val="3"/>
                <c:pt idx="0">
                  <c:v>REVENUE</c:v>
                </c:pt>
                <c:pt idx="1">
                  <c:v>Cost of sales</c:v>
                </c:pt>
                <c:pt idx="2">
                  <c:v>GROSS PROFIT</c:v>
                </c:pt>
              </c:strCache>
            </c:strRef>
          </c:cat>
          <c:val>
            <c:numRef>
              <c:f>'CSA Income Statements'!$C$36:$C$39</c:f>
              <c:numCache>
                <c:formatCode>0.00%</c:formatCode>
                <c:ptCount val="4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EA07-4ABE-A566-E1568357A364}"/>
            </c:ext>
          </c:extLst>
        </c:ser>
        <c:ser>
          <c:idx val="6"/>
          <c:order val="6"/>
          <c:spPr>
            <a:solidFill>
              <a:srgbClr val="D5E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'CSA Income Statements'!$B$32:$B$34</c:f>
              <c:strCache>
                <c:ptCount val="3"/>
                <c:pt idx="0">
                  <c:v>REVENUE</c:v>
                </c:pt>
                <c:pt idx="1">
                  <c:v>Cost of sales</c:v>
                </c:pt>
                <c:pt idx="2">
                  <c:v>GROSS PROFIT</c:v>
                </c:pt>
              </c:strCache>
            </c:strRef>
          </c:cat>
          <c:val>
            <c:numRef>
              <c:f>'CSA Income Statements'!$C$41:$C$43</c:f>
              <c:numCache>
                <c:formatCode>0.00%</c:formatCode>
                <c:ptCount val="3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EA07-4ABE-A566-E1568357A364}"/>
            </c:ext>
          </c:extLst>
        </c:ser>
        <c:ser>
          <c:idx val="7"/>
          <c:order val="7"/>
          <c:spPr>
            <a:solidFill>
              <a:srgbClr val="F9D6BE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'CSA Income Statements'!$B$32:$B$34</c:f>
              <c:strCache>
                <c:ptCount val="3"/>
                <c:pt idx="0">
                  <c:v>REVENUE</c:v>
                </c:pt>
                <c:pt idx="1">
                  <c:v>Cost of sales</c:v>
                </c:pt>
                <c:pt idx="2">
                  <c:v>GROSS PROFIT</c:v>
                </c:pt>
              </c:strCache>
            </c:strRef>
          </c:cat>
          <c:val>
            <c:numRef>
              <c:f>'CSA Income Statements'!$C$45:$C$46</c:f>
              <c:numCache>
                <c:formatCode>0.00%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EA07-4ABE-A566-E1568357A364}"/>
            </c:ext>
          </c:extLst>
        </c:ser>
        <c:ser>
          <c:idx val="8"/>
          <c:order val="8"/>
          <c:spPr>
            <a:solidFill>
              <a:srgbClr val="F1F1F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'CSA Income Statements'!$B$32:$B$34</c:f>
              <c:strCache>
                <c:ptCount val="3"/>
                <c:pt idx="0">
                  <c:v>REVENUE</c:v>
                </c:pt>
                <c:pt idx="1">
                  <c:v>Cost of sales</c:v>
                </c:pt>
                <c:pt idx="2">
                  <c:v>GROSS PROFIT</c:v>
                </c:pt>
              </c:strCache>
            </c:strRef>
          </c:cat>
          <c:val>
            <c:numRef>
              <c:f>'CSA Income Statements'!$C$49:$C$50</c:f>
              <c:numCache>
                <c:formatCode>0.00%</c:formatCode>
                <c:ptCount val="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EA07-4ABE-A566-E1568357A364}"/>
            </c:ext>
          </c:extLst>
        </c:ser>
        <c:ser>
          <c:idx val="9"/>
          <c:order val="9"/>
          <c:spPr>
            <a:solidFill>
              <a:srgbClr val="FFE6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'CSA Income Statements'!$B$32:$B$34</c:f>
              <c:strCache>
                <c:ptCount val="3"/>
                <c:pt idx="0">
                  <c:v>REVENUE</c:v>
                </c:pt>
                <c:pt idx="1">
                  <c:v>Cost of sales</c:v>
                </c:pt>
                <c:pt idx="2">
                  <c:v>GROSS PROFIT</c:v>
                </c:pt>
              </c:strCache>
            </c:strRef>
          </c:cat>
          <c:val>
            <c:numRef>
              <c:f>'CSA Income Statements'!$D$32:$D$34</c:f>
              <c:numCache>
                <c:formatCode>0.00%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EA07-4ABE-A566-E1568357A364}"/>
            </c:ext>
          </c:extLst>
        </c:ser>
        <c:ser>
          <c:idx val="10"/>
          <c:order val="10"/>
          <c:spPr>
            <a:solidFill>
              <a:srgbClr val="B8CAE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'CSA Income Statements'!$B$32:$B$34</c:f>
              <c:strCache>
                <c:ptCount val="3"/>
                <c:pt idx="0">
                  <c:v>REVENUE</c:v>
                </c:pt>
                <c:pt idx="1">
                  <c:v>Cost of sales</c:v>
                </c:pt>
                <c:pt idx="2">
                  <c:v>GROSS PROFIT</c:v>
                </c:pt>
              </c:strCache>
            </c:strRef>
          </c:cat>
          <c:val>
            <c:numRef>
              <c:f>'CSA Income Statements'!$D$36:$D$39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EA07-4ABE-A566-E1568357A364}"/>
            </c:ext>
          </c:extLst>
        </c:ser>
        <c:ser>
          <c:idx val="11"/>
          <c:order val="11"/>
          <c:spPr>
            <a:solidFill>
              <a:srgbClr val="C2DEA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'CSA Income Statements'!$B$32:$B$34</c:f>
              <c:strCache>
                <c:ptCount val="3"/>
                <c:pt idx="0">
                  <c:v>REVENUE</c:v>
                </c:pt>
                <c:pt idx="1">
                  <c:v>Cost of sales</c:v>
                </c:pt>
                <c:pt idx="2">
                  <c:v>GROSS PROFIT</c:v>
                </c:pt>
              </c:strCache>
            </c:strRef>
          </c:cat>
          <c:val>
            <c:numRef>
              <c:f>'CSA Income Statements'!$D$41:$D$43</c:f>
              <c:numCache>
                <c:formatCode>0.00%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B-EA07-4ABE-A566-E1568357A364}"/>
            </c:ext>
          </c:extLst>
        </c:ser>
        <c:ser>
          <c:idx val="12"/>
          <c:order val="12"/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'CSA Income Statements'!$B$32:$B$34</c:f>
              <c:strCache>
                <c:ptCount val="3"/>
                <c:pt idx="0">
                  <c:v>REVENUE</c:v>
                </c:pt>
                <c:pt idx="1">
                  <c:v>Cost of sales</c:v>
                </c:pt>
                <c:pt idx="2">
                  <c:v>GROSS PROFIT</c:v>
                </c:pt>
              </c:strCache>
            </c:strRef>
          </c:cat>
          <c:val>
            <c:numRef>
              <c:f>'CSA Income Statements'!$D$45:$D$46</c:f>
              <c:numCache>
                <c:formatCode>0.00%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C-EA07-4ABE-A566-E1568357A364}"/>
            </c:ext>
          </c:extLst>
        </c:ser>
        <c:ser>
          <c:idx val="13"/>
          <c:order val="13"/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'CSA Income Statements'!$B$32:$B$34</c:f>
              <c:strCache>
                <c:ptCount val="3"/>
                <c:pt idx="0">
                  <c:v>REVENUE</c:v>
                </c:pt>
                <c:pt idx="1">
                  <c:v>Cost of sales</c:v>
                </c:pt>
                <c:pt idx="2">
                  <c:v>GROSS PROFIT</c:v>
                </c:pt>
              </c:strCache>
            </c:strRef>
          </c:cat>
          <c:val>
            <c:numRef>
              <c:f>'CSA Income Statements'!$D$49:$D$50</c:f>
              <c:numCache>
                <c:formatCode>0.00%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D-EA07-4ABE-A566-E1568357A364}"/>
            </c:ext>
          </c:extLst>
        </c:ser>
        <c:ser>
          <c:idx val="14"/>
          <c:order val="14"/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'CSA Income Statements'!$B$32:$B$34</c:f>
              <c:strCache>
                <c:ptCount val="3"/>
                <c:pt idx="0">
                  <c:v>REVENUE</c:v>
                </c:pt>
                <c:pt idx="1">
                  <c:v>Cost of sales</c:v>
                </c:pt>
                <c:pt idx="2">
                  <c:v>GROSS PROFIT</c:v>
                </c:pt>
              </c:strCache>
            </c:strRef>
          </c:cat>
          <c:val>
            <c:numRef>
              <c:f>'CSA Income Statements'!$E$32:$E$34</c:f>
              <c:numCache>
                <c:formatCode>0.00%</c:formatCode>
                <c:ptCount val="3"/>
                <c:pt idx="0">
                  <c:v>1.0418501584661921</c:v>
                </c:pt>
                <c:pt idx="1">
                  <c:v>1.0201565280801357</c:v>
                </c:pt>
                <c:pt idx="2">
                  <c:v>1.0636912334980542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E-EA07-4ABE-A566-E1568357A364}"/>
            </c:ext>
          </c:extLst>
        </c:ser>
        <c:ser>
          <c:idx val="15"/>
          <c:order val="15"/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'CSA Income Statements'!$B$32:$B$34</c:f>
              <c:strCache>
                <c:ptCount val="3"/>
                <c:pt idx="0">
                  <c:v>REVENUE</c:v>
                </c:pt>
                <c:pt idx="1">
                  <c:v>Cost of sales</c:v>
                </c:pt>
                <c:pt idx="2">
                  <c:v>GROSS PROFIT</c:v>
                </c:pt>
              </c:strCache>
            </c:strRef>
          </c:cat>
          <c:val>
            <c:numRef>
              <c:f>'CSA Income Statements'!$E$36:$E$39</c:f>
              <c:numCache>
                <c:formatCode>0.00%</c:formatCode>
                <c:ptCount val="4"/>
                <c:pt idx="0">
                  <c:v>1.0255038733139896</c:v>
                </c:pt>
                <c:pt idx="1">
                  <c:v>1.1179698819784789</c:v>
                </c:pt>
                <c:pt idx="2">
                  <c:v>0</c:v>
                </c:pt>
                <c:pt idx="3">
                  <c:v>1.1037919822011715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F-EA07-4ABE-A566-E1568357A364}"/>
            </c:ext>
          </c:extLst>
        </c:ser>
        <c:ser>
          <c:idx val="16"/>
          <c:order val="16"/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'CSA Income Statements'!$B$32:$B$34</c:f>
              <c:strCache>
                <c:ptCount val="3"/>
                <c:pt idx="0">
                  <c:v>REVENUE</c:v>
                </c:pt>
                <c:pt idx="1">
                  <c:v>Cost of sales</c:v>
                </c:pt>
                <c:pt idx="2">
                  <c:v>GROSS PROFIT</c:v>
                </c:pt>
              </c:strCache>
            </c:strRef>
          </c:cat>
          <c:val>
            <c:numRef>
              <c:f>'CSA Income Statements'!$E$41:$E$43</c:f>
              <c:numCache>
                <c:formatCode>0.00%</c:formatCode>
                <c:ptCount val="3"/>
                <c:pt idx="0">
                  <c:v>1.1249422244632128</c:v>
                </c:pt>
                <c:pt idx="1">
                  <c:v>0</c:v>
                </c:pt>
                <c:pt idx="2">
                  <c:v>1.0853524170142055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0-EA07-4ABE-A566-E1568357A364}"/>
            </c:ext>
          </c:extLst>
        </c:ser>
        <c:ser>
          <c:idx val="17"/>
          <c:order val="17"/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'CSA Income Statements'!$B$32:$B$34</c:f>
              <c:strCache>
                <c:ptCount val="3"/>
                <c:pt idx="0">
                  <c:v>REVENUE</c:v>
                </c:pt>
                <c:pt idx="1">
                  <c:v>Cost of sales</c:v>
                </c:pt>
                <c:pt idx="2">
                  <c:v>GROSS PROFIT</c:v>
                </c:pt>
              </c:strCache>
            </c:strRef>
          </c:cat>
          <c:val>
            <c:numRef>
              <c:f>'CSA Income Statements'!$E$45:$E$46</c:f>
              <c:numCache>
                <c:formatCode>0.00%</c:formatCode>
                <c:ptCount val="2"/>
                <c:pt idx="0">
                  <c:v>1.1089848613189903</c:v>
                </c:pt>
                <c:pt idx="1">
                  <c:v>1.0554845471761982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1-EA07-4ABE-A566-E1568357A364}"/>
            </c:ext>
          </c:extLst>
        </c:ser>
        <c:ser>
          <c:idx val="18"/>
          <c:order val="18"/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'CSA Income Statements'!$B$32:$B$34</c:f>
              <c:strCache>
                <c:ptCount val="3"/>
                <c:pt idx="0">
                  <c:v>REVENUE</c:v>
                </c:pt>
                <c:pt idx="1">
                  <c:v>Cost of sales</c:v>
                </c:pt>
                <c:pt idx="2">
                  <c:v>GROSS PROFIT</c:v>
                </c:pt>
              </c:strCache>
            </c:strRef>
          </c:cat>
          <c:val>
            <c:numRef>
              <c:f>'CSA Income Statements'!$E$49:$E$50</c:f>
              <c:numCache>
                <c:formatCode>0.00%</c:formatCode>
                <c:ptCount val="2"/>
                <c:pt idx="0">
                  <c:v>1.06002559036308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2-EA07-4ABE-A566-E1568357A364}"/>
            </c:ext>
          </c:extLst>
        </c:ser>
        <c:ser>
          <c:idx val="19"/>
          <c:order val="19"/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'CSA Income Statements'!$B$32:$B$34</c:f>
              <c:strCache>
                <c:ptCount val="3"/>
                <c:pt idx="0">
                  <c:v>REVENUE</c:v>
                </c:pt>
                <c:pt idx="1">
                  <c:v>Cost of sales</c:v>
                </c:pt>
                <c:pt idx="2">
                  <c:v>GROSS PROFIT</c:v>
                </c:pt>
              </c:strCache>
            </c:strRef>
          </c:cat>
          <c:val>
            <c:numRef>
              <c:f>'CSA Income Statements'!$F$32:$F$34</c:f>
              <c:numCache>
                <c:formatCode>0.00%</c:formatCode>
                <c:ptCount val="3"/>
                <c:pt idx="0">
                  <c:v>1.1514613713748199</c:v>
                </c:pt>
                <c:pt idx="1">
                  <c:v>1.1226112026735613</c:v>
                </c:pt>
                <c:pt idx="2">
                  <c:v>1.180507625416793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3-EA07-4ABE-A566-E1568357A364}"/>
            </c:ext>
          </c:extLst>
        </c:ser>
        <c:ser>
          <c:idx val="20"/>
          <c:order val="20"/>
          <c:invertIfNegative val="1"/>
          <c:cat>
            <c:strRef>
              <c:f>'CSA Income Statements'!$B$32:$B$34</c:f>
              <c:strCache>
                <c:ptCount val="3"/>
                <c:pt idx="0">
                  <c:v>REVENUE</c:v>
                </c:pt>
                <c:pt idx="1">
                  <c:v>Cost of sales</c:v>
                </c:pt>
                <c:pt idx="2">
                  <c:v>GROSS PROFIT</c:v>
                </c:pt>
              </c:strCache>
            </c:strRef>
          </c:cat>
          <c:val>
            <c:numRef>
              <c:f>'CSA Income Statements'!$F$36:$F$39</c:f>
              <c:numCache>
                <c:formatCode>0.00%</c:formatCode>
                <c:ptCount val="4"/>
                <c:pt idx="0">
                  <c:v>1.0175371389261827</c:v>
                </c:pt>
                <c:pt idx="1">
                  <c:v>1.2969109647308716</c:v>
                </c:pt>
                <c:pt idx="2">
                  <c:v>0</c:v>
                </c:pt>
                <c:pt idx="3">
                  <c:v>1.2540599518541971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A07-4ABE-A566-E1568357A364}"/>
            </c:ext>
          </c:extLst>
        </c:ser>
        <c:ser>
          <c:idx val="21"/>
          <c:order val="21"/>
          <c:invertIfNegative val="1"/>
          <c:cat>
            <c:strRef>
              <c:f>'CSA Income Statements'!$B$32:$B$34</c:f>
              <c:strCache>
                <c:ptCount val="3"/>
                <c:pt idx="0">
                  <c:v>REVENUE</c:v>
                </c:pt>
                <c:pt idx="1">
                  <c:v>Cost of sales</c:v>
                </c:pt>
                <c:pt idx="2">
                  <c:v>GROSS PROFIT</c:v>
                </c:pt>
              </c:strCache>
            </c:strRef>
          </c:cat>
          <c:val>
            <c:numRef>
              <c:f>'CSA Income Statements'!$F$41:$F$43</c:f>
              <c:numCache>
                <c:formatCode>0.00%</c:formatCode>
                <c:ptCount val="3"/>
                <c:pt idx="0">
                  <c:v>-0.14121391655111559</c:v>
                </c:pt>
                <c:pt idx="1">
                  <c:v>0</c:v>
                </c:pt>
                <c:pt idx="2">
                  <c:v>1.1920720637378881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A07-4ABE-A566-E1568357A364}"/>
            </c:ext>
          </c:extLst>
        </c:ser>
        <c:ser>
          <c:idx val="22"/>
          <c:order val="22"/>
          <c:invertIfNegative val="1"/>
          <c:cat>
            <c:strRef>
              <c:f>'CSA Income Statements'!$B$32:$B$34</c:f>
              <c:strCache>
                <c:ptCount val="3"/>
                <c:pt idx="0">
                  <c:v>REVENUE</c:v>
                </c:pt>
                <c:pt idx="1">
                  <c:v>Cost of sales</c:v>
                </c:pt>
                <c:pt idx="2">
                  <c:v>GROSS PROFIT</c:v>
                </c:pt>
              </c:strCache>
            </c:strRef>
          </c:cat>
          <c:val>
            <c:numRef>
              <c:f>'CSA Income Statements'!$F$45:$F$46</c:f>
              <c:numCache>
                <c:formatCode>0.00%</c:formatCode>
                <c:ptCount val="2"/>
                <c:pt idx="0">
                  <c:v>1.0521537879859779</c:v>
                </c:pt>
                <c:pt idx="1">
                  <c:v>1.2604287948413537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A07-4ABE-A566-E1568357A364}"/>
            </c:ext>
          </c:extLst>
        </c:ser>
        <c:ser>
          <c:idx val="23"/>
          <c:order val="23"/>
          <c:invertIfNegative val="1"/>
          <c:cat>
            <c:strRef>
              <c:f>'CSA Income Statements'!$B$32:$B$34</c:f>
              <c:strCache>
                <c:ptCount val="3"/>
                <c:pt idx="0">
                  <c:v>REVENUE</c:v>
                </c:pt>
                <c:pt idx="1">
                  <c:v>Cost of sales</c:v>
                </c:pt>
                <c:pt idx="2">
                  <c:v>GROSS PROFIT</c:v>
                </c:pt>
              </c:strCache>
            </c:strRef>
          </c:cat>
          <c:val>
            <c:numRef>
              <c:f>'CSA Income Statements'!$F$49:$F$50</c:f>
              <c:numCache>
                <c:formatCode>0.00%</c:formatCode>
                <c:ptCount val="2"/>
                <c:pt idx="0">
                  <c:v>1.2658515758822291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A07-4ABE-A566-E1568357A364}"/>
            </c:ext>
          </c:extLst>
        </c:ser>
        <c:ser>
          <c:idx val="24"/>
          <c:order val="24"/>
          <c:invertIfNegative val="1"/>
          <c:cat>
            <c:strRef>
              <c:f>'CSA Income Statements'!$B$32:$B$34</c:f>
              <c:strCache>
                <c:ptCount val="3"/>
                <c:pt idx="0">
                  <c:v>REVENUE</c:v>
                </c:pt>
                <c:pt idx="1">
                  <c:v>Cost of sales</c:v>
                </c:pt>
                <c:pt idx="2">
                  <c:v>GROSS PROFIT</c:v>
                </c:pt>
              </c:strCache>
            </c:strRef>
          </c:cat>
          <c:val>
            <c:numRef>
              <c:f>'CSA Income Statements'!$G$32:$G$34</c:f>
              <c:numCache>
                <c:formatCode>0.00%</c:formatCode>
                <c:ptCount val="3"/>
                <c:pt idx="0">
                  <c:v>1.3080442328956112</c:v>
                </c:pt>
                <c:pt idx="1">
                  <c:v>1.2655624715856451</c:v>
                </c:pt>
                <c:pt idx="2">
                  <c:v>1.3508147291078538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A07-4ABE-A566-E1568357A364}"/>
            </c:ext>
          </c:extLst>
        </c:ser>
        <c:ser>
          <c:idx val="25"/>
          <c:order val="25"/>
          <c:invertIfNegative val="1"/>
          <c:cat>
            <c:strRef>
              <c:f>'CSA Income Statements'!$B$32:$B$34</c:f>
              <c:strCache>
                <c:ptCount val="3"/>
                <c:pt idx="0">
                  <c:v>REVENUE</c:v>
                </c:pt>
                <c:pt idx="1">
                  <c:v>Cost of sales</c:v>
                </c:pt>
                <c:pt idx="2">
                  <c:v>GROSS PROFIT</c:v>
                </c:pt>
              </c:strCache>
            </c:strRef>
          </c:cat>
          <c:val>
            <c:numRef>
              <c:f>'CSA Income Statements'!$G$36:$G$39</c:f>
              <c:numCache>
                <c:formatCode>0.00%</c:formatCode>
                <c:ptCount val="4"/>
                <c:pt idx="0">
                  <c:v>1.1724945806600289</c:v>
                </c:pt>
                <c:pt idx="1">
                  <c:v>1.5808100681553381</c:v>
                </c:pt>
                <c:pt idx="2">
                  <c:v>0</c:v>
                </c:pt>
                <c:pt idx="3">
                  <c:v>1.5181868175206026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A07-4ABE-A566-E1568357A364}"/>
            </c:ext>
          </c:extLst>
        </c:ser>
        <c:ser>
          <c:idx val="26"/>
          <c:order val="26"/>
          <c:invertIfNegative val="1"/>
          <c:cat>
            <c:strRef>
              <c:f>'CSA Income Statements'!$B$32:$B$34</c:f>
              <c:strCache>
                <c:ptCount val="3"/>
                <c:pt idx="0">
                  <c:v>REVENUE</c:v>
                </c:pt>
                <c:pt idx="1">
                  <c:v>Cost of sales</c:v>
                </c:pt>
                <c:pt idx="2">
                  <c:v>GROSS PROFIT</c:v>
                </c:pt>
              </c:strCache>
            </c:strRef>
          </c:cat>
          <c:val>
            <c:numRef>
              <c:f>'CSA Income Statements'!$G$41:$G$43</c:f>
              <c:numCache>
                <c:formatCode>0.00%</c:formatCode>
                <c:ptCount val="3"/>
                <c:pt idx="0">
                  <c:v>-0.31258666330518087</c:v>
                </c:pt>
                <c:pt idx="1">
                  <c:v>0</c:v>
                </c:pt>
                <c:pt idx="2">
                  <c:v>1.3264251286968378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A07-4ABE-A566-E1568357A364}"/>
            </c:ext>
          </c:extLst>
        </c:ser>
        <c:ser>
          <c:idx val="27"/>
          <c:order val="27"/>
          <c:invertIfNegative val="1"/>
          <c:cat>
            <c:strRef>
              <c:f>'CSA Income Statements'!$B$32:$B$34</c:f>
              <c:strCache>
                <c:ptCount val="3"/>
                <c:pt idx="0">
                  <c:v>REVENUE</c:v>
                </c:pt>
                <c:pt idx="1">
                  <c:v>Cost of sales</c:v>
                </c:pt>
                <c:pt idx="2">
                  <c:v>GROSS PROFIT</c:v>
                </c:pt>
              </c:strCache>
            </c:strRef>
          </c:cat>
          <c:val>
            <c:numRef>
              <c:f>'CSA Income Statements'!$G$45:$G$46</c:f>
              <c:numCache>
                <c:formatCode>0.00%</c:formatCode>
                <c:ptCount val="2"/>
                <c:pt idx="0">
                  <c:v>1.0521537879859779</c:v>
                </c:pt>
                <c:pt idx="1">
                  <c:v>1.4366237166713303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A07-4ABE-A566-E1568357A364}"/>
            </c:ext>
          </c:extLst>
        </c:ser>
        <c:ser>
          <c:idx val="28"/>
          <c:order val="28"/>
          <c:invertIfNegative val="1"/>
          <c:cat>
            <c:strRef>
              <c:f>'CSA Income Statements'!$B$32:$B$34</c:f>
              <c:strCache>
                <c:ptCount val="3"/>
                <c:pt idx="0">
                  <c:v>REVENUE</c:v>
                </c:pt>
                <c:pt idx="1">
                  <c:v>Cost of sales</c:v>
                </c:pt>
                <c:pt idx="2">
                  <c:v>GROSS PROFIT</c:v>
                </c:pt>
              </c:strCache>
            </c:strRef>
          </c:cat>
          <c:val>
            <c:numRef>
              <c:f>'CSA Income Statements'!$G$49:$G$50</c:f>
              <c:numCache>
                <c:formatCode>0.00%</c:formatCode>
                <c:ptCount val="2"/>
                <c:pt idx="0">
                  <c:v>1.4428069568933106</c:v>
                </c:pt>
                <c:pt idx="1">
                  <c:v>4.6183033422932595E-3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A07-4ABE-A566-E1568357A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841046"/>
        <c:axId val="135919266"/>
      </c:barChart>
      <c:catAx>
        <c:axId val="558410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35919266"/>
        <c:crosses val="autoZero"/>
        <c:auto val="1"/>
        <c:lblAlgn val="ctr"/>
        <c:lblOffset val="100"/>
        <c:noMultiLvlLbl val="1"/>
      </c:catAx>
      <c:valAx>
        <c:axId val="13591926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55841046"/>
        <c:crosses val="autoZero"/>
        <c:crossBetween val="between"/>
      </c:valAx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overlay val="0"/>
      <c:txPr>
        <a:bodyPr/>
        <a:lstStyle/>
        <a:p>
          <a:pPr lvl="0">
            <a:defRPr sz="12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2019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'Activity Ratios'!$B$4</c:f>
              <c:strCache>
                <c:ptCount val="1"/>
                <c:pt idx="0">
                  <c:v>Days of Inventory on Hand</c:v>
                </c:pt>
              </c:strCache>
            </c:strRef>
          </c:cat>
          <c:val>
            <c:numRef>
              <c:f>'Activity Ratios'!$C$4</c:f>
              <c:numCache>
                <c:formatCode>0.00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64F-4A04-8E3E-1C1BCDCBD7DD}"/>
            </c:ext>
          </c:extLst>
        </c:ser>
        <c:ser>
          <c:idx val="1"/>
          <c:order val="1"/>
          <c:tx>
            <c:v>2020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'Activity Ratios'!$B$4</c:f>
              <c:strCache>
                <c:ptCount val="1"/>
                <c:pt idx="0">
                  <c:v>Days of Inventory on Hand</c:v>
                </c:pt>
              </c:strCache>
            </c:strRef>
          </c:cat>
          <c:val>
            <c:numRef>
              <c:f>'Activity Ratios'!$D$4</c:f>
              <c:numCache>
                <c:formatCode>0.00</c:formatCode>
                <c:ptCount val="1"/>
                <c:pt idx="0">
                  <c:v>74.904520965663039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64F-4A04-8E3E-1C1BCDCBD7DD}"/>
            </c:ext>
          </c:extLst>
        </c:ser>
        <c:ser>
          <c:idx val="2"/>
          <c:order val="2"/>
          <c:tx>
            <c:v>2021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'Activity Ratios'!$B$4</c:f>
              <c:strCache>
                <c:ptCount val="1"/>
                <c:pt idx="0">
                  <c:v>Days of Inventory on Hand</c:v>
                </c:pt>
              </c:strCache>
            </c:strRef>
          </c:cat>
          <c:val>
            <c:numRef>
              <c:f>'Activity Ratios'!$E$4</c:f>
              <c:numCache>
                <c:formatCode>0.00</c:formatCode>
                <c:ptCount val="1"/>
                <c:pt idx="0">
                  <c:v>82.137486312108194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64F-4A04-8E3E-1C1BCDCBD7DD}"/>
            </c:ext>
          </c:extLst>
        </c:ser>
        <c:ser>
          <c:idx val="3"/>
          <c:order val="3"/>
          <c:tx>
            <c:v>2022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'Activity Ratios'!$B$4</c:f>
              <c:strCache>
                <c:ptCount val="1"/>
                <c:pt idx="0">
                  <c:v>Days of Inventory on Hand</c:v>
                </c:pt>
              </c:strCache>
            </c:strRef>
          </c:cat>
          <c:val>
            <c:numRef>
              <c:f>'Activity Ratios'!$F$4</c:f>
              <c:numCache>
                <c:formatCode>0.00</c:formatCode>
                <c:ptCount val="1"/>
                <c:pt idx="0">
                  <c:v>93.866985839488649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164F-4A04-8E3E-1C1BCDCBD7DD}"/>
            </c:ext>
          </c:extLst>
        </c:ser>
        <c:ser>
          <c:idx val="4"/>
          <c:order val="4"/>
          <c:invertIfNegative val="1"/>
          <c:cat>
            <c:strRef>
              <c:f>'Activity Ratios'!$B$4</c:f>
              <c:strCache>
                <c:ptCount val="1"/>
                <c:pt idx="0">
                  <c:v>Days of Inventory on Hand</c:v>
                </c:pt>
              </c:strCache>
            </c:strRef>
          </c:cat>
          <c:val>
            <c:numRef>
              <c:f>'Activity Ratios'!$G$4</c:f>
              <c:numCache>
                <c:formatCode>0.00</c:formatCode>
                <c:ptCount val="1"/>
                <c:pt idx="0">
                  <c:v>99.531753615898396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4F-4A04-8E3E-1C1BCDCBD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2204931"/>
        <c:axId val="326736672"/>
      </c:barChart>
      <c:catAx>
        <c:axId val="1122204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1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26736672"/>
        <c:crosses val="autoZero"/>
        <c:auto val="1"/>
        <c:lblAlgn val="ctr"/>
        <c:lblOffset val="100"/>
        <c:noMultiLvlLbl val="1"/>
      </c:catAx>
      <c:valAx>
        <c:axId val="326736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122204931"/>
        <c:crosses val="autoZero"/>
        <c:crossBetween val="between"/>
      </c:valAx>
    </c:plotArea>
    <c:legend>
      <c:legendPos val="b"/>
      <c:legendEntry>
        <c:idx val="4"/>
        <c:delete val="1"/>
      </c:legendEntry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18" Type="http://schemas.openxmlformats.org/officeDocument/2006/relationships/chart" Target="../charts/chart4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19" Type="http://schemas.openxmlformats.org/officeDocument/2006/relationships/chart" Target="../charts/chart49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5" Type="http://schemas.openxmlformats.org/officeDocument/2006/relationships/chart" Target="../charts/chart54.xml"/><Relationship Id="rId4" Type="http://schemas.openxmlformats.org/officeDocument/2006/relationships/chart" Target="../charts/chart5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54</xdr:row>
      <xdr:rowOff>0</xdr:rowOff>
    </xdr:from>
    <xdr:ext cx="26974800" cy="41910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0</xdr:colOff>
      <xdr:row>3</xdr:row>
      <xdr:rowOff>0</xdr:rowOff>
    </xdr:from>
    <xdr:ext cx="13068300" cy="3429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27</xdr:col>
      <xdr:colOff>0</xdr:colOff>
      <xdr:row>3</xdr:row>
      <xdr:rowOff>0</xdr:rowOff>
    </xdr:from>
    <xdr:ext cx="13716000" cy="3429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8</xdr:col>
      <xdr:colOff>0</xdr:colOff>
      <xdr:row>22</xdr:row>
      <xdr:rowOff>0</xdr:rowOff>
    </xdr:from>
    <xdr:ext cx="13068300" cy="5715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27</xdr:col>
      <xdr:colOff>0</xdr:colOff>
      <xdr:row>22</xdr:row>
      <xdr:rowOff>0</xdr:rowOff>
    </xdr:from>
    <xdr:ext cx="13716000" cy="5715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</xdr:row>
      <xdr:rowOff>0</xdr:rowOff>
    </xdr:from>
    <xdr:ext cx="12306300" cy="5143500"/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25</xdr:col>
      <xdr:colOff>180975</xdr:colOff>
      <xdr:row>1</xdr:row>
      <xdr:rowOff>0</xdr:rowOff>
    </xdr:from>
    <xdr:ext cx="13154025" cy="5143500"/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8</xdr:col>
      <xdr:colOff>0</xdr:colOff>
      <xdr:row>30</xdr:row>
      <xdr:rowOff>0</xdr:rowOff>
    </xdr:from>
    <xdr:ext cx="25641300" cy="4762500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314325</xdr:colOff>
      <xdr:row>13</xdr:row>
      <xdr:rowOff>180975</xdr:rowOff>
    </xdr:from>
    <xdr:ext cx="3762375" cy="2295525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0</xdr:colOff>
      <xdr:row>13</xdr:row>
      <xdr:rowOff>171450</xdr:rowOff>
    </xdr:from>
    <xdr:ext cx="3533775" cy="2305050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276225</xdr:colOff>
      <xdr:row>26</xdr:row>
      <xdr:rowOff>161925</xdr:rowOff>
    </xdr:from>
    <xdr:ext cx="3629025" cy="2295525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</xdr:col>
      <xdr:colOff>171450</xdr:colOff>
      <xdr:row>26</xdr:row>
      <xdr:rowOff>161925</xdr:rowOff>
    </xdr:from>
    <xdr:ext cx="3762375" cy="2295525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11</xdr:col>
      <xdr:colOff>0</xdr:colOff>
      <xdr:row>26</xdr:row>
      <xdr:rowOff>152400</xdr:rowOff>
    </xdr:from>
    <xdr:ext cx="3533775" cy="2295525"/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</xdr:col>
      <xdr:colOff>276225</xdr:colOff>
      <xdr:row>39</xdr:row>
      <xdr:rowOff>171450</xdr:rowOff>
    </xdr:from>
    <xdr:ext cx="3629025" cy="2305050"/>
    <xdr:graphicFrame macro="">
      <xdr:nvGraphicFramePr>
        <xdr:cNvPr id="14" name="Chart 14" title="Chart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11</xdr:col>
      <xdr:colOff>0</xdr:colOff>
      <xdr:row>39</xdr:row>
      <xdr:rowOff>171450</xdr:rowOff>
    </xdr:from>
    <xdr:ext cx="3533775" cy="2305050"/>
    <xdr:graphicFrame macro="">
      <xdr:nvGraphicFramePr>
        <xdr:cNvPr id="15" name="Chart 15" title="Chart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4</xdr:col>
      <xdr:colOff>171450</xdr:colOff>
      <xdr:row>39</xdr:row>
      <xdr:rowOff>171450</xdr:rowOff>
    </xdr:from>
    <xdr:ext cx="3762375" cy="2305050"/>
    <xdr:graphicFrame macro="">
      <xdr:nvGraphicFramePr>
        <xdr:cNvPr id="16" name="Chart 16" title="Chart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914400</xdr:colOff>
      <xdr:row>9</xdr:row>
      <xdr:rowOff>171450</xdr:rowOff>
    </xdr:from>
    <xdr:ext cx="3762375" cy="2305050"/>
    <xdr:graphicFrame macro="">
      <xdr:nvGraphicFramePr>
        <xdr:cNvPr id="17" name="Chart 17" title="Chart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266700</xdr:colOff>
      <xdr:row>9</xdr:row>
      <xdr:rowOff>171450</xdr:rowOff>
    </xdr:from>
    <xdr:ext cx="3333750" cy="2305050"/>
    <xdr:graphicFrame macro="">
      <xdr:nvGraphicFramePr>
        <xdr:cNvPr id="18" name="Chart 18" title="Chart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914400</xdr:colOff>
      <xdr:row>22</xdr:row>
      <xdr:rowOff>171450</xdr:rowOff>
    </xdr:from>
    <xdr:ext cx="3762375" cy="2305050"/>
    <xdr:graphicFrame macro="">
      <xdr:nvGraphicFramePr>
        <xdr:cNvPr id="19" name="Chart 19" title="Chart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9</xdr:col>
      <xdr:colOff>266700</xdr:colOff>
      <xdr:row>22</xdr:row>
      <xdr:rowOff>180975</xdr:rowOff>
    </xdr:from>
    <xdr:ext cx="3343275" cy="2295525"/>
    <xdr:graphicFrame macro="">
      <xdr:nvGraphicFramePr>
        <xdr:cNvPr id="20" name="Chart 20" title="Chart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295275</xdr:colOff>
      <xdr:row>8</xdr:row>
      <xdr:rowOff>0</xdr:rowOff>
    </xdr:from>
    <xdr:ext cx="3762375" cy="2295525"/>
    <xdr:graphicFrame macro="">
      <xdr:nvGraphicFramePr>
        <xdr:cNvPr id="21" name="Chart 21" title="Chart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114300</xdr:colOff>
      <xdr:row>8</xdr:row>
      <xdr:rowOff>0</xdr:rowOff>
    </xdr:from>
    <xdr:ext cx="3543300" cy="2295525"/>
    <xdr:graphicFrame macro="">
      <xdr:nvGraphicFramePr>
        <xdr:cNvPr id="22" name="Chart 22" title="Chart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123825</xdr:colOff>
      <xdr:row>8</xdr:row>
      <xdr:rowOff>0</xdr:rowOff>
    </xdr:from>
    <xdr:ext cx="3924300" cy="2295525"/>
    <xdr:graphicFrame macro="">
      <xdr:nvGraphicFramePr>
        <xdr:cNvPr id="23" name="Chart 23" title="Chart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323850</xdr:colOff>
      <xdr:row>13</xdr:row>
      <xdr:rowOff>0</xdr:rowOff>
    </xdr:from>
    <xdr:ext cx="3771900" cy="2295525"/>
    <xdr:graphicFrame macro="">
      <xdr:nvGraphicFramePr>
        <xdr:cNvPr id="24" name="Chart 24" title="Chart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238125</xdr:colOff>
      <xdr:row>13</xdr:row>
      <xdr:rowOff>0</xdr:rowOff>
    </xdr:from>
    <xdr:ext cx="3533775" cy="2295525"/>
    <xdr:graphicFrame macro="">
      <xdr:nvGraphicFramePr>
        <xdr:cNvPr id="25" name="Chart 25" title="Chart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18</xdr:col>
      <xdr:colOff>209550</xdr:colOff>
      <xdr:row>13</xdr:row>
      <xdr:rowOff>0</xdr:rowOff>
    </xdr:from>
    <xdr:ext cx="3333750" cy="2295525"/>
    <xdr:graphicFrame macro="">
      <xdr:nvGraphicFramePr>
        <xdr:cNvPr id="26" name="Chart 26" title="Chart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</xdr:col>
      <xdr:colOff>266700</xdr:colOff>
      <xdr:row>19</xdr:row>
      <xdr:rowOff>76200</xdr:rowOff>
    </xdr:from>
    <xdr:ext cx="3638550" cy="2305050"/>
    <xdr:graphicFrame macro="">
      <xdr:nvGraphicFramePr>
        <xdr:cNvPr id="27" name="Chart 27" title="Chart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</xdr:col>
      <xdr:colOff>323850</xdr:colOff>
      <xdr:row>25</xdr:row>
      <xdr:rowOff>171450</xdr:rowOff>
    </xdr:from>
    <xdr:ext cx="3771900" cy="2305050"/>
    <xdr:graphicFrame macro="">
      <xdr:nvGraphicFramePr>
        <xdr:cNvPr id="28" name="Chart 28" title="Chart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11</xdr:col>
      <xdr:colOff>247650</xdr:colOff>
      <xdr:row>25</xdr:row>
      <xdr:rowOff>171450</xdr:rowOff>
    </xdr:from>
    <xdr:ext cx="3533775" cy="2305050"/>
    <xdr:graphicFrame macro="">
      <xdr:nvGraphicFramePr>
        <xdr:cNvPr id="29" name="Chart 29" title="Chart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18</xdr:col>
      <xdr:colOff>209550</xdr:colOff>
      <xdr:row>25</xdr:row>
      <xdr:rowOff>171450</xdr:rowOff>
    </xdr:from>
    <xdr:ext cx="3333750" cy="2295525"/>
    <xdr:graphicFrame macro="">
      <xdr:nvGraphicFramePr>
        <xdr:cNvPr id="30" name="Chart 30" title="Chart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161925</xdr:colOff>
      <xdr:row>0</xdr:row>
      <xdr:rowOff>190500</xdr:rowOff>
    </xdr:from>
    <xdr:ext cx="3190875" cy="1333500"/>
    <xdr:graphicFrame macro="">
      <xdr:nvGraphicFramePr>
        <xdr:cNvPr id="31" name="Chart 31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352425</xdr:colOff>
      <xdr:row>0</xdr:row>
      <xdr:rowOff>190500</xdr:rowOff>
    </xdr:from>
    <xdr:ext cx="3000375" cy="1333500"/>
    <xdr:graphicFrame macro="">
      <xdr:nvGraphicFramePr>
        <xdr:cNvPr id="32" name="Chart 32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21</xdr:col>
      <xdr:colOff>352425</xdr:colOff>
      <xdr:row>0</xdr:row>
      <xdr:rowOff>190500</xdr:rowOff>
    </xdr:from>
    <xdr:ext cx="3000375" cy="1333500"/>
    <xdr:graphicFrame macro="">
      <xdr:nvGraphicFramePr>
        <xdr:cNvPr id="33" name="Chart 33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27</xdr:col>
      <xdr:colOff>352425</xdr:colOff>
      <xdr:row>0</xdr:row>
      <xdr:rowOff>190500</xdr:rowOff>
    </xdr:from>
    <xdr:ext cx="3952875" cy="1333500"/>
    <xdr:graphicFrame macro="">
      <xdr:nvGraphicFramePr>
        <xdr:cNvPr id="34" name="Chart 34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9</xdr:col>
      <xdr:colOff>161925</xdr:colOff>
      <xdr:row>8</xdr:row>
      <xdr:rowOff>0</xdr:rowOff>
    </xdr:from>
    <xdr:ext cx="3190875" cy="1333500"/>
    <xdr:graphicFrame macro="">
      <xdr:nvGraphicFramePr>
        <xdr:cNvPr id="35" name="Chart 35">
          <a:extLst>
            <a:ext uri="{FF2B5EF4-FFF2-40B4-BE49-F238E27FC236}">
              <a16:creationId xmlns:a16="http://schemas.microsoft.com/office/drawing/2014/main" id="{00000000-0008-0000-0A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9</xdr:col>
      <xdr:colOff>161925</xdr:colOff>
      <xdr:row>16</xdr:row>
      <xdr:rowOff>0</xdr:rowOff>
    </xdr:from>
    <xdr:ext cx="3190875" cy="1333500"/>
    <xdr:graphicFrame macro="">
      <xdr:nvGraphicFramePr>
        <xdr:cNvPr id="36" name="Chart 36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9</xdr:col>
      <xdr:colOff>161925</xdr:colOff>
      <xdr:row>24</xdr:row>
      <xdr:rowOff>0</xdr:rowOff>
    </xdr:from>
    <xdr:ext cx="3190875" cy="1333500"/>
    <xdr:graphicFrame macro="">
      <xdr:nvGraphicFramePr>
        <xdr:cNvPr id="37" name="Chart 37">
          <a:extLst>
            <a:ext uri="{FF2B5EF4-FFF2-40B4-BE49-F238E27FC236}">
              <a16:creationId xmlns:a16="http://schemas.microsoft.com/office/drawing/2014/main" id="{00000000-0008-0000-0A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15</xdr:col>
      <xdr:colOff>352425</xdr:colOff>
      <xdr:row>8</xdr:row>
      <xdr:rowOff>0</xdr:rowOff>
    </xdr:from>
    <xdr:ext cx="3000375" cy="1333500"/>
    <xdr:graphicFrame macro="">
      <xdr:nvGraphicFramePr>
        <xdr:cNvPr id="38" name="Chart 38">
          <a:extLst>
            <a:ext uri="{FF2B5EF4-FFF2-40B4-BE49-F238E27FC236}">
              <a16:creationId xmlns:a16="http://schemas.microsoft.com/office/drawing/2014/main" id="{00000000-0008-0000-0A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21</xdr:col>
      <xdr:colOff>352425</xdr:colOff>
      <xdr:row>8</xdr:row>
      <xdr:rowOff>0</xdr:rowOff>
    </xdr:from>
    <xdr:ext cx="3000375" cy="1333500"/>
    <xdr:graphicFrame macro="">
      <xdr:nvGraphicFramePr>
        <xdr:cNvPr id="39" name="Chart 39">
          <a:extLst>
            <a:ext uri="{FF2B5EF4-FFF2-40B4-BE49-F238E27FC236}">
              <a16:creationId xmlns:a16="http://schemas.microsoft.com/office/drawing/2014/main" id="{00000000-0008-0000-0A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27</xdr:col>
      <xdr:colOff>352425</xdr:colOff>
      <xdr:row>8</xdr:row>
      <xdr:rowOff>0</xdr:rowOff>
    </xdr:from>
    <xdr:ext cx="3952875" cy="1333500"/>
    <xdr:graphicFrame macro="">
      <xdr:nvGraphicFramePr>
        <xdr:cNvPr id="40" name="Chart 40">
          <a:extLst>
            <a:ext uri="{FF2B5EF4-FFF2-40B4-BE49-F238E27FC236}">
              <a16:creationId xmlns:a16="http://schemas.microsoft.com/office/drawing/2014/main" id="{00000000-0008-0000-0A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15</xdr:col>
      <xdr:colOff>352425</xdr:colOff>
      <xdr:row>16</xdr:row>
      <xdr:rowOff>0</xdr:rowOff>
    </xdr:from>
    <xdr:ext cx="3000375" cy="1333500"/>
    <xdr:graphicFrame macro="">
      <xdr:nvGraphicFramePr>
        <xdr:cNvPr id="41" name="Chart 41">
          <a:extLst>
            <a:ext uri="{FF2B5EF4-FFF2-40B4-BE49-F238E27FC236}">
              <a16:creationId xmlns:a16="http://schemas.microsoft.com/office/drawing/2014/main" id="{00000000-0008-0000-0A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21</xdr:col>
      <xdr:colOff>352425</xdr:colOff>
      <xdr:row>16</xdr:row>
      <xdr:rowOff>0</xdr:rowOff>
    </xdr:from>
    <xdr:ext cx="3000375" cy="1333500"/>
    <xdr:graphicFrame macro="">
      <xdr:nvGraphicFramePr>
        <xdr:cNvPr id="42" name="Chart 42">
          <a:extLst>
            <a:ext uri="{FF2B5EF4-FFF2-40B4-BE49-F238E27FC236}">
              <a16:creationId xmlns:a16="http://schemas.microsoft.com/office/drawing/2014/main" id="{00000000-0008-0000-0A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27</xdr:col>
      <xdr:colOff>361950</xdr:colOff>
      <xdr:row>16</xdr:row>
      <xdr:rowOff>0</xdr:rowOff>
    </xdr:from>
    <xdr:ext cx="3952875" cy="1333500"/>
    <xdr:graphicFrame macro="">
      <xdr:nvGraphicFramePr>
        <xdr:cNvPr id="43" name="Chart 43">
          <a:extLst>
            <a:ext uri="{FF2B5EF4-FFF2-40B4-BE49-F238E27FC236}">
              <a16:creationId xmlns:a16="http://schemas.microsoft.com/office/drawing/2014/main" id="{00000000-0008-0000-0A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15</xdr:col>
      <xdr:colOff>352425</xdr:colOff>
      <xdr:row>24</xdr:row>
      <xdr:rowOff>0</xdr:rowOff>
    </xdr:from>
    <xdr:ext cx="3000375" cy="1333500"/>
    <xdr:graphicFrame macro="">
      <xdr:nvGraphicFramePr>
        <xdr:cNvPr id="44" name="Chart 44">
          <a:extLst>
            <a:ext uri="{FF2B5EF4-FFF2-40B4-BE49-F238E27FC236}">
              <a16:creationId xmlns:a16="http://schemas.microsoft.com/office/drawing/2014/main" id="{00000000-0008-0000-0A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21</xdr:col>
      <xdr:colOff>352425</xdr:colOff>
      <xdr:row>24</xdr:row>
      <xdr:rowOff>0</xdr:rowOff>
    </xdr:from>
    <xdr:ext cx="3000375" cy="1333500"/>
    <xdr:graphicFrame macro="">
      <xdr:nvGraphicFramePr>
        <xdr:cNvPr id="45" name="Chart 45">
          <a:extLst>
            <a:ext uri="{FF2B5EF4-FFF2-40B4-BE49-F238E27FC236}">
              <a16:creationId xmlns:a16="http://schemas.microsoft.com/office/drawing/2014/main" id="{00000000-0008-0000-0A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27</xdr:col>
      <xdr:colOff>352425</xdr:colOff>
      <xdr:row>23</xdr:row>
      <xdr:rowOff>180975</xdr:rowOff>
    </xdr:from>
    <xdr:ext cx="3952875" cy="1333500"/>
    <xdr:graphicFrame macro="">
      <xdr:nvGraphicFramePr>
        <xdr:cNvPr id="46" name="Chart 46">
          <a:extLst>
            <a:ext uri="{FF2B5EF4-FFF2-40B4-BE49-F238E27FC236}">
              <a16:creationId xmlns:a16="http://schemas.microsoft.com/office/drawing/2014/main" id="{00000000-0008-0000-0A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15</xdr:col>
      <xdr:colOff>333375</xdr:colOff>
      <xdr:row>32</xdr:row>
      <xdr:rowOff>314325</xdr:rowOff>
    </xdr:from>
    <xdr:ext cx="3038475" cy="1905000"/>
    <xdr:graphicFrame macro="">
      <xdr:nvGraphicFramePr>
        <xdr:cNvPr id="47" name="Chart 47" title="Chart">
          <a:extLst>
            <a:ext uri="{FF2B5EF4-FFF2-40B4-BE49-F238E27FC236}">
              <a16:creationId xmlns:a16="http://schemas.microsoft.com/office/drawing/2014/main" id="{00000000-0008-0000-0A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  <xdr:oneCellAnchor>
    <xdr:from>
      <xdr:col>21</xdr:col>
      <xdr:colOff>352425</xdr:colOff>
      <xdr:row>32</xdr:row>
      <xdr:rowOff>314325</xdr:rowOff>
    </xdr:from>
    <xdr:ext cx="3038475" cy="1905000"/>
    <xdr:graphicFrame macro="">
      <xdr:nvGraphicFramePr>
        <xdr:cNvPr id="48" name="Chart 48" title="Chart">
          <a:extLst>
            <a:ext uri="{FF2B5EF4-FFF2-40B4-BE49-F238E27FC236}">
              <a16:creationId xmlns:a16="http://schemas.microsoft.com/office/drawing/2014/main" id="{00000000-0008-0000-0A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oneCellAnchor>
  <xdr:oneCellAnchor>
    <xdr:from>
      <xdr:col>9</xdr:col>
      <xdr:colOff>161925</xdr:colOff>
      <xdr:row>32</xdr:row>
      <xdr:rowOff>314325</xdr:rowOff>
    </xdr:from>
    <xdr:ext cx="3190875" cy="1905000"/>
    <xdr:graphicFrame macro="">
      <xdr:nvGraphicFramePr>
        <xdr:cNvPr id="49" name="Chart 49" title="Chart">
          <a:extLst>
            <a:ext uri="{FF2B5EF4-FFF2-40B4-BE49-F238E27FC236}">
              <a16:creationId xmlns:a16="http://schemas.microsoft.com/office/drawing/2014/main" id="{00000000-0008-0000-0A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 fLocksWithSheet="0"/>
  </xdr:oneCellAnchor>
  <xdr:oneCellAnchor>
    <xdr:from>
      <xdr:col>8</xdr:col>
      <xdr:colOff>0</xdr:colOff>
      <xdr:row>3</xdr:row>
      <xdr:rowOff>38100</xdr:rowOff>
    </xdr:from>
    <xdr:ext cx="876300" cy="3524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4912613" y="3608550"/>
          <a:ext cx="866775" cy="342900"/>
        </a:xfrm>
        <a:prstGeom prst="rightArrow">
          <a:avLst>
            <a:gd name="adj1" fmla="val 50000"/>
            <a:gd name="adj2" fmla="val 50000"/>
          </a:avLst>
        </a:prstGeom>
        <a:solidFill>
          <a:srgbClr val="00B050"/>
        </a:solidFill>
        <a:ln w="12700" cap="flat" cmpd="sng">
          <a:solidFill>
            <a:srgbClr val="517E33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0" cap="none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8</xdr:col>
      <xdr:colOff>0</xdr:colOff>
      <xdr:row>11</xdr:row>
      <xdr:rowOff>38100</xdr:rowOff>
    </xdr:from>
    <xdr:ext cx="876300" cy="35242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4912613" y="3608550"/>
          <a:ext cx="866775" cy="342900"/>
        </a:xfrm>
        <a:prstGeom prst="rightArrow">
          <a:avLst>
            <a:gd name="adj1" fmla="val 50000"/>
            <a:gd name="adj2" fmla="val 50000"/>
          </a:avLst>
        </a:prstGeom>
        <a:solidFill>
          <a:srgbClr val="00B050"/>
        </a:solidFill>
        <a:ln w="12700" cap="flat" cmpd="sng">
          <a:solidFill>
            <a:srgbClr val="517E33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0" cap="none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8</xdr:col>
      <xdr:colOff>0</xdr:colOff>
      <xdr:row>19</xdr:row>
      <xdr:rowOff>38100</xdr:rowOff>
    </xdr:from>
    <xdr:ext cx="876300" cy="352425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/>
      </xdr:nvSpPr>
      <xdr:spPr>
        <a:xfrm>
          <a:off x="4912613" y="3608550"/>
          <a:ext cx="866775" cy="342900"/>
        </a:xfrm>
        <a:prstGeom prst="rightArrow">
          <a:avLst>
            <a:gd name="adj1" fmla="val 50000"/>
            <a:gd name="adj2" fmla="val 50000"/>
          </a:avLst>
        </a:prstGeom>
        <a:solidFill>
          <a:srgbClr val="00B050"/>
        </a:solidFill>
        <a:ln w="12700" cap="flat" cmpd="sng">
          <a:solidFill>
            <a:srgbClr val="517E33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0" cap="none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8</xdr:col>
      <xdr:colOff>0</xdr:colOff>
      <xdr:row>27</xdr:row>
      <xdr:rowOff>38100</xdr:rowOff>
    </xdr:from>
    <xdr:ext cx="876300" cy="352425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/>
      </xdr:nvSpPr>
      <xdr:spPr>
        <a:xfrm>
          <a:off x="4912613" y="3608550"/>
          <a:ext cx="866775" cy="342900"/>
        </a:xfrm>
        <a:prstGeom prst="rightArrow">
          <a:avLst>
            <a:gd name="adj1" fmla="val 50000"/>
            <a:gd name="adj2" fmla="val 50000"/>
          </a:avLst>
        </a:prstGeom>
        <a:solidFill>
          <a:srgbClr val="00B050"/>
        </a:solidFill>
        <a:ln w="12700" cap="flat" cmpd="sng">
          <a:solidFill>
            <a:srgbClr val="517E33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 b="0" cap="none">
            <a:solidFill>
              <a:schemeClr val="dk1"/>
            </a:solidFill>
          </a:endParaRPr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304800</xdr:rowOff>
    </xdr:from>
    <xdr:ext cx="7858125" cy="2743200"/>
    <xdr:graphicFrame macro="">
      <xdr:nvGraphicFramePr>
        <xdr:cNvPr id="50" name="Chart 50">
          <a:extLst>
            <a:ext uri="{FF2B5EF4-FFF2-40B4-BE49-F238E27FC236}">
              <a16:creationId xmlns:a16="http://schemas.microsoft.com/office/drawing/2014/main" id="{00000000-0008-0000-0B00-00003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428625</xdr:colOff>
      <xdr:row>16</xdr:row>
      <xdr:rowOff>47625</xdr:rowOff>
    </xdr:from>
    <xdr:ext cx="6905625" cy="2743200"/>
    <xdr:graphicFrame macro="">
      <xdr:nvGraphicFramePr>
        <xdr:cNvPr id="51" name="Chart 51">
          <a:extLst>
            <a:ext uri="{FF2B5EF4-FFF2-40B4-BE49-F238E27FC236}">
              <a16:creationId xmlns:a16="http://schemas.microsoft.com/office/drawing/2014/main" id="{00000000-0008-0000-0B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11</xdr:col>
      <xdr:colOff>76200</xdr:colOff>
      <xdr:row>16</xdr:row>
      <xdr:rowOff>38100</xdr:rowOff>
    </xdr:from>
    <xdr:ext cx="6734175" cy="2743200"/>
    <xdr:graphicFrame macro="">
      <xdr:nvGraphicFramePr>
        <xdr:cNvPr id="52" name="Chart 52">
          <a:extLst>
            <a:ext uri="{FF2B5EF4-FFF2-40B4-BE49-F238E27FC236}">
              <a16:creationId xmlns:a16="http://schemas.microsoft.com/office/drawing/2014/main" id="{00000000-0008-0000-0B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</xdr:col>
      <xdr:colOff>428625</xdr:colOff>
      <xdr:row>31</xdr:row>
      <xdr:rowOff>123825</xdr:rowOff>
    </xdr:from>
    <xdr:ext cx="6905625" cy="2743200"/>
    <xdr:graphicFrame macro="">
      <xdr:nvGraphicFramePr>
        <xdr:cNvPr id="53" name="Chart 53">
          <a:extLst>
            <a:ext uri="{FF2B5EF4-FFF2-40B4-BE49-F238E27FC236}">
              <a16:creationId xmlns:a16="http://schemas.microsoft.com/office/drawing/2014/main" id="{00000000-0008-0000-0B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11</xdr:col>
      <xdr:colOff>76200</xdr:colOff>
      <xdr:row>31</xdr:row>
      <xdr:rowOff>114300</xdr:rowOff>
    </xdr:from>
    <xdr:ext cx="6734175" cy="2743200"/>
    <xdr:graphicFrame macro="">
      <xdr:nvGraphicFramePr>
        <xdr:cNvPr id="54" name="Chart 54">
          <a:extLst>
            <a:ext uri="{FF2B5EF4-FFF2-40B4-BE49-F238E27FC236}">
              <a16:creationId xmlns:a16="http://schemas.microsoft.com/office/drawing/2014/main" id="{00000000-0008-0000-0B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Z1000"/>
  <sheetViews>
    <sheetView tabSelected="1" topLeftCell="A25" workbookViewId="0">
      <selection sqref="A1:A2"/>
    </sheetView>
  </sheetViews>
  <sheetFormatPr defaultColWidth="12.625" defaultRowHeight="15" customHeight="1"/>
  <cols>
    <col min="1" max="1" width="10.5" customWidth="1"/>
    <col min="2" max="2" width="39.875" customWidth="1"/>
    <col min="3" max="3" width="7.25" customWidth="1"/>
    <col min="4" max="4" width="13" customWidth="1"/>
    <col min="5" max="5" width="20.75" customWidth="1"/>
    <col min="6" max="6" width="19.375" customWidth="1"/>
    <col min="7" max="7" width="20.5" customWidth="1"/>
    <col min="8" max="8" width="20.875" customWidth="1"/>
    <col min="9" max="9" width="8.75" customWidth="1"/>
    <col min="10" max="10" width="10.625" customWidth="1"/>
    <col min="11" max="11" width="11.375" customWidth="1"/>
    <col min="12" max="12" width="11" customWidth="1"/>
    <col min="13" max="14" width="15" customWidth="1"/>
    <col min="15" max="15" width="14.625" customWidth="1"/>
    <col min="16" max="17" width="15" customWidth="1"/>
    <col min="18" max="26" width="7.75" customWidth="1"/>
  </cols>
  <sheetData>
    <row r="1" spans="1:26" ht="30" customHeight="1">
      <c r="A1" s="309"/>
      <c r="B1" s="311" t="s">
        <v>0</v>
      </c>
      <c r="C1" s="312"/>
      <c r="D1" s="312"/>
      <c r="E1" s="312"/>
      <c r="F1" s="312"/>
      <c r="G1" s="312"/>
      <c r="H1" s="313"/>
      <c r="I1" s="1"/>
      <c r="J1" s="2"/>
      <c r="K1" s="3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" customHeight="1">
      <c r="A2" s="310"/>
      <c r="B2" s="6"/>
      <c r="C2" s="6"/>
      <c r="D2" s="6"/>
      <c r="E2" s="7" t="s">
        <v>1</v>
      </c>
      <c r="F2" s="6"/>
      <c r="G2" s="6"/>
      <c r="H2" s="6"/>
      <c r="I2" s="8"/>
      <c r="J2" s="2"/>
      <c r="K2" s="3"/>
      <c r="L2" s="9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customHeight="1">
      <c r="A3" s="10"/>
      <c r="B3" s="11"/>
      <c r="C3" s="12"/>
      <c r="D3" s="12"/>
      <c r="E3" s="13">
        <v>2019</v>
      </c>
      <c r="F3" s="13">
        <v>2020</v>
      </c>
      <c r="G3" s="13">
        <v>2021</v>
      </c>
      <c r="H3" s="13">
        <v>2022</v>
      </c>
      <c r="I3" s="314" t="s">
        <v>2</v>
      </c>
      <c r="J3" s="14"/>
      <c r="K3" s="15"/>
      <c r="L3" s="9"/>
      <c r="M3" s="15"/>
      <c r="N3" s="15"/>
      <c r="O3" s="15"/>
      <c r="P3" s="15"/>
      <c r="Q3" s="15"/>
      <c r="R3" s="16"/>
      <c r="S3" s="5"/>
      <c r="T3" s="5"/>
      <c r="U3" s="5"/>
      <c r="V3" s="5"/>
      <c r="W3" s="5"/>
      <c r="X3" s="5"/>
      <c r="Y3" s="5"/>
      <c r="Z3" s="5"/>
    </row>
    <row r="4" spans="1:26" ht="15" customHeight="1">
      <c r="A4" s="17"/>
      <c r="B4" s="18"/>
      <c r="C4" s="19"/>
      <c r="D4" s="20"/>
      <c r="E4" s="20"/>
      <c r="F4" s="20"/>
      <c r="G4" s="20"/>
      <c r="H4" s="20"/>
      <c r="I4" s="315"/>
      <c r="J4" s="14"/>
      <c r="K4" s="15"/>
      <c r="L4" s="9"/>
      <c r="M4" s="21"/>
      <c r="N4" s="21"/>
      <c r="O4" s="21"/>
      <c r="P4" s="21"/>
      <c r="Q4" s="21"/>
      <c r="R4" s="16"/>
      <c r="S4" s="5"/>
      <c r="T4" s="5"/>
      <c r="U4" s="5"/>
      <c r="V4" s="5"/>
      <c r="W4" s="5"/>
      <c r="X4" s="5"/>
      <c r="Y4" s="5"/>
      <c r="Z4" s="5"/>
    </row>
    <row r="5" spans="1:26" ht="15" customHeight="1">
      <c r="A5" s="17"/>
      <c r="B5" s="22" t="s">
        <v>3</v>
      </c>
      <c r="C5" s="23"/>
      <c r="D5" s="24"/>
      <c r="E5" s="25"/>
      <c r="F5" s="26"/>
      <c r="G5" s="26"/>
      <c r="H5" s="27"/>
      <c r="I5" s="28"/>
      <c r="J5" s="29"/>
      <c r="K5" s="15"/>
      <c r="L5" s="9"/>
      <c r="M5" s="30"/>
      <c r="N5" s="30"/>
      <c r="O5" s="31"/>
      <c r="P5" s="31"/>
      <c r="Q5" s="31"/>
      <c r="R5" s="16"/>
      <c r="S5" s="5"/>
      <c r="T5" s="5"/>
      <c r="U5" s="5"/>
      <c r="V5" s="5"/>
      <c r="W5" s="5"/>
      <c r="X5" s="5"/>
      <c r="Y5" s="5"/>
      <c r="Z5" s="5"/>
    </row>
    <row r="6" spans="1:26" ht="15" customHeight="1">
      <c r="A6" s="17"/>
      <c r="B6" s="32"/>
      <c r="C6" s="33"/>
      <c r="D6" s="34"/>
      <c r="E6" s="35"/>
      <c r="F6" s="31"/>
      <c r="G6" s="31"/>
      <c r="H6" s="36"/>
      <c r="I6" s="37"/>
      <c r="J6" s="29"/>
      <c r="K6" s="15"/>
      <c r="M6" s="31"/>
      <c r="N6" s="31"/>
      <c r="O6" s="31"/>
      <c r="P6" s="31"/>
      <c r="Q6" s="31"/>
      <c r="R6" s="16"/>
      <c r="S6" s="5"/>
      <c r="T6" s="5"/>
      <c r="U6" s="5"/>
      <c r="V6" s="5"/>
      <c r="W6" s="5"/>
      <c r="X6" s="5"/>
      <c r="Y6" s="5"/>
      <c r="Z6" s="5"/>
    </row>
    <row r="7" spans="1:26" ht="15" customHeight="1">
      <c r="A7" s="17"/>
      <c r="B7" s="38" t="s">
        <v>4</v>
      </c>
      <c r="C7" s="33"/>
      <c r="D7" s="34"/>
      <c r="E7" s="39"/>
      <c r="F7" s="40"/>
      <c r="G7" s="40"/>
      <c r="H7" s="41"/>
      <c r="I7" s="37"/>
      <c r="J7" s="29"/>
      <c r="K7" s="15"/>
      <c r="L7" s="9"/>
      <c r="M7" s="31"/>
      <c r="N7" s="31"/>
      <c r="O7" s="31"/>
      <c r="P7" s="31"/>
      <c r="Q7" s="31"/>
      <c r="R7" s="16"/>
      <c r="S7" s="5"/>
      <c r="T7" s="5"/>
      <c r="U7" s="5"/>
      <c r="V7" s="5"/>
      <c r="W7" s="5"/>
      <c r="X7" s="5"/>
      <c r="Y7" s="5"/>
      <c r="Z7" s="5"/>
    </row>
    <row r="8" spans="1:26" ht="15" customHeight="1">
      <c r="A8" s="42"/>
      <c r="B8" s="32" t="s">
        <v>5</v>
      </c>
      <c r="C8" s="43"/>
      <c r="D8" s="34"/>
      <c r="E8" s="44">
        <v>20853956270</v>
      </c>
      <c r="F8" s="45">
        <v>20873698301</v>
      </c>
      <c r="G8" s="45">
        <v>22884103636</v>
      </c>
      <c r="H8" s="46">
        <v>27182672428</v>
      </c>
      <c r="I8" s="37"/>
      <c r="J8" s="29"/>
      <c r="K8" s="16"/>
      <c r="L8" s="9"/>
      <c r="M8" s="31"/>
      <c r="N8" s="31"/>
      <c r="O8" s="31"/>
      <c r="P8" s="31"/>
      <c r="Q8" s="31"/>
      <c r="R8" s="16"/>
      <c r="S8" s="5"/>
      <c r="T8" s="5"/>
      <c r="U8" s="5"/>
      <c r="V8" s="5"/>
      <c r="W8" s="5"/>
      <c r="X8" s="5"/>
      <c r="Y8" s="5"/>
      <c r="Z8" s="5"/>
    </row>
    <row r="9" spans="1:26" ht="15" customHeight="1">
      <c r="A9" s="17"/>
      <c r="B9" s="32" t="s">
        <v>6</v>
      </c>
      <c r="C9" s="43"/>
      <c r="D9" s="34"/>
      <c r="E9" s="44">
        <v>3013439734</v>
      </c>
      <c r="F9" s="45">
        <v>2691892867</v>
      </c>
      <c r="G9" s="45">
        <v>4624331706</v>
      </c>
      <c r="H9" s="46">
        <v>5006376080</v>
      </c>
      <c r="I9" s="37"/>
      <c r="J9" s="29"/>
      <c r="K9" s="15"/>
      <c r="L9" s="9"/>
      <c r="M9" s="31"/>
      <c r="N9" s="31"/>
      <c r="O9" s="31"/>
      <c r="P9" s="31"/>
      <c r="Q9" s="31"/>
      <c r="R9" s="16"/>
      <c r="S9" s="5"/>
      <c r="T9" s="5"/>
      <c r="U9" s="5"/>
      <c r="V9" s="5"/>
      <c r="W9" s="5"/>
      <c r="X9" s="5"/>
      <c r="Y9" s="5"/>
      <c r="Z9" s="5"/>
    </row>
    <row r="10" spans="1:26" ht="15" customHeight="1">
      <c r="A10" s="17"/>
      <c r="B10" s="32" t="s">
        <v>7</v>
      </c>
      <c r="C10" s="43"/>
      <c r="D10" s="34"/>
      <c r="E10" s="44">
        <v>9867014534</v>
      </c>
      <c r="F10" s="45">
        <v>10869473076</v>
      </c>
      <c r="G10" s="45">
        <v>12867447533</v>
      </c>
      <c r="H10" s="46">
        <v>15451952321</v>
      </c>
      <c r="I10" s="37"/>
      <c r="J10" s="29"/>
      <c r="K10" s="15"/>
      <c r="L10" s="9"/>
      <c r="M10" s="31"/>
      <c r="N10" s="31"/>
      <c r="O10" s="31"/>
      <c r="P10" s="31"/>
      <c r="Q10" s="31"/>
      <c r="R10" s="16"/>
      <c r="S10" s="5"/>
      <c r="T10" s="5"/>
      <c r="U10" s="5"/>
      <c r="V10" s="5"/>
      <c r="W10" s="5"/>
      <c r="X10" s="5"/>
      <c r="Y10" s="5"/>
      <c r="Z10" s="5"/>
    </row>
    <row r="11" spans="1:26" ht="15" customHeight="1">
      <c r="A11" s="17"/>
      <c r="B11" s="47" t="s">
        <v>8</v>
      </c>
      <c r="C11" s="33"/>
      <c r="D11" s="34"/>
      <c r="E11" s="48">
        <v>33734410538</v>
      </c>
      <c r="F11" s="49">
        <v>34435838607</v>
      </c>
      <c r="G11" s="49">
        <v>40375882875</v>
      </c>
      <c r="H11" s="50">
        <v>47641000829</v>
      </c>
      <c r="I11" s="37"/>
      <c r="J11" s="29"/>
      <c r="K11" s="15"/>
      <c r="L11" s="9"/>
      <c r="M11" s="31"/>
      <c r="N11" s="31"/>
      <c r="O11" s="31"/>
      <c r="P11" s="31"/>
      <c r="Q11" s="31"/>
      <c r="R11" s="16"/>
      <c r="S11" s="5"/>
      <c r="T11" s="5"/>
      <c r="U11" s="5"/>
      <c r="V11" s="5"/>
      <c r="W11" s="5"/>
      <c r="X11" s="5"/>
      <c r="Y11" s="5"/>
      <c r="Z11" s="5"/>
    </row>
    <row r="12" spans="1:26" ht="15" customHeight="1">
      <c r="A12" s="17"/>
      <c r="B12" s="38" t="s">
        <v>9</v>
      </c>
      <c r="C12" s="33"/>
      <c r="D12" s="34"/>
      <c r="E12" s="51"/>
      <c r="F12" s="52"/>
      <c r="G12" s="52"/>
      <c r="H12" s="53"/>
      <c r="I12" s="37"/>
      <c r="J12" s="29"/>
      <c r="K12" s="15"/>
      <c r="L12" s="9"/>
      <c r="M12" s="31"/>
      <c r="N12" s="31"/>
      <c r="O12" s="31"/>
      <c r="P12" s="31"/>
      <c r="Q12" s="31"/>
      <c r="R12" s="16"/>
      <c r="S12" s="5"/>
      <c r="T12" s="5"/>
      <c r="U12" s="5"/>
      <c r="V12" s="5"/>
      <c r="W12" s="5"/>
      <c r="X12" s="5"/>
      <c r="Y12" s="5"/>
      <c r="Z12" s="5"/>
    </row>
    <row r="13" spans="1:26" ht="15" customHeight="1">
      <c r="A13" s="17"/>
      <c r="B13" s="32" t="s">
        <v>10</v>
      </c>
      <c r="C13" s="43"/>
      <c r="D13" s="34"/>
      <c r="E13" s="44">
        <v>4596512673</v>
      </c>
      <c r="F13" s="45">
        <v>5687406329</v>
      </c>
      <c r="G13" s="45">
        <v>7245396928</v>
      </c>
      <c r="H13" s="46">
        <v>8214111144</v>
      </c>
      <c r="I13" s="37"/>
      <c r="J13" s="29"/>
      <c r="K13" s="15"/>
      <c r="L13" s="9"/>
      <c r="M13" s="31"/>
      <c r="N13" s="54"/>
      <c r="O13" s="31"/>
      <c r="P13" s="31"/>
      <c r="Q13" s="31"/>
      <c r="R13" s="16"/>
      <c r="S13" s="5"/>
      <c r="T13" s="5"/>
      <c r="U13" s="5"/>
      <c r="V13" s="5"/>
      <c r="W13" s="5"/>
      <c r="X13" s="5"/>
      <c r="Y13" s="5"/>
      <c r="Z13" s="5"/>
    </row>
    <row r="14" spans="1:26" ht="15" customHeight="1">
      <c r="A14" s="17"/>
      <c r="B14" s="55" t="s">
        <v>11</v>
      </c>
      <c r="C14" s="43"/>
      <c r="D14" s="34"/>
      <c r="E14" s="44">
        <v>1561818167</v>
      </c>
      <c r="F14" s="45">
        <v>1520300337</v>
      </c>
      <c r="G14" s="45">
        <v>1636136514</v>
      </c>
      <c r="H14" s="46">
        <v>3395080462</v>
      </c>
      <c r="I14" s="37"/>
      <c r="J14" s="29"/>
      <c r="K14" s="15"/>
      <c r="L14" s="9"/>
      <c r="M14" s="31"/>
      <c r="N14" s="31"/>
      <c r="O14" s="31"/>
      <c r="P14" s="31"/>
      <c r="Q14" s="31"/>
      <c r="R14" s="16"/>
      <c r="S14" s="5"/>
      <c r="T14" s="5"/>
      <c r="U14" s="5"/>
      <c r="V14" s="5"/>
      <c r="W14" s="5"/>
      <c r="X14" s="5"/>
      <c r="Y14" s="5"/>
      <c r="Z14" s="5"/>
    </row>
    <row r="15" spans="1:26" ht="15" customHeight="1">
      <c r="A15" s="56"/>
      <c r="B15" s="57" t="s">
        <v>12</v>
      </c>
      <c r="C15" s="43"/>
      <c r="D15" s="34"/>
      <c r="E15" s="44">
        <v>2312201184</v>
      </c>
      <c r="F15" s="45">
        <v>2727928252</v>
      </c>
      <c r="G15" s="45">
        <v>2830807259</v>
      </c>
      <c r="H15" s="46">
        <v>1776037947</v>
      </c>
      <c r="I15" s="37"/>
      <c r="J15" s="29"/>
      <c r="K15" s="15"/>
      <c r="L15" s="9"/>
      <c r="M15" s="58"/>
      <c r="N15" s="58"/>
      <c r="O15" s="58"/>
      <c r="P15" s="58"/>
      <c r="Q15" s="58"/>
      <c r="R15" s="16"/>
      <c r="S15" s="5"/>
      <c r="T15" s="5"/>
      <c r="U15" s="5"/>
      <c r="V15" s="5"/>
      <c r="W15" s="5"/>
      <c r="X15" s="5"/>
      <c r="Y15" s="5"/>
      <c r="Z15" s="5"/>
    </row>
    <row r="16" spans="1:26" ht="15" customHeight="1">
      <c r="A16" s="56"/>
      <c r="B16" s="57" t="s">
        <v>13</v>
      </c>
      <c r="C16" s="33"/>
      <c r="D16" s="34"/>
      <c r="E16" s="44">
        <v>2937071066</v>
      </c>
      <c r="F16" s="45">
        <v>4884338757</v>
      </c>
      <c r="G16" s="59">
        <v>0</v>
      </c>
      <c r="H16" s="60">
        <v>0</v>
      </c>
      <c r="I16" s="37"/>
      <c r="J16" s="29"/>
      <c r="K16" s="15"/>
      <c r="L16" s="9"/>
      <c r="M16" s="31"/>
      <c r="N16" s="31"/>
      <c r="O16" s="31"/>
      <c r="P16" s="31"/>
      <c r="Q16" s="31"/>
      <c r="R16" s="16"/>
      <c r="S16" s="5"/>
      <c r="T16" s="5"/>
      <c r="U16" s="5"/>
      <c r="V16" s="5"/>
      <c r="W16" s="5"/>
      <c r="X16" s="5"/>
      <c r="Y16" s="5"/>
      <c r="Z16" s="5"/>
    </row>
    <row r="17" spans="1:26" ht="15" customHeight="1">
      <c r="A17" s="17"/>
      <c r="B17" s="61" t="s">
        <v>14</v>
      </c>
      <c r="C17" s="43"/>
      <c r="D17" s="34"/>
      <c r="E17" s="44">
        <v>27004038946</v>
      </c>
      <c r="F17" s="45">
        <v>32564329438</v>
      </c>
      <c r="G17" s="45">
        <v>43364039004</v>
      </c>
      <c r="H17" s="46">
        <v>48962498336</v>
      </c>
      <c r="I17" s="37"/>
      <c r="J17" s="29"/>
      <c r="K17" s="15"/>
      <c r="L17" s="9"/>
      <c r="M17" s="31"/>
      <c r="N17" s="31"/>
      <c r="O17" s="31"/>
      <c r="P17" s="31"/>
      <c r="Q17" s="31"/>
      <c r="R17" s="16"/>
      <c r="S17" s="5"/>
      <c r="T17" s="5"/>
      <c r="U17" s="5"/>
      <c r="V17" s="5"/>
      <c r="W17" s="5"/>
      <c r="X17" s="5"/>
      <c r="Y17" s="5"/>
      <c r="Z17" s="5"/>
    </row>
    <row r="18" spans="1:26" ht="15" customHeight="1">
      <c r="A18" s="62"/>
      <c r="B18" s="47" t="s">
        <v>15</v>
      </c>
      <c r="C18" s="33"/>
      <c r="D18" s="34"/>
      <c r="E18" s="63">
        <v>38411642036</v>
      </c>
      <c r="F18" s="49">
        <v>47384303113</v>
      </c>
      <c r="G18" s="49">
        <v>55076379705</v>
      </c>
      <c r="H18" s="50">
        <v>62347727888</v>
      </c>
      <c r="I18" s="37"/>
      <c r="J18" s="29"/>
      <c r="K18" s="15"/>
      <c r="L18" s="9"/>
      <c r="M18" s="31"/>
      <c r="N18" s="31"/>
      <c r="O18" s="31"/>
      <c r="P18" s="31"/>
      <c r="Q18" s="31"/>
      <c r="R18" s="16"/>
      <c r="S18" s="5"/>
      <c r="T18" s="5"/>
      <c r="U18" s="5"/>
      <c r="V18" s="5"/>
      <c r="W18" s="5"/>
      <c r="X18" s="5"/>
      <c r="Y18" s="5"/>
      <c r="Z18" s="5"/>
    </row>
    <row r="19" spans="1:26" ht="15" customHeight="1">
      <c r="A19" s="62"/>
      <c r="B19" s="47" t="s">
        <v>16</v>
      </c>
      <c r="C19" s="64"/>
      <c r="D19" s="65"/>
      <c r="E19" s="66">
        <v>72146052574</v>
      </c>
      <c r="F19" s="67">
        <v>81820141720</v>
      </c>
      <c r="G19" s="67">
        <v>95452262580</v>
      </c>
      <c r="H19" s="68">
        <v>109988728717</v>
      </c>
      <c r="I19" s="69"/>
      <c r="J19" s="29"/>
      <c r="K19" s="15"/>
      <c r="L19" s="9"/>
      <c r="M19" s="31"/>
      <c r="N19" s="31"/>
      <c r="O19" s="31"/>
      <c r="P19" s="31"/>
      <c r="Q19" s="31"/>
      <c r="R19" s="16"/>
      <c r="S19" s="5"/>
      <c r="T19" s="5"/>
      <c r="U19" s="5"/>
      <c r="V19" s="5"/>
      <c r="W19" s="5"/>
      <c r="X19" s="5"/>
      <c r="Y19" s="5"/>
      <c r="Z19" s="5"/>
    </row>
    <row r="20" spans="1:26" ht="15" customHeight="1">
      <c r="A20" s="62"/>
      <c r="B20" s="32"/>
      <c r="C20" s="33"/>
      <c r="D20" s="34"/>
      <c r="E20" s="51"/>
      <c r="F20" s="52"/>
      <c r="G20" s="52"/>
      <c r="H20" s="53"/>
      <c r="I20" s="37"/>
      <c r="J20" s="29"/>
      <c r="K20" s="15"/>
      <c r="L20" s="9"/>
      <c r="M20" s="31"/>
      <c r="N20" s="31"/>
      <c r="O20" s="31"/>
      <c r="P20" s="31"/>
      <c r="Q20" s="30"/>
      <c r="R20" s="16"/>
      <c r="S20" s="5"/>
      <c r="T20" s="5"/>
      <c r="U20" s="5"/>
      <c r="V20" s="5"/>
      <c r="W20" s="5"/>
      <c r="X20" s="5"/>
      <c r="Y20" s="5"/>
      <c r="Z20" s="5"/>
    </row>
    <row r="21" spans="1:26" ht="15" customHeight="1">
      <c r="A21" s="62"/>
      <c r="B21" s="38" t="s">
        <v>17</v>
      </c>
      <c r="C21" s="33"/>
      <c r="D21" s="34"/>
      <c r="E21" s="51"/>
      <c r="F21" s="52"/>
      <c r="G21" s="52"/>
      <c r="H21" s="53"/>
      <c r="I21" s="37"/>
      <c r="J21" s="29"/>
      <c r="K21" s="16"/>
      <c r="L21" s="9"/>
      <c r="M21" s="31"/>
      <c r="N21" s="31"/>
      <c r="O21" s="31"/>
      <c r="P21" s="31"/>
      <c r="Q21" s="31"/>
      <c r="R21" s="16"/>
      <c r="S21" s="5"/>
      <c r="T21" s="5"/>
      <c r="U21" s="5"/>
      <c r="V21" s="5"/>
      <c r="W21" s="5"/>
      <c r="X21" s="5"/>
      <c r="Y21" s="5"/>
      <c r="Z21" s="5"/>
    </row>
    <row r="22" spans="1:26" ht="15" customHeight="1">
      <c r="A22" s="62"/>
      <c r="B22" s="32"/>
      <c r="C22" s="33"/>
      <c r="D22" s="34"/>
      <c r="E22" s="51"/>
      <c r="F22" s="52"/>
      <c r="G22" s="52"/>
      <c r="H22" s="53"/>
      <c r="I22" s="37"/>
      <c r="J22" s="29"/>
      <c r="K22" s="15"/>
      <c r="L22" s="9"/>
      <c r="M22" s="31"/>
      <c r="N22" s="31"/>
      <c r="O22" s="31"/>
      <c r="P22" s="31"/>
      <c r="Q22" s="31"/>
      <c r="R22" s="16"/>
      <c r="S22" s="5"/>
      <c r="T22" s="5"/>
      <c r="U22" s="5"/>
      <c r="V22" s="5"/>
      <c r="W22" s="5"/>
      <c r="X22" s="5"/>
      <c r="Y22" s="5"/>
      <c r="Z22" s="5"/>
    </row>
    <row r="23" spans="1:26" ht="15" customHeight="1">
      <c r="A23" s="62"/>
      <c r="B23" s="32" t="s">
        <v>18</v>
      </c>
      <c r="C23" s="43"/>
      <c r="D23" s="34"/>
      <c r="E23" s="44">
        <v>7890084660</v>
      </c>
      <c r="F23" s="45">
        <v>8442390580</v>
      </c>
      <c r="G23" s="45">
        <v>8864510100</v>
      </c>
      <c r="H23" s="46">
        <v>8864510100</v>
      </c>
      <c r="I23" s="37"/>
      <c r="J23" s="29"/>
      <c r="K23" s="15"/>
      <c r="L23" s="9"/>
      <c r="M23" s="58"/>
      <c r="N23" s="58"/>
      <c r="O23" s="58"/>
      <c r="P23" s="58"/>
      <c r="Q23" s="58"/>
      <c r="R23" s="16"/>
      <c r="S23" s="5"/>
      <c r="T23" s="5"/>
      <c r="U23" s="5"/>
      <c r="V23" s="5"/>
      <c r="W23" s="5"/>
      <c r="X23" s="5"/>
      <c r="Y23" s="5"/>
      <c r="Z23" s="5"/>
    </row>
    <row r="24" spans="1:26" ht="15" customHeight="1">
      <c r="A24" s="62"/>
      <c r="B24" s="32" t="s">
        <v>19</v>
      </c>
      <c r="C24" s="33"/>
      <c r="D24" s="34"/>
      <c r="E24" s="44">
        <v>55492799165</v>
      </c>
      <c r="F24" s="45">
        <v>64981071577</v>
      </c>
      <c r="G24" s="45">
        <v>78749448779</v>
      </c>
      <c r="H24" s="46">
        <v>91607512639</v>
      </c>
      <c r="I24" s="37"/>
      <c r="J24" s="29"/>
      <c r="K24" s="15"/>
      <c r="L24" s="9"/>
      <c r="M24" s="31"/>
      <c r="N24" s="70"/>
      <c r="O24" s="30"/>
      <c r="P24" s="31"/>
      <c r="Q24" s="31"/>
      <c r="R24" s="16"/>
      <c r="S24" s="5"/>
      <c r="T24" s="5"/>
      <c r="U24" s="5"/>
      <c r="V24" s="5"/>
      <c r="W24" s="5"/>
      <c r="X24" s="5"/>
      <c r="Y24" s="5"/>
      <c r="Z24" s="5"/>
    </row>
    <row r="25" spans="1:26" ht="15" customHeight="1">
      <c r="A25" s="62"/>
      <c r="B25" s="32" t="s">
        <v>20</v>
      </c>
      <c r="C25" s="43"/>
      <c r="D25" s="34"/>
      <c r="E25" s="71">
        <v>4497733347</v>
      </c>
      <c r="F25" s="72">
        <v>3882381756</v>
      </c>
      <c r="G25" s="72">
        <v>3280684289</v>
      </c>
      <c r="H25" s="73">
        <v>2980957011</v>
      </c>
      <c r="I25" s="37"/>
      <c r="J25" s="29"/>
      <c r="K25" s="16"/>
      <c r="L25" s="9"/>
      <c r="M25" s="30"/>
      <c r="N25" s="31"/>
      <c r="O25" s="31"/>
      <c r="P25" s="31"/>
      <c r="Q25" s="31"/>
      <c r="R25" s="16"/>
      <c r="S25" s="5"/>
      <c r="T25" s="5"/>
      <c r="U25" s="5"/>
      <c r="V25" s="5"/>
      <c r="W25" s="5"/>
      <c r="X25" s="5"/>
      <c r="Y25" s="5"/>
      <c r="Z25" s="5"/>
    </row>
    <row r="26" spans="1:26" ht="15" customHeight="1">
      <c r="A26" s="62"/>
      <c r="B26" s="32" t="s">
        <v>21</v>
      </c>
      <c r="C26" s="43"/>
      <c r="D26" s="34"/>
      <c r="E26" s="74">
        <v>0</v>
      </c>
      <c r="F26" s="59">
        <v>0</v>
      </c>
      <c r="G26" s="59">
        <v>0</v>
      </c>
      <c r="H26" s="60">
        <v>0</v>
      </c>
      <c r="I26" s="37"/>
      <c r="J26" s="29"/>
      <c r="K26" s="15"/>
      <c r="L26" s="9"/>
      <c r="M26" s="58"/>
      <c r="N26" s="58"/>
      <c r="O26" s="58"/>
      <c r="P26" s="58"/>
      <c r="Q26" s="58"/>
      <c r="R26" s="16"/>
      <c r="S26" s="5"/>
      <c r="T26" s="5"/>
      <c r="U26" s="5"/>
      <c r="V26" s="5"/>
      <c r="W26" s="5"/>
      <c r="X26" s="5"/>
      <c r="Y26" s="5"/>
      <c r="Z26" s="5"/>
    </row>
    <row r="27" spans="1:26" ht="15" customHeight="1">
      <c r="A27" s="62"/>
      <c r="B27" s="47" t="s">
        <v>22</v>
      </c>
      <c r="C27" s="64"/>
      <c r="D27" s="65"/>
      <c r="E27" s="48">
        <v>67880617172</v>
      </c>
      <c r="F27" s="49">
        <v>77305843913</v>
      </c>
      <c r="G27" s="49">
        <f>90894643168-G29</f>
        <v>90894143168</v>
      </c>
      <c r="H27" s="50">
        <f>103452979750-H29</f>
        <v>103452510118</v>
      </c>
      <c r="I27" s="69"/>
      <c r="J27" s="29"/>
      <c r="K27" s="15"/>
      <c r="L27" s="9"/>
      <c r="M27" s="31"/>
      <c r="N27" s="70"/>
      <c r="O27" s="30"/>
      <c r="P27" s="31"/>
      <c r="Q27" s="31"/>
      <c r="R27" s="16"/>
      <c r="S27" s="5"/>
      <c r="T27" s="5"/>
      <c r="U27" s="5"/>
      <c r="V27" s="5"/>
      <c r="W27" s="5"/>
      <c r="X27" s="5"/>
      <c r="Y27" s="5"/>
      <c r="Z27" s="5"/>
    </row>
    <row r="28" spans="1:26" ht="15" customHeight="1">
      <c r="A28" s="62"/>
      <c r="B28" s="32"/>
      <c r="C28" s="33"/>
      <c r="D28" s="34"/>
      <c r="E28" s="51"/>
      <c r="F28" s="52"/>
      <c r="G28" s="52"/>
      <c r="H28" s="53"/>
      <c r="I28" s="37"/>
      <c r="J28" s="29"/>
      <c r="K28" s="15"/>
      <c r="L28" s="15"/>
      <c r="M28" s="30"/>
      <c r="N28" s="31"/>
      <c r="O28" s="31"/>
      <c r="P28" s="31"/>
      <c r="Q28" s="31"/>
      <c r="R28" s="16"/>
      <c r="S28" s="5"/>
      <c r="T28" s="5"/>
      <c r="U28" s="5"/>
      <c r="V28" s="5"/>
      <c r="W28" s="5"/>
      <c r="X28" s="5"/>
      <c r="Y28" s="5"/>
      <c r="Z28" s="5"/>
    </row>
    <row r="29" spans="1:26" ht="15" customHeight="1">
      <c r="A29" s="62"/>
      <c r="B29" s="75" t="s">
        <v>23</v>
      </c>
      <c r="C29" s="43"/>
      <c r="D29" s="34"/>
      <c r="E29" s="74">
        <v>0</v>
      </c>
      <c r="F29" s="59">
        <v>0</v>
      </c>
      <c r="G29" s="45">
        <v>500000</v>
      </c>
      <c r="H29" s="46">
        <v>469632</v>
      </c>
      <c r="I29" s="37"/>
      <c r="J29" s="29"/>
      <c r="K29" s="15"/>
      <c r="L29" s="15"/>
      <c r="M29" s="31"/>
      <c r="N29" s="31"/>
      <c r="O29" s="31"/>
      <c r="P29" s="31"/>
      <c r="Q29" s="31"/>
      <c r="R29" s="16"/>
      <c r="S29" s="5"/>
      <c r="T29" s="5"/>
      <c r="U29" s="5"/>
      <c r="V29" s="5"/>
      <c r="W29" s="5"/>
      <c r="X29" s="5"/>
      <c r="Y29" s="5"/>
      <c r="Z29" s="5"/>
    </row>
    <row r="30" spans="1:26" ht="15" customHeight="1">
      <c r="A30" s="62"/>
      <c r="B30" s="32"/>
      <c r="C30" s="33"/>
      <c r="D30" s="34"/>
      <c r="E30" s="51"/>
      <c r="F30" s="52"/>
      <c r="G30" s="52"/>
      <c r="H30" s="53"/>
      <c r="I30" s="37"/>
      <c r="J30" s="29"/>
      <c r="K30" s="15"/>
      <c r="L30" s="16"/>
      <c r="M30" s="31"/>
      <c r="N30" s="31"/>
      <c r="O30" s="31"/>
      <c r="P30" s="31"/>
      <c r="Q30" s="31"/>
      <c r="R30" s="16"/>
      <c r="S30" s="5"/>
      <c r="T30" s="5"/>
      <c r="U30" s="5"/>
      <c r="V30" s="5"/>
      <c r="W30" s="5"/>
      <c r="X30" s="5"/>
      <c r="Y30" s="5"/>
      <c r="Z30" s="5"/>
    </row>
    <row r="31" spans="1:26" ht="15" customHeight="1">
      <c r="A31" s="62"/>
      <c r="B31" s="38" t="s">
        <v>24</v>
      </c>
      <c r="C31" s="33"/>
      <c r="D31" s="65"/>
      <c r="E31" s="48">
        <v>67880617172</v>
      </c>
      <c r="F31" s="49">
        <v>77305843913</v>
      </c>
      <c r="G31" s="49">
        <v>90894643168</v>
      </c>
      <c r="H31" s="50">
        <v>103452979750</v>
      </c>
      <c r="I31" s="37"/>
      <c r="J31" s="76"/>
      <c r="K31" s="15"/>
      <c r="L31" s="16"/>
      <c r="M31" s="31"/>
      <c r="N31" s="31"/>
      <c r="O31" s="31"/>
      <c r="P31" s="31"/>
      <c r="Q31" s="31"/>
      <c r="R31" s="16"/>
      <c r="S31" s="5"/>
      <c r="T31" s="5"/>
      <c r="U31" s="5"/>
      <c r="V31" s="5"/>
      <c r="W31" s="5"/>
      <c r="X31" s="5"/>
      <c r="Y31" s="5"/>
      <c r="Z31" s="5"/>
    </row>
    <row r="32" spans="1:26" ht="15" customHeight="1">
      <c r="A32" s="62"/>
      <c r="B32" s="32"/>
      <c r="C32" s="33"/>
      <c r="D32" s="34"/>
      <c r="E32" s="51"/>
      <c r="F32" s="52"/>
      <c r="G32" s="52"/>
      <c r="H32" s="53"/>
      <c r="I32" s="37"/>
      <c r="J32" s="29"/>
      <c r="K32" s="15"/>
      <c r="L32" s="16"/>
      <c r="M32" s="31"/>
      <c r="N32" s="31"/>
      <c r="O32" s="31"/>
      <c r="P32" s="31"/>
      <c r="Q32" s="31"/>
      <c r="R32" s="16"/>
      <c r="S32" s="5"/>
      <c r="T32" s="5"/>
      <c r="U32" s="5"/>
      <c r="V32" s="5"/>
      <c r="W32" s="5"/>
      <c r="X32" s="5"/>
      <c r="Y32" s="5"/>
      <c r="Z32" s="5"/>
    </row>
    <row r="33" spans="1:26" ht="15" customHeight="1">
      <c r="A33" s="62"/>
      <c r="B33" s="38" t="s">
        <v>25</v>
      </c>
      <c r="C33" s="33"/>
      <c r="D33" s="34"/>
      <c r="E33" s="51"/>
      <c r="F33" s="52"/>
      <c r="G33" s="52"/>
      <c r="H33" s="53"/>
      <c r="I33" s="37"/>
      <c r="J33" s="29"/>
      <c r="K33" s="15"/>
      <c r="L33" s="16"/>
      <c r="M33" s="31"/>
      <c r="N33" s="31"/>
      <c r="O33" s="31"/>
      <c r="P33" s="31"/>
      <c r="Q33" s="31"/>
      <c r="R33" s="16"/>
      <c r="S33" s="5"/>
      <c r="T33" s="5"/>
      <c r="U33" s="5"/>
      <c r="V33" s="5"/>
      <c r="W33" s="5"/>
      <c r="X33" s="5"/>
      <c r="Y33" s="5"/>
      <c r="Z33" s="5"/>
    </row>
    <row r="34" spans="1:26" ht="15" customHeight="1">
      <c r="A34" s="62"/>
      <c r="B34" s="32" t="s">
        <v>26</v>
      </c>
      <c r="C34" s="33"/>
      <c r="D34" s="34"/>
      <c r="E34" s="51"/>
      <c r="F34" s="52"/>
      <c r="G34" s="52"/>
      <c r="H34" s="77"/>
      <c r="I34" s="37"/>
      <c r="J34" s="29"/>
      <c r="K34" s="15"/>
      <c r="L34" s="16"/>
      <c r="M34" s="31"/>
      <c r="N34" s="54"/>
      <c r="O34" s="31"/>
      <c r="P34" s="31"/>
      <c r="Q34" s="31"/>
      <c r="R34" s="16"/>
      <c r="S34" s="5"/>
      <c r="T34" s="5"/>
      <c r="U34" s="5"/>
      <c r="V34" s="5"/>
      <c r="W34" s="5"/>
      <c r="X34" s="5"/>
      <c r="Y34" s="5"/>
      <c r="Z34" s="5"/>
    </row>
    <row r="35" spans="1:26" ht="15" customHeight="1">
      <c r="A35" s="62"/>
      <c r="B35" s="32" t="s">
        <v>27</v>
      </c>
      <c r="C35" s="43"/>
      <c r="D35" s="34"/>
      <c r="E35" s="74">
        <v>0</v>
      </c>
      <c r="F35" s="59">
        <v>0</v>
      </c>
      <c r="G35" s="45">
        <v>103707469</v>
      </c>
      <c r="H35" s="46">
        <v>1694710262</v>
      </c>
      <c r="I35" s="37"/>
      <c r="J35" s="29"/>
      <c r="K35" s="15"/>
      <c r="L35" s="16"/>
      <c r="M35" s="31"/>
      <c r="N35" s="31"/>
      <c r="O35" s="31"/>
      <c r="P35" s="31"/>
      <c r="Q35" s="31"/>
      <c r="R35" s="16"/>
      <c r="S35" s="5"/>
      <c r="T35" s="5"/>
      <c r="U35" s="5"/>
      <c r="V35" s="5"/>
      <c r="W35" s="5"/>
      <c r="X35" s="5"/>
      <c r="Y35" s="5"/>
      <c r="Z35" s="5"/>
    </row>
    <row r="36" spans="1:26" ht="15" customHeight="1">
      <c r="A36" s="62"/>
      <c r="B36" s="32" t="s">
        <v>28</v>
      </c>
      <c r="C36" s="43"/>
      <c r="D36" s="34"/>
      <c r="E36" s="44">
        <v>1294346873</v>
      </c>
      <c r="F36" s="45">
        <v>1272750021</v>
      </c>
      <c r="G36" s="45">
        <v>1274853017</v>
      </c>
      <c r="H36" s="46">
        <v>1178740290</v>
      </c>
      <c r="I36" s="37"/>
      <c r="J36" s="29"/>
      <c r="K36" s="15"/>
      <c r="L36" s="78"/>
      <c r="M36" s="58"/>
      <c r="N36" s="58"/>
      <c r="O36" s="58"/>
      <c r="P36" s="58"/>
      <c r="Q36" s="58"/>
      <c r="R36" s="16"/>
      <c r="S36" s="5"/>
      <c r="T36" s="5"/>
      <c r="U36" s="5"/>
      <c r="V36" s="5"/>
      <c r="W36" s="5"/>
      <c r="X36" s="5"/>
      <c r="Y36" s="5"/>
      <c r="Z36" s="5"/>
    </row>
    <row r="37" spans="1:26" ht="15" customHeight="1">
      <c r="A37" s="62"/>
      <c r="B37" s="32" t="s">
        <v>29</v>
      </c>
      <c r="C37" s="43"/>
      <c r="D37" s="34"/>
      <c r="E37" s="74">
        <v>0</v>
      </c>
      <c r="F37" s="59">
        <v>0</v>
      </c>
      <c r="G37" s="59">
        <v>0</v>
      </c>
      <c r="H37" s="60">
        <v>0</v>
      </c>
      <c r="I37" s="37"/>
      <c r="J37" s="29"/>
      <c r="K37" s="15"/>
      <c r="L37" s="16"/>
      <c r="M37" s="31"/>
      <c r="N37" s="31"/>
      <c r="O37" s="31"/>
      <c r="P37" s="31"/>
      <c r="Q37" s="31"/>
      <c r="R37" s="16"/>
      <c r="S37" s="5"/>
      <c r="T37" s="5"/>
      <c r="U37" s="5"/>
      <c r="V37" s="5"/>
      <c r="W37" s="5"/>
      <c r="X37" s="5"/>
      <c r="Y37" s="5"/>
      <c r="Z37" s="5"/>
    </row>
    <row r="38" spans="1:26" ht="15" customHeight="1">
      <c r="A38" s="62"/>
      <c r="B38" s="32" t="s">
        <v>30</v>
      </c>
      <c r="C38" s="43"/>
      <c r="D38" s="34"/>
      <c r="E38" s="74">
        <v>0</v>
      </c>
      <c r="F38" s="59">
        <v>0</v>
      </c>
      <c r="G38" s="59">
        <v>0</v>
      </c>
      <c r="H38" s="60">
        <v>0</v>
      </c>
      <c r="I38" s="37"/>
      <c r="J38" s="29"/>
      <c r="K38" s="15"/>
      <c r="L38" s="15"/>
      <c r="M38" s="31"/>
      <c r="N38" s="54"/>
      <c r="O38" s="31"/>
      <c r="P38" s="31"/>
      <c r="Q38" s="31"/>
      <c r="R38" s="16"/>
      <c r="S38" s="5"/>
      <c r="T38" s="5"/>
      <c r="U38" s="5"/>
      <c r="V38" s="5"/>
      <c r="W38" s="5"/>
      <c r="X38" s="5"/>
      <c r="Y38" s="5"/>
      <c r="Z38" s="5"/>
    </row>
    <row r="39" spans="1:26" ht="15" customHeight="1">
      <c r="A39" s="62"/>
      <c r="B39" s="47" t="s">
        <v>31</v>
      </c>
      <c r="C39" s="64"/>
      <c r="D39" s="65"/>
      <c r="E39" s="63">
        <v>1294346873</v>
      </c>
      <c r="F39" s="49">
        <v>1272750021</v>
      </c>
      <c r="G39" s="49">
        <v>1378560486</v>
      </c>
      <c r="H39" s="50">
        <v>2873450552</v>
      </c>
      <c r="I39" s="69"/>
      <c r="J39" s="29"/>
      <c r="K39" s="15"/>
      <c r="L39" s="16"/>
      <c r="M39" s="31"/>
      <c r="N39" s="31"/>
      <c r="O39" s="31"/>
      <c r="P39" s="31"/>
      <c r="Q39" s="31"/>
      <c r="R39" s="16"/>
      <c r="S39" s="5"/>
      <c r="T39" s="5"/>
      <c r="U39" s="5"/>
      <c r="V39" s="5"/>
      <c r="W39" s="5"/>
      <c r="X39" s="5"/>
      <c r="Y39" s="5"/>
      <c r="Z39" s="5"/>
    </row>
    <row r="40" spans="1:26" ht="15" customHeight="1">
      <c r="A40" s="62"/>
      <c r="B40" s="32"/>
      <c r="C40" s="33"/>
      <c r="D40" s="34"/>
      <c r="E40" s="51"/>
      <c r="F40" s="52"/>
      <c r="G40" s="52"/>
      <c r="H40" s="53"/>
      <c r="I40" s="37"/>
      <c r="J40" s="29"/>
      <c r="K40" s="15"/>
      <c r="L40" s="16"/>
      <c r="M40" s="31"/>
      <c r="N40" s="31"/>
      <c r="O40" s="31"/>
      <c r="P40" s="31"/>
      <c r="Q40" s="31"/>
      <c r="R40" s="16"/>
      <c r="S40" s="5"/>
      <c r="T40" s="5"/>
      <c r="U40" s="5"/>
      <c r="V40" s="5"/>
      <c r="W40" s="5"/>
      <c r="X40" s="5"/>
      <c r="Y40" s="5"/>
      <c r="Z40" s="5"/>
    </row>
    <row r="41" spans="1:26" ht="15" customHeight="1">
      <c r="A41" s="62"/>
      <c r="B41" s="38" t="s">
        <v>32</v>
      </c>
      <c r="C41" s="33"/>
      <c r="D41" s="34"/>
      <c r="E41" s="51"/>
      <c r="F41" s="52"/>
      <c r="G41" s="52"/>
      <c r="H41" s="53"/>
      <c r="I41" s="37"/>
      <c r="J41" s="29"/>
      <c r="K41" s="15"/>
      <c r="L41" s="16"/>
      <c r="M41" s="31"/>
      <c r="N41" s="31"/>
      <c r="O41" s="31"/>
      <c r="P41" s="31"/>
      <c r="Q41" s="31"/>
      <c r="R41" s="16"/>
      <c r="S41" s="5"/>
      <c r="T41" s="5"/>
      <c r="U41" s="5"/>
      <c r="V41" s="5"/>
      <c r="W41" s="5"/>
      <c r="X41" s="5"/>
      <c r="Y41" s="5"/>
      <c r="Z41" s="5"/>
    </row>
    <row r="42" spans="1:26" ht="15" customHeight="1">
      <c r="A42" s="62"/>
      <c r="B42" s="32" t="s">
        <v>33</v>
      </c>
      <c r="C42" s="43"/>
      <c r="D42" s="34"/>
      <c r="E42" s="44">
        <v>716988428</v>
      </c>
      <c r="F42" s="45">
        <v>553785496</v>
      </c>
      <c r="G42" s="45">
        <v>681546399</v>
      </c>
      <c r="H42" s="46">
        <v>636003309</v>
      </c>
      <c r="I42" s="37"/>
      <c r="J42" s="29"/>
      <c r="K42" s="15"/>
      <c r="L42" s="16"/>
      <c r="M42" s="31"/>
      <c r="N42" s="31"/>
      <c r="O42" s="31"/>
      <c r="P42" s="31"/>
      <c r="Q42" s="31"/>
      <c r="R42" s="16"/>
      <c r="S42" s="5"/>
      <c r="T42" s="5"/>
      <c r="U42" s="5"/>
      <c r="V42" s="5"/>
      <c r="W42" s="5"/>
      <c r="X42" s="5"/>
      <c r="Y42" s="5"/>
      <c r="Z42" s="5"/>
    </row>
    <row r="43" spans="1:26" ht="15" customHeight="1">
      <c r="A43" s="62"/>
      <c r="B43" s="32" t="s">
        <v>34</v>
      </c>
      <c r="C43" s="43"/>
      <c r="D43" s="34"/>
      <c r="E43" s="44">
        <v>2014186770</v>
      </c>
      <c r="F43" s="45">
        <v>2558763846</v>
      </c>
      <c r="G43" s="45">
        <v>1938797709</v>
      </c>
      <c r="H43" s="46">
        <v>1603882464</v>
      </c>
      <c r="I43" s="37"/>
      <c r="J43" s="29"/>
      <c r="K43" s="15"/>
      <c r="L43" s="78"/>
      <c r="M43" s="58"/>
      <c r="N43" s="58"/>
      <c r="O43" s="58"/>
      <c r="P43" s="58"/>
      <c r="Q43" s="58"/>
      <c r="R43" s="16"/>
      <c r="S43" s="5"/>
      <c r="T43" s="5"/>
      <c r="U43" s="5"/>
      <c r="V43" s="5"/>
      <c r="W43" s="5"/>
      <c r="X43" s="5"/>
      <c r="Y43" s="5"/>
      <c r="Z43" s="5"/>
    </row>
    <row r="44" spans="1:26" ht="15" customHeight="1">
      <c r="A44" s="62"/>
      <c r="B44" s="32" t="s">
        <v>35</v>
      </c>
      <c r="C44" s="43"/>
      <c r="D44" s="34"/>
      <c r="E44" s="74">
        <v>0</v>
      </c>
      <c r="F44" s="59">
        <v>0</v>
      </c>
      <c r="G44" s="59">
        <v>0</v>
      </c>
      <c r="H44" s="60">
        <v>0</v>
      </c>
      <c r="I44" s="37"/>
      <c r="J44" s="29"/>
      <c r="K44" s="15"/>
      <c r="L44" s="16"/>
      <c r="M44" s="31"/>
      <c r="N44" s="54"/>
      <c r="O44" s="31"/>
      <c r="P44" s="31"/>
      <c r="Q44" s="31"/>
      <c r="R44" s="16"/>
      <c r="S44" s="5"/>
      <c r="T44" s="5"/>
      <c r="U44" s="5"/>
      <c r="V44" s="5"/>
      <c r="W44" s="5"/>
      <c r="X44" s="5"/>
      <c r="Y44" s="5"/>
      <c r="Z44" s="5"/>
    </row>
    <row r="45" spans="1:26" ht="15" customHeight="1">
      <c r="A45" s="62"/>
      <c r="B45" s="32" t="s">
        <v>36</v>
      </c>
      <c r="C45" s="43"/>
      <c r="D45" s="34"/>
      <c r="E45" s="44">
        <v>239913331</v>
      </c>
      <c r="F45" s="45">
        <v>128998444</v>
      </c>
      <c r="G45" s="45">
        <v>183049079</v>
      </c>
      <c r="H45" s="46">
        <v>180802107</v>
      </c>
      <c r="I45" s="37"/>
      <c r="J45" s="29"/>
      <c r="K45" s="16"/>
      <c r="L45" s="15"/>
      <c r="M45" s="31"/>
      <c r="N45" s="31"/>
      <c r="O45" s="31"/>
      <c r="P45" s="31"/>
      <c r="Q45" s="31"/>
      <c r="R45" s="16"/>
      <c r="S45" s="5"/>
      <c r="T45" s="5"/>
      <c r="U45" s="5"/>
      <c r="V45" s="5"/>
      <c r="W45" s="5"/>
      <c r="X45" s="5"/>
      <c r="Y45" s="5"/>
      <c r="Z45" s="5"/>
    </row>
    <row r="46" spans="1:26" ht="15" customHeight="1">
      <c r="A46" s="62"/>
      <c r="B46" s="32" t="s">
        <v>37</v>
      </c>
      <c r="C46" s="43"/>
      <c r="D46" s="34"/>
      <c r="E46" s="74">
        <v>0</v>
      </c>
      <c r="F46" s="45">
        <v>330431723</v>
      </c>
      <c r="G46" s="45">
        <v>375165739</v>
      </c>
      <c r="H46" s="46">
        <v>129636029</v>
      </c>
      <c r="I46" s="37"/>
      <c r="J46" s="29"/>
      <c r="K46" s="15"/>
      <c r="L46" s="78"/>
      <c r="M46" s="58"/>
      <c r="N46" s="58"/>
      <c r="O46" s="58"/>
      <c r="P46" s="58"/>
      <c r="Q46" s="58"/>
      <c r="R46" s="16"/>
      <c r="S46" s="5"/>
      <c r="T46" s="5"/>
      <c r="U46" s="5"/>
      <c r="V46" s="5"/>
      <c r="W46" s="5"/>
      <c r="X46" s="5"/>
      <c r="Y46" s="5"/>
      <c r="Z46" s="5"/>
    </row>
    <row r="47" spans="1:26" ht="15" customHeight="1">
      <c r="A47" s="62"/>
      <c r="B47" s="32" t="s">
        <v>38</v>
      </c>
      <c r="C47" s="43"/>
      <c r="D47" s="34"/>
      <c r="E47" s="74">
        <v>0</v>
      </c>
      <c r="F47" s="59">
        <v>0</v>
      </c>
      <c r="G47" s="59">
        <v>0</v>
      </c>
      <c r="H47" s="46">
        <v>911504873</v>
      </c>
      <c r="I47" s="37"/>
      <c r="J47" s="29"/>
      <c r="K47" s="15"/>
      <c r="L47" s="16"/>
      <c r="M47" s="30"/>
      <c r="N47" s="70"/>
      <c r="O47" s="30"/>
      <c r="P47" s="31"/>
      <c r="Q47" s="31"/>
      <c r="R47" s="16"/>
      <c r="S47" s="5"/>
      <c r="T47" s="5"/>
      <c r="U47" s="5"/>
      <c r="V47" s="5"/>
      <c r="W47" s="5"/>
      <c r="X47" s="5"/>
      <c r="Y47" s="5"/>
      <c r="Z47" s="5"/>
    </row>
    <row r="48" spans="1:26" ht="15" customHeight="1">
      <c r="A48" s="62"/>
      <c r="B48" s="32" t="s">
        <v>26</v>
      </c>
      <c r="C48" s="43"/>
      <c r="D48" s="34"/>
      <c r="E48" s="74">
        <v>0</v>
      </c>
      <c r="F48" s="59">
        <v>0</v>
      </c>
      <c r="G48" s="59">
        <v>0</v>
      </c>
      <c r="H48" s="46">
        <v>200000000</v>
      </c>
      <c r="I48" s="37"/>
      <c r="J48" s="29"/>
      <c r="K48" s="15"/>
      <c r="L48" s="15"/>
      <c r="M48" s="31"/>
      <c r="N48" s="31"/>
      <c r="O48" s="31"/>
      <c r="P48" s="31"/>
      <c r="Q48" s="31"/>
      <c r="R48" s="16"/>
      <c r="S48" s="5"/>
      <c r="T48" s="5"/>
      <c r="U48" s="5"/>
      <c r="V48" s="5"/>
      <c r="W48" s="5"/>
      <c r="X48" s="5"/>
      <c r="Y48" s="5"/>
      <c r="Z48" s="5"/>
    </row>
    <row r="49" spans="1:26" ht="15" customHeight="1">
      <c r="A49" s="62"/>
      <c r="B49" s="79" t="s">
        <v>39</v>
      </c>
      <c r="C49" s="64"/>
      <c r="D49" s="65"/>
      <c r="E49" s="63">
        <v>2971088529</v>
      </c>
      <c r="F49" s="49">
        <v>3241547786</v>
      </c>
      <c r="G49" s="49">
        <v>3178558926</v>
      </c>
      <c r="H49" s="50">
        <v>3661828783</v>
      </c>
      <c r="I49" s="69"/>
      <c r="J49" s="29"/>
      <c r="K49" s="15"/>
      <c r="L49" s="16"/>
      <c r="M49" s="31"/>
      <c r="N49" s="31"/>
      <c r="O49" s="31"/>
      <c r="P49" s="31"/>
      <c r="Q49" s="31"/>
      <c r="R49" s="16"/>
      <c r="S49" s="5"/>
      <c r="T49" s="5"/>
      <c r="U49" s="5"/>
      <c r="V49" s="5"/>
      <c r="W49" s="5"/>
      <c r="X49" s="5"/>
      <c r="Y49" s="5"/>
      <c r="Z49" s="5"/>
    </row>
    <row r="50" spans="1:26" ht="15" customHeight="1">
      <c r="A50" s="62"/>
      <c r="B50" s="32"/>
      <c r="C50" s="33"/>
      <c r="D50" s="34"/>
      <c r="E50" s="51"/>
      <c r="F50" s="52"/>
      <c r="G50" s="52"/>
      <c r="H50" s="53"/>
      <c r="I50" s="37"/>
      <c r="J50" s="29"/>
      <c r="K50" s="15"/>
      <c r="L50" s="16"/>
      <c r="M50" s="31"/>
      <c r="N50" s="31"/>
      <c r="O50" s="31"/>
      <c r="P50" s="31"/>
      <c r="Q50" s="31"/>
      <c r="R50" s="16"/>
      <c r="S50" s="5"/>
      <c r="T50" s="5"/>
      <c r="U50" s="5"/>
      <c r="V50" s="5"/>
      <c r="W50" s="5"/>
      <c r="X50" s="5"/>
      <c r="Y50" s="5"/>
      <c r="Z50" s="5"/>
    </row>
    <row r="51" spans="1:26" ht="15" customHeight="1">
      <c r="A51" s="62"/>
      <c r="B51" s="80" t="s">
        <v>40</v>
      </c>
      <c r="C51" s="81"/>
      <c r="D51" s="82"/>
      <c r="E51" s="83">
        <v>72146052574</v>
      </c>
      <c r="F51" s="84">
        <v>81820141720</v>
      </c>
      <c r="G51" s="84">
        <v>95452262580</v>
      </c>
      <c r="H51" s="85">
        <v>109988728717</v>
      </c>
      <c r="I51" s="86"/>
      <c r="J51" s="29"/>
      <c r="K51" s="15"/>
      <c r="L51" s="16"/>
      <c r="M51" s="31"/>
      <c r="N51" s="31"/>
      <c r="O51" s="31"/>
      <c r="P51" s="31"/>
      <c r="Q51" s="31"/>
      <c r="R51" s="16"/>
      <c r="S51" s="5"/>
      <c r="T51" s="5"/>
      <c r="U51" s="5"/>
      <c r="V51" s="5"/>
      <c r="W51" s="5"/>
      <c r="X51" s="5"/>
      <c r="Y51" s="5"/>
      <c r="Z51" s="5"/>
    </row>
    <row r="52" spans="1:26" ht="15" customHeight="1">
      <c r="A52" s="62"/>
      <c r="B52" s="87"/>
      <c r="C52" s="87"/>
      <c r="D52" s="87"/>
      <c r="E52" s="87"/>
      <c r="F52" s="87"/>
      <c r="G52" s="87"/>
      <c r="H52" s="87"/>
      <c r="I52" s="87"/>
      <c r="J52" s="16"/>
      <c r="K52" s="15"/>
      <c r="L52" s="16"/>
      <c r="M52" s="31"/>
      <c r="N52" s="31"/>
      <c r="O52" s="31"/>
      <c r="P52" s="31"/>
      <c r="Q52" s="31"/>
      <c r="R52" s="16"/>
      <c r="S52" s="5"/>
      <c r="T52" s="5"/>
      <c r="U52" s="5"/>
      <c r="V52" s="5"/>
      <c r="W52" s="5"/>
      <c r="X52" s="5"/>
      <c r="Y52" s="5"/>
      <c r="Z52" s="5"/>
    </row>
    <row r="53" spans="1:26" ht="15" customHeight="1">
      <c r="A53" s="62"/>
      <c r="B53" s="5"/>
      <c r="C53" s="5"/>
      <c r="D53" s="5"/>
      <c r="E53" s="5"/>
      <c r="F53" s="5"/>
      <c r="G53" s="5"/>
      <c r="H53" s="5"/>
      <c r="I53" s="5"/>
      <c r="J53" s="16"/>
      <c r="K53" s="15"/>
      <c r="L53" s="16"/>
      <c r="M53" s="31"/>
      <c r="N53" s="31"/>
      <c r="O53" s="31"/>
      <c r="P53" s="31"/>
      <c r="Q53" s="31"/>
      <c r="R53" s="16"/>
      <c r="S53" s="5"/>
      <c r="T53" s="5"/>
      <c r="U53" s="5"/>
      <c r="V53" s="5"/>
      <c r="W53" s="5"/>
      <c r="X53" s="5"/>
      <c r="Y53" s="5"/>
      <c r="Z53" s="5"/>
    </row>
    <row r="54" spans="1:26" ht="15" customHeight="1">
      <c r="A54" s="62"/>
      <c r="B54" s="5"/>
      <c r="C54" s="5"/>
      <c r="D54" s="5"/>
      <c r="E54" s="5"/>
      <c r="F54" s="5"/>
      <c r="G54" s="5"/>
      <c r="H54" s="5"/>
      <c r="I54" s="5"/>
      <c r="J54" s="16"/>
      <c r="K54" s="15"/>
      <c r="L54" s="16"/>
      <c r="M54" s="31"/>
      <c r="N54" s="31"/>
      <c r="O54" s="31"/>
      <c r="P54" s="31"/>
      <c r="Q54" s="31"/>
      <c r="R54" s="16"/>
      <c r="S54" s="5"/>
      <c r="T54" s="5"/>
      <c r="U54" s="5"/>
      <c r="V54" s="5"/>
      <c r="W54" s="5"/>
      <c r="X54" s="5"/>
      <c r="Y54" s="5"/>
      <c r="Z54" s="5"/>
    </row>
    <row r="55" spans="1:26" ht="15" customHeight="1">
      <c r="A55" s="62"/>
      <c r="B55" s="5"/>
      <c r="C55" s="5"/>
      <c r="D55" s="5"/>
      <c r="E55" s="5"/>
      <c r="F55" s="5"/>
      <c r="G55" s="5"/>
      <c r="H55" s="5"/>
      <c r="I55" s="5"/>
      <c r="J55" s="16"/>
      <c r="K55" s="15"/>
      <c r="L55" s="16"/>
      <c r="M55" s="31"/>
      <c r="N55" s="31"/>
      <c r="O55" s="31"/>
      <c r="P55" s="31"/>
      <c r="Q55" s="31"/>
      <c r="R55" s="16"/>
      <c r="S55" s="5"/>
      <c r="T55" s="5"/>
      <c r="U55" s="5"/>
      <c r="V55" s="5"/>
      <c r="W55" s="5"/>
      <c r="X55" s="5"/>
      <c r="Y55" s="5"/>
      <c r="Z55" s="5"/>
    </row>
    <row r="56" spans="1:26" ht="15" customHeight="1">
      <c r="A56" s="62"/>
      <c r="B56" s="5"/>
      <c r="C56" s="5"/>
      <c r="D56" s="5"/>
      <c r="E56" s="5"/>
      <c r="F56" s="5"/>
      <c r="G56" s="5"/>
      <c r="H56" s="5"/>
      <c r="I56" s="5"/>
      <c r="J56" s="16"/>
      <c r="K56" s="15"/>
      <c r="L56" s="16"/>
      <c r="M56" s="31"/>
      <c r="N56" s="31"/>
      <c r="O56" s="31"/>
      <c r="P56" s="31"/>
      <c r="Q56" s="31"/>
      <c r="R56" s="16"/>
      <c r="S56" s="5"/>
      <c r="T56" s="5"/>
      <c r="U56" s="5"/>
      <c r="V56" s="5"/>
      <c r="W56" s="5"/>
      <c r="X56" s="5"/>
      <c r="Y56" s="5"/>
      <c r="Z56" s="5"/>
    </row>
    <row r="57" spans="1:26" ht="15" customHeight="1">
      <c r="A57" s="62"/>
      <c r="B57" s="5"/>
      <c r="C57" s="5"/>
      <c r="D57" s="5"/>
      <c r="E57" s="5"/>
      <c r="F57" s="5"/>
      <c r="G57" s="5"/>
      <c r="H57" s="5"/>
      <c r="I57" s="5"/>
      <c r="J57" s="16"/>
      <c r="K57" s="15"/>
      <c r="L57" s="16"/>
      <c r="M57" s="31"/>
      <c r="N57" s="31"/>
      <c r="O57" s="31"/>
      <c r="P57" s="31"/>
      <c r="Q57" s="31"/>
      <c r="R57" s="16"/>
      <c r="S57" s="5"/>
      <c r="T57" s="5"/>
      <c r="U57" s="5"/>
      <c r="V57" s="5"/>
      <c r="W57" s="5"/>
      <c r="X57" s="5"/>
      <c r="Y57" s="5"/>
      <c r="Z57" s="5"/>
    </row>
    <row r="58" spans="1:26" ht="15" customHeight="1">
      <c r="A58" s="62"/>
      <c r="B58" s="5"/>
      <c r="C58" s="5"/>
      <c r="D58" s="5"/>
      <c r="E58" s="5"/>
      <c r="F58" s="5"/>
      <c r="G58" s="5"/>
      <c r="H58" s="5"/>
      <c r="I58" s="5"/>
      <c r="J58" s="16"/>
      <c r="K58" s="15"/>
      <c r="L58" s="16"/>
      <c r="M58" s="31"/>
      <c r="N58" s="31"/>
      <c r="O58" s="31"/>
      <c r="P58" s="31"/>
      <c r="Q58" s="31"/>
      <c r="R58" s="16"/>
      <c r="S58" s="5"/>
      <c r="T58" s="5"/>
      <c r="U58" s="5"/>
      <c r="V58" s="5"/>
      <c r="W58" s="5"/>
      <c r="X58" s="5"/>
      <c r="Y58" s="5"/>
      <c r="Z58" s="5"/>
    </row>
    <row r="59" spans="1:26" ht="15" customHeight="1">
      <c r="A59" s="62"/>
      <c r="B59" s="5"/>
      <c r="C59" s="5"/>
      <c r="D59" s="5"/>
      <c r="E59" s="5"/>
      <c r="F59" s="5"/>
      <c r="G59" s="5"/>
      <c r="H59" s="5"/>
      <c r="I59" s="5"/>
      <c r="J59" s="16"/>
      <c r="K59" s="15"/>
      <c r="L59" s="16"/>
      <c r="M59" s="31"/>
      <c r="N59" s="31"/>
      <c r="O59" s="31"/>
      <c r="P59" s="31"/>
      <c r="Q59" s="31"/>
      <c r="R59" s="16"/>
      <c r="S59" s="5"/>
      <c r="T59" s="5"/>
      <c r="U59" s="5"/>
      <c r="V59" s="5"/>
      <c r="W59" s="5"/>
      <c r="X59" s="5"/>
      <c r="Y59" s="5"/>
      <c r="Z59" s="5"/>
    </row>
    <row r="60" spans="1:26" ht="15" customHeight="1">
      <c r="A60" s="62"/>
      <c r="B60" s="5"/>
      <c r="C60" s="5"/>
      <c r="D60" s="5"/>
      <c r="E60" s="5"/>
      <c r="F60" s="5"/>
      <c r="G60" s="5"/>
      <c r="H60" s="5"/>
      <c r="I60" s="5"/>
      <c r="J60" s="16"/>
      <c r="K60" s="15"/>
      <c r="L60" s="16"/>
      <c r="M60" s="30"/>
      <c r="N60" s="30"/>
      <c r="O60" s="30"/>
      <c r="P60" s="30"/>
      <c r="Q60" s="30"/>
      <c r="R60" s="16"/>
      <c r="S60" s="5"/>
      <c r="T60" s="5"/>
      <c r="U60" s="5"/>
      <c r="V60" s="5"/>
      <c r="W60" s="5"/>
      <c r="X60" s="5"/>
      <c r="Y60" s="5"/>
      <c r="Z60" s="5"/>
    </row>
    <row r="61" spans="1:26" ht="15" customHeight="1">
      <c r="A61" s="62"/>
      <c r="B61" s="5"/>
      <c r="C61" s="5"/>
      <c r="D61" s="5"/>
      <c r="E61" s="5"/>
      <c r="F61" s="5"/>
      <c r="G61" s="5"/>
      <c r="H61" s="5"/>
      <c r="I61" s="5"/>
      <c r="J61" s="16"/>
      <c r="K61" s="15"/>
      <c r="L61" s="16"/>
      <c r="M61" s="31"/>
      <c r="N61" s="31"/>
      <c r="O61" s="31"/>
      <c r="P61" s="30"/>
      <c r="Q61" s="31"/>
      <c r="R61" s="16"/>
      <c r="S61" s="5"/>
      <c r="T61" s="5"/>
      <c r="U61" s="5"/>
      <c r="V61" s="5"/>
      <c r="W61" s="5"/>
      <c r="X61" s="5"/>
      <c r="Y61" s="5"/>
      <c r="Z61" s="5"/>
    </row>
    <row r="62" spans="1:26" ht="15" customHeight="1">
      <c r="A62" s="62"/>
      <c r="B62" s="5"/>
      <c r="C62" s="5"/>
      <c r="D62" s="5"/>
      <c r="E62" s="5"/>
      <c r="F62" s="5"/>
      <c r="G62" s="5"/>
      <c r="H62" s="5"/>
      <c r="I62" s="5"/>
      <c r="J62" s="16"/>
      <c r="K62" s="16"/>
      <c r="L62" s="88"/>
      <c r="M62" s="89"/>
      <c r="N62" s="89"/>
      <c r="O62" s="89"/>
      <c r="P62" s="89"/>
      <c r="Q62" s="89"/>
      <c r="R62" s="16"/>
      <c r="S62" s="5"/>
      <c r="T62" s="5"/>
      <c r="U62" s="5"/>
      <c r="V62" s="5"/>
      <c r="W62" s="5"/>
      <c r="X62" s="5"/>
      <c r="Y62" s="5"/>
      <c r="Z62" s="5"/>
    </row>
    <row r="63" spans="1:26" ht="15" customHeight="1">
      <c r="A63" s="62"/>
      <c r="B63" s="5"/>
      <c r="C63" s="5"/>
      <c r="D63" s="5"/>
      <c r="E63" s="5"/>
      <c r="F63" s="5"/>
      <c r="G63" s="5"/>
      <c r="H63" s="5"/>
      <c r="I63" s="5"/>
      <c r="J63" s="16"/>
      <c r="K63" s="15"/>
      <c r="L63" s="88"/>
      <c r="M63" s="89"/>
      <c r="N63" s="89"/>
      <c r="O63" s="89"/>
      <c r="P63" s="89"/>
      <c r="Q63" s="89"/>
      <c r="R63" s="16"/>
      <c r="S63" s="5"/>
      <c r="T63" s="5"/>
      <c r="U63" s="5"/>
      <c r="V63" s="5"/>
      <c r="W63" s="5"/>
      <c r="X63" s="5"/>
      <c r="Y63" s="5"/>
      <c r="Z63" s="5"/>
    </row>
    <row r="64" spans="1:26" ht="15" customHeight="1">
      <c r="A64" s="62"/>
      <c r="B64" s="5"/>
      <c r="C64" s="5"/>
      <c r="D64" s="5"/>
      <c r="E64" s="5"/>
      <c r="F64" s="5"/>
      <c r="G64" s="5"/>
      <c r="H64" s="5"/>
      <c r="I64" s="5"/>
      <c r="J64" s="16"/>
      <c r="K64" s="15"/>
      <c r="L64" s="16"/>
      <c r="M64" s="54"/>
      <c r="N64" s="54"/>
      <c r="O64" s="31"/>
      <c r="P64" s="31"/>
      <c r="Q64" s="31"/>
      <c r="R64" s="16"/>
      <c r="S64" s="5"/>
      <c r="T64" s="5"/>
      <c r="U64" s="5"/>
      <c r="V64" s="5"/>
      <c r="W64" s="5"/>
      <c r="X64" s="5"/>
      <c r="Y64" s="5"/>
      <c r="Z64" s="5"/>
    </row>
    <row r="65" spans="1:26" ht="15" customHeight="1">
      <c r="A65" s="62"/>
      <c r="B65" s="5"/>
      <c r="C65" s="5"/>
      <c r="D65" s="5"/>
      <c r="E65" s="5"/>
      <c r="F65" s="5"/>
      <c r="G65" s="5"/>
      <c r="H65" s="5"/>
      <c r="I65" s="5"/>
      <c r="J65" s="16"/>
      <c r="K65" s="15"/>
      <c r="L65" s="15"/>
      <c r="M65" s="31"/>
      <c r="N65" s="31"/>
      <c r="O65" s="31"/>
      <c r="P65" s="31"/>
      <c r="Q65" s="31"/>
      <c r="R65" s="16"/>
      <c r="S65" s="5"/>
      <c r="T65" s="5"/>
      <c r="U65" s="5"/>
      <c r="V65" s="5"/>
      <c r="W65" s="5"/>
      <c r="X65" s="5"/>
      <c r="Y65" s="5"/>
      <c r="Z65" s="5"/>
    </row>
    <row r="66" spans="1:26" ht="15" customHeight="1">
      <c r="A66" s="62"/>
      <c r="B66" s="5"/>
      <c r="C66" s="5"/>
      <c r="D66" s="5"/>
      <c r="E66" s="5"/>
      <c r="F66" s="5"/>
      <c r="G66" s="5"/>
      <c r="H66" s="5"/>
      <c r="I66" s="5"/>
      <c r="J66" s="16"/>
      <c r="K66" s="15"/>
      <c r="L66" s="16"/>
      <c r="M66" s="31"/>
      <c r="N66" s="31"/>
      <c r="O66" s="31"/>
      <c r="P66" s="31"/>
      <c r="Q66" s="31"/>
      <c r="R66" s="16"/>
      <c r="S66" s="5"/>
      <c r="T66" s="5"/>
      <c r="U66" s="5"/>
      <c r="V66" s="5"/>
      <c r="W66" s="5"/>
      <c r="X66" s="5"/>
      <c r="Y66" s="5"/>
      <c r="Z66" s="5"/>
    </row>
    <row r="67" spans="1:26" ht="15" customHeight="1">
      <c r="A67" s="62"/>
      <c r="B67" s="5"/>
      <c r="C67" s="5"/>
      <c r="D67" s="5"/>
      <c r="E67" s="5"/>
      <c r="F67" s="5"/>
      <c r="G67" s="5"/>
      <c r="H67" s="5"/>
      <c r="I67" s="5"/>
      <c r="J67" s="16"/>
      <c r="K67" s="15"/>
      <c r="L67" s="16"/>
      <c r="M67" s="31"/>
      <c r="N67" s="31"/>
      <c r="O67" s="31"/>
      <c r="P67" s="31"/>
      <c r="Q67" s="31"/>
      <c r="R67" s="16"/>
      <c r="S67" s="5"/>
      <c r="T67" s="5"/>
      <c r="U67" s="5"/>
      <c r="V67" s="5"/>
      <c r="W67" s="5"/>
      <c r="X67" s="5"/>
      <c r="Y67" s="5"/>
      <c r="Z67" s="5"/>
    </row>
    <row r="68" spans="1:26" ht="15" customHeight="1">
      <c r="A68" s="62"/>
      <c r="B68" s="5"/>
      <c r="C68" s="5"/>
      <c r="D68" s="5"/>
      <c r="E68" s="5"/>
      <c r="F68" s="5"/>
      <c r="G68" s="5"/>
      <c r="H68" s="5"/>
      <c r="I68" s="5"/>
      <c r="J68" s="16"/>
      <c r="K68" s="15"/>
      <c r="L68" s="16"/>
      <c r="M68" s="31"/>
      <c r="N68" s="31"/>
      <c r="O68" s="31"/>
      <c r="P68" s="31"/>
      <c r="Q68" s="31"/>
      <c r="R68" s="16"/>
      <c r="S68" s="5"/>
      <c r="T68" s="5"/>
      <c r="U68" s="5"/>
      <c r="V68" s="5"/>
      <c r="W68" s="5"/>
      <c r="X68" s="5"/>
      <c r="Y68" s="5"/>
      <c r="Z68" s="5"/>
    </row>
    <row r="69" spans="1:26" ht="15" customHeight="1">
      <c r="A69" s="62"/>
      <c r="B69" s="5"/>
      <c r="C69" s="5"/>
      <c r="D69" s="5"/>
      <c r="E69" s="5"/>
      <c r="F69" s="5"/>
      <c r="G69" s="5"/>
      <c r="H69" s="5"/>
      <c r="I69" s="5"/>
      <c r="J69" s="16"/>
      <c r="K69" s="15"/>
      <c r="L69" s="16"/>
      <c r="M69" s="31"/>
      <c r="N69" s="31"/>
      <c r="O69" s="31"/>
      <c r="P69" s="31"/>
      <c r="Q69" s="31"/>
      <c r="R69" s="16"/>
      <c r="S69" s="5"/>
      <c r="T69" s="5"/>
      <c r="U69" s="5"/>
      <c r="V69" s="5"/>
      <c r="W69" s="5"/>
      <c r="X69" s="5"/>
      <c r="Y69" s="5"/>
      <c r="Z69" s="5"/>
    </row>
    <row r="70" spans="1:26" ht="15" customHeight="1">
      <c r="A70" s="62"/>
      <c r="B70" s="5"/>
      <c r="C70" s="5"/>
      <c r="D70" s="5"/>
      <c r="E70" s="5"/>
      <c r="F70" s="5"/>
      <c r="G70" s="5"/>
      <c r="H70" s="5"/>
      <c r="I70" s="5"/>
      <c r="J70" s="16"/>
      <c r="K70" s="15"/>
      <c r="L70" s="16"/>
      <c r="M70" s="31"/>
      <c r="N70" s="31"/>
      <c r="O70" s="31"/>
      <c r="P70" s="31"/>
      <c r="Q70" s="31"/>
      <c r="R70" s="16"/>
      <c r="S70" s="5"/>
      <c r="T70" s="5"/>
      <c r="U70" s="5"/>
      <c r="V70" s="5"/>
      <c r="W70" s="5"/>
      <c r="X70" s="5"/>
      <c r="Y70" s="5"/>
      <c r="Z70" s="5"/>
    </row>
    <row r="71" spans="1:26" ht="15" customHeight="1">
      <c r="A71" s="62"/>
      <c r="B71" s="5"/>
      <c r="C71" s="5"/>
      <c r="D71" s="5"/>
      <c r="E71" s="5"/>
      <c r="F71" s="5"/>
      <c r="G71" s="5"/>
      <c r="H71" s="5"/>
      <c r="I71" s="5"/>
      <c r="J71" s="16"/>
      <c r="K71" s="15"/>
      <c r="L71" s="16"/>
      <c r="M71" s="31"/>
      <c r="N71" s="31"/>
      <c r="O71" s="31"/>
      <c r="P71" s="31"/>
      <c r="Q71" s="31"/>
      <c r="R71" s="16"/>
      <c r="S71" s="5"/>
      <c r="T71" s="5"/>
      <c r="U71" s="5"/>
      <c r="V71" s="5"/>
      <c r="W71" s="5"/>
      <c r="X71" s="5"/>
      <c r="Y71" s="5"/>
      <c r="Z71" s="5"/>
    </row>
    <row r="72" spans="1:26" ht="15" customHeight="1">
      <c r="A72" s="62"/>
      <c r="B72" s="5"/>
      <c r="C72" s="5"/>
      <c r="D72" s="5"/>
      <c r="E72" s="5"/>
      <c r="F72" s="5"/>
      <c r="G72" s="5"/>
      <c r="H72" s="5"/>
      <c r="I72" s="5"/>
      <c r="J72" s="16"/>
      <c r="K72" s="15"/>
      <c r="L72" s="16"/>
      <c r="M72" s="31"/>
      <c r="N72" s="31"/>
      <c r="O72" s="31"/>
      <c r="P72" s="31"/>
      <c r="Q72" s="31"/>
      <c r="R72" s="16"/>
      <c r="S72" s="5"/>
      <c r="T72" s="5"/>
      <c r="U72" s="5"/>
      <c r="V72" s="5"/>
      <c r="W72" s="5"/>
      <c r="X72" s="5"/>
      <c r="Y72" s="5"/>
      <c r="Z72" s="5"/>
    </row>
    <row r="73" spans="1:26" ht="15" customHeight="1">
      <c r="A73" s="62"/>
      <c r="B73" s="5"/>
      <c r="C73" s="5"/>
      <c r="D73" s="5"/>
      <c r="E73" s="5"/>
      <c r="F73" s="5"/>
      <c r="G73" s="5"/>
      <c r="H73" s="5"/>
      <c r="I73" s="5"/>
      <c r="J73" s="16"/>
      <c r="K73" s="15"/>
      <c r="L73" s="16"/>
      <c r="M73" s="30"/>
      <c r="N73" s="30"/>
      <c r="O73" s="30"/>
      <c r="P73" s="30"/>
      <c r="Q73" s="30"/>
      <c r="R73" s="16"/>
      <c r="S73" s="5"/>
      <c r="T73" s="5"/>
      <c r="U73" s="5"/>
      <c r="V73" s="5"/>
      <c r="W73" s="5"/>
      <c r="X73" s="5"/>
      <c r="Y73" s="5"/>
      <c r="Z73" s="5"/>
    </row>
    <row r="74" spans="1:26" ht="15" customHeight="1">
      <c r="A74" s="62"/>
      <c r="B74" s="5"/>
      <c r="C74" s="5"/>
      <c r="D74" s="5"/>
      <c r="E74" s="5"/>
      <c r="F74" s="5"/>
      <c r="G74" s="5"/>
      <c r="H74" s="5"/>
      <c r="I74" s="5"/>
      <c r="J74" s="16"/>
      <c r="K74" s="15"/>
      <c r="L74" s="15"/>
      <c r="M74" s="54"/>
      <c r="N74" s="54"/>
      <c r="O74" s="31"/>
      <c r="P74" s="31"/>
      <c r="Q74" s="31"/>
      <c r="R74" s="16"/>
      <c r="S74" s="5"/>
      <c r="T74" s="5"/>
      <c r="U74" s="5"/>
      <c r="V74" s="5"/>
      <c r="W74" s="5"/>
      <c r="X74" s="5"/>
      <c r="Y74" s="5"/>
      <c r="Z74" s="5"/>
    </row>
    <row r="75" spans="1:26" ht="15" customHeight="1">
      <c r="A75" s="62"/>
      <c r="B75" s="5"/>
      <c r="C75" s="5"/>
      <c r="D75" s="5"/>
      <c r="E75" s="5"/>
      <c r="F75" s="5"/>
      <c r="G75" s="5"/>
      <c r="H75" s="5"/>
      <c r="I75" s="5"/>
      <c r="J75" s="16"/>
      <c r="K75" s="15"/>
      <c r="L75" s="16"/>
      <c r="M75" s="31"/>
      <c r="N75" s="31"/>
      <c r="O75" s="31"/>
      <c r="P75" s="31"/>
      <c r="Q75" s="31"/>
      <c r="R75" s="16"/>
      <c r="S75" s="5"/>
      <c r="T75" s="5"/>
      <c r="U75" s="5"/>
      <c r="V75" s="5"/>
      <c r="W75" s="5"/>
      <c r="X75" s="5"/>
      <c r="Y75" s="5"/>
      <c r="Z75" s="5"/>
    </row>
    <row r="76" spans="1:26" ht="15" customHeight="1">
      <c r="A76" s="62"/>
      <c r="B76" s="5"/>
      <c r="C76" s="5"/>
      <c r="D76" s="5"/>
      <c r="E76" s="5"/>
      <c r="F76" s="5"/>
      <c r="G76" s="5"/>
      <c r="H76" s="5"/>
      <c r="I76" s="5"/>
      <c r="J76" s="16"/>
      <c r="K76" s="15"/>
      <c r="L76" s="16"/>
      <c r="M76" s="31"/>
      <c r="N76" s="31"/>
      <c r="O76" s="31"/>
      <c r="P76" s="31"/>
      <c r="Q76" s="31"/>
      <c r="R76" s="16"/>
      <c r="S76" s="5"/>
      <c r="T76" s="5"/>
      <c r="U76" s="5"/>
      <c r="V76" s="5"/>
      <c r="W76" s="5"/>
      <c r="X76" s="5"/>
      <c r="Y76" s="5"/>
      <c r="Z76" s="5"/>
    </row>
    <row r="77" spans="1:26" ht="15" customHeight="1">
      <c r="A77" s="62"/>
      <c r="B77" s="5"/>
      <c r="C77" s="5"/>
      <c r="D77" s="5"/>
      <c r="E77" s="5"/>
      <c r="F77" s="5"/>
      <c r="G77" s="5"/>
      <c r="H77" s="5"/>
      <c r="I77" s="5"/>
      <c r="J77" s="16"/>
      <c r="K77" s="15"/>
      <c r="L77" s="16"/>
      <c r="M77" s="31"/>
      <c r="N77" s="31"/>
      <c r="O77" s="31"/>
      <c r="P77" s="31"/>
      <c r="Q77" s="31"/>
      <c r="R77" s="16"/>
      <c r="S77" s="5"/>
      <c r="T77" s="5"/>
      <c r="U77" s="5"/>
      <c r="V77" s="5"/>
      <c r="W77" s="5"/>
      <c r="X77" s="5"/>
      <c r="Y77" s="5"/>
      <c r="Z77" s="5"/>
    </row>
    <row r="78" spans="1:26" ht="15" customHeight="1">
      <c r="A78" s="62"/>
      <c r="B78" s="5"/>
      <c r="C78" s="5"/>
      <c r="D78" s="5"/>
      <c r="E78" s="5"/>
      <c r="F78" s="5"/>
      <c r="G78" s="5"/>
      <c r="H78" s="5"/>
      <c r="I78" s="5"/>
      <c r="J78" s="16"/>
      <c r="K78" s="15"/>
      <c r="L78" s="15"/>
      <c r="M78" s="58"/>
      <c r="N78" s="58"/>
      <c r="O78" s="58"/>
      <c r="P78" s="58"/>
      <c r="Q78" s="58"/>
      <c r="R78" s="16"/>
      <c r="S78" s="5"/>
      <c r="T78" s="5"/>
      <c r="U78" s="5"/>
      <c r="V78" s="5"/>
      <c r="W78" s="5"/>
      <c r="X78" s="5"/>
      <c r="Y78" s="5"/>
      <c r="Z78" s="5"/>
    </row>
    <row r="79" spans="1:26" ht="15" customHeight="1">
      <c r="A79" s="62"/>
      <c r="B79" s="5"/>
      <c r="C79" s="5"/>
      <c r="D79" s="5"/>
      <c r="E79" s="5"/>
      <c r="F79" s="5"/>
      <c r="G79" s="5"/>
      <c r="H79" s="5"/>
      <c r="I79" s="5"/>
      <c r="J79" s="16"/>
      <c r="K79" s="15"/>
      <c r="L79" s="16"/>
      <c r="M79" s="54"/>
      <c r="N79" s="31"/>
      <c r="O79" s="31"/>
      <c r="P79" s="31"/>
      <c r="Q79" s="31"/>
      <c r="R79" s="16"/>
      <c r="S79" s="5"/>
      <c r="T79" s="5"/>
      <c r="U79" s="5"/>
      <c r="V79" s="5"/>
      <c r="W79" s="5"/>
      <c r="X79" s="5"/>
      <c r="Y79" s="5"/>
      <c r="Z79" s="5"/>
    </row>
    <row r="80" spans="1:26" ht="15" customHeight="1">
      <c r="A80" s="62"/>
      <c r="B80" s="5"/>
      <c r="C80" s="5"/>
      <c r="D80" s="5"/>
      <c r="E80" s="5"/>
      <c r="F80" s="5"/>
      <c r="G80" s="5"/>
      <c r="H80" s="5"/>
      <c r="I80" s="5"/>
      <c r="J80" s="16"/>
      <c r="K80" s="15"/>
      <c r="L80" s="15"/>
      <c r="M80" s="31"/>
      <c r="N80" s="54"/>
      <c r="O80" s="31"/>
      <c r="P80" s="31"/>
      <c r="Q80" s="31"/>
      <c r="R80" s="16"/>
      <c r="S80" s="5"/>
      <c r="T80" s="5"/>
      <c r="U80" s="5"/>
      <c r="V80" s="5"/>
      <c r="W80" s="5"/>
      <c r="X80" s="5"/>
      <c r="Y80" s="5"/>
      <c r="Z80" s="5"/>
    </row>
    <row r="81" spans="1:26" ht="15" customHeight="1">
      <c r="A81" s="62"/>
      <c r="B81" s="5"/>
      <c r="C81" s="5"/>
      <c r="D81" s="5"/>
      <c r="E81" s="5"/>
      <c r="F81" s="5"/>
      <c r="G81" s="5"/>
      <c r="H81" s="5"/>
      <c r="I81" s="5"/>
      <c r="J81" s="16"/>
      <c r="K81" s="15"/>
      <c r="L81" s="16"/>
      <c r="M81" s="31"/>
      <c r="N81" s="31"/>
      <c r="O81" s="31"/>
      <c r="P81" s="31"/>
      <c r="Q81" s="31"/>
      <c r="R81" s="16"/>
      <c r="S81" s="5"/>
      <c r="T81" s="5"/>
      <c r="U81" s="5"/>
      <c r="V81" s="5"/>
      <c r="W81" s="5"/>
      <c r="X81" s="5"/>
      <c r="Y81" s="5"/>
      <c r="Z81" s="5"/>
    </row>
    <row r="82" spans="1:26" ht="15" customHeight="1">
      <c r="A82" s="62"/>
      <c r="B82" s="5"/>
      <c r="C82" s="5"/>
      <c r="D82" s="5"/>
      <c r="E82" s="5"/>
      <c r="F82" s="5"/>
      <c r="G82" s="5"/>
      <c r="H82" s="5"/>
      <c r="I82" s="5"/>
      <c r="J82" s="16"/>
      <c r="K82" s="15"/>
      <c r="L82" s="16"/>
      <c r="M82" s="31"/>
      <c r="N82" s="31"/>
      <c r="O82" s="31"/>
      <c r="P82" s="31"/>
      <c r="Q82" s="30"/>
      <c r="R82" s="16"/>
      <c r="S82" s="5"/>
      <c r="T82" s="5"/>
      <c r="U82" s="5"/>
      <c r="V82" s="5"/>
      <c r="W82" s="5"/>
      <c r="X82" s="5"/>
      <c r="Y82" s="5"/>
      <c r="Z82" s="5"/>
    </row>
    <row r="83" spans="1:26" ht="15" customHeight="1">
      <c r="A83" s="62"/>
      <c r="B83" s="5"/>
      <c r="C83" s="5"/>
      <c r="D83" s="5"/>
      <c r="E83" s="5"/>
      <c r="F83" s="5"/>
      <c r="G83" s="5"/>
      <c r="H83" s="5"/>
      <c r="I83" s="5"/>
      <c r="J83" s="16"/>
      <c r="K83" s="15"/>
      <c r="L83" s="16"/>
      <c r="M83" s="31"/>
      <c r="N83" s="31"/>
      <c r="O83" s="31"/>
      <c r="P83" s="31"/>
      <c r="Q83" s="31"/>
      <c r="R83" s="16"/>
      <c r="S83" s="5"/>
      <c r="T83" s="5"/>
      <c r="U83" s="5"/>
      <c r="V83" s="5"/>
      <c r="W83" s="5"/>
      <c r="X83" s="5"/>
      <c r="Y83" s="5"/>
      <c r="Z83" s="5"/>
    </row>
    <row r="84" spans="1:26" ht="15" customHeight="1">
      <c r="A84" s="62"/>
      <c r="B84" s="5"/>
      <c r="C84" s="5"/>
      <c r="D84" s="5"/>
      <c r="E84" s="5"/>
      <c r="F84" s="5"/>
      <c r="G84" s="5"/>
      <c r="H84" s="5"/>
      <c r="I84" s="5"/>
      <c r="J84" s="16"/>
      <c r="K84" s="15"/>
      <c r="L84" s="15"/>
      <c r="M84" s="90"/>
      <c r="N84" s="90"/>
      <c r="O84" s="90"/>
      <c r="P84" s="90"/>
      <c r="Q84" s="90"/>
      <c r="R84" s="16"/>
      <c r="S84" s="5"/>
      <c r="T84" s="5"/>
      <c r="U84" s="5"/>
      <c r="V84" s="5"/>
      <c r="W84" s="5"/>
      <c r="X84" s="5"/>
      <c r="Y84" s="5"/>
      <c r="Z84" s="5"/>
    </row>
    <row r="85" spans="1:26" ht="15" customHeight="1">
      <c r="A85" s="62"/>
      <c r="B85" s="5"/>
      <c r="C85" s="5"/>
      <c r="D85" s="5"/>
      <c r="E85" s="5"/>
      <c r="F85" s="5"/>
      <c r="G85" s="5"/>
      <c r="H85" s="5"/>
      <c r="I85" s="5"/>
      <c r="J85" s="16"/>
      <c r="K85" s="15"/>
      <c r="L85" s="16"/>
      <c r="M85" s="31"/>
      <c r="N85" s="54"/>
      <c r="O85" s="31"/>
      <c r="P85" s="31"/>
      <c r="Q85" s="31"/>
      <c r="R85" s="16"/>
      <c r="S85" s="5"/>
      <c r="T85" s="5"/>
      <c r="U85" s="5"/>
      <c r="V85" s="5"/>
      <c r="W85" s="5"/>
      <c r="X85" s="5"/>
      <c r="Y85" s="5"/>
      <c r="Z85" s="5"/>
    </row>
    <row r="86" spans="1:26" ht="15" customHeight="1">
      <c r="A86" s="62"/>
      <c r="B86" s="5"/>
      <c r="C86" s="5"/>
      <c r="D86" s="5"/>
      <c r="E86" s="5"/>
      <c r="F86" s="5"/>
      <c r="G86" s="5"/>
      <c r="H86" s="5"/>
      <c r="I86" s="5"/>
      <c r="J86" s="16"/>
      <c r="K86" s="15"/>
      <c r="L86" s="16"/>
      <c r="M86" s="31"/>
      <c r="N86" s="54"/>
      <c r="O86" s="31"/>
      <c r="P86" s="31"/>
      <c r="Q86" s="31"/>
      <c r="R86" s="16"/>
      <c r="S86" s="5"/>
      <c r="T86" s="5"/>
      <c r="U86" s="5"/>
      <c r="V86" s="5"/>
      <c r="W86" s="5"/>
      <c r="X86" s="5"/>
      <c r="Y86" s="5"/>
      <c r="Z86" s="5"/>
    </row>
    <row r="87" spans="1:26" ht="15" customHeight="1">
      <c r="A87" s="62"/>
      <c r="B87" s="5"/>
      <c r="C87" s="5"/>
      <c r="D87" s="5"/>
      <c r="E87" s="5"/>
      <c r="F87" s="5"/>
      <c r="G87" s="5"/>
      <c r="H87" s="5"/>
      <c r="I87" s="5"/>
      <c r="J87" s="16"/>
      <c r="K87" s="15"/>
      <c r="L87" s="16"/>
      <c r="M87" s="31"/>
      <c r="N87" s="31"/>
      <c r="O87" s="31"/>
      <c r="P87" s="31"/>
      <c r="Q87" s="31"/>
      <c r="R87" s="16"/>
      <c r="S87" s="5"/>
      <c r="T87" s="5"/>
      <c r="U87" s="5"/>
      <c r="V87" s="5"/>
      <c r="W87" s="5"/>
      <c r="X87" s="5"/>
      <c r="Y87" s="5"/>
      <c r="Z87" s="5"/>
    </row>
    <row r="88" spans="1:26" ht="15" customHeight="1">
      <c r="A88" s="62"/>
      <c r="B88" s="5"/>
      <c r="C88" s="5"/>
      <c r="D88" s="5"/>
      <c r="E88" s="5"/>
      <c r="F88" s="5"/>
      <c r="G88" s="5"/>
      <c r="H88" s="5"/>
      <c r="I88" s="5"/>
      <c r="J88" s="16"/>
      <c r="K88" s="15"/>
      <c r="L88" s="16"/>
      <c r="M88" s="31"/>
      <c r="N88" s="31"/>
      <c r="O88" s="31"/>
      <c r="P88" s="31"/>
      <c r="Q88" s="31"/>
      <c r="R88" s="16"/>
      <c r="S88" s="5"/>
      <c r="T88" s="5"/>
      <c r="U88" s="5"/>
      <c r="V88" s="5"/>
      <c r="W88" s="5"/>
      <c r="X88" s="5"/>
      <c r="Y88" s="5"/>
      <c r="Z88" s="5"/>
    </row>
    <row r="89" spans="1:26" ht="15" customHeight="1">
      <c r="A89" s="62"/>
      <c r="B89" s="5"/>
      <c r="C89" s="5"/>
      <c r="D89" s="5"/>
      <c r="E89" s="5"/>
      <c r="F89" s="5"/>
      <c r="G89" s="5"/>
      <c r="H89" s="5"/>
      <c r="I89" s="5"/>
      <c r="J89" s="16"/>
      <c r="K89" s="15"/>
      <c r="L89" s="16"/>
      <c r="M89" s="31"/>
      <c r="N89" s="31"/>
      <c r="O89" s="31"/>
      <c r="P89" s="31"/>
      <c r="Q89" s="31"/>
      <c r="R89" s="16"/>
      <c r="S89" s="5"/>
      <c r="T89" s="5"/>
      <c r="U89" s="5"/>
      <c r="V89" s="5"/>
      <c r="W89" s="5"/>
      <c r="X89" s="5"/>
      <c r="Y89" s="5"/>
      <c r="Z89" s="5"/>
    </row>
    <row r="90" spans="1:26" ht="15" customHeight="1">
      <c r="A90" s="62"/>
      <c r="B90" s="5"/>
      <c r="C90" s="5"/>
      <c r="D90" s="5"/>
      <c r="E90" s="5"/>
      <c r="F90" s="5"/>
      <c r="G90" s="5"/>
      <c r="H90" s="5"/>
      <c r="I90" s="5"/>
      <c r="J90" s="16"/>
      <c r="K90" s="15"/>
      <c r="L90" s="16"/>
      <c r="M90" s="31"/>
      <c r="N90" s="31"/>
      <c r="O90" s="31"/>
      <c r="P90" s="31"/>
      <c r="Q90" s="31"/>
      <c r="R90" s="16"/>
      <c r="S90" s="5"/>
      <c r="T90" s="5"/>
      <c r="U90" s="5"/>
      <c r="V90" s="5"/>
      <c r="W90" s="5"/>
      <c r="X90" s="5"/>
      <c r="Y90" s="5"/>
      <c r="Z90" s="5"/>
    </row>
    <row r="91" spans="1:26" ht="15" customHeight="1">
      <c r="A91" s="62"/>
      <c r="B91" s="5"/>
      <c r="C91" s="5"/>
      <c r="D91" s="5"/>
      <c r="E91" s="5"/>
      <c r="F91" s="5"/>
      <c r="G91" s="5"/>
      <c r="H91" s="5"/>
      <c r="I91" s="5"/>
      <c r="J91" s="16"/>
      <c r="K91" s="15"/>
      <c r="L91" s="15"/>
      <c r="M91" s="90"/>
      <c r="N91" s="90"/>
      <c r="O91" s="90"/>
      <c r="P91" s="90"/>
      <c r="Q91" s="90"/>
      <c r="R91" s="16"/>
      <c r="S91" s="5"/>
      <c r="T91" s="5"/>
      <c r="U91" s="5"/>
      <c r="V91" s="5"/>
      <c r="W91" s="5"/>
      <c r="X91" s="5"/>
      <c r="Y91" s="5"/>
      <c r="Z91" s="5"/>
    </row>
    <row r="92" spans="1:26" ht="15" customHeight="1">
      <c r="A92" s="62"/>
      <c r="B92" s="5"/>
      <c r="C92" s="5"/>
      <c r="D92" s="5"/>
      <c r="E92" s="5"/>
      <c r="F92" s="5"/>
      <c r="G92" s="5"/>
      <c r="H92" s="5"/>
      <c r="I92" s="5"/>
      <c r="J92" s="16"/>
      <c r="K92" s="15"/>
      <c r="L92" s="16"/>
      <c r="M92" s="31"/>
      <c r="N92" s="54"/>
      <c r="O92" s="31"/>
      <c r="P92" s="31"/>
      <c r="Q92" s="31"/>
      <c r="R92" s="16"/>
      <c r="S92" s="5"/>
      <c r="T92" s="5"/>
      <c r="U92" s="5"/>
      <c r="V92" s="5"/>
      <c r="W92" s="5"/>
      <c r="X92" s="5"/>
      <c r="Y92" s="5"/>
      <c r="Z92" s="5"/>
    </row>
    <row r="93" spans="1:26" ht="15" customHeight="1">
      <c r="A93" s="62"/>
      <c r="B93" s="5"/>
      <c r="C93" s="5"/>
      <c r="D93" s="5"/>
      <c r="E93" s="5"/>
      <c r="F93" s="5"/>
      <c r="G93" s="5"/>
      <c r="H93" s="5"/>
      <c r="I93" s="5"/>
      <c r="J93" s="16"/>
      <c r="K93" s="15"/>
      <c r="L93" s="16"/>
      <c r="M93" s="54"/>
      <c r="N93" s="54"/>
      <c r="O93" s="31"/>
      <c r="P93" s="31"/>
      <c r="Q93" s="31"/>
      <c r="R93" s="16"/>
      <c r="S93" s="5"/>
      <c r="T93" s="5"/>
      <c r="U93" s="5"/>
      <c r="V93" s="5"/>
      <c r="W93" s="5"/>
      <c r="X93" s="5"/>
      <c r="Y93" s="5"/>
      <c r="Z93" s="5"/>
    </row>
    <row r="94" spans="1:26" ht="15" customHeight="1">
      <c r="A94" s="62"/>
      <c r="B94" s="5"/>
      <c r="C94" s="5"/>
      <c r="D94" s="5"/>
      <c r="E94" s="5"/>
      <c r="F94" s="5"/>
      <c r="G94" s="5"/>
      <c r="H94" s="5"/>
      <c r="I94" s="5"/>
      <c r="J94" s="16"/>
      <c r="K94" s="15"/>
      <c r="L94" s="16"/>
      <c r="M94" s="31"/>
      <c r="N94" s="31"/>
      <c r="O94" s="31"/>
      <c r="P94" s="31"/>
      <c r="Q94" s="31"/>
      <c r="R94" s="16"/>
      <c r="S94" s="5"/>
      <c r="T94" s="5"/>
      <c r="U94" s="5"/>
      <c r="V94" s="5"/>
      <c r="W94" s="5"/>
      <c r="X94" s="5"/>
      <c r="Y94" s="5"/>
      <c r="Z94" s="5"/>
    </row>
    <row r="95" spans="1:26" ht="15" customHeight="1">
      <c r="A95" s="62"/>
      <c r="B95" s="5"/>
      <c r="C95" s="5"/>
      <c r="D95" s="5"/>
      <c r="E95" s="5"/>
      <c r="F95" s="5"/>
      <c r="G95" s="5"/>
      <c r="H95" s="5"/>
      <c r="I95" s="5"/>
      <c r="J95" s="16"/>
      <c r="K95" s="15"/>
      <c r="L95" s="16"/>
      <c r="M95" s="31"/>
      <c r="N95" s="31"/>
      <c r="O95" s="31"/>
      <c r="P95" s="31"/>
      <c r="Q95" s="31"/>
      <c r="R95" s="16"/>
      <c r="S95" s="5"/>
      <c r="T95" s="5"/>
      <c r="U95" s="5"/>
      <c r="V95" s="5"/>
      <c r="W95" s="5"/>
      <c r="X95" s="5"/>
      <c r="Y95" s="5"/>
      <c r="Z95" s="5"/>
    </row>
    <row r="96" spans="1:26" ht="15" customHeight="1">
      <c r="A96" s="62"/>
      <c r="B96" s="5"/>
      <c r="C96" s="5"/>
      <c r="D96" s="5"/>
      <c r="E96" s="5"/>
      <c r="F96" s="5"/>
      <c r="G96" s="5"/>
      <c r="H96" s="5"/>
      <c r="I96" s="5"/>
      <c r="J96" s="16"/>
      <c r="K96" s="15"/>
      <c r="L96" s="16"/>
      <c r="M96" s="31"/>
      <c r="N96" s="31"/>
      <c r="O96" s="31"/>
      <c r="P96" s="30"/>
      <c r="Q96" s="30"/>
      <c r="R96" s="16"/>
      <c r="S96" s="5"/>
      <c r="T96" s="5"/>
      <c r="U96" s="5"/>
      <c r="V96" s="5"/>
      <c r="W96" s="5"/>
      <c r="X96" s="5"/>
      <c r="Y96" s="5"/>
      <c r="Z96" s="5"/>
    </row>
    <row r="97" spans="1:26" ht="15" customHeight="1">
      <c r="A97" s="62"/>
      <c r="B97" s="5"/>
      <c r="C97" s="5"/>
      <c r="D97" s="5"/>
      <c r="E97" s="5"/>
      <c r="F97" s="5"/>
      <c r="G97" s="5"/>
      <c r="H97" s="5"/>
      <c r="I97" s="5"/>
      <c r="J97" s="16"/>
      <c r="K97" s="15"/>
      <c r="L97" s="16"/>
      <c r="M97" s="31"/>
      <c r="N97" s="31"/>
      <c r="O97" s="31"/>
      <c r="P97" s="31"/>
      <c r="Q97" s="31"/>
      <c r="R97" s="16"/>
      <c r="S97" s="5"/>
      <c r="T97" s="5"/>
      <c r="U97" s="5"/>
      <c r="V97" s="5"/>
      <c r="W97" s="5"/>
      <c r="X97" s="5"/>
      <c r="Y97" s="5"/>
      <c r="Z97" s="5"/>
    </row>
    <row r="98" spans="1:26" ht="15" customHeight="1">
      <c r="A98" s="62"/>
      <c r="B98" s="5"/>
      <c r="C98" s="5"/>
      <c r="D98" s="5"/>
      <c r="E98" s="5"/>
      <c r="F98" s="5"/>
      <c r="G98" s="5"/>
      <c r="H98" s="5"/>
      <c r="I98" s="5"/>
      <c r="J98" s="16"/>
      <c r="K98" s="15"/>
      <c r="L98" s="16"/>
      <c r="M98" s="31"/>
      <c r="N98" s="31"/>
      <c r="O98" s="31"/>
      <c r="P98" s="31"/>
      <c r="Q98" s="31"/>
      <c r="R98" s="16"/>
      <c r="S98" s="5"/>
      <c r="T98" s="5"/>
      <c r="U98" s="5"/>
      <c r="V98" s="5"/>
      <c r="W98" s="5"/>
      <c r="X98" s="5"/>
      <c r="Y98" s="5"/>
      <c r="Z98" s="5"/>
    </row>
    <row r="99" spans="1:26" ht="15" customHeight="1">
      <c r="A99" s="62"/>
      <c r="B99" s="5"/>
      <c r="C99" s="5"/>
      <c r="D99" s="5"/>
      <c r="E99" s="5"/>
      <c r="F99" s="5"/>
      <c r="G99" s="5"/>
      <c r="H99" s="5"/>
      <c r="I99" s="5"/>
      <c r="J99" s="16"/>
      <c r="K99" s="15"/>
      <c r="L99" s="16"/>
      <c r="M99" s="31"/>
      <c r="N99" s="31"/>
      <c r="O99" s="31"/>
      <c r="P99" s="31"/>
      <c r="Q99" s="31"/>
      <c r="R99" s="16"/>
      <c r="S99" s="5"/>
      <c r="T99" s="5"/>
      <c r="U99" s="5"/>
      <c r="V99" s="5"/>
      <c r="W99" s="5"/>
      <c r="X99" s="5"/>
      <c r="Y99" s="5"/>
      <c r="Z99" s="5"/>
    </row>
    <row r="100" spans="1:26" ht="15" customHeight="1">
      <c r="A100" s="62"/>
      <c r="B100" s="5"/>
      <c r="C100" s="5"/>
      <c r="D100" s="5"/>
      <c r="E100" s="5"/>
      <c r="F100" s="5"/>
      <c r="G100" s="5"/>
      <c r="H100" s="5"/>
      <c r="I100" s="5"/>
      <c r="J100" s="16"/>
      <c r="K100" s="15"/>
      <c r="L100" s="16"/>
      <c r="M100" s="31"/>
      <c r="N100" s="30"/>
      <c r="O100" s="31"/>
      <c r="P100" s="31"/>
      <c r="Q100" s="31"/>
      <c r="R100" s="16"/>
      <c r="S100" s="5"/>
      <c r="T100" s="5"/>
      <c r="U100" s="5"/>
      <c r="V100" s="5"/>
      <c r="W100" s="5"/>
      <c r="X100" s="5"/>
      <c r="Y100" s="5"/>
      <c r="Z100" s="5"/>
    </row>
    <row r="101" spans="1:26" ht="15" customHeight="1">
      <c r="A101" s="62"/>
      <c r="B101" s="5"/>
      <c r="C101" s="5"/>
      <c r="D101" s="5"/>
      <c r="E101" s="5"/>
      <c r="F101" s="5"/>
      <c r="G101" s="5"/>
      <c r="H101" s="5"/>
      <c r="I101" s="5"/>
      <c r="J101" s="16"/>
      <c r="K101" s="15"/>
      <c r="L101" s="16"/>
      <c r="M101" s="31"/>
      <c r="N101" s="31"/>
      <c r="O101" s="31"/>
      <c r="P101" s="31"/>
      <c r="Q101" s="31"/>
      <c r="R101" s="16"/>
      <c r="S101" s="5"/>
      <c r="T101" s="5"/>
      <c r="U101" s="5"/>
      <c r="V101" s="5"/>
      <c r="W101" s="5"/>
      <c r="X101" s="5"/>
      <c r="Y101" s="5"/>
      <c r="Z101" s="5"/>
    </row>
    <row r="102" spans="1:26" ht="15" customHeight="1">
      <c r="A102" s="62"/>
      <c r="B102" s="5"/>
      <c r="C102" s="5"/>
      <c r="D102" s="5"/>
      <c r="E102" s="5"/>
      <c r="F102" s="5"/>
      <c r="G102" s="5"/>
      <c r="H102" s="5"/>
      <c r="I102" s="5"/>
      <c r="J102" s="16"/>
      <c r="K102" s="15"/>
      <c r="L102" s="16"/>
      <c r="M102" s="31"/>
      <c r="N102" s="31"/>
      <c r="O102" s="31"/>
      <c r="P102" s="31"/>
      <c r="Q102" s="31"/>
      <c r="R102" s="16"/>
      <c r="S102" s="5"/>
      <c r="T102" s="5"/>
      <c r="U102" s="5"/>
      <c r="V102" s="5"/>
      <c r="W102" s="5"/>
      <c r="X102" s="5"/>
      <c r="Y102" s="5"/>
      <c r="Z102" s="5"/>
    </row>
    <row r="103" spans="1:26" ht="15" customHeight="1">
      <c r="A103" s="62"/>
      <c r="B103" s="5"/>
      <c r="C103" s="5"/>
      <c r="D103" s="5"/>
      <c r="E103" s="5"/>
      <c r="F103" s="5"/>
      <c r="G103" s="5"/>
      <c r="H103" s="5"/>
      <c r="I103" s="5"/>
      <c r="J103" s="16"/>
      <c r="K103" s="15"/>
      <c r="L103" s="16"/>
      <c r="M103" s="58"/>
      <c r="N103" s="58"/>
      <c r="O103" s="58"/>
      <c r="P103" s="58"/>
      <c r="Q103" s="90"/>
      <c r="R103" s="16"/>
      <c r="S103" s="5"/>
      <c r="T103" s="5"/>
      <c r="U103" s="5"/>
      <c r="V103" s="5"/>
      <c r="W103" s="5"/>
      <c r="X103" s="5"/>
      <c r="Y103" s="5"/>
      <c r="Z103" s="5"/>
    </row>
    <row r="104" spans="1:26" ht="15" customHeight="1">
      <c r="A104" s="62"/>
      <c r="B104" s="5"/>
      <c r="C104" s="5"/>
      <c r="D104" s="5"/>
      <c r="E104" s="5"/>
      <c r="F104" s="5"/>
      <c r="G104" s="5"/>
      <c r="H104" s="5"/>
      <c r="I104" s="5"/>
      <c r="J104" s="16"/>
      <c r="K104" s="15"/>
      <c r="L104" s="16"/>
      <c r="M104" s="54"/>
      <c r="N104" s="54"/>
      <c r="O104" s="31"/>
      <c r="P104" s="31"/>
      <c r="Q104" s="31"/>
      <c r="R104" s="16"/>
      <c r="S104" s="5"/>
      <c r="T104" s="5"/>
      <c r="U104" s="5"/>
      <c r="V104" s="5"/>
      <c r="W104" s="5"/>
      <c r="X104" s="5"/>
      <c r="Y104" s="5"/>
      <c r="Z104" s="5"/>
    </row>
    <row r="105" spans="1:26" ht="15" customHeight="1">
      <c r="A105" s="62"/>
      <c r="B105" s="5"/>
      <c r="C105" s="5"/>
      <c r="D105" s="5"/>
      <c r="E105" s="5"/>
      <c r="F105" s="5"/>
      <c r="G105" s="5"/>
      <c r="H105" s="5"/>
      <c r="I105" s="5"/>
      <c r="J105" s="16"/>
      <c r="K105" s="15"/>
      <c r="L105" s="15"/>
      <c r="M105" s="54"/>
      <c r="N105" s="54"/>
      <c r="O105" s="31"/>
      <c r="P105" s="31"/>
      <c r="Q105" s="31"/>
      <c r="R105" s="16"/>
      <c r="S105" s="5"/>
      <c r="T105" s="5"/>
      <c r="U105" s="5"/>
      <c r="V105" s="5"/>
      <c r="W105" s="5"/>
      <c r="X105" s="5"/>
      <c r="Y105" s="5"/>
      <c r="Z105" s="5"/>
    </row>
    <row r="106" spans="1:26" ht="15" customHeight="1">
      <c r="A106" s="62"/>
      <c r="B106" s="5"/>
      <c r="C106" s="5"/>
      <c r="D106" s="5"/>
      <c r="E106" s="5"/>
      <c r="F106" s="5"/>
      <c r="G106" s="5"/>
      <c r="H106" s="5"/>
      <c r="I106" s="5"/>
      <c r="J106" s="16"/>
      <c r="K106" s="15"/>
      <c r="L106" s="16"/>
      <c r="M106" s="31"/>
      <c r="N106" s="31"/>
      <c r="O106" s="31"/>
      <c r="P106" s="31"/>
      <c r="Q106" s="31"/>
      <c r="R106" s="16"/>
      <c r="S106" s="5"/>
      <c r="T106" s="5"/>
      <c r="U106" s="5"/>
      <c r="V106" s="5"/>
      <c r="W106" s="5"/>
      <c r="X106" s="5"/>
      <c r="Y106" s="5"/>
      <c r="Z106" s="5"/>
    </row>
    <row r="107" spans="1:26" ht="15" customHeight="1">
      <c r="A107" s="62"/>
      <c r="B107" s="5"/>
      <c r="C107" s="5"/>
      <c r="D107" s="5"/>
      <c r="E107" s="5"/>
      <c r="F107" s="5"/>
      <c r="G107" s="5"/>
      <c r="H107" s="5"/>
      <c r="I107" s="5"/>
      <c r="J107" s="16"/>
      <c r="K107" s="15"/>
      <c r="L107" s="16"/>
      <c r="M107" s="31"/>
      <c r="N107" s="31"/>
      <c r="O107" s="31"/>
      <c r="P107" s="31"/>
      <c r="Q107" s="31"/>
      <c r="R107" s="16"/>
      <c r="S107" s="5"/>
      <c r="T107" s="5"/>
      <c r="U107" s="5"/>
      <c r="V107" s="5"/>
      <c r="W107" s="5"/>
      <c r="X107" s="5"/>
      <c r="Y107" s="5"/>
      <c r="Z107" s="5"/>
    </row>
    <row r="108" spans="1:26" ht="15" customHeight="1">
      <c r="A108" s="62"/>
      <c r="B108" s="5"/>
      <c r="C108" s="5"/>
      <c r="D108" s="5"/>
      <c r="E108" s="5"/>
      <c r="F108" s="5"/>
      <c r="G108" s="5"/>
      <c r="H108" s="5"/>
      <c r="I108" s="5"/>
      <c r="J108" s="16"/>
      <c r="K108" s="15"/>
      <c r="L108" s="16"/>
      <c r="M108" s="31"/>
      <c r="N108" s="31"/>
      <c r="O108" s="31"/>
      <c r="P108" s="31"/>
      <c r="Q108" s="31"/>
      <c r="R108" s="16"/>
      <c r="S108" s="5"/>
      <c r="T108" s="5"/>
      <c r="U108" s="5"/>
      <c r="V108" s="5"/>
      <c r="W108" s="5"/>
      <c r="X108" s="5"/>
      <c r="Y108" s="5"/>
      <c r="Z108" s="5"/>
    </row>
    <row r="109" spans="1:26" ht="15" customHeight="1">
      <c r="A109" s="62"/>
      <c r="B109" s="5"/>
      <c r="C109" s="5"/>
      <c r="D109" s="5"/>
      <c r="E109" s="5"/>
      <c r="F109" s="5"/>
      <c r="G109" s="5"/>
      <c r="H109" s="5"/>
      <c r="I109" s="5"/>
      <c r="J109" s="16"/>
      <c r="K109" s="15"/>
      <c r="L109" s="16"/>
      <c r="M109" s="58"/>
      <c r="N109" s="58"/>
      <c r="O109" s="58"/>
      <c r="P109" s="58"/>
      <c r="Q109" s="58"/>
      <c r="R109" s="16"/>
      <c r="S109" s="5"/>
      <c r="T109" s="5"/>
      <c r="U109" s="5"/>
      <c r="V109" s="5"/>
      <c r="W109" s="5"/>
      <c r="X109" s="5"/>
      <c r="Y109" s="5"/>
      <c r="Z109" s="5"/>
    </row>
    <row r="110" spans="1:26" ht="15" customHeight="1">
      <c r="A110" s="62"/>
      <c r="B110" s="5"/>
      <c r="C110" s="5"/>
      <c r="D110" s="5"/>
      <c r="E110" s="5"/>
      <c r="F110" s="5"/>
      <c r="G110" s="5"/>
      <c r="H110" s="5"/>
      <c r="I110" s="5"/>
      <c r="J110" s="16"/>
      <c r="K110" s="15"/>
      <c r="L110" s="16"/>
      <c r="M110" s="54"/>
      <c r="N110" s="54"/>
      <c r="O110" s="31"/>
      <c r="P110" s="31"/>
      <c r="Q110" s="31"/>
      <c r="R110" s="16"/>
      <c r="S110" s="5"/>
      <c r="T110" s="5"/>
      <c r="U110" s="5"/>
      <c r="V110" s="5"/>
      <c r="W110" s="5"/>
      <c r="X110" s="5"/>
      <c r="Y110" s="5"/>
      <c r="Z110" s="5"/>
    </row>
    <row r="111" spans="1:26" ht="15" customHeight="1">
      <c r="A111" s="62"/>
      <c r="B111" s="5"/>
      <c r="C111" s="5"/>
      <c r="D111" s="5"/>
      <c r="E111" s="5"/>
      <c r="F111" s="5"/>
      <c r="G111" s="5"/>
      <c r="H111" s="5"/>
      <c r="I111" s="5"/>
      <c r="J111" s="16"/>
      <c r="K111" s="15"/>
      <c r="L111" s="15"/>
      <c r="M111" s="54"/>
      <c r="N111" s="54"/>
      <c r="O111" s="31"/>
      <c r="P111" s="31"/>
      <c r="Q111" s="31"/>
      <c r="R111" s="16"/>
      <c r="S111" s="5"/>
      <c r="T111" s="5"/>
      <c r="U111" s="5"/>
      <c r="V111" s="5"/>
      <c r="W111" s="5"/>
      <c r="X111" s="5"/>
      <c r="Y111" s="5"/>
      <c r="Z111" s="5"/>
    </row>
    <row r="112" spans="1:26" ht="15" customHeight="1">
      <c r="A112" s="62"/>
      <c r="B112" s="5"/>
      <c r="C112" s="5"/>
      <c r="D112" s="5"/>
      <c r="E112" s="5"/>
      <c r="F112" s="5"/>
      <c r="G112" s="5"/>
      <c r="H112" s="5"/>
      <c r="I112" s="5"/>
      <c r="J112" s="16"/>
      <c r="K112" s="15"/>
      <c r="L112" s="16"/>
      <c r="M112" s="31"/>
      <c r="N112" s="31"/>
      <c r="O112" s="31"/>
      <c r="P112" s="31"/>
      <c r="Q112" s="31"/>
      <c r="R112" s="16"/>
      <c r="S112" s="5"/>
      <c r="T112" s="5"/>
      <c r="U112" s="5"/>
      <c r="V112" s="5"/>
      <c r="W112" s="5"/>
      <c r="X112" s="5"/>
      <c r="Y112" s="5"/>
      <c r="Z112" s="5"/>
    </row>
    <row r="113" spans="1:26" ht="15" customHeight="1">
      <c r="A113" s="62"/>
      <c r="B113" s="5"/>
      <c r="C113" s="5"/>
      <c r="D113" s="5"/>
      <c r="E113" s="5"/>
      <c r="F113" s="5"/>
      <c r="G113" s="5"/>
      <c r="H113" s="5"/>
      <c r="I113" s="5"/>
      <c r="J113" s="16"/>
      <c r="K113" s="15"/>
      <c r="L113" s="16"/>
      <c r="M113" s="31"/>
      <c r="N113" s="31"/>
      <c r="O113" s="31"/>
      <c r="P113" s="31"/>
      <c r="Q113" s="31"/>
      <c r="R113" s="16"/>
      <c r="S113" s="5"/>
      <c r="T113" s="5"/>
      <c r="U113" s="5"/>
      <c r="V113" s="5"/>
      <c r="W113" s="5"/>
      <c r="X113" s="5"/>
      <c r="Y113" s="5"/>
      <c r="Z113" s="5"/>
    </row>
    <row r="114" spans="1:26" ht="15" customHeight="1">
      <c r="A114" s="62"/>
      <c r="B114" s="5"/>
      <c r="C114" s="5"/>
      <c r="D114" s="5"/>
      <c r="E114" s="5"/>
      <c r="F114" s="5"/>
      <c r="G114" s="5"/>
      <c r="H114" s="5"/>
      <c r="I114" s="5"/>
      <c r="J114" s="16"/>
      <c r="K114" s="15"/>
      <c r="L114" s="16"/>
      <c r="M114" s="58"/>
      <c r="N114" s="58"/>
      <c r="O114" s="58"/>
      <c r="P114" s="58"/>
      <c r="Q114" s="58"/>
      <c r="R114" s="16"/>
      <c r="S114" s="5"/>
      <c r="T114" s="5"/>
      <c r="U114" s="5"/>
      <c r="V114" s="5"/>
      <c r="W114" s="5"/>
      <c r="X114" s="5"/>
      <c r="Y114" s="5"/>
      <c r="Z114" s="5"/>
    </row>
    <row r="115" spans="1:26" ht="15" customHeight="1">
      <c r="A115" s="62"/>
      <c r="B115" s="5"/>
      <c r="C115" s="5"/>
      <c r="D115" s="5"/>
      <c r="E115" s="5"/>
      <c r="F115" s="5"/>
      <c r="G115" s="5"/>
      <c r="H115" s="5"/>
      <c r="I115" s="5"/>
      <c r="J115" s="16"/>
      <c r="K115" s="15"/>
      <c r="L115" s="16"/>
      <c r="M115" s="31"/>
      <c r="N115" s="31"/>
      <c r="O115" s="31"/>
      <c r="P115" s="31"/>
      <c r="Q115" s="31"/>
      <c r="R115" s="16"/>
      <c r="S115" s="5"/>
      <c r="T115" s="5"/>
      <c r="U115" s="5"/>
      <c r="V115" s="5"/>
      <c r="W115" s="5"/>
      <c r="X115" s="5"/>
      <c r="Y115" s="5"/>
      <c r="Z115" s="5"/>
    </row>
    <row r="116" spans="1:26" ht="15" customHeight="1">
      <c r="A116" s="62"/>
      <c r="B116" s="5"/>
      <c r="C116" s="5"/>
      <c r="D116" s="5"/>
      <c r="E116" s="5"/>
      <c r="F116" s="5"/>
      <c r="G116" s="5"/>
      <c r="H116" s="5"/>
      <c r="I116" s="5"/>
      <c r="J116" s="16"/>
      <c r="K116" s="15"/>
      <c r="L116" s="15"/>
      <c r="M116" s="30"/>
      <c r="N116" s="30"/>
      <c r="O116" s="31"/>
      <c r="P116" s="31"/>
      <c r="Q116" s="31"/>
      <c r="R116" s="16"/>
      <c r="S116" s="5"/>
      <c r="T116" s="5"/>
      <c r="U116" s="5"/>
      <c r="V116" s="5"/>
      <c r="W116" s="5"/>
      <c r="X116" s="5"/>
      <c r="Y116" s="5"/>
      <c r="Z116" s="5"/>
    </row>
    <row r="117" spans="1:26" ht="15" customHeight="1">
      <c r="A117" s="62"/>
      <c r="B117" s="5"/>
      <c r="C117" s="5"/>
      <c r="D117" s="5"/>
      <c r="E117" s="5"/>
      <c r="F117" s="5"/>
      <c r="G117" s="5"/>
      <c r="H117" s="5"/>
      <c r="I117" s="5"/>
      <c r="J117" s="16"/>
      <c r="K117" s="15"/>
      <c r="L117" s="16"/>
      <c r="M117" s="31"/>
      <c r="N117" s="31"/>
      <c r="O117" s="31"/>
      <c r="P117" s="31"/>
      <c r="Q117" s="31"/>
      <c r="R117" s="16"/>
      <c r="S117" s="5"/>
      <c r="T117" s="5"/>
      <c r="U117" s="5"/>
      <c r="V117" s="5"/>
      <c r="W117" s="5"/>
      <c r="X117" s="5"/>
      <c r="Y117" s="5"/>
      <c r="Z117" s="5"/>
    </row>
    <row r="118" spans="1:26" ht="15" customHeight="1">
      <c r="A118" s="62"/>
      <c r="B118" s="5"/>
      <c r="C118" s="5"/>
      <c r="D118" s="5"/>
      <c r="E118" s="5"/>
      <c r="F118" s="5"/>
      <c r="G118" s="5"/>
      <c r="H118" s="5"/>
      <c r="I118" s="5"/>
      <c r="J118" s="16"/>
      <c r="K118" s="15"/>
      <c r="L118" s="16"/>
      <c r="M118" s="31"/>
      <c r="N118" s="31"/>
      <c r="O118" s="31"/>
      <c r="P118" s="31"/>
      <c r="Q118" s="31"/>
      <c r="R118" s="16"/>
      <c r="S118" s="5"/>
      <c r="T118" s="5"/>
      <c r="U118" s="5"/>
      <c r="V118" s="5"/>
      <c r="W118" s="5"/>
      <c r="X118" s="5"/>
      <c r="Y118" s="5"/>
      <c r="Z118" s="5"/>
    </row>
    <row r="119" spans="1:26" ht="15" customHeight="1">
      <c r="A119" s="62"/>
      <c r="B119" s="5"/>
      <c r="C119" s="5"/>
      <c r="D119" s="5"/>
      <c r="E119" s="5"/>
      <c r="F119" s="5"/>
      <c r="G119" s="5"/>
      <c r="H119" s="5"/>
      <c r="I119" s="5"/>
      <c r="J119" s="16"/>
      <c r="K119" s="15"/>
      <c r="L119" s="16"/>
      <c r="M119" s="31"/>
      <c r="N119" s="31"/>
      <c r="O119" s="31"/>
      <c r="P119" s="31"/>
      <c r="Q119" s="31"/>
      <c r="R119" s="16"/>
      <c r="S119" s="5"/>
      <c r="T119" s="5"/>
      <c r="U119" s="5"/>
      <c r="V119" s="5"/>
      <c r="W119" s="5"/>
      <c r="X119" s="5"/>
      <c r="Y119" s="5"/>
      <c r="Z119" s="5"/>
    </row>
    <row r="120" spans="1:26" ht="15" customHeight="1">
      <c r="A120" s="62"/>
      <c r="B120" s="5"/>
      <c r="C120" s="5"/>
      <c r="D120" s="5"/>
      <c r="E120" s="5"/>
      <c r="F120" s="5"/>
      <c r="G120" s="5"/>
      <c r="H120" s="5"/>
      <c r="I120" s="5"/>
      <c r="J120" s="16"/>
      <c r="K120" s="15"/>
      <c r="L120" s="16"/>
      <c r="M120" s="30"/>
      <c r="N120" s="30"/>
      <c r="O120" s="30"/>
      <c r="P120" s="30"/>
      <c r="Q120" s="30"/>
      <c r="R120" s="16"/>
      <c r="S120" s="5"/>
      <c r="T120" s="5"/>
      <c r="U120" s="5"/>
      <c r="V120" s="5"/>
      <c r="W120" s="5"/>
      <c r="X120" s="5"/>
      <c r="Y120" s="5"/>
      <c r="Z120" s="5"/>
    </row>
    <row r="121" spans="1:26" ht="15" customHeight="1">
      <c r="A121" s="62"/>
      <c r="B121" s="5"/>
      <c r="C121" s="5"/>
      <c r="D121" s="5"/>
      <c r="E121" s="5"/>
      <c r="F121" s="5"/>
      <c r="G121" s="5"/>
      <c r="H121" s="5"/>
      <c r="I121" s="5"/>
      <c r="J121" s="16"/>
      <c r="K121" s="15"/>
      <c r="L121" s="15"/>
      <c r="M121" s="31"/>
      <c r="N121" s="31"/>
      <c r="O121" s="31"/>
      <c r="P121" s="31"/>
      <c r="Q121" s="31"/>
      <c r="R121" s="16"/>
      <c r="S121" s="5"/>
      <c r="T121" s="5"/>
      <c r="U121" s="5"/>
      <c r="V121" s="5"/>
      <c r="W121" s="5"/>
      <c r="X121" s="5"/>
      <c r="Y121" s="5"/>
      <c r="Z121" s="5"/>
    </row>
    <row r="122" spans="1:26" ht="15" customHeight="1">
      <c r="A122" s="62"/>
      <c r="B122" s="5"/>
      <c r="C122" s="5"/>
      <c r="D122" s="5"/>
      <c r="E122" s="5"/>
      <c r="F122" s="5"/>
      <c r="G122" s="5"/>
      <c r="H122" s="5"/>
      <c r="I122" s="5"/>
      <c r="J122" s="16"/>
      <c r="K122" s="15"/>
      <c r="L122" s="16"/>
      <c r="M122" s="31"/>
      <c r="N122" s="31"/>
      <c r="O122" s="31"/>
      <c r="P122" s="31"/>
      <c r="Q122" s="31"/>
      <c r="R122" s="16"/>
      <c r="S122" s="5"/>
      <c r="T122" s="5"/>
      <c r="U122" s="5"/>
      <c r="V122" s="5"/>
      <c r="W122" s="5"/>
      <c r="X122" s="5"/>
      <c r="Y122" s="5"/>
      <c r="Z122" s="5"/>
    </row>
    <row r="123" spans="1:26" ht="15" customHeight="1">
      <c r="A123" s="62"/>
      <c r="B123" s="5"/>
      <c r="C123" s="5"/>
      <c r="D123" s="5"/>
      <c r="E123" s="5"/>
      <c r="F123" s="5"/>
      <c r="G123" s="5"/>
      <c r="H123" s="5"/>
      <c r="I123" s="5"/>
      <c r="J123" s="16"/>
      <c r="K123" s="15"/>
      <c r="L123" s="16"/>
      <c r="M123" s="31"/>
      <c r="N123" s="31"/>
      <c r="O123" s="31"/>
      <c r="P123" s="31"/>
      <c r="Q123" s="31"/>
      <c r="R123" s="16"/>
      <c r="S123" s="5"/>
      <c r="T123" s="5"/>
      <c r="U123" s="5"/>
      <c r="V123" s="5"/>
      <c r="W123" s="5"/>
      <c r="X123" s="5"/>
      <c r="Y123" s="5"/>
      <c r="Z123" s="5"/>
    </row>
    <row r="124" spans="1:26" ht="15" customHeight="1">
      <c r="A124" s="62"/>
      <c r="B124" s="5"/>
      <c r="C124" s="5"/>
      <c r="D124" s="5"/>
      <c r="E124" s="5"/>
      <c r="F124" s="5"/>
      <c r="G124" s="5"/>
      <c r="H124" s="5"/>
      <c r="I124" s="5"/>
      <c r="J124" s="16"/>
      <c r="K124" s="15"/>
      <c r="L124" s="16"/>
      <c r="M124" s="31"/>
      <c r="N124" s="31"/>
      <c r="O124" s="31"/>
      <c r="P124" s="31"/>
      <c r="Q124" s="31"/>
      <c r="R124" s="16"/>
      <c r="S124" s="5"/>
      <c r="T124" s="5"/>
      <c r="U124" s="5"/>
      <c r="V124" s="5"/>
      <c r="W124" s="5"/>
      <c r="X124" s="5"/>
      <c r="Y124" s="5"/>
      <c r="Z124" s="5"/>
    </row>
    <row r="125" spans="1:26" ht="15" customHeight="1">
      <c r="A125" s="62"/>
      <c r="B125" s="5"/>
      <c r="C125" s="5"/>
      <c r="D125" s="5"/>
      <c r="E125" s="5"/>
      <c r="F125" s="5"/>
      <c r="G125" s="5"/>
      <c r="H125" s="5"/>
      <c r="I125" s="5"/>
      <c r="J125" s="16"/>
      <c r="K125" s="15"/>
      <c r="L125" s="15"/>
      <c r="M125" s="58"/>
      <c r="N125" s="58"/>
      <c r="O125" s="58"/>
      <c r="P125" s="58"/>
      <c r="Q125" s="58"/>
      <c r="R125" s="16"/>
      <c r="S125" s="5"/>
      <c r="T125" s="5"/>
      <c r="U125" s="5"/>
      <c r="V125" s="5"/>
      <c r="W125" s="5"/>
      <c r="X125" s="5"/>
      <c r="Y125" s="5"/>
      <c r="Z125" s="5"/>
    </row>
    <row r="126" spans="1:26" ht="15" customHeight="1">
      <c r="A126" s="62"/>
      <c r="B126" s="5"/>
      <c r="C126" s="5"/>
      <c r="D126" s="5"/>
      <c r="E126" s="5"/>
      <c r="F126" s="5"/>
      <c r="G126" s="5"/>
      <c r="H126" s="5"/>
      <c r="I126" s="5"/>
      <c r="J126" s="16"/>
      <c r="K126" s="15"/>
      <c r="L126" s="15"/>
      <c r="M126" s="31"/>
      <c r="N126" s="31"/>
      <c r="O126" s="31"/>
      <c r="P126" s="31"/>
      <c r="Q126" s="31"/>
      <c r="R126" s="16"/>
      <c r="S126" s="5"/>
      <c r="T126" s="5"/>
      <c r="U126" s="5"/>
      <c r="V126" s="5"/>
      <c r="W126" s="5"/>
      <c r="X126" s="5"/>
      <c r="Y126" s="5"/>
      <c r="Z126" s="5"/>
    </row>
    <row r="127" spans="1:26" ht="15" customHeight="1">
      <c r="A127" s="62"/>
      <c r="B127" s="5"/>
      <c r="C127" s="5"/>
      <c r="D127" s="5"/>
      <c r="E127" s="5"/>
      <c r="F127" s="5"/>
      <c r="G127" s="5"/>
      <c r="H127" s="5"/>
      <c r="I127" s="5"/>
      <c r="J127" s="16"/>
      <c r="K127" s="15"/>
      <c r="L127" s="16"/>
      <c r="M127" s="30"/>
      <c r="N127" s="30"/>
      <c r="O127" s="31"/>
      <c r="P127" s="31"/>
      <c r="Q127" s="31"/>
      <c r="R127" s="16"/>
      <c r="S127" s="5"/>
      <c r="T127" s="5"/>
      <c r="U127" s="5"/>
      <c r="V127" s="5"/>
      <c r="W127" s="5"/>
      <c r="X127" s="5"/>
      <c r="Y127" s="5"/>
      <c r="Z127" s="5"/>
    </row>
    <row r="128" spans="1:26" ht="15" customHeight="1">
      <c r="A128" s="62"/>
      <c r="B128" s="5"/>
      <c r="C128" s="5"/>
      <c r="D128" s="5"/>
      <c r="E128" s="5"/>
      <c r="F128" s="5"/>
      <c r="G128" s="5"/>
      <c r="H128" s="5"/>
      <c r="I128" s="5"/>
      <c r="J128" s="16"/>
      <c r="K128" s="15"/>
      <c r="L128" s="16"/>
      <c r="M128" s="30"/>
      <c r="N128" s="31"/>
      <c r="O128" s="31"/>
      <c r="P128" s="31"/>
      <c r="Q128" s="31"/>
      <c r="R128" s="16"/>
      <c r="S128" s="5"/>
      <c r="T128" s="5"/>
      <c r="U128" s="5"/>
      <c r="V128" s="5"/>
      <c r="W128" s="5"/>
      <c r="X128" s="5"/>
      <c r="Y128" s="5"/>
      <c r="Z128" s="5"/>
    </row>
    <row r="129" spans="1:26" ht="15" customHeight="1">
      <c r="A129" s="62"/>
      <c r="B129" s="5"/>
      <c r="C129" s="5"/>
      <c r="D129" s="5"/>
      <c r="E129" s="5"/>
      <c r="F129" s="5"/>
      <c r="G129" s="5"/>
      <c r="H129" s="5"/>
      <c r="I129" s="5"/>
      <c r="J129" s="16"/>
      <c r="K129" s="15"/>
      <c r="L129" s="16"/>
      <c r="M129" s="54"/>
      <c r="N129" s="54"/>
      <c r="O129" s="31"/>
      <c r="P129" s="31"/>
      <c r="Q129" s="31"/>
      <c r="R129" s="16"/>
      <c r="S129" s="5"/>
      <c r="T129" s="5"/>
      <c r="U129" s="5"/>
      <c r="V129" s="5"/>
      <c r="W129" s="5"/>
      <c r="X129" s="5"/>
      <c r="Y129" s="5"/>
      <c r="Z129" s="5"/>
    </row>
    <row r="130" spans="1:26" ht="15" customHeight="1">
      <c r="A130" s="62"/>
      <c r="B130" s="5"/>
      <c r="C130" s="5"/>
      <c r="D130" s="5"/>
      <c r="E130" s="5"/>
      <c r="F130" s="5"/>
      <c r="G130" s="5"/>
      <c r="H130" s="5"/>
      <c r="I130" s="5"/>
      <c r="J130" s="16"/>
      <c r="K130" s="15"/>
      <c r="L130" s="15"/>
      <c r="M130" s="54"/>
      <c r="N130" s="54"/>
      <c r="O130" s="31"/>
      <c r="P130" s="31"/>
      <c r="Q130" s="31"/>
      <c r="R130" s="16"/>
      <c r="S130" s="5"/>
      <c r="T130" s="5"/>
      <c r="U130" s="5"/>
      <c r="V130" s="5"/>
      <c r="W130" s="5"/>
      <c r="X130" s="5"/>
      <c r="Y130" s="5"/>
      <c r="Z130" s="5"/>
    </row>
    <row r="131" spans="1:26" ht="15" customHeight="1">
      <c r="A131" s="62"/>
      <c r="B131" s="5"/>
      <c r="C131" s="5"/>
      <c r="D131" s="5"/>
      <c r="E131" s="5"/>
      <c r="F131" s="5"/>
      <c r="G131" s="5"/>
      <c r="H131" s="5"/>
      <c r="I131" s="5"/>
      <c r="J131" s="16"/>
      <c r="K131" s="15"/>
      <c r="L131" s="16"/>
      <c r="M131" s="31"/>
      <c r="N131" s="31"/>
      <c r="O131" s="31"/>
      <c r="P131" s="31"/>
      <c r="Q131" s="31"/>
      <c r="R131" s="16"/>
      <c r="S131" s="5"/>
      <c r="T131" s="5"/>
      <c r="U131" s="5"/>
      <c r="V131" s="5"/>
      <c r="W131" s="5"/>
      <c r="X131" s="5"/>
      <c r="Y131" s="5"/>
      <c r="Z131" s="5"/>
    </row>
    <row r="132" spans="1:26" ht="15" customHeight="1">
      <c r="A132" s="62"/>
      <c r="B132" s="5"/>
      <c r="C132" s="5"/>
      <c r="D132" s="5"/>
      <c r="E132" s="5"/>
      <c r="F132" s="5"/>
      <c r="G132" s="5"/>
      <c r="H132" s="5"/>
      <c r="I132" s="5"/>
      <c r="J132" s="16"/>
      <c r="K132" s="15"/>
      <c r="L132" s="16"/>
      <c r="M132" s="31"/>
      <c r="N132" s="31"/>
      <c r="O132" s="31"/>
      <c r="P132" s="31"/>
      <c r="Q132" s="31"/>
      <c r="R132" s="16"/>
      <c r="S132" s="5"/>
      <c r="T132" s="5"/>
      <c r="U132" s="5"/>
      <c r="V132" s="5"/>
      <c r="W132" s="5"/>
      <c r="X132" s="5"/>
      <c r="Y132" s="5"/>
      <c r="Z132" s="5"/>
    </row>
    <row r="133" spans="1:26" ht="15" customHeight="1">
      <c r="A133" s="62"/>
      <c r="B133" s="5"/>
      <c r="C133" s="5"/>
      <c r="D133" s="5"/>
      <c r="E133" s="5"/>
      <c r="F133" s="5"/>
      <c r="G133" s="5"/>
      <c r="H133" s="5"/>
      <c r="I133" s="5"/>
      <c r="J133" s="16"/>
      <c r="K133" s="15"/>
      <c r="L133" s="16"/>
      <c r="M133" s="31"/>
      <c r="N133" s="54"/>
      <c r="O133" s="31"/>
      <c r="P133" s="30"/>
      <c r="Q133" s="30"/>
      <c r="R133" s="16"/>
      <c r="S133" s="5"/>
      <c r="T133" s="5"/>
      <c r="U133" s="5"/>
      <c r="V133" s="5"/>
      <c r="W133" s="5"/>
      <c r="X133" s="5"/>
      <c r="Y133" s="5"/>
      <c r="Z133" s="5"/>
    </row>
    <row r="134" spans="1:26" ht="15" customHeight="1">
      <c r="A134" s="62"/>
      <c r="B134" s="5"/>
      <c r="C134" s="5"/>
      <c r="D134" s="5"/>
      <c r="E134" s="5"/>
      <c r="F134" s="5"/>
      <c r="G134" s="5"/>
      <c r="H134" s="5"/>
      <c r="I134" s="5"/>
      <c r="J134" s="16"/>
      <c r="K134" s="15"/>
      <c r="L134" s="16"/>
      <c r="M134" s="31"/>
      <c r="N134" s="30"/>
      <c r="O134" s="30"/>
      <c r="P134" s="31"/>
      <c r="Q134" s="31"/>
      <c r="R134" s="16"/>
      <c r="S134" s="5"/>
      <c r="T134" s="5"/>
      <c r="U134" s="5"/>
      <c r="V134" s="5"/>
      <c r="W134" s="5"/>
      <c r="X134" s="5"/>
      <c r="Y134" s="5"/>
      <c r="Z134" s="5"/>
    </row>
    <row r="135" spans="1:26" ht="15" customHeight="1">
      <c r="A135" s="62"/>
      <c r="B135" s="5"/>
      <c r="C135" s="5"/>
      <c r="D135" s="5"/>
      <c r="E135" s="5"/>
      <c r="F135" s="5"/>
      <c r="G135" s="5"/>
      <c r="H135" s="5"/>
      <c r="I135" s="5"/>
      <c r="J135" s="16"/>
      <c r="K135" s="15"/>
      <c r="L135" s="16"/>
      <c r="M135" s="31"/>
      <c r="N135" s="31"/>
      <c r="O135" s="31"/>
      <c r="P135" s="31"/>
      <c r="Q135" s="31"/>
      <c r="R135" s="16"/>
      <c r="S135" s="5"/>
      <c r="T135" s="5"/>
      <c r="U135" s="5"/>
      <c r="V135" s="5"/>
      <c r="W135" s="5"/>
      <c r="X135" s="5"/>
      <c r="Y135" s="5"/>
      <c r="Z135" s="5"/>
    </row>
    <row r="136" spans="1:26" ht="15" customHeight="1">
      <c r="A136" s="62"/>
      <c r="B136" s="5"/>
      <c r="C136" s="5"/>
      <c r="D136" s="5"/>
      <c r="E136" s="5"/>
      <c r="F136" s="5"/>
      <c r="G136" s="5"/>
      <c r="H136" s="5"/>
      <c r="I136" s="5"/>
      <c r="J136" s="16"/>
      <c r="K136" s="15"/>
      <c r="L136" s="16"/>
      <c r="M136" s="31"/>
      <c r="N136" s="31"/>
      <c r="O136" s="31"/>
      <c r="P136" s="31"/>
      <c r="Q136" s="31"/>
      <c r="R136" s="16"/>
      <c r="S136" s="5"/>
      <c r="T136" s="5"/>
      <c r="U136" s="5"/>
      <c r="V136" s="5"/>
      <c r="W136" s="5"/>
      <c r="X136" s="5"/>
      <c r="Y136" s="5"/>
      <c r="Z136" s="5"/>
    </row>
    <row r="137" spans="1:26" ht="15" customHeight="1">
      <c r="A137" s="62"/>
      <c r="B137" s="5"/>
      <c r="C137" s="5"/>
      <c r="D137" s="5"/>
      <c r="E137" s="5"/>
      <c r="F137" s="5"/>
      <c r="G137" s="5"/>
      <c r="H137" s="5"/>
      <c r="I137" s="5"/>
      <c r="J137" s="16"/>
      <c r="K137" s="15"/>
      <c r="L137" s="16"/>
      <c r="M137" s="31"/>
      <c r="N137" s="31"/>
      <c r="O137" s="31"/>
      <c r="P137" s="31"/>
      <c r="Q137" s="31"/>
      <c r="R137" s="16"/>
      <c r="S137" s="5"/>
      <c r="T137" s="5"/>
      <c r="U137" s="5"/>
      <c r="V137" s="5"/>
      <c r="W137" s="5"/>
      <c r="X137" s="5"/>
      <c r="Y137" s="5"/>
      <c r="Z137" s="5"/>
    </row>
    <row r="138" spans="1:26" ht="15" customHeight="1">
      <c r="A138" s="62"/>
      <c r="B138" s="5"/>
      <c r="C138" s="5"/>
      <c r="D138" s="5"/>
      <c r="E138" s="5"/>
      <c r="F138" s="5"/>
      <c r="G138" s="5"/>
      <c r="H138" s="5"/>
      <c r="I138" s="5"/>
      <c r="J138" s="16"/>
      <c r="K138" s="15"/>
      <c r="L138" s="16"/>
      <c r="M138" s="31"/>
      <c r="N138" s="31"/>
      <c r="O138" s="31"/>
      <c r="P138" s="31"/>
      <c r="Q138" s="31"/>
      <c r="R138" s="16"/>
      <c r="S138" s="5"/>
      <c r="T138" s="5"/>
      <c r="U138" s="5"/>
      <c r="V138" s="5"/>
      <c r="W138" s="5"/>
      <c r="X138" s="5"/>
      <c r="Y138" s="5"/>
      <c r="Z138" s="5"/>
    </row>
    <row r="139" spans="1:26" ht="15" customHeight="1">
      <c r="A139" s="62"/>
      <c r="B139" s="5"/>
      <c r="C139" s="5"/>
      <c r="D139" s="5"/>
      <c r="E139" s="5"/>
      <c r="F139" s="5"/>
      <c r="G139" s="5"/>
      <c r="H139" s="5"/>
      <c r="I139" s="5"/>
      <c r="J139" s="16"/>
      <c r="K139" s="15"/>
      <c r="L139" s="16"/>
      <c r="M139" s="31"/>
      <c r="N139" s="31"/>
      <c r="O139" s="31"/>
      <c r="P139" s="31"/>
      <c r="Q139" s="31"/>
      <c r="R139" s="16"/>
      <c r="S139" s="5"/>
      <c r="T139" s="5"/>
      <c r="U139" s="5"/>
      <c r="V139" s="5"/>
      <c r="W139" s="5"/>
      <c r="X139" s="5"/>
      <c r="Y139" s="5"/>
      <c r="Z139" s="5"/>
    </row>
    <row r="140" spans="1:26" ht="15" customHeight="1">
      <c r="A140" s="62"/>
      <c r="B140" s="5"/>
      <c r="C140" s="5"/>
      <c r="D140" s="5"/>
      <c r="E140" s="5"/>
      <c r="F140" s="5"/>
      <c r="G140" s="5"/>
      <c r="H140" s="5"/>
      <c r="I140" s="5"/>
      <c r="J140" s="16"/>
      <c r="K140" s="15"/>
      <c r="L140" s="16"/>
      <c r="M140" s="31"/>
      <c r="N140" s="31"/>
      <c r="O140" s="31"/>
      <c r="P140" s="31"/>
      <c r="Q140" s="31"/>
      <c r="R140" s="16"/>
      <c r="S140" s="5"/>
      <c r="T140" s="5"/>
      <c r="U140" s="5"/>
      <c r="V140" s="5"/>
      <c r="W140" s="5"/>
      <c r="X140" s="5"/>
      <c r="Y140" s="5"/>
      <c r="Z140" s="5"/>
    </row>
    <row r="141" spans="1:26" ht="15" customHeight="1">
      <c r="A141" s="62"/>
      <c r="B141" s="5"/>
      <c r="C141" s="5"/>
      <c r="D141" s="5"/>
      <c r="E141" s="5"/>
      <c r="F141" s="5"/>
      <c r="G141" s="5"/>
      <c r="H141" s="5"/>
      <c r="I141" s="5"/>
      <c r="J141" s="16"/>
      <c r="K141" s="15"/>
      <c r="L141" s="16"/>
      <c r="M141" s="31"/>
      <c r="N141" s="31"/>
      <c r="O141" s="31"/>
      <c r="P141" s="31"/>
      <c r="Q141" s="31"/>
      <c r="R141" s="16"/>
      <c r="S141" s="5"/>
      <c r="T141" s="5"/>
      <c r="U141" s="5"/>
      <c r="V141" s="5"/>
      <c r="W141" s="5"/>
      <c r="X141" s="5"/>
      <c r="Y141" s="5"/>
      <c r="Z141" s="5"/>
    </row>
    <row r="142" spans="1:26" ht="15" customHeight="1">
      <c r="A142" s="62"/>
      <c r="B142" s="5"/>
      <c r="C142" s="5"/>
      <c r="D142" s="5"/>
      <c r="E142" s="5"/>
      <c r="F142" s="5"/>
      <c r="G142" s="5"/>
      <c r="H142" s="5"/>
      <c r="I142" s="5"/>
      <c r="J142" s="16"/>
      <c r="K142" s="15"/>
      <c r="L142" s="16"/>
      <c r="M142" s="31"/>
      <c r="N142" s="30"/>
      <c r="O142" s="31"/>
      <c r="P142" s="31"/>
      <c r="Q142" s="31"/>
      <c r="R142" s="16"/>
      <c r="S142" s="5"/>
      <c r="T142" s="5"/>
      <c r="U142" s="5"/>
      <c r="V142" s="5"/>
      <c r="W142" s="5"/>
      <c r="X142" s="5"/>
      <c r="Y142" s="5"/>
      <c r="Z142" s="5"/>
    </row>
    <row r="143" spans="1:26" ht="15" customHeight="1">
      <c r="A143" s="62"/>
      <c r="B143" s="5"/>
      <c r="C143" s="5"/>
      <c r="D143" s="5"/>
      <c r="E143" s="5"/>
      <c r="F143" s="5"/>
      <c r="G143" s="5"/>
      <c r="H143" s="5"/>
      <c r="I143" s="5"/>
      <c r="J143" s="16"/>
      <c r="K143" s="15"/>
      <c r="L143" s="16"/>
      <c r="M143" s="31"/>
      <c r="N143" s="31"/>
      <c r="O143" s="31"/>
      <c r="P143" s="31"/>
      <c r="Q143" s="31"/>
      <c r="R143" s="16"/>
      <c r="S143" s="5"/>
      <c r="T143" s="5"/>
      <c r="U143" s="5"/>
      <c r="V143" s="5"/>
      <c r="W143" s="5"/>
      <c r="X143" s="5"/>
      <c r="Y143" s="5"/>
      <c r="Z143" s="5"/>
    </row>
    <row r="144" spans="1:26" ht="15" customHeight="1">
      <c r="A144" s="62"/>
      <c r="B144" s="5"/>
      <c r="C144" s="5"/>
      <c r="D144" s="5"/>
      <c r="E144" s="5"/>
      <c r="F144" s="5"/>
      <c r="G144" s="5"/>
      <c r="H144" s="5"/>
      <c r="I144" s="5"/>
      <c r="J144" s="16"/>
      <c r="K144" s="15"/>
      <c r="L144" s="16"/>
      <c r="M144" s="31"/>
      <c r="N144" s="54"/>
      <c r="O144" s="31"/>
      <c r="P144" s="31"/>
      <c r="Q144" s="31"/>
      <c r="R144" s="16"/>
      <c r="S144" s="5"/>
      <c r="T144" s="5"/>
      <c r="U144" s="5"/>
      <c r="V144" s="5"/>
      <c r="W144" s="5"/>
      <c r="X144" s="5"/>
      <c r="Y144" s="5"/>
      <c r="Z144" s="5"/>
    </row>
    <row r="145" spans="1:26" ht="15" customHeight="1">
      <c r="A145" s="62"/>
      <c r="B145" s="5"/>
      <c r="C145" s="5"/>
      <c r="D145" s="5"/>
      <c r="E145" s="5"/>
      <c r="F145" s="5"/>
      <c r="G145" s="5"/>
      <c r="H145" s="5"/>
      <c r="I145" s="5"/>
      <c r="J145" s="16"/>
      <c r="K145" s="15"/>
      <c r="L145" s="16"/>
      <c r="M145" s="31"/>
      <c r="N145" s="31"/>
      <c r="O145" s="31"/>
      <c r="P145" s="31"/>
      <c r="Q145" s="31"/>
      <c r="R145" s="16"/>
      <c r="S145" s="5"/>
      <c r="T145" s="5"/>
      <c r="U145" s="5"/>
      <c r="V145" s="5"/>
      <c r="W145" s="5"/>
      <c r="X145" s="5"/>
      <c r="Y145" s="5"/>
      <c r="Z145" s="5"/>
    </row>
    <row r="146" spans="1:26" ht="15" customHeight="1">
      <c r="A146" s="62"/>
      <c r="B146" s="5"/>
      <c r="C146" s="5"/>
      <c r="D146" s="5"/>
      <c r="E146" s="5"/>
      <c r="F146" s="5"/>
      <c r="G146" s="5"/>
      <c r="H146" s="5"/>
      <c r="I146" s="5"/>
      <c r="J146" s="16"/>
      <c r="K146" s="15"/>
      <c r="L146" s="16"/>
      <c r="M146" s="54"/>
      <c r="N146" s="54"/>
      <c r="O146" s="31"/>
      <c r="P146" s="30"/>
      <c r="Q146" s="30"/>
      <c r="R146" s="16"/>
      <c r="S146" s="5"/>
      <c r="T146" s="5"/>
      <c r="U146" s="5"/>
      <c r="V146" s="5"/>
      <c r="W146" s="5"/>
      <c r="X146" s="5"/>
      <c r="Y146" s="5"/>
      <c r="Z146" s="5"/>
    </row>
    <row r="147" spans="1:26" ht="15" customHeight="1">
      <c r="A147" s="62"/>
      <c r="B147" s="5"/>
      <c r="C147" s="5"/>
      <c r="D147" s="5"/>
      <c r="E147" s="5"/>
      <c r="F147" s="5"/>
      <c r="G147" s="5"/>
      <c r="H147" s="5"/>
      <c r="I147" s="5"/>
      <c r="J147" s="16"/>
      <c r="K147" s="15"/>
      <c r="L147" s="16"/>
      <c r="M147" s="58"/>
      <c r="N147" s="58"/>
      <c r="O147" s="58"/>
      <c r="P147" s="58"/>
      <c r="Q147" s="58"/>
      <c r="R147" s="16"/>
      <c r="S147" s="5"/>
      <c r="T147" s="5"/>
      <c r="U147" s="5"/>
      <c r="V147" s="5"/>
      <c r="W147" s="5"/>
      <c r="X147" s="5"/>
      <c r="Y147" s="5"/>
      <c r="Z147" s="5"/>
    </row>
    <row r="148" spans="1:26" ht="15" customHeight="1">
      <c r="A148" s="62"/>
      <c r="B148" s="5"/>
      <c r="C148" s="5"/>
      <c r="D148" s="5"/>
      <c r="E148" s="5"/>
      <c r="F148" s="5"/>
      <c r="G148" s="5"/>
      <c r="H148" s="5"/>
      <c r="I148" s="5"/>
      <c r="J148" s="16"/>
      <c r="K148" s="15"/>
      <c r="L148" s="16"/>
      <c r="M148" s="31"/>
      <c r="N148" s="31"/>
      <c r="O148" s="31"/>
      <c r="P148" s="31"/>
      <c r="Q148" s="31"/>
      <c r="R148" s="16"/>
      <c r="S148" s="5"/>
      <c r="T148" s="5"/>
      <c r="U148" s="5"/>
      <c r="V148" s="5"/>
      <c r="W148" s="5"/>
      <c r="X148" s="5"/>
      <c r="Y148" s="5"/>
      <c r="Z148" s="5"/>
    </row>
    <row r="149" spans="1:26" ht="15" customHeight="1">
      <c r="A149" s="62"/>
      <c r="B149" s="5"/>
      <c r="C149" s="5"/>
      <c r="D149" s="5"/>
      <c r="E149" s="5"/>
      <c r="F149" s="5"/>
      <c r="G149" s="5"/>
      <c r="H149" s="5"/>
      <c r="I149" s="5"/>
      <c r="J149" s="16"/>
      <c r="K149" s="15"/>
      <c r="L149" s="15"/>
      <c r="M149" s="54"/>
      <c r="N149" s="54"/>
      <c r="O149" s="31"/>
      <c r="P149" s="31"/>
      <c r="Q149" s="31"/>
      <c r="R149" s="16"/>
      <c r="S149" s="5"/>
      <c r="T149" s="5"/>
      <c r="U149" s="5"/>
      <c r="V149" s="5"/>
      <c r="W149" s="5"/>
      <c r="X149" s="5"/>
      <c r="Y149" s="5"/>
      <c r="Z149" s="5"/>
    </row>
    <row r="150" spans="1:26" ht="15" customHeight="1">
      <c r="A150" s="62"/>
      <c r="B150" s="5"/>
      <c r="C150" s="5"/>
      <c r="D150" s="5"/>
      <c r="E150" s="5"/>
      <c r="F150" s="5"/>
      <c r="G150" s="5"/>
      <c r="H150" s="5"/>
      <c r="I150" s="5"/>
      <c r="J150" s="16"/>
      <c r="K150" s="15"/>
      <c r="L150" s="16"/>
      <c r="M150" s="31"/>
      <c r="N150" s="31"/>
      <c r="O150" s="31"/>
      <c r="P150" s="31"/>
      <c r="Q150" s="31"/>
      <c r="R150" s="16"/>
      <c r="S150" s="5"/>
      <c r="T150" s="5"/>
      <c r="U150" s="5"/>
      <c r="V150" s="5"/>
      <c r="W150" s="5"/>
      <c r="X150" s="5"/>
      <c r="Y150" s="5"/>
      <c r="Z150" s="5"/>
    </row>
    <row r="151" spans="1:26" ht="15" customHeight="1">
      <c r="A151" s="62"/>
      <c r="B151" s="5"/>
      <c r="C151" s="5"/>
      <c r="D151" s="5"/>
      <c r="E151" s="5"/>
      <c r="F151" s="5"/>
      <c r="G151" s="5"/>
      <c r="H151" s="5"/>
      <c r="I151" s="5"/>
      <c r="J151" s="16"/>
      <c r="K151" s="15"/>
      <c r="L151" s="16"/>
      <c r="M151" s="31"/>
      <c r="N151" s="31"/>
      <c r="O151" s="31"/>
      <c r="P151" s="31"/>
      <c r="Q151" s="31"/>
      <c r="R151" s="16"/>
      <c r="S151" s="5"/>
      <c r="T151" s="5"/>
      <c r="U151" s="5"/>
      <c r="V151" s="5"/>
      <c r="W151" s="5"/>
      <c r="X151" s="5"/>
      <c r="Y151" s="5"/>
      <c r="Z151" s="5"/>
    </row>
    <row r="152" spans="1:26" ht="15" customHeight="1">
      <c r="A152" s="62"/>
      <c r="B152" s="5"/>
      <c r="C152" s="5"/>
      <c r="D152" s="5"/>
      <c r="E152" s="5"/>
      <c r="F152" s="5"/>
      <c r="G152" s="5"/>
      <c r="H152" s="5"/>
      <c r="I152" s="5"/>
      <c r="J152" s="16"/>
      <c r="K152" s="15"/>
      <c r="L152" s="16"/>
      <c r="M152" s="58"/>
      <c r="N152" s="58"/>
      <c r="O152" s="58"/>
      <c r="P152" s="58"/>
      <c r="Q152" s="58"/>
      <c r="R152" s="16"/>
      <c r="S152" s="5"/>
      <c r="T152" s="5"/>
      <c r="U152" s="5"/>
      <c r="V152" s="5"/>
      <c r="W152" s="5"/>
      <c r="X152" s="5"/>
      <c r="Y152" s="5"/>
      <c r="Z152" s="5"/>
    </row>
    <row r="153" spans="1:26" ht="15" customHeight="1">
      <c r="A153" s="62"/>
      <c r="B153" s="5"/>
      <c r="C153" s="5"/>
      <c r="D153" s="5"/>
      <c r="E153" s="5"/>
      <c r="F153" s="5"/>
      <c r="G153" s="5"/>
      <c r="H153" s="5"/>
      <c r="I153" s="5"/>
      <c r="J153" s="16"/>
      <c r="K153" s="15"/>
      <c r="L153" s="16"/>
      <c r="M153" s="31"/>
      <c r="N153" s="31"/>
      <c r="O153" s="31"/>
      <c r="P153" s="31"/>
      <c r="Q153" s="31"/>
      <c r="R153" s="16"/>
      <c r="S153" s="5"/>
      <c r="T153" s="5"/>
      <c r="U153" s="5"/>
      <c r="V153" s="5"/>
      <c r="W153" s="5"/>
      <c r="X153" s="5"/>
      <c r="Y153" s="5"/>
      <c r="Z153" s="5"/>
    </row>
    <row r="154" spans="1:26" ht="15" customHeight="1">
      <c r="A154" s="62"/>
      <c r="B154" s="5"/>
      <c r="C154" s="5"/>
      <c r="D154" s="5"/>
      <c r="E154" s="5"/>
      <c r="F154" s="5"/>
      <c r="G154" s="5"/>
      <c r="H154" s="5"/>
      <c r="I154" s="5"/>
      <c r="J154" s="16"/>
      <c r="K154" s="15"/>
      <c r="L154" s="15"/>
      <c r="M154" s="31"/>
      <c r="N154" s="31"/>
      <c r="O154" s="31"/>
      <c r="P154" s="31"/>
      <c r="Q154" s="31"/>
      <c r="R154" s="16"/>
      <c r="S154" s="5"/>
      <c r="T154" s="5"/>
      <c r="U154" s="5"/>
      <c r="V154" s="5"/>
      <c r="W154" s="5"/>
      <c r="X154" s="5"/>
      <c r="Y154" s="5"/>
      <c r="Z154" s="5"/>
    </row>
    <row r="155" spans="1:26" ht="15" customHeight="1">
      <c r="A155" s="62"/>
      <c r="B155" s="5"/>
      <c r="C155" s="5"/>
      <c r="D155" s="5"/>
      <c r="E155" s="5"/>
      <c r="F155" s="5"/>
      <c r="G155" s="5"/>
      <c r="H155" s="5"/>
      <c r="I155" s="5"/>
      <c r="J155" s="16"/>
      <c r="K155" s="15"/>
      <c r="L155" s="16"/>
      <c r="M155" s="31"/>
      <c r="N155" s="31"/>
      <c r="O155" s="31"/>
      <c r="P155" s="31"/>
      <c r="Q155" s="31"/>
      <c r="R155" s="16"/>
      <c r="S155" s="5"/>
      <c r="T155" s="5"/>
      <c r="U155" s="5"/>
      <c r="V155" s="5"/>
      <c r="W155" s="5"/>
      <c r="X155" s="5"/>
      <c r="Y155" s="5"/>
      <c r="Z155" s="5"/>
    </row>
    <row r="156" spans="1:26" ht="15" customHeight="1">
      <c r="A156" s="62"/>
      <c r="B156" s="5"/>
      <c r="C156" s="5"/>
      <c r="D156" s="5"/>
      <c r="E156" s="5"/>
      <c r="F156" s="5"/>
      <c r="G156" s="5"/>
      <c r="H156" s="5"/>
      <c r="I156" s="5"/>
      <c r="J156" s="16"/>
      <c r="K156" s="15"/>
      <c r="L156" s="16"/>
      <c r="M156" s="31"/>
      <c r="N156" s="31"/>
      <c r="O156" s="31"/>
      <c r="P156" s="31"/>
      <c r="Q156" s="31"/>
      <c r="R156" s="16"/>
      <c r="S156" s="5"/>
      <c r="T156" s="5"/>
      <c r="U156" s="5"/>
      <c r="V156" s="5"/>
      <c r="W156" s="5"/>
      <c r="X156" s="5"/>
      <c r="Y156" s="5"/>
      <c r="Z156" s="5"/>
    </row>
    <row r="157" spans="1:26" ht="15" customHeight="1">
      <c r="A157" s="62"/>
      <c r="B157" s="5"/>
      <c r="C157" s="5"/>
      <c r="D157" s="5"/>
      <c r="E157" s="5"/>
      <c r="F157" s="5"/>
      <c r="G157" s="5"/>
      <c r="H157" s="5"/>
      <c r="I157" s="5"/>
      <c r="J157" s="16"/>
      <c r="K157" s="15"/>
      <c r="L157" s="16"/>
      <c r="M157" s="31"/>
      <c r="N157" s="31"/>
      <c r="O157" s="31"/>
      <c r="P157" s="31"/>
      <c r="Q157" s="31"/>
      <c r="R157" s="16"/>
      <c r="S157" s="5"/>
      <c r="T157" s="5"/>
      <c r="U157" s="5"/>
      <c r="V157" s="5"/>
      <c r="W157" s="5"/>
      <c r="X157" s="5"/>
      <c r="Y157" s="5"/>
      <c r="Z157" s="5"/>
    </row>
    <row r="158" spans="1:26" ht="15" customHeight="1">
      <c r="A158" s="62"/>
      <c r="B158" s="5"/>
      <c r="C158" s="5"/>
      <c r="D158" s="5"/>
      <c r="E158" s="5"/>
      <c r="F158" s="5"/>
      <c r="G158" s="5"/>
      <c r="H158" s="5"/>
      <c r="I158" s="5"/>
      <c r="J158" s="16"/>
      <c r="K158" s="15"/>
      <c r="L158" s="16"/>
      <c r="M158" s="31"/>
      <c r="N158" s="31"/>
      <c r="O158" s="31"/>
      <c r="P158" s="31"/>
      <c r="Q158" s="30"/>
      <c r="R158" s="16"/>
      <c r="S158" s="5"/>
      <c r="T158" s="5"/>
      <c r="U158" s="5"/>
      <c r="V158" s="5"/>
      <c r="W158" s="5"/>
      <c r="X158" s="5"/>
      <c r="Y158" s="5"/>
      <c r="Z158" s="5"/>
    </row>
    <row r="159" spans="1:26" ht="15" customHeight="1">
      <c r="A159" s="62"/>
      <c r="B159" s="5"/>
      <c r="C159" s="5"/>
      <c r="D159" s="5"/>
      <c r="E159" s="5"/>
      <c r="F159" s="5"/>
      <c r="G159" s="5"/>
      <c r="H159" s="5"/>
      <c r="I159" s="5"/>
      <c r="J159" s="16"/>
      <c r="K159" s="15"/>
      <c r="L159" s="16"/>
      <c r="M159" s="58"/>
      <c r="N159" s="58"/>
      <c r="O159" s="58"/>
      <c r="P159" s="58"/>
      <c r="Q159" s="58"/>
      <c r="R159" s="16"/>
      <c r="S159" s="5"/>
      <c r="T159" s="5"/>
      <c r="U159" s="5"/>
      <c r="V159" s="5"/>
      <c r="W159" s="5"/>
      <c r="X159" s="5"/>
      <c r="Y159" s="5"/>
      <c r="Z159" s="5"/>
    </row>
    <row r="160" spans="1:26" ht="15" customHeight="1">
      <c r="A160" s="62"/>
      <c r="B160" s="5"/>
      <c r="C160" s="5"/>
      <c r="D160" s="5"/>
      <c r="E160" s="5"/>
      <c r="F160" s="5"/>
      <c r="G160" s="5"/>
      <c r="H160" s="5"/>
      <c r="I160" s="5"/>
      <c r="J160" s="16"/>
      <c r="K160" s="15"/>
      <c r="L160" s="16"/>
      <c r="M160" s="31"/>
      <c r="N160" s="31"/>
      <c r="O160" s="31"/>
      <c r="P160" s="31"/>
      <c r="Q160" s="31"/>
      <c r="R160" s="16"/>
      <c r="S160" s="5"/>
      <c r="T160" s="5"/>
      <c r="U160" s="5"/>
      <c r="V160" s="5"/>
      <c r="W160" s="5"/>
      <c r="X160" s="5"/>
      <c r="Y160" s="5"/>
      <c r="Z160" s="5"/>
    </row>
    <row r="161" spans="1:26" ht="15" customHeight="1">
      <c r="A161" s="62"/>
      <c r="B161" s="5"/>
      <c r="C161" s="5"/>
      <c r="D161" s="5"/>
      <c r="E161" s="5"/>
      <c r="F161" s="5"/>
      <c r="G161" s="5"/>
      <c r="H161" s="5"/>
      <c r="I161" s="5"/>
      <c r="J161" s="16"/>
      <c r="K161" s="15"/>
      <c r="L161" s="15"/>
      <c r="M161" s="30"/>
      <c r="N161" s="30"/>
      <c r="O161" s="30"/>
      <c r="P161" s="30"/>
      <c r="Q161" s="30"/>
      <c r="R161" s="16"/>
      <c r="S161" s="5"/>
      <c r="T161" s="5"/>
      <c r="U161" s="5"/>
      <c r="V161" s="5"/>
      <c r="W161" s="5"/>
      <c r="X161" s="5"/>
      <c r="Y161" s="5"/>
      <c r="Z161" s="5"/>
    </row>
    <row r="162" spans="1:26" ht="15" customHeight="1">
      <c r="A162" s="62"/>
      <c r="B162" s="5"/>
      <c r="C162" s="5"/>
      <c r="D162" s="5"/>
      <c r="E162" s="5"/>
      <c r="F162" s="5"/>
      <c r="G162" s="5"/>
      <c r="H162" s="5"/>
      <c r="I162" s="5"/>
      <c r="J162" s="16"/>
      <c r="K162" s="15"/>
      <c r="L162" s="16"/>
      <c r="M162" s="70"/>
      <c r="N162" s="70"/>
      <c r="O162" s="30"/>
      <c r="P162" s="31"/>
      <c r="Q162" s="31"/>
      <c r="R162" s="16"/>
      <c r="S162" s="5"/>
      <c r="T162" s="5"/>
      <c r="U162" s="5"/>
      <c r="V162" s="5"/>
      <c r="W162" s="5"/>
      <c r="X162" s="5"/>
      <c r="Y162" s="5"/>
      <c r="Z162" s="5"/>
    </row>
    <row r="163" spans="1:26" ht="15" customHeight="1">
      <c r="A163" s="62"/>
      <c r="B163" s="5"/>
      <c r="C163" s="5"/>
      <c r="D163" s="5"/>
      <c r="E163" s="5"/>
      <c r="F163" s="5"/>
      <c r="G163" s="5"/>
      <c r="H163" s="5"/>
      <c r="I163" s="5"/>
      <c r="J163" s="16"/>
      <c r="K163" s="15"/>
      <c r="L163" s="15"/>
      <c r="M163" s="31"/>
      <c r="N163" s="31"/>
      <c r="O163" s="31"/>
      <c r="P163" s="31"/>
      <c r="Q163" s="31"/>
      <c r="R163" s="16"/>
      <c r="S163" s="5"/>
      <c r="T163" s="5"/>
      <c r="U163" s="5"/>
      <c r="V163" s="5"/>
      <c r="W163" s="5"/>
      <c r="X163" s="5"/>
      <c r="Y163" s="5"/>
      <c r="Z163" s="5"/>
    </row>
    <row r="164" spans="1:26" ht="15" customHeight="1">
      <c r="A164" s="62"/>
      <c r="B164" s="5"/>
      <c r="C164" s="5"/>
      <c r="D164" s="5"/>
      <c r="E164" s="5"/>
      <c r="F164" s="5"/>
      <c r="G164" s="5"/>
      <c r="H164" s="5"/>
      <c r="I164" s="5"/>
      <c r="J164" s="16"/>
      <c r="K164" s="15"/>
      <c r="L164" s="16"/>
      <c r="M164" s="31"/>
      <c r="N164" s="31"/>
      <c r="O164" s="31"/>
      <c r="P164" s="31"/>
      <c r="Q164" s="31"/>
      <c r="R164" s="16"/>
      <c r="S164" s="5"/>
      <c r="T164" s="5"/>
      <c r="U164" s="5"/>
      <c r="V164" s="5"/>
      <c r="W164" s="5"/>
      <c r="X164" s="5"/>
      <c r="Y164" s="5"/>
      <c r="Z164" s="5"/>
    </row>
    <row r="165" spans="1:26" ht="15" customHeight="1">
      <c r="A165" s="62"/>
      <c r="B165" s="5"/>
      <c r="C165" s="5"/>
      <c r="D165" s="5"/>
      <c r="E165" s="5"/>
      <c r="F165" s="5"/>
      <c r="G165" s="5"/>
      <c r="H165" s="5"/>
      <c r="I165" s="5"/>
      <c r="J165" s="16"/>
      <c r="K165" s="15"/>
      <c r="L165" s="16"/>
      <c r="M165" s="31"/>
      <c r="N165" s="31"/>
      <c r="O165" s="31"/>
      <c r="P165" s="31"/>
      <c r="Q165" s="31"/>
      <c r="R165" s="16"/>
      <c r="S165" s="5"/>
      <c r="T165" s="5"/>
      <c r="U165" s="5"/>
      <c r="V165" s="5"/>
      <c r="W165" s="5"/>
      <c r="X165" s="5"/>
      <c r="Y165" s="5"/>
      <c r="Z165" s="5"/>
    </row>
    <row r="166" spans="1:26" ht="15" customHeight="1">
      <c r="A166" s="62"/>
      <c r="B166" s="5"/>
      <c r="C166" s="5"/>
      <c r="D166" s="5"/>
      <c r="E166" s="5"/>
      <c r="F166" s="5"/>
      <c r="G166" s="5"/>
      <c r="H166" s="5"/>
      <c r="I166" s="5"/>
      <c r="J166" s="16"/>
      <c r="K166" s="15"/>
      <c r="L166" s="16"/>
      <c r="M166" s="31"/>
      <c r="N166" s="31"/>
      <c r="O166" s="31"/>
      <c r="P166" s="31"/>
      <c r="Q166" s="31"/>
      <c r="R166" s="16"/>
      <c r="S166" s="5"/>
      <c r="T166" s="5"/>
      <c r="U166" s="5"/>
      <c r="V166" s="5"/>
      <c r="W166" s="5"/>
      <c r="X166" s="5"/>
      <c r="Y166" s="5"/>
      <c r="Z166" s="5"/>
    </row>
    <row r="167" spans="1:26" ht="15" customHeight="1">
      <c r="A167" s="62"/>
      <c r="B167" s="5"/>
      <c r="C167" s="5"/>
      <c r="D167" s="5"/>
      <c r="E167" s="5"/>
      <c r="F167" s="5"/>
      <c r="G167" s="5"/>
      <c r="H167" s="5"/>
      <c r="I167" s="5"/>
      <c r="J167" s="16"/>
      <c r="K167" s="15"/>
      <c r="L167" s="16"/>
      <c r="M167" s="54"/>
      <c r="N167" s="54"/>
      <c r="O167" s="31"/>
      <c r="P167" s="31"/>
      <c r="Q167" s="31"/>
      <c r="R167" s="16"/>
      <c r="S167" s="5"/>
      <c r="T167" s="5"/>
      <c r="U167" s="5"/>
      <c r="V167" s="5"/>
      <c r="W167" s="5"/>
      <c r="X167" s="5"/>
      <c r="Y167" s="5"/>
      <c r="Z167" s="5"/>
    </row>
    <row r="168" spans="1:26" ht="15" customHeight="1">
      <c r="A168" s="62"/>
      <c r="B168" s="5"/>
      <c r="C168" s="5"/>
      <c r="D168" s="5"/>
      <c r="E168" s="5"/>
      <c r="F168" s="5"/>
      <c r="G168" s="5"/>
      <c r="H168" s="5"/>
      <c r="I168" s="5"/>
      <c r="J168" s="16"/>
      <c r="K168" s="15"/>
      <c r="L168" s="16"/>
      <c r="M168" s="54"/>
      <c r="N168" s="54"/>
      <c r="O168" s="31"/>
      <c r="P168" s="31"/>
      <c r="Q168" s="31"/>
      <c r="R168" s="16"/>
      <c r="S168" s="5"/>
      <c r="T168" s="5"/>
      <c r="U168" s="5"/>
      <c r="V168" s="5"/>
      <c r="W168" s="5"/>
      <c r="X168" s="5"/>
      <c r="Y168" s="5"/>
      <c r="Z168" s="5"/>
    </row>
    <row r="169" spans="1:26" ht="15" customHeight="1">
      <c r="A169" s="62"/>
      <c r="B169" s="5"/>
      <c r="C169" s="5"/>
      <c r="D169" s="5"/>
      <c r="E169" s="5"/>
      <c r="F169" s="5"/>
      <c r="G169" s="5"/>
      <c r="H169" s="5"/>
      <c r="I169" s="5"/>
      <c r="J169" s="16"/>
      <c r="K169" s="15"/>
      <c r="L169" s="16"/>
      <c r="M169" s="54"/>
      <c r="N169" s="31"/>
      <c r="O169" s="31"/>
      <c r="P169" s="31"/>
      <c r="Q169" s="31"/>
      <c r="R169" s="16"/>
      <c r="S169" s="5"/>
      <c r="T169" s="5"/>
      <c r="U169" s="5"/>
      <c r="V169" s="5"/>
      <c r="W169" s="5"/>
      <c r="X169" s="5"/>
      <c r="Y169" s="5"/>
      <c r="Z169" s="5"/>
    </row>
    <row r="170" spans="1:26" ht="15" customHeight="1">
      <c r="A170" s="62"/>
      <c r="B170" s="5"/>
      <c r="C170" s="5"/>
      <c r="D170" s="5"/>
      <c r="E170" s="5"/>
      <c r="F170" s="5"/>
      <c r="G170" s="5"/>
      <c r="H170" s="5"/>
      <c r="I170" s="5"/>
      <c r="J170" s="16"/>
      <c r="K170" s="15"/>
      <c r="L170" s="16"/>
      <c r="M170" s="54"/>
      <c r="N170" s="54"/>
      <c r="O170" s="54"/>
      <c r="P170" s="31"/>
      <c r="Q170" s="30"/>
      <c r="R170" s="16"/>
      <c r="S170" s="5"/>
      <c r="T170" s="5"/>
      <c r="U170" s="5"/>
      <c r="V170" s="5"/>
      <c r="W170" s="5"/>
      <c r="X170" s="5"/>
      <c r="Y170" s="5"/>
      <c r="Z170" s="5"/>
    </row>
    <row r="171" spans="1:26" ht="15" customHeight="1">
      <c r="A171" s="62"/>
      <c r="B171" s="5"/>
      <c r="C171" s="5"/>
      <c r="D171" s="5"/>
      <c r="E171" s="5"/>
      <c r="F171" s="5"/>
      <c r="G171" s="5"/>
      <c r="H171" s="5"/>
      <c r="I171" s="5"/>
      <c r="J171" s="16"/>
      <c r="K171" s="15"/>
      <c r="L171" s="16"/>
      <c r="M171" s="54"/>
      <c r="N171" s="54"/>
      <c r="O171" s="54"/>
      <c r="P171" s="31"/>
      <c r="Q171" s="30"/>
      <c r="R171" s="16"/>
      <c r="S171" s="5"/>
      <c r="T171" s="5"/>
      <c r="U171" s="5"/>
      <c r="V171" s="5"/>
      <c r="W171" s="5"/>
      <c r="X171" s="5"/>
      <c r="Y171" s="5"/>
      <c r="Z171" s="5"/>
    </row>
    <row r="172" spans="1:26" ht="15" customHeight="1">
      <c r="A172" s="62"/>
      <c r="B172" s="5"/>
      <c r="C172" s="5"/>
      <c r="D172" s="5"/>
      <c r="E172" s="5"/>
      <c r="F172" s="5"/>
      <c r="G172" s="5"/>
      <c r="H172" s="5"/>
      <c r="I172" s="5"/>
      <c r="J172" s="16"/>
      <c r="K172" s="15"/>
      <c r="L172" s="16"/>
      <c r="M172" s="31"/>
      <c r="N172" s="31"/>
      <c r="O172" s="31"/>
      <c r="P172" s="31"/>
      <c r="Q172" s="31"/>
      <c r="R172" s="16"/>
      <c r="S172" s="5"/>
      <c r="T172" s="5"/>
      <c r="U172" s="5"/>
      <c r="V172" s="5"/>
      <c r="W172" s="5"/>
      <c r="X172" s="5"/>
      <c r="Y172" s="5"/>
      <c r="Z172" s="5"/>
    </row>
    <row r="173" spans="1:26" ht="15" customHeight="1">
      <c r="A173" s="62"/>
      <c r="B173" s="5"/>
      <c r="C173" s="5"/>
      <c r="D173" s="5"/>
      <c r="E173" s="5"/>
      <c r="F173" s="5"/>
      <c r="G173" s="5"/>
      <c r="H173" s="5"/>
      <c r="I173" s="5"/>
      <c r="J173" s="16"/>
      <c r="K173" s="15"/>
      <c r="L173" s="16"/>
      <c r="M173" s="31"/>
      <c r="N173" s="31"/>
      <c r="O173" s="31"/>
      <c r="P173" s="31"/>
      <c r="Q173" s="31"/>
      <c r="R173" s="16"/>
      <c r="S173" s="5"/>
      <c r="T173" s="5"/>
      <c r="U173" s="5"/>
      <c r="V173" s="5"/>
      <c r="W173" s="5"/>
      <c r="X173" s="5"/>
      <c r="Y173" s="5"/>
      <c r="Z173" s="5"/>
    </row>
    <row r="174" spans="1:26" ht="15" customHeight="1">
      <c r="A174" s="62"/>
      <c r="B174" s="5"/>
      <c r="C174" s="5"/>
      <c r="D174" s="5"/>
      <c r="E174" s="5"/>
      <c r="F174" s="5"/>
      <c r="G174" s="5"/>
      <c r="H174" s="5"/>
      <c r="I174" s="5"/>
      <c r="J174" s="16"/>
      <c r="K174" s="15"/>
      <c r="L174" s="16"/>
      <c r="M174" s="31"/>
      <c r="N174" s="31"/>
      <c r="O174" s="31"/>
      <c r="P174" s="31"/>
      <c r="Q174" s="31"/>
      <c r="R174" s="16"/>
      <c r="S174" s="5"/>
      <c r="T174" s="5"/>
      <c r="U174" s="5"/>
      <c r="V174" s="5"/>
      <c r="W174" s="5"/>
      <c r="X174" s="5"/>
      <c r="Y174" s="5"/>
      <c r="Z174" s="5"/>
    </row>
    <row r="175" spans="1:26" ht="15" customHeight="1">
      <c r="A175" s="62"/>
      <c r="B175" s="5"/>
      <c r="C175" s="5"/>
      <c r="D175" s="5"/>
      <c r="E175" s="5"/>
      <c r="F175" s="5"/>
      <c r="G175" s="5"/>
      <c r="H175" s="5"/>
      <c r="I175" s="5"/>
      <c r="J175" s="16"/>
      <c r="K175" s="15"/>
      <c r="L175" s="16"/>
      <c r="M175" s="31"/>
      <c r="N175" s="31"/>
      <c r="O175" s="31"/>
      <c r="P175" s="31"/>
      <c r="Q175" s="31"/>
      <c r="R175" s="16"/>
      <c r="S175" s="5"/>
      <c r="T175" s="5"/>
      <c r="U175" s="5"/>
      <c r="V175" s="5"/>
      <c r="W175" s="5"/>
      <c r="X175" s="5"/>
      <c r="Y175" s="5"/>
      <c r="Z175" s="5"/>
    </row>
    <row r="176" spans="1:26" ht="15" customHeight="1">
      <c r="A176" s="62"/>
      <c r="B176" s="5"/>
      <c r="C176" s="5"/>
      <c r="D176" s="5"/>
      <c r="E176" s="5"/>
      <c r="F176" s="5"/>
      <c r="G176" s="5"/>
      <c r="H176" s="5"/>
      <c r="I176" s="5"/>
      <c r="J176" s="16"/>
      <c r="K176" s="15"/>
      <c r="L176" s="16"/>
      <c r="M176" s="54"/>
      <c r="N176" s="54"/>
      <c r="O176" s="31"/>
      <c r="P176" s="31"/>
      <c r="Q176" s="31"/>
      <c r="R176" s="16"/>
      <c r="S176" s="5"/>
      <c r="T176" s="5"/>
      <c r="U176" s="5"/>
      <c r="V176" s="5"/>
      <c r="W176" s="5"/>
      <c r="X176" s="5"/>
      <c r="Y176" s="5"/>
      <c r="Z176" s="5"/>
    </row>
    <row r="177" spans="1:26" ht="15" customHeight="1">
      <c r="A177" s="62"/>
      <c r="B177" s="5"/>
      <c r="C177" s="5"/>
      <c r="D177" s="5"/>
      <c r="E177" s="5"/>
      <c r="F177" s="5"/>
      <c r="G177" s="5"/>
      <c r="H177" s="5"/>
      <c r="I177" s="5"/>
      <c r="J177" s="16"/>
      <c r="K177" s="15"/>
      <c r="L177" s="16"/>
      <c r="M177" s="54"/>
      <c r="N177" s="54"/>
      <c r="O177" s="31"/>
      <c r="P177" s="31"/>
      <c r="Q177" s="31"/>
      <c r="R177" s="16"/>
      <c r="S177" s="5"/>
      <c r="T177" s="5"/>
      <c r="U177" s="5"/>
      <c r="V177" s="5"/>
      <c r="W177" s="5"/>
      <c r="X177" s="5"/>
      <c r="Y177" s="5"/>
      <c r="Z177" s="5"/>
    </row>
    <row r="178" spans="1:26" ht="15" customHeight="1">
      <c r="A178" s="62"/>
      <c r="B178" s="5"/>
      <c r="C178" s="5"/>
      <c r="D178" s="5"/>
      <c r="E178" s="5"/>
      <c r="F178" s="5"/>
      <c r="G178" s="5"/>
      <c r="H178" s="5"/>
      <c r="I178" s="5"/>
      <c r="J178" s="16"/>
      <c r="K178" s="15"/>
      <c r="L178" s="16"/>
      <c r="M178" s="54"/>
      <c r="N178" s="54"/>
      <c r="O178" s="31"/>
      <c r="P178" s="31"/>
      <c r="Q178" s="31"/>
      <c r="R178" s="16"/>
      <c r="S178" s="5"/>
      <c r="T178" s="5"/>
      <c r="U178" s="5"/>
      <c r="V178" s="5"/>
      <c r="W178" s="5"/>
      <c r="X178" s="5"/>
      <c r="Y178" s="5"/>
      <c r="Z178" s="5"/>
    </row>
    <row r="179" spans="1:26" ht="15" customHeight="1">
      <c r="A179" s="62"/>
      <c r="B179" s="5"/>
      <c r="C179" s="5"/>
      <c r="D179" s="5"/>
      <c r="E179" s="5"/>
      <c r="F179" s="5"/>
      <c r="G179" s="5"/>
      <c r="H179" s="5"/>
      <c r="I179" s="5"/>
      <c r="J179" s="16"/>
      <c r="K179" s="15"/>
      <c r="L179" s="16"/>
      <c r="M179" s="31"/>
      <c r="N179" s="31"/>
      <c r="O179" s="31"/>
      <c r="P179" s="31"/>
      <c r="Q179" s="30"/>
      <c r="R179" s="16"/>
      <c r="S179" s="5"/>
      <c r="T179" s="5"/>
      <c r="U179" s="5"/>
      <c r="V179" s="5"/>
      <c r="W179" s="5"/>
      <c r="X179" s="5"/>
      <c r="Y179" s="5"/>
      <c r="Z179" s="5"/>
    </row>
    <row r="180" spans="1:26" ht="15" customHeight="1">
      <c r="A180" s="62"/>
      <c r="B180" s="5"/>
      <c r="C180" s="5"/>
      <c r="D180" s="5"/>
      <c r="E180" s="5"/>
      <c r="F180" s="5"/>
      <c r="G180" s="5"/>
      <c r="H180" s="5"/>
      <c r="I180" s="5"/>
      <c r="J180" s="16"/>
      <c r="K180" s="15"/>
      <c r="L180" s="16"/>
      <c r="M180" s="31"/>
      <c r="N180" s="31"/>
      <c r="O180" s="31"/>
      <c r="P180" s="31"/>
      <c r="Q180" s="31"/>
      <c r="R180" s="16"/>
      <c r="S180" s="5"/>
      <c r="T180" s="5"/>
      <c r="U180" s="5"/>
      <c r="V180" s="5"/>
      <c r="W180" s="5"/>
      <c r="X180" s="5"/>
      <c r="Y180" s="5"/>
      <c r="Z180" s="5"/>
    </row>
    <row r="181" spans="1:26" ht="15" customHeight="1">
      <c r="A181" s="62"/>
      <c r="B181" s="5"/>
      <c r="C181" s="5"/>
      <c r="D181" s="5"/>
      <c r="E181" s="5"/>
      <c r="F181" s="5"/>
      <c r="G181" s="5"/>
      <c r="H181" s="5"/>
      <c r="I181" s="5"/>
      <c r="J181" s="16"/>
      <c r="K181" s="15"/>
      <c r="L181" s="16"/>
      <c r="M181" s="31"/>
      <c r="N181" s="31"/>
      <c r="O181" s="31"/>
      <c r="P181" s="31"/>
      <c r="Q181" s="31"/>
      <c r="R181" s="16"/>
      <c r="S181" s="5"/>
      <c r="T181" s="5"/>
      <c r="U181" s="5"/>
      <c r="V181" s="5"/>
      <c r="W181" s="5"/>
      <c r="X181" s="5"/>
      <c r="Y181" s="5"/>
      <c r="Z181" s="5"/>
    </row>
    <row r="182" spans="1:26" ht="15" customHeight="1">
      <c r="A182" s="62"/>
      <c r="B182" s="5"/>
      <c r="C182" s="5"/>
      <c r="D182" s="5"/>
      <c r="E182" s="5"/>
      <c r="F182" s="5"/>
      <c r="G182" s="5"/>
      <c r="H182" s="5"/>
      <c r="I182" s="5"/>
      <c r="J182" s="16"/>
      <c r="K182" s="15"/>
      <c r="L182" s="16"/>
      <c r="M182" s="31"/>
      <c r="N182" s="31"/>
      <c r="O182" s="31"/>
      <c r="P182" s="31"/>
      <c r="Q182" s="31"/>
      <c r="R182" s="16"/>
      <c r="S182" s="5"/>
      <c r="T182" s="5"/>
      <c r="U182" s="5"/>
      <c r="V182" s="5"/>
      <c r="W182" s="5"/>
      <c r="X182" s="5"/>
      <c r="Y182" s="5"/>
      <c r="Z182" s="5"/>
    </row>
    <row r="183" spans="1:26" ht="15" customHeight="1">
      <c r="A183" s="62"/>
      <c r="B183" s="5"/>
      <c r="C183" s="5"/>
      <c r="D183" s="5"/>
      <c r="E183" s="5"/>
      <c r="F183" s="5"/>
      <c r="G183" s="5"/>
      <c r="H183" s="5"/>
      <c r="I183" s="5"/>
      <c r="J183" s="16"/>
      <c r="K183" s="15"/>
      <c r="L183" s="16"/>
      <c r="M183" s="31"/>
      <c r="N183" s="31"/>
      <c r="O183" s="31"/>
      <c r="P183" s="31"/>
      <c r="Q183" s="31"/>
      <c r="R183" s="16"/>
      <c r="S183" s="5"/>
      <c r="T183" s="5"/>
      <c r="U183" s="5"/>
      <c r="V183" s="5"/>
      <c r="W183" s="5"/>
      <c r="X183" s="5"/>
      <c r="Y183" s="5"/>
      <c r="Z183" s="5"/>
    </row>
    <row r="184" spans="1:26" ht="15" customHeight="1">
      <c r="A184" s="62"/>
      <c r="B184" s="5"/>
      <c r="C184" s="5"/>
      <c r="D184" s="5"/>
      <c r="E184" s="5"/>
      <c r="F184" s="5"/>
      <c r="G184" s="5"/>
      <c r="H184" s="5"/>
      <c r="I184" s="5"/>
      <c r="J184" s="16"/>
      <c r="K184" s="16"/>
      <c r="L184" s="16"/>
      <c r="M184" s="31"/>
      <c r="N184" s="31"/>
      <c r="O184" s="31"/>
      <c r="P184" s="31"/>
      <c r="Q184" s="31"/>
      <c r="R184" s="16"/>
      <c r="S184" s="5"/>
      <c r="T184" s="5"/>
      <c r="U184" s="5"/>
      <c r="V184" s="5"/>
      <c r="W184" s="5"/>
      <c r="X184" s="5"/>
      <c r="Y184" s="5"/>
      <c r="Z184" s="5"/>
    </row>
    <row r="185" spans="1:26" ht="15" customHeight="1">
      <c r="A185" s="62"/>
      <c r="B185" s="5"/>
      <c r="C185" s="5"/>
      <c r="D185" s="5"/>
      <c r="E185" s="5"/>
      <c r="F185" s="5"/>
      <c r="G185" s="5"/>
      <c r="H185" s="5"/>
      <c r="I185" s="5"/>
      <c r="J185" s="16"/>
      <c r="K185" s="15"/>
      <c r="L185" s="16"/>
      <c r="M185" s="58"/>
      <c r="N185" s="58"/>
      <c r="O185" s="58"/>
      <c r="P185" s="58"/>
      <c r="Q185" s="58"/>
      <c r="R185" s="16"/>
      <c r="S185" s="5"/>
      <c r="T185" s="5"/>
      <c r="U185" s="5"/>
      <c r="V185" s="5"/>
      <c r="W185" s="5"/>
      <c r="X185" s="5"/>
      <c r="Y185" s="5"/>
      <c r="Z185" s="5"/>
    </row>
    <row r="186" spans="1:26" ht="15" customHeight="1">
      <c r="A186" s="62"/>
      <c r="B186" s="5"/>
      <c r="C186" s="5"/>
      <c r="D186" s="5"/>
      <c r="E186" s="5"/>
      <c r="F186" s="5"/>
      <c r="G186" s="5"/>
      <c r="H186" s="5"/>
      <c r="I186" s="5"/>
      <c r="J186" s="16"/>
      <c r="K186" s="15"/>
      <c r="L186" s="16"/>
      <c r="M186" s="31"/>
      <c r="N186" s="31"/>
      <c r="O186" s="31"/>
      <c r="P186" s="31"/>
      <c r="Q186" s="31"/>
      <c r="R186" s="16"/>
      <c r="S186" s="5"/>
      <c r="T186" s="5"/>
      <c r="U186" s="5"/>
      <c r="V186" s="5"/>
      <c r="W186" s="5"/>
      <c r="X186" s="5"/>
      <c r="Y186" s="5"/>
      <c r="Z186" s="5"/>
    </row>
    <row r="187" spans="1:26" ht="15" customHeight="1">
      <c r="A187" s="62"/>
      <c r="B187" s="5"/>
      <c r="C187" s="5"/>
      <c r="D187" s="5"/>
      <c r="E187" s="5"/>
      <c r="F187" s="5"/>
      <c r="G187" s="5"/>
      <c r="H187" s="5"/>
      <c r="I187" s="5"/>
      <c r="J187" s="16"/>
      <c r="K187" s="15"/>
      <c r="L187" s="15"/>
      <c r="M187" s="31"/>
      <c r="N187" s="31"/>
      <c r="O187" s="31"/>
      <c r="P187" s="31"/>
      <c r="Q187" s="31"/>
      <c r="R187" s="16"/>
      <c r="S187" s="5"/>
      <c r="T187" s="5"/>
      <c r="U187" s="5"/>
      <c r="V187" s="5"/>
      <c r="W187" s="5"/>
      <c r="X187" s="5"/>
      <c r="Y187" s="5"/>
      <c r="Z187" s="5"/>
    </row>
    <row r="188" spans="1:26" ht="15" customHeight="1">
      <c r="A188" s="62"/>
      <c r="B188" s="5"/>
      <c r="C188" s="5"/>
      <c r="D188" s="5"/>
      <c r="E188" s="5"/>
      <c r="F188" s="5"/>
      <c r="G188" s="5"/>
      <c r="H188" s="5"/>
      <c r="I188" s="5"/>
      <c r="J188" s="16"/>
      <c r="K188" s="15"/>
      <c r="L188" s="16"/>
      <c r="M188" s="31"/>
      <c r="N188" s="31"/>
      <c r="O188" s="31"/>
      <c r="P188" s="31"/>
      <c r="Q188" s="31"/>
      <c r="R188" s="16"/>
      <c r="S188" s="5"/>
      <c r="T188" s="5"/>
      <c r="U188" s="5"/>
      <c r="V188" s="5"/>
      <c r="W188" s="5"/>
      <c r="X188" s="5"/>
      <c r="Y188" s="5"/>
      <c r="Z188" s="5"/>
    </row>
    <row r="189" spans="1:26" ht="15" customHeight="1">
      <c r="A189" s="62"/>
      <c r="B189" s="5"/>
      <c r="C189" s="5"/>
      <c r="D189" s="5"/>
      <c r="E189" s="5"/>
      <c r="F189" s="5"/>
      <c r="G189" s="5"/>
      <c r="H189" s="5"/>
      <c r="I189" s="5"/>
      <c r="J189" s="16"/>
      <c r="K189" s="15"/>
      <c r="L189" s="16"/>
      <c r="M189" s="54"/>
      <c r="N189" s="31"/>
      <c r="O189" s="31"/>
      <c r="P189" s="31"/>
      <c r="Q189" s="31"/>
      <c r="R189" s="16"/>
      <c r="S189" s="5"/>
      <c r="T189" s="5"/>
      <c r="U189" s="5"/>
      <c r="V189" s="5"/>
      <c r="W189" s="5"/>
      <c r="X189" s="5"/>
      <c r="Y189" s="5"/>
      <c r="Z189" s="5"/>
    </row>
    <row r="190" spans="1:26" ht="15" customHeight="1">
      <c r="A190" s="62"/>
      <c r="B190" s="5"/>
      <c r="C190" s="5"/>
      <c r="D190" s="5"/>
      <c r="E190" s="5"/>
      <c r="F190" s="5"/>
      <c r="G190" s="5"/>
      <c r="H190" s="5"/>
      <c r="I190" s="5"/>
      <c r="J190" s="16"/>
      <c r="K190" s="15"/>
      <c r="L190" s="16"/>
      <c r="M190" s="54"/>
      <c r="N190" s="31"/>
      <c r="O190" s="31"/>
      <c r="P190" s="31"/>
      <c r="Q190" s="31"/>
      <c r="R190" s="16"/>
      <c r="S190" s="5"/>
      <c r="T190" s="5"/>
      <c r="U190" s="5"/>
      <c r="V190" s="5"/>
      <c r="W190" s="5"/>
      <c r="X190" s="5"/>
      <c r="Y190" s="5"/>
      <c r="Z190" s="5"/>
    </row>
    <row r="191" spans="1:26" ht="15" customHeight="1">
      <c r="A191" s="62"/>
      <c r="B191" s="5"/>
      <c r="C191" s="5"/>
      <c r="D191" s="5"/>
      <c r="E191" s="5"/>
      <c r="F191" s="5"/>
      <c r="G191" s="5"/>
      <c r="H191" s="5"/>
      <c r="I191" s="5"/>
      <c r="J191" s="16"/>
      <c r="K191" s="15"/>
      <c r="L191" s="16"/>
      <c r="M191" s="54"/>
      <c r="N191" s="54"/>
      <c r="O191" s="54"/>
      <c r="P191" s="31"/>
      <c r="Q191" s="31"/>
      <c r="R191" s="16"/>
      <c r="S191" s="5"/>
      <c r="T191" s="5"/>
      <c r="U191" s="5"/>
      <c r="V191" s="5"/>
      <c r="W191" s="5"/>
      <c r="X191" s="5"/>
      <c r="Y191" s="5"/>
      <c r="Z191" s="5"/>
    </row>
    <row r="192" spans="1:26" ht="15" customHeight="1">
      <c r="A192" s="62"/>
      <c r="B192" s="5"/>
      <c r="C192" s="5"/>
      <c r="D192" s="5"/>
      <c r="E192" s="5"/>
      <c r="F192" s="5"/>
      <c r="G192" s="5"/>
      <c r="H192" s="5"/>
      <c r="I192" s="5"/>
      <c r="J192" s="16"/>
      <c r="K192" s="15"/>
      <c r="L192" s="16"/>
      <c r="M192" s="31"/>
      <c r="N192" s="31"/>
      <c r="O192" s="31"/>
      <c r="P192" s="31"/>
      <c r="Q192" s="31"/>
      <c r="R192" s="16"/>
      <c r="S192" s="5"/>
      <c r="T192" s="5"/>
      <c r="U192" s="5"/>
      <c r="V192" s="5"/>
      <c r="W192" s="5"/>
      <c r="X192" s="5"/>
      <c r="Y192" s="5"/>
      <c r="Z192" s="5"/>
    </row>
    <row r="193" spans="1:26" ht="15" customHeight="1">
      <c r="A193" s="62"/>
      <c r="B193" s="5"/>
      <c r="C193" s="5"/>
      <c r="D193" s="5"/>
      <c r="E193" s="5"/>
      <c r="F193" s="5"/>
      <c r="G193" s="5"/>
      <c r="H193" s="5"/>
      <c r="I193" s="5"/>
      <c r="J193" s="16"/>
      <c r="K193" s="15"/>
      <c r="L193" s="16"/>
      <c r="M193" s="31"/>
      <c r="N193" s="31"/>
      <c r="O193" s="31"/>
      <c r="P193" s="31"/>
      <c r="Q193" s="31"/>
      <c r="R193" s="16"/>
      <c r="S193" s="5"/>
      <c r="T193" s="5"/>
      <c r="U193" s="5"/>
      <c r="V193" s="5"/>
      <c r="W193" s="5"/>
      <c r="X193" s="5"/>
      <c r="Y193" s="5"/>
      <c r="Z193" s="5"/>
    </row>
    <row r="194" spans="1:26" ht="15" customHeight="1">
      <c r="A194" s="62"/>
      <c r="B194" s="5"/>
      <c r="C194" s="5"/>
      <c r="D194" s="5"/>
      <c r="E194" s="5"/>
      <c r="F194" s="5"/>
      <c r="G194" s="5"/>
      <c r="H194" s="5"/>
      <c r="I194" s="5"/>
      <c r="J194" s="16"/>
      <c r="K194" s="16"/>
      <c r="L194" s="16"/>
      <c r="M194" s="31"/>
      <c r="N194" s="31"/>
      <c r="O194" s="31"/>
      <c r="P194" s="31"/>
      <c r="Q194" s="31"/>
      <c r="R194" s="16"/>
      <c r="S194" s="5"/>
      <c r="T194" s="5"/>
      <c r="U194" s="5"/>
      <c r="V194" s="5"/>
      <c r="W194" s="5"/>
      <c r="X194" s="5"/>
      <c r="Y194" s="5"/>
      <c r="Z194" s="5"/>
    </row>
    <row r="195" spans="1:26" ht="15" customHeight="1">
      <c r="A195" s="62"/>
      <c r="B195" s="5"/>
      <c r="C195" s="5"/>
      <c r="D195" s="5"/>
      <c r="E195" s="5"/>
      <c r="F195" s="5"/>
      <c r="G195" s="5"/>
      <c r="H195" s="5"/>
      <c r="I195" s="5"/>
      <c r="J195" s="16"/>
      <c r="K195" s="15"/>
      <c r="L195" s="91"/>
      <c r="M195" s="58"/>
      <c r="N195" s="58"/>
      <c r="O195" s="58"/>
      <c r="P195" s="58"/>
      <c r="Q195" s="58"/>
      <c r="R195" s="16"/>
      <c r="S195" s="5"/>
      <c r="T195" s="5"/>
      <c r="U195" s="5"/>
      <c r="V195" s="5"/>
      <c r="W195" s="5"/>
      <c r="X195" s="5"/>
      <c r="Y195" s="5"/>
      <c r="Z195" s="5"/>
    </row>
    <row r="196" spans="1:26" ht="15" customHeight="1">
      <c r="A196" s="62"/>
      <c r="B196" s="5"/>
      <c r="C196" s="5"/>
      <c r="D196" s="5"/>
      <c r="E196" s="5"/>
      <c r="F196" s="5"/>
      <c r="G196" s="5"/>
      <c r="H196" s="5"/>
      <c r="I196" s="5"/>
      <c r="J196" s="16"/>
      <c r="K196" s="15"/>
      <c r="L196" s="91"/>
      <c r="M196" s="31"/>
      <c r="N196" s="31"/>
      <c r="O196" s="31"/>
      <c r="P196" s="31"/>
      <c r="Q196" s="31"/>
      <c r="R196" s="16"/>
      <c r="S196" s="5"/>
      <c r="T196" s="5"/>
      <c r="U196" s="5"/>
      <c r="V196" s="5"/>
      <c r="W196" s="5"/>
      <c r="X196" s="5"/>
      <c r="Y196" s="5"/>
      <c r="Z196" s="5"/>
    </row>
    <row r="197" spans="1:26" ht="15" customHeight="1">
      <c r="A197" s="62"/>
      <c r="B197" s="5"/>
      <c r="C197" s="5"/>
      <c r="D197" s="5"/>
      <c r="E197" s="5"/>
      <c r="F197" s="5"/>
      <c r="G197" s="5"/>
      <c r="H197" s="5"/>
      <c r="I197" s="5"/>
      <c r="J197" s="16"/>
      <c r="K197" s="15"/>
      <c r="L197" s="15"/>
      <c r="M197" s="31"/>
      <c r="N197" s="31"/>
      <c r="O197" s="31"/>
      <c r="P197" s="31"/>
      <c r="Q197" s="31"/>
      <c r="R197" s="16"/>
      <c r="S197" s="5"/>
      <c r="T197" s="5"/>
      <c r="U197" s="5"/>
      <c r="V197" s="5"/>
      <c r="W197" s="5"/>
      <c r="X197" s="5"/>
      <c r="Y197" s="5"/>
      <c r="Z197" s="5"/>
    </row>
    <row r="198" spans="1:26" ht="15" customHeight="1">
      <c r="A198" s="62"/>
      <c r="B198" s="5"/>
      <c r="C198" s="5"/>
      <c r="D198" s="5"/>
      <c r="E198" s="5"/>
      <c r="F198" s="5"/>
      <c r="G198" s="5"/>
      <c r="H198" s="5"/>
      <c r="I198" s="5"/>
      <c r="J198" s="16"/>
      <c r="K198" s="15"/>
      <c r="L198" s="16"/>
      <c r="M198" s="31"/>
      <c r="N198" s="31"/>
      <c r="O198" s="31"/>
      <c r="P198" s="31"/>
      <c r="Q198" s="31"/>
      <c r="R198" s="16"/>
      <c r="S198" s="5"/>
      <c r="T198" s="5"/>
      <c r="U198" s="5"/>
      <c r="V198" s="5"/>
      <c r="W198" s="5"/>
      <c r="X198" s="5"/>
      <c r="Y198" s="5"/>
      <c r="Z198" s="5"/>
    </row>
    <row r="199" spans="1:26" ht="15" customHeight="1">
      <c r="A199" s="62"/>
      <c r="B199" s="5"/>
      <c r="C199" s="5"/>
      <c r="D199" s="5"/>
      <c r="E199" s="5"/>
      <c r="F199" s="5"/>
      <c r="G199" s="5"/>
      <c r="H199" s="5"/>
      <c r="I199" s="5"/>
      <c r="J199" s="16"/>
      <c r="K199" s="15"/>
      <c r="L199" s="16"/>
      <c r="M199" s="54"/>
      <c r="N199" s="54"/>
      <c r="O199" s="31"/>
      <c r="P199" s="31"/>
      <c r="Q199" s="31"/>
      <c r="R199" s="16"/>
      <c r="S199" s="5"/>
      <c r="T199" s="5"/>
      <c r="U199" s="5"/>
      <c r="V199" s="5"/>
      <c r="W199" s="5"/>
      <c r="X199" s="5"/>
      <c r="Y199" s="5"/>
      <c r="Z199" s="5"/>
    </row>
    <row r="200" spans="1:26" ht="15" customHeight="1">
      <c r="A200" s="62"/>
      <c r="B200" s="5"/>
      <c r="C200" s="5"/>
      <c r="D200" s="5"/>
      <c r="E200" s="5"/>
      <c r="F200" s="5"/>
      <c r="G200" s="5"/>
      <c r="H200" s="5"/>
      <c r="I200" s="5"/>
      <c r="J200" s="16"/>
      <c r="K200" s="15"/>
      <c r="L200" s="92"/>
      <c r="M200" s="58"/>
      <c r="N200" s="58"/>
      <c r="O200" s="58"/>
      <c r="P200" s="58"/>
      <c r="Q200" s="93"/>
      <c r="R200" s="16"/>
      <c r="S200" s="5"/>
      <c r="T200" s="5"/>
      <c r="U200" s="5"/>
      <c r="V200" s="5"/>
      <c r="W200" s="5"/>
      <c r="X200" s="5"/>
      <c r="Y200" s="5"/>
      <c r="Z200" s="5"/>
    </row>
    <row r="201" spans="1:26" ht="15" customHeight="1">
      <c r="A201" s="62"/>
      <c r="B201" s="5"/>
      <c r="C201" s="5"/>
      <c r="D201" s="5"/>
      <c r="E201" s="5"/>
      <c r="F201" s="5"/>
      <c r="G201" s="5"/>
      <c r="H201" s="5"/>
      <c r="I201" s="5"/>
      <c r="J201" s="16"/>
      <c r="K201" s="15"/>
      <c r="L201" s="92"/>
      <c r="M201" s="54"/>
      <c r="N201" s="54"/>
      <c r="O201" s="31"/>
      <c r="P201" s="31"/>
      <c r="Q201" s="31"/>
      <c r="R201" s="16"/>
      <c r="S201" s="5"/>
      <c r="T201" s="5"/>
      <c r="U201" s="5"/>
      <c r="V201" s="5"/>
      <c r="W201" s="5"/>
      <c r="X201" s="5"/>
      <c r="Y201" s="5"/>
      <c r="Z201" s="5"/>
    </row>
    <row r="202" spans="1:26" ht="15" customHeight="1">
      <c r="A202" s="62"/>
      <c r="B202" s="5"/>
      <c r="C202" s="5"/>
      <c r="D202" s="5"/>
      <c r="E202" s="5"/>
      <c r="F202" s="5"/>
      <c r="G202" s="5"/>
      <c r="H202" s="5"/>
      <c r="I202" s="5"/>
      <c r="J202" s="16"/>
      <c r="K202" s="15"/>
      <c r="L202" s="15"/>
      <c r="M202" s="54"/>
      <c r="N202" s="54"/>
      <c r="O202" s="31"/>
      <c r="P202" s="31"/>
      <c r="Q202" s="31"/>
      <c r="R202" s="16"/>
      <c r="S202" s="5"/>
      <c r="T202" s="5"/>
      <c r="U202" s="5"/>
      <c r="V202" s="5"/>
      <c r="W202" s="5"/>
      <c r="X202" s="5"/>
      <c r="Y202" s="5"/>
      <c r="Z202" s="5"/>
    </row>
    <row r="203" spans="1:26" ht="15" customHeight="1">
      <c r="A203" s="62"/>
      <c r="B203" s="5"/>
      <c r="C203" s="5"/>
      <c r="D203" s="5"/>
      <c r="E203" s="5"/>
      <c r="F203" s="5"/>
      <c r="G203" s="5"/>
      <c r="H203" s="5"/>
      <c r="I203" s="5"/>
      <c r="J203" s="16"/>
      <c r="K203" s="15"/>
      <c r="L203" s="16"/>
      <c r="M203" s="54"/>
      <c r="N203" s="54"/>
      <c r="O203" s="31"/>
      <c r="P203" s="31"/>
      <c r="Q203" s="31"/>
      <c r="R203" s="16"/>
      <c r="S203" s="5"/>
      <c r="T203" s="5"/>
      <c r="U203" s="5"/>
      <c r="V203" s="5"/>
      <c r="W203" s="5"/>
      <c r="X203" s="5"/>
      <c r="Y203" s="5"/>
      <c r="Z203" s="5"/>
    </row>
    <row r="204" spans="1:26" ht="15" customHeight="1">
      <c r="A204" s="62"/>
      <c r="B204" s="5"/>
      <c r="C204" s="5"/>
      <c r="D204" s="5"/>
      <c r="E204" s="5"/>
      <c r="F204" s="5"/>
      <c r="G204" s="5"/>
      <c r="H204" s="5"/>
      <c r="I204" s="5"/>
      <c r="J204" s="16"/>
      <c r="K204" s="15"/>
      <c r="L204" s="16"/>
      <c r="M204" s="31"/>
      <c r="N204" s="31"/>
      <c r="O204" s="31"/>
      <c r="P204" s="31"/>
      <c r="Q204" s="31"/>
      <c r="R204" s="16"/>
      <c r="S204" s="5"/>
      <c r="T204" s="5"/>
      <c r="U204" s="5"/>
      <c r="V204" s="5"/>
      <c r="W204" s="5"/>
      <c r="X204" s="5"/>
      <c r="Y204" s="5"/>
      <c r="Z204" s="5"/>
    </row>
    <row r="205" spans="1:26" ht="15" customHeight="1">
      <c r="A205" s="62"/>
      <c r="B205" s="5"/>
      <c r="C205" s="5"/>
      <c r="D205" s="5"/>
      <c r="E205" s="5"/>
      <c r="F205" s="5"/>
      <c r="G205" s="5"/>
      <c r="H205" s="5"/>
      <c r="I205" s="5"/>
      <c r="J205" s="16"/>
      <c r="K205" s="15"/>
      <c r="L205" s="16"/>
      <c r="M205" s="54"/>
      <c r="N205" s="54"/>
      <c r="O205" s="31"/>
      <c r="P205" s="31"/>
      <c r="Q205" s="31"/>
      <c r="R205" s="16"/>
      <c r="S205" s="5"/>
      <c r="T205" s="5"/>
      <c r="U205" s="5"/>
      <c r="V205" s="5"/>
      <c r="W205" s="5"/>
      <c r="X205" s="5"/>
      <c r="Y205" s="5"/>
      <c r="Z205" s="5"/>
    </row>
    <row r="206" spans="1:26" ht="15" customHeight="1">
      <c r="A206" s="62"/>
      <c r="B206" s="5"/>
      <c r="C206" s="5"/>
      <c r="D206" s="5"/>
      <c r="E206" s="5"/>
      <c r="F206" s="5"/>
      <c r="G206" s="5"/>
      <c r="H206" s="5"/>
      <c r="I206" s="5"/>
      <c r="J206" s="16"/>
      <c r="K206" s="15"/>
      <c r="L206" s="16"/>
      <c r="M206" s="31"/>
      <c r="N206" s="54"/>
      <c r="O206" s="31"/>
      <c r="P206" s="31"/>
      <c r="Q206" s="31"/>
      <c r="R206" s="16"/>
      <c r="S206" s="5"/>
      <c r="T206" s="5"/>
      <c r="U206" s="5"/>
      <c r="V206" s="5"/>
      <c r="W206" s="5"/>
      <c r="X206" s="5"/>
      <c r="Y206" s="5"/>
      <c r="Z206" s="5"/>
    </row>
    <row r="207" spans="1:26" ht="15" customHeight="1">
      <c r="A207" s="62"/>
      <c r="B207" s="5"/>
      <c r="C207" s="5"/>
      <c r="D207" s="5"/>
      <c r="E207" s="5"/>
      <c r="F207" s="5"/>
      <c r="G207" s="5"/>
      <c r="H207" s="5"/>
      <c r="I207" s="5"/>
      <c r="J207" s="16"/>
      <c r="K207" s="15"/>
      <c r="L207" s="16"/>
      <c r="M207" s="58"/>
      <c r="N207" s="58"/>
      <c r="O207" s="58"/>
      <c r="P207" s="58"/>
      <c r="Q207" s="93"/>
      <c r="R207" s="16"/>
      <c r="S207" s="5"/>
      <c r="T207" s="5"/>
      <c r="U207" s="5"/>
      <c r="V207" s="5"/>
      <c r="W207" s="5"/>
      <c r="X207" s="5"/>
      <c r="Y207" s="5"/>
      <c r="Z207" s="5"/>
    </row>
    <row r="208" spans="1:26" ht="15" customHeight="1">
      <c r="A208" s="62"/>
      <c r="B208" s="5"/>
      <c r="C208" s="5"/>
      <c r="D208" s="5"/>
      <c r="E208" s="5"/>
      <c r="F208" s="5"/>
      <c r="G208" s="5"/>
      <c r="H208" s="5"/>
      <c r="I208" s="5"/>
      <c r="J208" s="16"/>
      <c r="K208" s="15"/>
      <c r="L208" s="16"/>
      <c r="M208" s="54"/>
      <c r="N208" s="54"/>
      <c r="O208" s="31"/>
      <c r="P208" s="31"/>
      <c r="Q208" s="31"/>
      <c r="R208" s="16"/>
      <c r="S208" s="5"/>
      <c r="T208" s="5"/>
      <c r="U208" s="5"/>
      <c r="V208" s="5"/>
      <c r="W208" s="5"/>
      <c r="X208" s="5"/>
      <c r="Y208" s="5"/>
      <c r="Z208" s="5"/>
    </row>
    <row r="209" spans="1:26" ht="15" customHeight="1">
      <c r="A209" s="62"/>
      <c r="B209" s="5"/>
      <c r="C209" s="5"/>
      <c r="D209" s="5"/>
      <c r="E209" s="5"/>
      <c r="F209" s="5"/>
      <c r="G209" s="5"/>
      <c r="H209" s="5"/>
      <c r="I209" s="5"/>
      <c r="J209" s="16"/>
      <c r="K209" s="15"/>
      <c r="L209" s="15"/>
      <c r="M209" s="54"/>
      <c r="N209" s="54"/>
      <c r="O209" s="30"/>
      <c r="P209" s="31"/>
      <c r="Q209" s="31"/>
      <c r="R209" s="16"/>
      <c r="S209" s="5"/>
      <c r="T209" s="5"/>
      <c r="U209" s="5"/>
      <c r="V209" s="5"/>
      <c r="W209" s="5"/>
      <c r="X209" s="5"/>
      <c r="Y209" s="5"/>
      <c r="Z209" s="5"/>
    </row>
    <row r="210" spans="1:26" ht="15" customHeight="1">
      <c r="A210" s="62"/>
      <c r="B210" s="5"/>
      <c r="C210" s="5"/>
      <c r="D210" s="5"/>
      <c r="E210" s="5"/>
      <c r="F210" s="5"/>
      <c r="G210" s="5"/>
      <c r="H210" s="5"/>
      <c r="I210" s="5"/>
      <c r="J210" s="16"/>
      <c r="K210" s="15"/>
      <c r="L210" s="16"/>
      <c r="M210" s="54"/>
      <c r="N210" s="54"/>
      <c r="O210" s="31"/>
      <c r="P210" s="31"/>
      <c r="Q210" s="31"/>
      <c r="R210" s="16"/>
      <c r="S210" s="5"/>
      <c r="T210" s="5"/>
      <c r="U210" s="5"/>
      <c r="V210" s="5"/>
      <c r="W210" s="5"/>
      <c r="X210" s="5"/>
      <c r="Y210" s="5"/>
      <c r="Z210" s="5"/>
    </row>
    <row r="211" spans="1:26" ht="15" customHeight="1">
      <c r="A211" s="62"/>
      <c r="B211" s="5"/>
      <c r="C211" s="5"/>
      <c r="D211" s="5"/>
      <c r="E211" s="5"/>
      <c r="F211" s="5"/>
      <c r="G211" s="5"/>
      <c r="H211" s="5"/>
      <c r="I211" s="5"/>
      <c r="J211" s="16"/>
      <c r="K211" s="15"/>
      <c r="L211" s="16"/>
      <c r="M211" s="54"/>
      <c r="N211" s="54"/>
      <c r="O211" s="31"/>
      <c r="P211" s="31"/>
      <c r="Q211" s="31"/>
      <c r="R211" s="16"/>
      <c r="S211" s="5"/>
      <c r="T211" s="5"/>
      <c r="U211" s="5"/>
      <c r="V211" s="5"/>
      <c r="W211" s="5"/>
      <c r="X211" s="5"/>
      <c r="Y211" s="5"/>
      <c r="Z211" s="5"/>
    </row>
    <row r="212" spans="1:26" ht="15" customHeight="1">
      <c r="A212" s="62"/>
      <c r="B212" s="5"/>
      <c r="C212" s="5"/>
      <c r="D212" s="5"/>
      <c r="E212" s="5"/>
      <c r="F212" s="5"/>
      <c r="G212" s="5"/>
      <c r="H212" s="5"/>
      <c r="I212" s="5"/>
      <c r="J212" s="5"/>
      <c r="K212" s="3"/>
      <c r="L212" s="94"/>
      <c r="M212" s="95"/>
      <c r="N212" s="95"/>
      <c r="O212" s="5"/>
      <c r="P212" s="96"/>
      <c r="Q212" s="96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" customHeight="1">
      <c r="A213" s="62"/>
      <c r="B213" s="5"/>
      <c r="C213" s="5"/>
      <c r="D213" s="5"/>
      <c r="E213" s="5"/>
      <c r="F213" s="5"/>
      <c r="G213" s="5"/>
      <c r="H213" s="5"/>
      <c r="I213" s="5"/>
      <c r="J213" s="5"/>
      <c r="K213" s="3"/>
      <c r="L213" s="5"/>
      <c r="M213" s="5"/>
      <c r="N213" s="97"/>
      <c r="O213" s="97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62"/>
      <c r="B214" s="5"/>
      <c r="C214" s="5"/>
      <c r="D214" s="5"/>
      <c r="E214" s="5"/>
      <c r="F214" s="5"/>
      <c r="G214" s="5"/>
      <c r="H214" s="5"/>
      <c r="I214" s="5"/>
      <c r="J214" s="5"/>
      <c r="K214" s="3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" customHeight="1">
      <c r="A215" s="62"/>
      <c r="B215" s="5"/>
      <c r="C215" s="5"/>
      <c r="D215" s="5"/>
      <c r="E215" s="5"/>
      <c r="F215" s="5"/>
      <c r="G215" s="5"/>
      <c r="H215" s="5"/>
      <c r="I215" s="5"/>
      <c r="J215" s="5"/>
      <c r="K215" s="3"/>
      <c r="L215" s="3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62"/>
      <c r="B216" s="5"/>
      <c r="C216" s="5"/>
      <c r="D216" s="5"/>
      <c r="E216" s="5"/>
      <c r="F216" s="5"/>
      <c r="G216" s="5"/>
      <c r="H216" s="5"/>
      <c r="I216" s="5"/>
      <c r="J216" s="5"/>
      <c r="K216" s="3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" customHeight="1">
      <c r="A217" s="62"/>
      <c r="B217" s="5"/>
      <c r="C217" s="5"/>
      <c r="D217" s="5"/>
      <c r="E217" s="5"/>
      <c r="F217" s="5"/>
      <c r="G217" s="5"/>
      <c r="H217" s="5"/>
      <c r="I217" s="5"/>
      <c r="J217" s="5"/>
      <c r="K217" s="3"/>
      <c r="L217" s="5"/>
      <c r="M217" s="95"/>
      <c r="N217" s="96"/>
      <c r="O217" s="96"/>
      <c r="P217" s="96"/>
      <c r="Q217" s="96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" customHeight="1">
      <c r="A218" s="62"/>
      <c r="B218" s="5"/>
      <c r="C218" s="5"/>
      <c r="D218" s="5"/>
      <c r="E218" s="5"/>
      <c r="F218" s="5"/>
      <c r="G218" s="5"/>
      <c r="H218" s="5"/>
      <c r="I218" s="5"/>
      <c r="J218" s="5"/>
      <c r="K218" s="3"/>
      <c r="L218" s="5"/>
      <c r="M218" s="95"/>
      <c r="N218" s="96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" customHeight="1">
      <c r="A219" s="62"/>
      <c r="B219" s="5"/>
      <c r="C219" s="5"/>
      <c r="D219" s="5"/>
      <c r="E219" s="5"/>
      <c r="F219" s="5"/>
      <c r="G219" s="5"/>
      <c r="H219" s="5"/>
      <c r="I219" s="5"/>
      <c r="J219" s="5"/>
      <c r="K219" s="3"/>
      <c r="L219" s="5"/>
      <c r="M219" s="95"/>
      <c r="N219" s="96"/>
      <c r="O219" s="96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" customHeight="1">
      <c r="A220" s="62"/>
      <c r="B220" s="5"/>
      <c r="C220" s="5"/>
      <c r="D220" s="5"/>
      <c r="E220" s="5"/>
      <c r="F220" s="5"/>
      <c r="G220" s="5"/>
      <c r="H220" s="5"/>
      <c r="I220" s="5"/>
      <c r="J220" s="5"/>
      <c r="K220" s="3"/>
      <c r="L220" s="5"/>
      <c r="M220" s="95"/>
      <c r="N220" s="96"/>
      <c r="O220" s="96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" customHeight="1">
      <c r="A221" s="62"/>
      <c r="B221" s="5"/>
      <c r="C221" s="5"/>
      <c r="D221" s="5"/>
      <c r="E221" s="5"/>
      <c r="F221" s="5"/>
      <c r="G221" s="5"/>
      <c r="H221" s="5"/>
      <c r="I221" s="5"/>
      <c r="J221" s="5"/>
      <c r="K221" s="3"/>
      <c r="L221" s="5"/>
      <c r="M221" s="95"/>
      <c r="N221" s="96"/>
      <c r="O221" s="96"/>
      <c r="P221" s="96"/>
      <c r="Q221" s="96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" customHeight="1">
      <c r="A222" s="62"/>
      <c r="B222" s="5"/>
      <c r="C222" s="5"/>
      <c r="D222" s="5"/>
      <c r="E222" s="5"/>
      <c r="F222" s="5"/>
      <c r="G222" s="5"/>
      <c r="H222" s="5"/>
      <c r="I222" s="5"/>
      <c r="J222" s="5"/>
      <c r="K222" s="3"/>
      <c r="L222" s="5"/>
      <c r="M222" s="95"/>
      <c r="N222" s="96"/>
      <c r="O222" s="96"/>
      <c r="P222" s="96"/>
      <c r="Q222" s="96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" customHeight="1">
      <c r="A223" s="62"/>
      <c r="B223" s="5"/>
      <c r="C223" s="5"/>
      <c r="D223" s="5"/>
      <c r="E223" s="5"/>
      <c r="F223" s="5"/>
      <c r="G223" s="5"/>
      <c r="H223" s="5"/>
      <c r="I223" s="5"/>
      <c r="J223" s="5"/>
      <c r="K223" s="3"/>
      <c r="L223" s="5"/>
      <c r="M223" s="5"/>
      <c r="N223" s="5"/>
      <c r="O223" s="5"/>
      <c r="P223" s="96"/>
      <c r="Q223" s="96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" customHeight="1">
      <c r="A224" s="62"/>
      <c r="B224" s="5"/>
      <c r="C224" s="5"/>
      <c r="D224" s="5"/>
      <c r="E224" s="5"/>
      <c r="F224" s="5"/>
      <c r="G224" s="5"/>
      <c r="H224" s="5"/>
      <c r="I224" s="5"/>
      <c r="J224" s="5"/>
      <c r="K224" s="3"/>
      <c r="L224" s="5"/>
      <c r="M224" s="5"/>
      <c r="N224" s="5"/>
      <c r="O224" s="5"/>
      <c r="P224" s="96"/>
      <c r="Q224" s="96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" customHeight="1">
      <c r="A225" s="62"/>
      <c r="B225" s="5"/>
      <c r="C225" s="5"/>
      <c r="D225" s="5"/>
      <c r="E225" s="5"/>
      <c r="F225" s="5"/>
      <c r="G225" s="5"/>
      <c r="H225" s="5"/>
      <c r="I225" s="5"/>
      <c r="J225" s="5"/>
      <c r="K225" s="3"/>
      <c r="L225" s="5"/>
      <c r="M225" s="97"/>
      <c r="N225" s="97"/>
      <c r="O225" s="97"/>
      <c r="P225" s="96"/>
      <c r="Q225" s="96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" customHeight="1">
      <c r="A226" s="62"/>
      <c r="B226" s="5"/>
      <c r="C226" s="5"/>
      <c r="D226" s="5"/>
      <c r="E226" s="5"/>
      <c r="F226" s="5"/>
      <c r="G226" s="5"/>
      <c r="H226" s="5"/>
      <c r="I226" s="5"/>
      <c r="J226" s="5"/>
      <c r="K226" s="3"/>
      <c r="L226" s="5"/>
      <c r="M226" s="3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62"/>
      <c r="B227" s="5"/>
      <c r="C227" s="5"/>
      <c r="D227" s="5"/>
      <c r="E227" s="5"/>
      <c r="F227" s="5"/>
      <c r="G227" s="5"/>
      <c r="H227" s="5"/>
      <c r="I227" s="5"/>
      <c r="J227" s="5"/>
      <c r="K227" s="3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" customHeight="1">
      <c r="A228" s="62"/>
      <c r="B228" s="5"/>
      <c r="C228" s="5"/>
      <c r="D228" s="5"/>
      <c r="E228" s="5"/>
      <c r="F228" s="5"/>
      <c r="G228" s="5"/>
      <c r="H228" s="5"/>
      <c r="I228" s="5"/>
      <c r="J228" s="5"/>
      <c r="K228" s="3"/>
      <c r="L228" s="3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62"/>
      <c r="B229" s="5"/>
      <c r="C229" s="5"/>
      <c r="D229" s="5"/>
      <c r="E229" s="5"/>
      <c r="F229" s="5"/>
      <c r="G229" s="5"/>
      <c r="H229" s="5"/>
      <c r="I229" s="5"/>
      <c r="J229" s="5"/>
      <c r="K229" s="3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" customHeight="1">
      <c r="A230" s="62"/>
      <c r="B230" s="5"/>
      <c r="C230" s="5"/>
      <c r="D230" s="5"/>
      <c r="E230" s="5"/>
      <c r="F230" s="5"/>
      <c r="G230" s="5"/>
      <c r="H230" s="5"/>
      <c r="I230" s="5"/>
      <c r="J230" s="5"/>
      <c r="K230" s="3"/>
      <c r="L230" s="5"/>
      <c r="M230" s="5"/>
      <c r="N230" s="5"/>
      <c r="O230" s="5"/>
      <c r="P230" s="5"/>
      <c r="Q230" s="96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" customHeight="1">
      <c r="A231" s="62"/>
      <c r="B231" s="5"/>
      <c r="C231" s="5"/>
      <c r="D231" s="5"/>
      <c r="E231" s="5"/>
      <c r="F231" s="5"/>
      <c r="G231" s="5"/>
      <c r="H231" s="5"/>
      <c r="I231" s="5"/>
      <c r="J231" s="5"/>
      <c r="K231" s="3"/>
      <c r="L231" s="5"/>
      <c r="M231" s="5"/>
      <c r="N231" s="3"/>
      <c r="O231" s="5"/>
      <c r="P231" s="5"/>
      <c r="Q231" s="96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" customHeight="1">
      <c r="A232" s="62"/>
      <c r="B232" s="5"/>
      <c r="C232" s="5"/>
      <c r="D232" s="5"/>
      <c r="E232" s="5"/>
      <c r="F232" s="5"/>
      <c r="G232" s="5"/>
      <c r="H232" s="5"/>
      <c r="I232" s="5"/>
      <c r="J232" s="5"/>
      <c r="K232" s="3"/>
      <c r="L232" s="5"/>
      <c r="M232" s="5"/>
      <c r="N232" s="5"/>
      <c r="O232" s="5"/>
      <c r="P232" s="5"/>
      <c r="Q232" s="96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62"/>
      <c r="B233" s="5"/>
      <c r="C233" s="5"/>
      <c r="D233" s="5"/>
      <c r="E233" s="5"/>
      <c r="F233" s="5"/>
      <c r="G233" s="5"/>
      <c r="H233" s="5"/>
      <c r="I233" s="5"/>
      <c r="J233" s="5"/>
      <c r="K233" s="3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" customHeight="1">
      <c r="A234" s="62"/>
      <c r="B234" s="5"/>
      <c r="C234" s="5"/>
      <c r="D234" s="5"/>
      <c r="E234" s="5"/>
      <c r="F234" s="5"/>
      <c r="G234" s="5"/>
      <c r="H234" s="5"/>
      <c r="I234" s="5"/>
      <c r="J234" s="5"/>
      <c r="K234" s="3"/>
      <c r="L234" s="5"/>
      <c r="M234" s="5"/>
      <c r="N234" s="5"/>
      <c r="O234" s="5"/>
      <c r="P234" s="5"/>
      <c r="Q234" s="97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62"/>
      <c r="B235" s="5"/>
      <c r="C235" s="5"/>
      <c r="D235" s="5"/>
      <c r="E235" s="5"/>
      <c r="F235" s="5"/>
      <c r="G235" s="5"/>
      <c r="H235" s="5"/>
      <c r="I235" s="5"/>
      <c r="J235" s="5"/>
      <c r="K235" s="3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" customHeight="1">
      <c r="A236" s="62"/>
      <c r="B236" s="5"/>
      <c r="C236" s="5"/>
      <c r="D236" s="5"/>
      <c r="E236" s="5"/>
      <c r="F236" s="5"/>
      <c r="G236" s="5"/>
      <c r="H236" s="5"/>
      <c r="I236" s="5"/>
      <c r="J236" s="5"/>
      <c r="K236" s="3"/>
      <c r="L236" s="98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" customHeight="1">
      <c r="A237" s="62"/>
      <c r="B237" s="5"/>
      <c r="C237" s="5"/>
      <c r="D237" s="5"/>
      <c r="E237" s="5"/>
      <c r="F237" s="5"/>
      <c r="G237" s="5"/>
      <c r="H237" s="5"/>
      <c r="I237" s="5"/>
      <c r="J237" s="5"/>
      <c r="K237" s="3"/>
      <c r="L237" s="99"/>
      <c r="M237" s="100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62"/>
      <c r="B238" s="5"/>
      <c r="C238" s="5"/>
      <c r="D238" s="5"/>
      <c r="E238" s="5"/>
      <c r="F238" s="5"/>
      <c r="G238" s="5"/>
      <c r="H238" s="5"/>
      <c r="I238" s="5"/>
      <c r="J238" s="5"/>
      <c r="K238" s="3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" customHeight="1">
      <c r="A239" s="62"/>
      <c r="B239" s="5"/>
      <c r="C239" s="5"/>
      <c r="D239" s="5"/>
      <c r="E239" s="5"/>
      <c r="F239" s="5"/>
      <c r="G239" s="5"/>
      <c r="H239" s="5"/>
      <c r="I239" s="5"/>
      <c r="J239" s="5"/>
      <c r="K239" s="3"/>
      <c r="L239" s="99"/>
      <c r="M239" s="100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62"/>
      <c r="B240" s="5"/>
      <c r="C240" s="5"/>
      <c r="D240" s="5"/>
      <c r="E240" s="5"/>
      <c r="F240" s="5"/>
      <c r="G240" s="5"/>
      <c r="H240" s="5"/>
      <c r="I240" s="5"/>
      <c r="J240" s="5"/>
      <c r="K240" s="3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" customHeight="1">
      <c r="A241" s="62"/>
      <c r="B241" s="5"/>
      <c r="C241" s="5"/>
      <c r="D241" s="5"/>
      <c r="E241" s="5"/>
      <c r="F241" s="5"/>
      <c r="G241" s="5"/>
      <c r="H241" s="5"/>
      <c r="I241" s="5"/>
      <c r="J241" s="5"/>
      <c r="K241" s="3"/>
      <c r="L241" s="99"/>
      <c r="M241" s="100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62"/>
      <c r="B242" s="5"/>
      <c r="C242" s="5"/>
      <c r="D242" s="5"/>
      <c r="E242" s="5"/>
      <c r="F242" s="5"/>
      <c r="G242" s="5"/>
      <c r="H242" s="5"/>
      <c r="I242" s="5"/>
      <c r="J242" s="5"/>
      <c r="K242" s="3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" customHeight="1">
      <c r="A243" s="62"/>
      <c r="B243" s="5"/>
      <c r="C243" s="5"/>
      <c r="D243" s="5"/>
      <c r="E243" s="5"/>
      <c r="F243" s="5"/>
      <c r="G243" s="5"/>
      <c r="H243" s="5"/>
      <c r="I243" s="5"/>
      <c r="J243" s="5"/>
      <c r="K243" s="3"/>
      <c r="L243" s="99"/>
      <c r="M243" s="97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62"/>
      <c r="B244" s="5"/>
      <c r="C244" s="5"/>
      <c r="D244" s="5"/>
      <c r="E244" s="5"/>
      <c r="F244" s="5"/>
      <c r="G244" s="5"/>
      <c r="H244" s="5"/>
      <c r="I244" s="5"/>
      <c r="J244" s="5"/>
      <c r="K244" s="3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62"/>
      <c r="B245" s="5"/>
      <c r="C245" s="5"/>
      <c r="D245" s="5"/>
      <c r="E245" s="5"/>
      <c r="F245" s="5"/>
      <c r="G245" s="5"/>
      <c r="H245" s="5"/>
      <c r="I245" s="5"/>
      <c r="J245" s="5"/>
      <c r="K245" s="3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62"/>
      <c r="B246" s="5"/>
      <c r="C246" s="5"/>
      <c r="D246" s="5"/>
      <c r="E246" s="5"/>
      <c r="F246" s="5"/>
      <c r="G246" s="5"/>
      <c r="H246" s="5"/>
      <c r="I246" s="5"/>
      <c r="J246" s="5"/>
      <c r="K246" s="3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62"/>
      <c r="B247" s="5"/>
      <c r="C247" s="5"/>
      <c r="D247" s="5"/>
      <c r="E247" s="5"/>
      <c r="F247" s="5"/>
      <c r="G247" s="5"/>
      <c r="H247" s="5"/>
      <c r="I247" s="5"/>
      <c r="J247" s="5"/>
      <c r="K247" s="3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62"/>
      <c r="B248" s="5"/>
      <c r="C248" s="5"/>
      <c r="D248" s="5"/>
      <c r="E248" s="5"/>
      <c r="F248" s="5"/>
      <c r="G248" s="5"/>
      <c r="H248" s="5"/>
      <c r="I248" s="5"/>
      <c r="J248" s="5"/>
      <c r="K248" s="3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62"/>
      <c r="B249" s="5"/>
      <c r="C249" s="5"/>
      <c r="D249" s="5"/>
      <c r="E249" s="5"/>
      <c r="F249" s="5"/>
      <c r="G249" s="5"/>
      <c r="H249" s="5"/>
      <c r="I249" s="5"/>
      <c r="J249" s="5"/>
      <c r="K249" s="3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62"/>
      <c r="B250" s="5"/>
      <c r="C250" s="5"/>
      <c r="D250" s="5"/>
      <c r="E250" s="5"/>
      <c r="F250" s="5"/>
      <c r="G250" s="5"/>
      <c r="H250" s="5"/>
      <c r="I250" s="5"/>
      <c r="J250" s="5"/>
      <c r="K250" s="3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62"/>
      <c r="B251" s="5"/>
      <c r="C251" s="5"/>
      <c r="D251" s="5"/>
      <c r="E251" s="5"/>
      <c r="F251" s="5"/>
      <c r="G251" s="5"/>
      <c r="H251" s="5"/>
      <c r="I251" s="5"/>
      <c r="J251" s="5"/>
      <c r="K251" s="3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62"/>
      <c r="B252" s="5"/>
      <c r="C252" s="5"/>
      <c r="D252" s="5"/>
      <c r="E252" s="5"/>
      <c r="F252" s="5"/>
      <c r="G252" s="5"/>
      <c r="H252" s="5"/>
      <c r="I252" s="5"/>
      <c r="J252" s="5"/>
      <c r="K252" s="3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62"/>
      <c r="B253" s="5"/>
      <c r="C253" s="5"/>
      <c r="D253" s="5"/>
      <c r="E253" s="5"/>
      <c r="F253" s="5"/>
      <c r="G253" s="5"/>
      <c r="H253" s="5"/>
      <c r="I253" s="5"/>
      <c r="J253" s="5"/>
      <c r="K253" s="3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62"/>
      <c r="B254" s="5"/>
      <c r="C254" s="5"/>
      <c r="D254" s="5"/>
      <c r="E254" s="5"/>
      <c r="F254" s="5"/>
      <c r="G254" s="5"/>
      <c r="H254" s="5"/>
      <c r="I254" s="5"/>
      <c r="J254" s="5"/>
      <c r="K254" s="3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62"/>
      <c r="B255" s="5"/>
      <c r="C255" s="5"/>
      <c r="D255" s="5"/>
      <c r="E255" s="5"/>
      <c r="F255" s="5"/>
      <c r="G255" s="5"/>
      <c r="H255" s="5"/>
      <c r="I255" s="5"/>
      <c r="J255" s="5"/>
      <c r="K255" s="3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62"/>
      <c r="B256" s="5"/>
      <c r="C256" s="5"/>
      <c r="D256" s="5"/>
      <c r="E256" s="5"/>
      <c r="F256" s="5"/>
      <c r="G256" s="5"/>
      <c r="H256" s="5"/>
      <c r="I256" s="5"/>
      <c r="J256" s="5"/>
      <c r="K256" s="3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62"/>
      <c r="B257" s="5"/>
      <c r="C257" s="5"/>
      <c r="D257" s="5"/>
      <c r="E257" s="5"/>
      <c r="F257" s="5"/>
      <c r="G257" s="5"/>
      <c r="H257" s="5"/>
      <c r="I257" s="5"/>
      <c r="J257" s="5"/>
      <c r="K257" s="3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62"/>
      <c r="B258" s="5"/>
      <c r="C258" s="5"/>
      <c r="D258" s="5"/>
      <c r="E258" s="5"/>
      <c r="F258" s="5"/>
      <c r="G258" s="5"/>
      <c r="H258" s="5"/>
      <c r="I258" s="5"/>
      <c r="J258" s="5"/>
      <c r="K258" s="3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62"/>
      <c r="B259" s="5"/>
      <c r="C259" s="5"/>
      <c r="D259" s="5"/>
      <c r="E259" s="5"/>
      <c r="F259" s="5"/>
      <c r="G259" s="5"/>
      <c r="H259" s="5"/>
      <c r="I259" s="5"/>
      <c r="J259" s="5"/>
      <c r="K259" s="3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62"/>
      <c r="B260" s="5"/>
      <c r="C260" s="5"/>
      <c r="D260" s="5"/>
      <c r="E260" s="5"/>
      <c r="F260" s="5"/>
      <c r="G260" s="5"/>
      <c r="H260" s="5"/>
      <c r="I260" s="5"/>
      <c r="J260" s="5"/>
      <c r="K260" s="3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62"/>
      <c r="B261" s="5"/>
      <c r="C261" s="5"/>
      <c r="D261" s="5"/>
      <c r="E261" s="5"/>
      <c r="F261" s="5"/>
      <c r="G261" s="5"/>
      <c r="H261" s="5"/>
      <c r="I261" s="5"/>
      <c r="J261" s="5"/>
      <c r="K261" s="3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62"/>
      <c r="B262" s="5"/>
      <c r="C262" s="5"/>
      <c r="D262" s="5"/>
      <c r="E262" s="5"/>
      <c r="F262" s="5"/>
      <c r="G262" s="5"/>
      <c r="H262" s="5"/>
      <c r="I262" s="5"/>
      <c r="J262" s="5"/>
      <c r="K262" s="3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62"/>
      <c r="B263" s="5"/>
      <c r="C263" s="5"/>
      <c r="D263" s="5"/>
      <c r="E263" s="5"/>
      <c r="F263" s="5"/>
      <c r="G263" s="5"/>
      <c r="H263" s="5"/>
      <c r="I263" s="5"/>
      <c r="J263" s="5"/>
      <c r="K263" s="3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62"/>
      <c r="B264" s="5"/>
      <c r="C264" s="5"/>
      <c r="D264" s="5"/>
      <c r="E264" s="5"/>
      <c r="F264" s="5"/>
      <c r="G264" s="5"/>
      <c r="H264" s="5"/>
      <c r="I264" s="5"/>
      <c r="J264" s="5"/>
      <c r="K264" s="3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62"/>
      <c r="B265" s="5"/>
      <c r="C265" s="5"/>
      <c r="D265" s="5"/>
      <c r="E265" s="5"/>
      <c r="F265" s="5"/>
      <c r="G265" s="5"/>
      <c r="H265" s="5"/>
      <c r="I265" s="5"/>
      <c r="J265" s="5"/>
      <c r="K265" s="3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62"/>
      <c r="B266" s="5"/>
      <c r="C266" s="5"/>
      <c r="D266" s="5"/>
      <c r="E266" s="5"/>
      <c r="F266" s="5"/>
      <c r="G266" s="5"/>
      <c r="H266" s="5"/>
      <c r="I266" s="5"/>
      <c r="J266" s="5"/>
      <c r="K266" s="3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62"/>
      <c r="B267" s="5"/>
      <c r="C267" s="5"/>
      <c r="D267" s="5"/>
      <c r="E267" s="5"/>
      <c r="F267" s="5"/>
      <c r="G267" s="5"/>
      <c r="H267" s="5"/>
      <c r="I267" s="5"/>
      <c r="J267" s="5"/>
      <c r="K267" s="3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62"/>
      <c r="B268" s="5"/>
      <c r="C268" s="5"/>
      <c r="D268" s="5"/>
      <c r="E268" s="5"/>
      <c r="F268" s="5"/>
      <c r="G268" s="5"/>
      <c r="H268" s="5"/>
      <c r="I268" s="5"/>
      <c r="J268" s="5"/>
      <c r="K268" s="3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62"/>
      <c r="B269" s="5"/>
      <c r="C269" s="5"/>
      <c r="D269" s="5"/>
      <c r="E269" s="5"/>
      <c r="F269" s="5"/>
      <c r="G269" s="5"/>
      <c r="H269" s="5"/>
      <c r="I269" s="5"/>
      <c r="J269" s="5"/>
      <c r="K269" s="3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62"/>
      <c r="B270" s="5"/>
      <c r="C270" s="5"/>
      <c r="D270" s="5"/>
      <c r="E270" s="5"/>
      <c r="F270" s="5"/>
      <c r="G270" s="5"/>
      <c r="H270" s="5"/>
      <c r="I270" s="5"/>
      <c r="J270" s="5"/>
      <c r="K270" s="3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62"/>
      <c r="B271" s="5"/>
      <c r="C271" s="5"/>
      <c r="D271" s="5"/>
      <c r="E271" s="5"/>
      <c r="F271" s="5"/>
      <c r="G271" s="5"/>
      <c r="H271" s="5"/>
      <c r="I271" s="5"/>
      <c r="J271" s="5"/>
      <c r="K271" s="3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62"/>
      <c r="B272" s="5"/>
      <c r="C272" s="5"/>
      <c r="D272" s="5"/>
      <c r="E272" s="5"/>
      <c r="F272" s="5"/>
      <c r="G272" s="5"/>
      <c r="H272" s="5"/>
      <c r="I272" s="5"/>
      <c r="J272" s="5"/>
      <c r="K272" s="3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62"/>
      <c r="B273" s="5"/>
      <c r="C273" s="5"/>
      <c r="D273" s="5"/>
      <c r="E273" s="5"/>
      <c r="F273" s="5"/>
      <c r="G273" s="5"/>
      <c r="H273" s="5"/>
      <c r="I273" s="5"/>
      <c r="J273" s="5"/>
      <c r="K273" s="3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62"/>
      <c r="B274" s="5"/>
      <c r="C274" s="5"/>
      <c r="D274" s="5"/>
      <c r="E274" s="5"/>
      <c r="F274" s="5"/>
      <c r="G274" s="5"/>
      <c r="H274" s="5"/>
      <c r="I274" s="5"/>
      <c r="J274" s="5"/>
      <c r="K274" s="3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62"/>
      <c r="B275" s="5"/>
      <c r="C275" s="5"/>
      <c r="D275" s="5"/>
      <c r="E275" s="5"/>
      <c r="F275" s="5"/>
      <c r="G275" s="5"/>
      <c r="H275" s="5"/>
      <c r="I275" s="5"/>
      <c r="J275" s="5"/>
      <c r="K275" s="3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62"/>
      <c r="B276" s="5"/>
      <c r="C276" s="5"/>
      <c r="D276" s="5"/>
      <c r="E276" s="5"/>
      <c r="F276" s="5"/>
      <c r="G276" s="5"/>
      <c r="H276" s="5"/>
      <c r="I276" s="5"/>
      <c r="J276" s="5"/>
      <c r="K276" s="3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62"/>
      <c r="B277" s="5"/>
      <c r="C277" s="5"/>
      <c r="D277" s="5"/>
      <c r="E277" s="5"/>
      <c r="F277" s="5"/>
      <c r="G277" s="5"/>
      <c r="H277" s="5"/>
      <c r="I277" s="5"/>
      <c r="J277" s="5"/>
      <c r="K277" s="3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62"/>
      <c r="B278" s="5"/>
      <c r="C278" s="5"/>
      <c r="D278" s="5"/>
      <c r="E278" s="5"/>
      <c r="F278" s="5"/>
      <c r="G278" s="5"/>
      <c r="H278" s="5"/>
      <c r="I278" s="5"/>
      <c r="J278" s="5"/>
      <c r="K278" s="3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62"/>
      <c r="B279" s="5"/>
      <c r="C279" s="5"/>
      <c r="D279" s="5"/>
      <c r="E279" s="5"/>
      <c r="F279" s="5"/>
      <c r="G279" s="5"/>
      <c r="H279" s="5"/>
      <c r="I279" s="5"/>
      <c r="J279" s="5"/>
      <c r="K279" s="3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62"/>
      <c r="B280" s="5"/>
      <c r="C280" s="5"/>
      <c r="D280" s="5"/>
      <c r="E280" s="5"/>
      <c r="F280" s="5"/>
      <c r="G280" s="5"/>
      <c r="H280" s="5"/>
      <c r="I280" s="5"/>
      <c r="J280" s="5"/>
      <c r="K280" s="3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62"/>
      <c r="B281" s="5"/>
      <c r="C281" s="5"/>
      <c r="D281" s="5"/>
      <c r="E281" s="5"/>
      <c r="F281" s="5"/>
      <c r="G281" s="5"/>
      <c r="H281" s="5"/>
      <c r="I281" s="5"/>
      <c r="J281" s="5"/>
      <c r="K281" s="3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62"/>
      <c r="B282" s="5"/>
      <c r="C282" s="5"/>
      <c r="D282" s="5"/>
      <c r="E282" s="5"/>
      <c r="F282" s="5"/>
      <c r="G282" s="5"/>
      <c r="H282" s="5"/>
      <c r="I282" s="5"/>
      <c r="J282" s="5"/>
      <c r="K282" s="3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62"/>
      <c r="B283" s="5"/>
      <c r="C283" s="5"/>
      <c r="D283" s="5"/>
      <c r="E283" s="5"/>
      <c r="F283" s="5"/>
      <c r="G283" s="5"/>
      <c r="H283" s="5"/>
      <c r="I283" s="5"/>
      <c r="J283" s="5"/>
      <c r="K283" s="3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62"/>
      <c r="B284" s="5"/>
      <c r="C284" s="5"/>
      <c r="D284" s="5"/>
      <c r="E284" s="5"/>
      <c r="F284" s="5"/>
      <c r="G284" s="5"/>
      <c r="H284" s="5"/>
      <c r="I284" s="5"/>
      <c r="J284" s="5"/>
      <c r="K284" s="3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62"/>
      <c r="B285" s="5"/>
      <c r="C285" s="5"/>
      <c r="D285" s="5"/>
      <c r="E285" s="5"/>
      <c r="F285" s="5"/>
      <c r="G285" s="5"/>
      <c r="H285" s="5"/>
      <c r="I285" s="5"/>
      <c r="J285" s="5"/>
      <c r="K285" s="3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62"/>
      <c r="B286" s="5"/>
      <c r="C286" s="5"/>
      <c r="D286" s="5"/>
      <c r="E286" s="5"/>
      <c r="F286" s="5"/>
      <c r="G286" s="5"/>
      <c r="H286" s="5"/>
      <c r="I286" s="5"/>
      <c r="J286" s="5"/>
      <c r="K286" s="3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62"/>
      <c r="B287" s="5"/>
      <c r="C287" s="5"/>
      <c r="D287" s="5"/>
      <c r="E287" s="5"/>
      <c r="F287" s="5"/>
      <c r="G287" s="5"/>
      <c r="H287" s="5"/>
      <c r="I287" s="5"/>
      <c r="J287" s="5"/>
      <c r="K287" s="3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62"/>
      <c r="B288" s="5"/>
      <c r="C288" s="5"/>
      <c r="D288" s="5"/>
      <c r="E288" s="5"/>
      <c r="F288" s="5"/>
      <c r="G288" s="5"/>
      <c r="H288" s="5"/>
      <c r="I288" s="5"/>
      <c r="J288" s="5"/>
      <c r="K288" s="3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62"/>
      <c r="B289" s="5"/>
      <c r="C289" s="5"/>
      <c r="D289" s="5"/>
      <c r="E289" s="5"/>
      <c r="F289" s="5"/>
      <c r="G289" s="5"/>
      <c r="H289" s="5"/>
      <c r="I289" s="5"/>
      <c r="J289" s="5"/>
      <c r="K289" s="3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62"/>
      <c r="B290" s="5"/>
      <c r="C290" s="5"/>
      <c r="D290" s="5"/>
      <c r="E290" s="5"/>
      <c r="F290" s="5"/>
      <c r="G290" s="5"/>
      <c r="H290" s="5"/>
      <c r="I290" s="5"/>
      <c r="J290" s="5"/>
      <c r="K290" s="3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62"/>
      <c r="B291" s="5"/>
      <c r="C291" s="5"/>
      <c r="D291" s="5"/>
      <c r="E291" s="5"/>
      <c r="F291" s="5"/>
      <c r="G291" s="5"/>
      <c r="H291" s="5"/>
      <c r="I291" s="5"/>
      <c r="J291" s="5"/>
      <c r="K291" s="3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62"/>
      <c r="B292" s="5"/>
      <c r="C292" s="5"/>
      <c r="D292" s="5"/>
      <c r="E292" s="5"/>
      <c r="F292" s="5"/>
      <c r="G292" s="5"/>
      <c r="H292" s="5"/>
      <c r="I292" s="5"/>
      <c r="J292" s="5"/>
      <c r="K292" s="3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62"/>
      <c r="B293" s="5"/>
      <c r="C293" s="5"/>
      <c r="D293" s="5"/>
      <c r="E293" s="5"/>
      <c r="F293" s="5"/>
      <c r="G293" s="5"/>
      <c r="H293" s="5"/>
      <c r="I293" s="5"/>
      <c r="J293" s="5"/>
      <c r="K293" s="3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62"/>
      <c r="B294" s="5"/>
      <c r="C294" s="5"/>
      <c r="D294" s="5"/>
      <c r="E294" s="5"/>
      <c r="F294" s="5"/>
      <c r="G294" s="5"/>
      <c r="H294" s="5"/>
      <c r="I294" s="5"/>
      <c r="J294" s="5"/>
      <c r="K294" s="3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62"/>
      <c r="B295" s="5"/>
      <c r="C295" s="5"/>
      <c r="D295" s="5"/>
      <c r="E295" s="5"/>
      <c r="F295" s="5"/>
      <c r="G295" s="5"/>
      <c r="H295" s="5"/>
      <c r="I295" s="5"/>
      <c r="J295" s="5"/>
      <c r="K295" s="3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62"/>
      <c r="B296" s="5"/>
      <c r="C296" s="5"/>
      <c r="D296" s="5"/>
      <c r="E296" s="5"/>
      <c r="F296" s="5"/>
      <c r="G296" s="5"/>
      <c r="H296" s="5"/>
      <c r="I296" s="5"/>
      <c r="J296" s="5"/>
      <c r="K296" s="3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62"/>
      <c r="B297" s="5"/>
      <c r="C297" s="5"/>
      <c r="D297" s="5"/>
      <c r="E297" s="5"/>
      <c r="F297" s="5"/>
      <c r="G297" s="5"/>
      <c r="H297" s="5"/>
      <c r="I297" s="5"/>
      <c r="J297" s="5"/>
      <c r="K297" s="3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62"/>
      <c r="B298" s="5"/>
      <c r="C298" s="5"/>
      <c r="D298" s="5"/>
      <c r="E298" s="5"/>
      <c r="F298" s="5"/>
      <c r="G298" s="5"/>
      <c r="H298" s="5"/>
      <c r="I298" s="5"/>
      <c r="J298" s="5"/>
      <c r="K298" s="3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62"/>
      <c r="B299" s="5"/>
      <c r="C299" s="5"/>
      <c r="D299" s="5"/>
      <c r="E299" s="5"/>
      <c r="F299" s="5"/>
      <c r="G299" s="5"/>
      <c r="H299" s="5"/>
      <c r="I299" s="5"/>
      <c r="J299" s="5"/>
      <c r="K299" s="3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62"/>
      <c r="B300" s="5"/>
      <c r="C300" s="5"/>
      <c r="D300" s="5"/>
      <c r="E300" s="5"/>
      <c r="F300" s="5"/>
      <c r="G300" s="5"/>
      <c r="H300" s="5"/>
      <c r="I300" s="5"/>
      <c r="J300" s="5"/>
      <c r="K300" s="3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62"/>
      <c r="B301" s="5"/>
      <c r="C301" s="5"/>
      <c r="D301" s="5"/>
      <c r="E301" s="5"/>
      <c r="F301" s="5"/>
      <c r="G301" s="5"/>
      <c r="H301" s="5"/>
      <c r="I301" s="5"/>
      <c r="J301" s="5"/>
      <c r="K301" s="3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62"/>
      <c r="B302" s="5"/>
      <c r="C302" s="5"/>
      <c r="D302" s="5"/>
      <c r="E302" s="5"/>
      <c r="F302" s="5"/>
      <c r="G302" s="5"/>
      <c r="H302" s="5"/>
      <c r="I302" s="5"/>
      <c r="J302" s="5"/>
      <c r="K302" s="3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62"/>
      <c r="B303" s="5"/>
      <c r="C303" s="5"/>
      <c r="D303" s="5"/>
      <c r="E303" s="5"/>
      <c r="F303" s="5"/>
      <c r="G303" s="5"/>
      <c r="H303" s="5"/>
      <c r="I303" s="5"/>
      <c r="J303" s="5"/>
      <c r="K303" s="3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62"/>
      <c r="B304" s="5"/>
      <c r="C304" s="5"/>
      <c r="D304" s="5"/>
      <c r="E304" s="5"/>
      <c r="F304" s="5"/>
      <c r="G304" s="5"/>
      <c r="H304" s="5"/>
      <c r="I304" s="5"/>
      <c r="J304" s="5"/>
      <c r="K304" s="3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62"/>
      <c r="B305" s="5"/>
      <c r="C305" s="5"/>
      <c r="D305" s="5"/>
      <c r="E305" s="5"/>
      <c r="F305" s="5"/>
      <c r="G305" s="5"/>
      <c r="H305" s="5"/>
      <c r="I305" s="5"/>
      <c r="J305" s="5"/>
      <c r="K305" s="3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62"/>
      <c r="B306" s="5"/>
      <c r="C306" s="5"/>
      <c r="D306" s="5"/>
      <c r="E306" s="5"/>
      <c r="F306" s="5"/>
      <c r="G306" s="5"/>
      <c r="H306" s="5"/>
      <c r="I306" s="5"/>
      <c r="J306" s="5"/>
      <c r="K306" s="3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62"/>
      <c r="B307" s="5"/>
      <c r="C307" s="5"/>
      <c r="D307" s="5"/>
      <c r="E307" s="5"/>
      <c r="F307" s="5"/>
      <c r="G307" s="5"/>
      <c r="H307" s="5"/>
      <c r="I307" s="5"/>
      <c r="J307" s="5"/>
      <c r="K307" s="3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62"/>
      <c r="B308" s="5"/>
      <c r="C308" s="5"/>
      <c r="D308" s="5"/>
      <c r="E308" s="5"/>
      <c r="F308" s="5"/>
      <c r="G308" s="5"/>
      <c r="H308" s="5"/>
      <c r="I308" s="5"/>
      <c r="J308" s="5"/>
      <c r="K308" s="3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62"/>
      <c r="B309" s="5"/>
      <c r="C309" s="5"/>
      <c r="D309" s="5"/>
      <c r="E309" s="5"/>
      <c r="F309" s="5"/>
      <c r="G309" s="5"/>
      <c r="H309" s="5"/>
      <c r="I309" s="5"/>
      <c r="J309" s="5"/>
      <c r="K309" s="3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62"/>
      <c r="B310" s="5"/>
      <c r="C310" s="5"/>
      <c r="D310" s="5"/>
      <c r="E310" s="5"/>
      <c r="F310" s="5"/>
      <c r="G310" s="5"/>
      <c r="H310" s="5"/>
      <c r="I310" s="5"/>
      <c r="J310" s="5"/>
      <c r="K310" s="3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62"/>
      <c r="B311" s="5"/>
      <c r="C311" s="5"/>
      <c r="D311" s="5"/>
      <c r="E311" s="5"/>
      <c r="F311" s="5"/>
      <c r="G311" s="5"/>
      <c r="H311" s="5"/>
      <c r="I311" s="5"/>
      <c r="J311" s="5"/>
      <c r="K311" s="3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62"/>
      <c r="B312" s="5"/>
      <c r="C312" s="5"/>
      <c r="D312" s="5"/>
      <c r="E312" s="5"/>
      <c r="F312" s="5"/>
      <c r="G312" s="5"/>
      <c r="H312" s="5"/>
      <c r="I312" s="5"/>
      <c r="J312" s="5"/>
      <c r="K312" s="3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62"/>
      <c r="B313" s="5"/>
      <c r="C313" s="5"/>
      <c r="D313" s="5"/>
      <c r="E313" s="5"/>
      <c r="F313" s="5"/>
      <c r="G313" s="5"/>
      <c r="H313" s="5"/>
      <c r="I313" s="5"/>
      <c r="J313" s="5"/>
      <c r="K313" s="3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62"/>
      <c r="B314" s="5"/>
      <c r="C314" s="5"/>
      <c r="D314" s="5"/>
      <c r="E314" s="5"/>
      <c r="F314" s="5"/>
      <c r="G314" s="5"/>
      <c r="H314" s="5"/>
      <c r="I314" s="5"/>
      <c r="J314" s="5"/>
      <c r="K314" s="3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62"/>
      <c r="B315" s="5"/>
      <c r="C315" s="5"/>
      <c r="D315" s="5"/>
      <c r="E315" s="5"/>
      <c r="F315" s="5"/>
      <c r="G315" s="5"/>
      <c r="H315" s="5"/>
      <c r="I315" s="5"/>
      <c r="J315" s="5"/>
      <c r="K315" s="3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62"/>
      <c r="B316" s="5"/>
      <c r="C316" s="5"/>
      <c r="D316" s="5"/>
      <c r="E316" s="5"/>
      <c r="F316" s="5"/>
      <c r="G316" s="5"/>
      <c r="H316" s="5"/>
      <c r="I316" s="5"/>
      <c r="J316" s="5"/>
      <c r="K316" s="3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62"/>
      <c r="B317" s="5"/>
      <c r="C317" s="5"/>
      <c r="D317" s="5"/>
      <c r="E317" s="5"/>
      <c r="F317" s="5"/>
      <c r="G317" s="5"/>
      <c r="H317" s="5"/>
      <c r="I317" s="5"/>
      <c r="J317" s="5"/>
      <c r="K317" s="3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62"/>
      <c r="B318" s="5"/>
      <c r="C318" s="5"/>
      <c r="D318" s="5"/>
      <c r="E318" s="5"/>
      <c r="F318" s="5"/>
      <c r="G318" s="5"/>
      <c r="H318" s="5"/>
      <c r="I318" s="5"/>
      <c r="J318" s="5"/>
      <c r="K318" s="3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62"/>
      <c r="B319" s="5"/>
      <c r="C319" s="5"/>
      <c r="D319" s="5"/>
      <c r="E319" s="5"/>
      <c r="F319" s="5"/>
      <c r="G319" s="5"/>
      <c r="H319" s="5"/>
      <c r="I319" s="5"/>
      <c r="J319" s="5"/>
      <c r="K319" s="3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62"/>
      <c r="B320" s="5"/>
      <c r="C320" s="5"/>
      <c r="D320" s="5"/>
      <c r="E320" s="5"/>
      <c r="F320" s="5"/>
      <c r="G320" s="5"/>
      <c r="H320" s="5"/>
      <c r="I320" s="5"/>
      <c r="J320" s="5"/>
      <c r="K320" s="3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62"/>
      <c r="B321" s="5"/>
      <c r="C321" s="5"/>
      <c r="D321" s="5"/>
      <c r="E321" s="5"/>
      <c r="F321" s="5"/>
      <c r="G321" s="5"/>
      <c r="H321" s="5"/>
      <c r="I321" s="5"/>
      <c r="J321" s="5"/>
      <c r="K321" s="3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62"/>
      <c r="B322" s="5"/>
      <c r="C322" s="5"/>
      <c r="D322" s="5"/>
      <c r="E322" s="5"/>
      <c r="F322" s="5"/>
      <c r="G322" s="5"/>
      <c r="H322" s="5"/>
      <c r="I322" s="5"/>
      <c r="J322" s="5"/>
      <c r="K322" s="3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62"/>
      <c r="B323" s="5"/>
      <c r="C323" s="5"/>
      <c r="D323" s="5"/>
      <c r="E323" s="5"/>
      <c r="F323" s="5"/>
      <c r="G323" s="5"/>
      <c r="H323" s="5"/>
      <c r="I323" s="5"/>
      <c r="J323" s="5"/>
      <c r="K323" s="3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62"/>
      <c r="B324" s="5"/>
      <c r="C324" s="5"/>
      <c r="D324" s="5"/>
      <c r="E324" s="5"/>
      <c r="F324" s="5"/>
      <c r="G324" s="5"/>
      <c r="H324" s="5"/>
      <c r="I324" s="5"/>
      <c r="J324" s="5"/>
      <c r="K324" s="3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62"/>
      <c r="B325" s="5"/>
      <c r="C325" s="5"/>
      <c r="D325" s="5"/>
      <c r="E325" s="5"/>
      <c r="F325" s="5"/>
      <c r="G325" s="5"/>
      <c r="H325" s="5"/>
      <c r="I325" s="5"/>
      <c r="J325" s="5"/>
      <c r="K325" s="3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62"/>
      <c r="B326" s="5"/>
      <c r="C326" s="5"/>
      <c r="D326" s="5"/>
      <c r="E326" s="5"/>
      <c r="F326" s="5"/>
      <c r="G326" s="5"/>
      <c r="H326" s="5"/>
      <c r="I326" s="5"/>
      <c r="J326" s="5"/>
      <c r="K326" s="3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62"/>
      <c r="B327" s="5"/>
      <c r="C327" s="5"/>
      <c r="D327" s="5"/>
      <c r="E327" s="5"/>
      <c r="F327" s="5"/>
      <c r="G327" s="5"/>
      <c r="H327" s="5"/>
      <c r="I327" s="5"/>
      <c r="J327" s="5"/>
      <c r="K327" s="3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62"/>
      <c r="B328" s="5"/>
      <c r="C328" s="5"/>
      <c r="D328" s="5"/>
      <c r="E328" s="5"/>
      <c r="F328" s="5"/>
      <c r="G328" s="5"/>
      <c r="H328" s="5"/>
      <c r="I328" s="5"/>
      <c r="J328" s="5"/>
      <c r="K328" s="3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62"/>
      <c r="B329" s="5"/>
      <c r="C329" s="5"/>
      <c r="D329" s="5"/>
      <c r="E329" s="5"/>
      <c r="F329" s="5"/>
      <c r="G329" s="5"/>
      <c r="H329" s="5"/>
      <c r="I329" s="5"/>
      <c r="J329" s="5"/>
      <c r="K329" s="3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62"/>
      <c r="B330" s="5"/>
      <c r="C330" s="5"/>
      <c r="D330" s="5"/>
      <c r="E330" s="5"/>
      <c r="F330" s="5"/>
      <c r="G330" s="5"/>
      <c r="H330" s="5"/>
      <c r="I330" s="5"/>
      <c r="J330" s="5"/>
      <c r="K330" s="3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62"/>
      <c r="B331" s="5"/>
      <c r="C331" s="5"/>
      <c r="D331" s="5"/>
      <c r="E331" s="5"/>
      <c r="F331" s="5"/>
      <c r="G331" s="5"/>
      <c r="H331" s="5"/>
      <c r="I331" s="5"/>
      <c r="J331" s="5"/>
      <c r="K331" s="3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62"/>
      <c r="B332" s="5"/>
      <c r="C332" s="5"/>
      <c r="D332" s="5"/>
      <c r="E332" s="5"/>
      <c r="F332" s="5"/>
      <c r="G332" s="5"/>
      <c r="H332" s="5"/>
      <c r="I332" s="5"/>
      <c r="J332" s="5"/>
      <c r="K332" s="3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62"/>
      <c r="B333" s="5"/>
      <c r="C333" s="5"/>
      <c r="D333" s="5"/>
      <c r="E333" s="5"/>
      <c r="F333" s="5"/>
      <c r="G333" s="5"/>
      <c r="H333" s="5"/>
      <c r="I333" s="5"/>
      <c r="J333" s="5"/>
      <c r="K333" s="3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62"/>
      <c r="B334" s="5"/>
      <c r="C334" s="5"/>
      <c r="D334" s="5"/>
      <c r="E334" s="5"/>
      <c r="F334" s="5"/>
      <c r="G334" s="5"/>
      <c r="H334" s="5"/>
      <c r="I334" s="5"/>
      <c r="J334" s="5"/>
      <c r="K334" s="3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62"/>
      <c r="B335" s="5"/>
      <c r="C335" s="5"/>
      <c r="D335" s="5"/>
      <c r="E335" s="5"/>
      <c r="F335" s="5"/>
      <c r="G335" s="5"/>
      <c r="H335" s="5"/>
      <c r="I335" s="5"/>
      <c r="J335" s="5"/>
      <c r="K335" s="3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62"/>
      <c r="B336" s="5"/>
      <c r="C336" s="5"/>
      <c r="D336" s="5"/>
      <c r="E336" s="5"/>
      <c r="F336" s="5"/>
      <c r="G336" s="5"/>
      <c r="H336" s="5"/>
      <c r="I336" s="5"/>
      <c r="J336" s="5"/>
      <c r="K336" s="3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62"/>
      <c r="B337" s="5"/>
      <c r="C337" s="5"/>
      <c r="D337" s="5"/>
      <c r="E337" s="5"/>
      <c r="F337" s="5"/>
      <c r="G337" s="5"/>
      <c r="H337" s="5"/>
      <c r="I337" s="5"/>
      <c r="J337" s="5"/>
      <c r="K337" s="3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62"/>
      <c r="B338" s="5"/>
      <c r="C338" s="5"/>
      <c r="D338" s="5"/>
      <c r="E338" s="5"/>
      <c r="F338" s="5"/>
      <c r="G338" s="5"/>
      <c r="H338" s="5"/>
      <c r="I338" s="5"/>
      <c r="J338" s="5"/>
      <c r="K338" s="3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62"/>
      <c r="B339" s="5"/>
      <c r="C339" s="5"/>
      <c r="D339" s="5"/>
      <c r="E339" s="5"/>
      <c r="F339" s="5"/>
      <c r="G339" s="5"/>
      <c r="H339" s="5"/>
      <c r="I339" s="5"/>
      <c r="J339" s="5"/>
      <c r="K339" s="3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62"/>
      <c r="B340" s="5"/>
      <c r="C340" s="5"/>
      <c r="D340" s="5"/>
      <c r="E340" s="5"/>
      <c r="F340" s="5"/>
      <c r="G340" s="5"/>
      <c r="H340" s="5"/>
      <c r="I340" s="5"/>
      <c r="J340" s="5"/>
      <c r="K340" s="3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62"/>
      <c r="B341" s="5"/>
      <c r="C341" s="5"/>
      <c r="D341" s="5"/>
      <c r="E341" s="5"/>
      <c r="F341" s="5"/>
      <c r="G341" s="5"/>
      <c r="H341" s="5"/>
      <c r="I341" s="5"/>
      <c r="J341" s="5"/>
      <c r="K341" s="3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62"/>
      <c r="B342" s="5"/>
      <c r="C342" s="5"/>
      <c r="D342" s="5"/>
      <c r="E342" s="5"/>
      <c r="F342" s="5"/>
      <c r="G342" s="5"/>
      <c r="H342" s="5"/>
      <c r="I342" s="5"/>
      <c r="J342" s="5"/>
      <c r="K342" s="3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62"/>
      <c r="B343" s="5"/>
      <c r="C343" s="5"/>
      <c r="D343" s="5"/>
      <c r="E343" s="5"/>
      <c r="F343" s="5"/>
      <c r="G343" s="5"/>
      <c r="H343" s="5"/>
      <c r="I343" s="5"/>
      <c r="J343" s="5"/>
      <c r="K343" s="3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62"/>
      <c r="B344" s="5"/>
      <c r="C344" s="5"/>
      <c r="D344" s="5"/>
      <c r="E344" s="5"/>
      <c r="F344" s="5"/>
      <c r="G344" s="5"/>
      <c r="H344" s="5"/>
      <c r="I344" s="5"/>
      <c r="J344" s="5"/>
      <c r="K344" s="3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62"/>
      <c r="B345" s="5"/>
      <c r="C345" s="5"/>
      <c r="D345" s="5"/>
      <c r="E345" s="5"/>
      <c r="F345" s="5"/>
      <c r="G345" s="5"/>
      <c r="H345" s="5"/>
      <c r="I345" s="5"/>
      <c r="J345" s="5"/>
      <c r="K345" s="3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62"/>
      <c r="B346" s="5"/>
      <c r="C346" s="5"/>
      <c r="D346" s="5"/>
      <c r="E346" s="5"/>
      <c r="F346" s="5"/>
      <c r="G346" s="5"/>
      <c r="H346" s="5"/>
      <c r="I346" s="5"/>
      <c r="J346" s="5"/>
      <c r="K346" s="3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62"/>
      <c r="B347" s="5"/>
      <c r="C347" s="5"/>
      <c r="D347" s="5"/>
      <c r="E347" s="5"/>
      <c r="F347" s="5"/>
      <c r="G347" s="5"/>
      <c r="H347" s="5"/>
      <c r="I347" s="5"/>
      <c r="J347" s="5"/>
      <c r="K347" s="3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62"/>
      <c r="B348" s="5"/>
      <c r="C348" s="5"/>
      <c r="D348" s="5"/>
      <c r="E348" s="5"/>
      <c r="F348" s="5"/>
      <c r="G348" s="5"/>
      <c r="H348" s="5"/>
      <c r="I348" s="5"/>
      <c r="J348" s="5"/>
      <c r="K348" s="3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62"/>
      <c r="B349" s="5"/>
      <c r="C349" s="5"/>
      <c r="D349" s="5"/>
      <c r="E349" s="5"/>
      <c r="F349" s="5"/>
      <c r="G349" s="5"/>
      <c r="H349" s="5"/>
      <c r="I349" s="5"/>
      <c r="J349" s="5"/>
      <c r="K349" s="3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62"/>
      <c r="B350" s="5"/>
      <c r="C350" s="5"/>
      <c r="D350" s="5"/>
      <c r="E350" s="5"/>
      <c r="F350" s="5"/>
      <c r="G350" s="5"/>
      <c r="H350" s="5"/>
      <c r="I350" s="5"/>
      <c r="J350" s="5"/>
      <c r="K350" s="3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62"/>
      <c r="B351" s="5"/>
      <c r="C351" s="5"/>
      <c r="D351" s="5"/>
      <c r="E351" s="5"/>
      <c r="F351" s="5"/>
      <c r="G351" s="5"/>
      <c r="H351" s="5"/>
      <c r="I351" s="5"/>
      <c r="J351" s="5"/>
      <c r="K351" s="3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62"/>
      <c r="B352" s="5"/>
      <c r="C352" s="5"/>
      <c r="D352" s="5"/>
      <c r="E352" s="5"/>
      <c r="F352" s="5"/>
      <c r="G352" s="5"/>
      <c r="H352" s="5"/>
      <c r="I352" s="5"/>
      <c r="J352" s="5"/>
      <c r="K352" s="3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62"/>
      <c r="B353" s="5"/>
      <c r="C353" s="5"/>
      <c r="D353" s="5"/>
      <c r="E353" s="5"/>
      <c r="F353" s="5"/>
      <c r="G353" s="5"/>
      <c r="H353" s="5"/>
      <c r="I353" s="5"/>
      <c r="J353" s="5"/>
      <c r="K353" s="3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62"/>
      <c r="B354" s="5"/>
      <c r="C354" s="5"/>
      <c r="D354" s="5"/>
      <c r="E354" s="5"/>
      <c r="F354" s="5"/>
      <c r="G354" s="5"/>
      <c r="H354" s="5"/>
      <c r="I354" s="5"/>
      <c r="J354" s="5"/>
      <c r="K354" s="3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62"/>
      <c r="B355" s="5"/>
      <c r="C355" s="5"/>
      <c r="D355" s="5"/>
      <c r="E355" s="5"/>
      <c r="F355" s="5"/>
      <c r="G355" s="5"/>
      <c r="H355" s="5"/>
      <c r="I355" s="5"/>
      <c r="J355" s="5"/>
      <c r="K355" s="3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62"/>
      <c r="B356" s="5"/>
      <c r="C356" s="5"/>
      <c r="D356" s="5"/>
      <c r="E356" s="5"/>
      <c r="F356" s="5"/>
      <c r="G356" s="5"/>
      <c r="H356" s="5"/>
      <c r="I356" s="5"/>
      <c r="J356" s="5"/>
      <c r="K356" s="3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62"/>
      <c r="B357" s="5"/>
      <c r="C357" s="5"/>
      <c r="D357" s="5"/>
      <c r="E357" s="5"/>
      <c r="F357" s="5"/>
      <c r="G357" s="5"/>
      <c r="H357" s="5"/>
      <c r="I357" s="5"/>
      <c r="J357" s="5"/>
      <c r="K357" s="3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62"/>
      <c r="B358" s="5"/>
      <c r="C358" s="5"/>
      <c r="D358" s="5"/>
      <c r="E358" s="5"/>
      <c r="F358" s="5"/>
      <c r="G358" s="5"/>
      <c r="H358" s="5"/>
      <c r="I358" s="5"/>
      <c r="J358" s="5"/>
      <c r="K358" s="3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62"/>
      <c r="B359" s="5"/>
      <c r="C359" s="5"/>
      <c r="D359" s="5"/>
      <c r="E359" s="5"/>
      <c r="F359" s="5"/>
      <c r="G359" s="5"/>
      <c r="H359" s="5"/>
      <c r="I359" s="5"/>
      <c r="J359" s="5"/>
      <c r="K359" s="3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62"/>
      <c r="B360" s="5"/>
      <c r="C360" s="5"/>
      <c r="D360" s="5"/>
      <c r="E360" s="5"/>
      <c r="F360" s="5"/>
      <c r="G360" s="5"/>
      <c r="H360" s="5"/>
      <c r="I360" s="5"/>
      <c r="J360" s="5"/>
      <c r="K360" s="3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62"/>
      <c r="B361" s="5"/>
      <c r="C361" s="5"/>
      <c r="D361" s="5"/>
      <c r="E361" s="5"/>
      <c r="F361" s="5"/>
      <c r="G361" s="5"/>
      <c r="H361" s="5"/>
      <c r="I361" s="5"/>
      <c r="J361" s="5"/>
      <c r="K361" s="3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62"/>
      <c r="B362" s="5"/>
      <c r="C362" s="5"/>
      <c r="D362" s="5"/>
      <c r="E362" s="5"/>
      <c r="F362" s="5"/>
      <c r="G362" s="5"/>
      <c r="H362" s="5"/>
      <c r="I362" s="5"/>
      <c r="J362" s="5"/>
      <c r="K362" s="3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62"/>
      <c r="B363" s="5"/>
      <c r="C363" s="5"/>
      <c r="D363" s="5"/>
      <c r="E363" s="5"/>
      <c r="F363" s="5"/>
      <c r="G363" s="5"/>
      <c r="H363" s="5"/>
      <c r="I363" s="5"/>
      <c r="J363" s="5"/>
      <c r="K363" s="3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62"/>
      <c r="B364" s="5"/>
      <c r="C364" s="5"/>
      <c r="D364" s="5"/>
      <c r="E364" s="5"/>
      <c r="F364" s="5"/>
      <c r="G364" s="5"/>
      <c r="H364" s="5"/>
      <c r="I364" s="5"/>
      <c r="J364" s="5"/>
      <c r="K364" s="3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62"/>
      <c r="B365" s="5"/>
      <c r="C365" s="5"/>
      <c r="D365" s="5"/>
      <c r="E365" s="5"/>
      <c r="F365" s="5"/>
      <c r="G365" s="5"/>
      <c r="H365" s="5"/>
      <c r="I365" s="5"/>
      <c r="J365" s="5"/>
      <c r="K365" s="3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62"/>
      <c r="B366" s="5"/>
      <c r="C366" s="5"/>
      <c r="D366" s="5"/>
      <c r="E366" s="5"/>
      <c r="F366" s="5"/>
      <c r="G366" s="5"/>
      <c r="H366" s="5"/>
      <c r="I366" s="5"/>
      <c r="J366" s="5"/>
      <c r="K366" s="3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62"/>
      <c r="B367" s="5"/>
      <c r="C367" s="5"/>
      <c r="D367" s="5"/>
      <c r="E367" s="5"/>
      <c r="F367" s="5"/>
      <c r="G367" s="5"/>
      <c r="H367" s="5"/>
      <c r="I367" s="5"/>
      <c r="J367" s="5"/>
      <c r="K367" s="3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62"/>
      <c r="B368" s="5"/>
      <c r="C368" s="5"/>
      <c r="D368" s="5"/>
      <c r="E368" s="5"/>
      <c r="F368" s="5"/>
      <c r="G368" s="5"/>
      <c r="H368" s="5"/>
      <c r="I368" s="5"/>
      <c r="J368" s="5"/>
      <c r="K368" s="3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62"/>
      <c r="B369" s="5"/>
      <c r="C369" s="5"/>
      <c r="D369" s="5"/>
      <c r="E369" s="5"/>
      <c r="F369" s="5"/>
      <c r="G369" s="5"/>
      <c r="H369" s="5"/>
      <c r="I369" s="5"/>
      <c r="J369" s="5"/>
      <c r="K369" s="3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62"/>
      <c r="B370" s="5"/>
      <c r="C370" s="5"/>
      <c r="D370" s="5"/>
      <c r="E370" s="5"/>
      <c r="F370" s="5"/>
      <c r="G370" s="5"/>
      <c r="H370" s="5"/>
      <c r="I370" s="5"/>
      <c r="J370" s="5"/>
      <c r="K370" s="3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62"/>
      <c r="B371" s="5"/>
      <c r="C371" s="5"/>
      <c r="D371" s="5"/>
      <c r="E371" s="5"/>
      <c r="F371" s="5"/>
      <c r="G371" s="5"/>
      <c r="H371" s="5"/>
      <c r="I371" s="5"/>
      <c r="J371" s="5"/>
      <c r="K371" s="3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62"/>
      <c r="B372" s="5"/>
      <c r="C372" s="5"/>
      <c r="D372" s="5"/>
      <c r="E372" s="5"/>
      <c r="F372" s="5"/>
      <c r="G372" s="5"/>
      <c r="H372" s="5"/>
      <c r="I372" s="5"/>
      <c r="J372" s="5"/>
      <c r="K372" s="3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62"/>
      <c r="B373" s="5"/>
      <c r="C373" s="5"/>
      <c r="D373" s="5"/>
      <c r="E373" s="5"/>
      <c r="F373" s="5"/>
      <c r="G373" s="5"/>
      <c r="H373" s="5"/>
      <c r="I373" s="5"/>
      <c r="J373" s="5"/>
      <c r="K373" s="3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62"/>
      <c r="B374" s="5"/>
      <c r="C374" s="5"/>
      <c r="D374" s="5"/>
      <c r="E374" s="5"/>
      <c r="F374" s="5"/>
      <c r="G374" s="5"/>
      <c r="H374" s="5"/>
      <c r="I374" s="5"/>
      <c r="J374" s="5"/>
      <c r="K374" s="3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62"/>
      <c r="B375" s="5"/>
      <c r="C375" s="5"/>
      <c r="D375" s="5"/>
      <c r="E375" s="5"/>
      <c r="F375" s="5"/>
      <c r="G375" s="5"/>
      <c r="H375" s="5"/>
      <c r="I375" s="5"/>
      <c r="J375" s="5"/>
      <c r="K375" s="3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62"/>
      <c r="B376" s="5"/>
      <c r="C376" s="5"/>
      <c r="D376" s="5"/>
      <c r="E376" s="5"/>
      <c r="F376" s="5"/>
      <c r="G376" s="5"/>
      <c r="H376" s="5"/>
      <c r="I376" s="5"/>
      <c r="J376" s="5"/>
      <c r="K376" s="3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62"/>
      <c r="B377" s="5"/>
      <c r="C377" s="5"/>
      <c r="D377" s="5"/>
      <c r="E377" s="5"/>
      <c r="F377" s="5"/>
      <c r="G377" s="5"/>
      <c r="H377" s="5"/>
      <c r="I377" s="5"/>
      <c r="J377" s="5"/>
      <c r="K377" s="3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62"/>
      <c r="B378" s="5"/>
      <c r="C378" s="5"/>
      <c r="D378" s="5"/>
      <c r="E378" s="5"/>
      <c r="F378" s="5"/>
      <c r="G378" s="5"/>
      <c r="H378" s="5"/>
      <c r="I378" s="5"/>
      <c r="J378" s="5"/>
      <c r="K378" s="3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62"/>
      <c r="B379" s="5"/>
      <c r="C379" s="5"/>
      <c r="D379" s="5"/>
      <c r="E379" s="5"/>
      <c r="F379" s="5"/>
      <c r="G379" s="5"/>
      <c r="H379" s="5"/>
      <c r="I379" s="5"/>
      <c r="J379" s="5"/>
      <c r="K379" s="3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62"/>
      <c r="B380" s="5"/>
      <c r="C380" s="5"/>
      <c r="D380" s="5"/>
      <c r="E380" s="5"/>
      <c r="F380" s="5"/>
      <c r="G380" s="5"/>
      <c r="H380" s="5"/>
      <c r="I380" s="5"/>
      <c r="J380" s="5"/>
      <c r="K380" s="3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62"/>
      <c r="B381" s="5"/>
      <c r="C381" s="5"/>
      <c r="D381" s="5"/>
      <c r="E381" s="5"/>
      <c r="F381" s="5"/>
      <c r="G381" s="5"/>
      <c r="H381" s="5"/>
      <c r="I381" s="5"/>
      <c r="J381" s="5"/>
      <c r="K381" s="3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62"/>
      <c r="B382" s="5"/>
      <c r="C382" s="5"/>
      <c r="D382" s="5"/>
      <c r="E382" s="5"/>
      <c r="F382" s="5"/>
      <c r="G382" s="5"/>
      <c r="H382" s="5"/>
      <c r="I382" s="5"/>
      <c r="J382" s="5"/>
      <c r="K382" s="3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62"/>
      <c r="B383" s="5"/>
      <c r="C383" s="5"/>
      <c r="D383" s="5"/>
      <c r="E383" s="5"/>
      <c r="F383" s="5"/>
      <c r="G383" s="5"/>
      <c r="H383" s="5"/>
      <c r="I383" s="5"/>
      <c r="J383" s="5"/>
      <c r="K383" s="3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62"/>
      <c r="B384" s="5"/>
      <c r="C384" s="5"/>
      <c r="D384" s="5"/>
      <c r="E384" s="5"/>
      <c r="F384" s="5"/>
      <c r="G384" s="5"/>
      <c r="H384" s="5"/>
      <c r="I384" s="5"/>
      <c r="J384" s="5"/>
      <c r="K384" s="3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62"/>
      <c r="B385" s="5"/>
      <c r="C385" s="5"/>
      <c r="D385" s="5"/>
      <c r="E385" s="5"/>
      <c r="F385" s="5"/>
      <c r="G385" s="5"/>
      <c r="H385" s="5"/>
      <c r="I385" s="5"/>
      <c r="J385" s="5"/>
      <c r="K385" s="3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62"/>
      <c r="B386" s="5"/>
      <c r="C386" s="5"/>
      <c r="D386" s="5"/>
      <c r="E386" s="5"/>
      <c r="F386" s="5"/>
      <c r="G386" s="5"/>
      <c r="H386" s="5"/>
      <c r="I386" s="5"/>
      <c r="J386" s="5"/>
      <c r="K386" s="3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62"/>
      <c r="B387" s="5"/>
      <c r="C387" s="5"/>
      <c r="D387" s="5"/>
      <c r="E387" s="5"/>
      <c r="F387" s="5"/>
      <c r="G387" s="5"/>
      <c r="H387" s="5"/>
      <c r="I387" s="5"/>
      <c r="J387" s="5"/>
      <c r="K387" s="3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62"/>
      <c r="B388" s="5"/>
      <c r="C388" s="5"/>
      <c r="D388" s="5"/>
      <c r="E388" s="5"/>
      <c r="F388" s="5"/>
      <c r="G388" s="5"/>
      <c r="H388" s="5"/>
      <c r="I388" s="5"/>
      <c r="J388" s="5"/>
      <c r="K388" s="3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62"/>
      <c r="B389" s="5"/>
      <c r="C389" s="5"/>
      <c r="D389" s="5"/>
      <c r="E389" s="5"/>
      <c r="F389" s="5"/>
      <c r="G389" s="5"/>
      <c r="H389" s="5"/>
      <c r="I389" s="5"/>
      <c r="J389" s="5"/>
      <c r="K389" s="3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62"/>
      <c r="B390" s="5"/>
      <c r="C390" s="5"/>
      <c r="D390" s="5"/>
      <c r="E390" s="5"/>
      <c r="F390" s="5"/>
      <c r="G390" s="5"/>
      <c r="H390" s="5"/>
      <c r="I390" s="5"/>
      <c r="J390" s="5"/>
      <c r="K390" s="3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62"/>
      <c r="B391" s="5"/>
      <c r="C391" s="5"/>
      <c r="D391" s="5"/>
      <c r="E391" s="5"/>
      <c r="F391" s="5"/>
      <c r="G391" s="5"/>
      <c r="H391" s="5"/>
      <c r="I391" s="5"/>
      <c r="J391" s="5"/>
      <c r="K391" s="3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62"/>
      <c r="B392" s="5"/>
      <c r="C392" s="5"/>
      <c r="D392" s="5"/>
      <c r="E392" s="5"/>
      <c r="F392" s="5"/>
      <c r="G392" s="5"/>
      <c r="H392" s="5"/>
      <c r="I392" s="5"/>
      <c r="J392" s="5"/>
      <c r="K392" s="3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62"/>
      <c r="B393" s="5"/>
      <c r="C393" s="5"/>
      <c r="D393" s="5"/>
      <c r="E393" s="5"/>
      <c r="F393" s="5"/>
      <c r="G393" s="5"/>
      <c r="H393" s="5"/>
      <c r="I393" s="5"/>
      <c r="J393" s="5"/>
      <c r="K393" s="3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62"/>
      <c r="B394" s="5"/>
      <c r="C394" s="5"/>
      <c r="D394" s="5"/>
      <c r="E394" s="5"/>
      <c r="F394" s="5"/>
      <c r="G394" s="5"/>
      <c r="H394" s="5"/>
      <c r="I394" s="5"/>
      <c r="J394" s="5"/>
      <c r="K394" s="3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62"/>
      <c r="B395" s="5"/>
      <c r="C395" s="5"/>
      <c r="D395" s="5"/>
      <c r="E395" s="5"/>
      <c r="F395" s="5"/>
      <c r="G395" s="5"/>
      <c r="H395" s="5"/>
      <c r="I395" s="5"/>
      <c r="J395" s="5"/>
      <c r="K395" s="3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62"/>
      <c r="B396" s="5"/>
      <c r="C396" s="5"/>
      <c r="D396" s="5"/>
      <c r="E396" s="5"/>
      <c r="F396" s="5"/>
      <c r="G396" s="5"/>
      <c r="H396" s="5"/>
      <c r="I396" s="5"/>
      <c r="J396" s="5"/>
      <c r="K396" s="3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62"/>
      <c r="B397" s="5"/>
      <c r="C397" s="5"/>
      <c r="D397" s="5"/>
      <c r="E397" s="5"/>
      <c r="F397" s="5"/>
      <c r="G397" s="5"/>
      <c r="H397" s="5"/>
      <c r="I397" s="5"/>
      <c r="J397" s="5"/>
      <c r="K397" s="3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62"/>
      <c r="B398" s="5"/>
      <c r="C398" s="5"/>
      <c r="D398" s="5"/>
      <c r="E398" s="5"/>
      <c r="F398" s="5"/>
      <c r="G398" s="5"/>
      <c r="H398" s="5"/>
      <c r="I398" s="5"/>
      <c r="J398" s="5"/>
      <c r="K398" s="3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62"/>
      <c r="B399" s="5"/>
      <c r="C399" s="5"/>
      <c r="D399" s="5"/>
      <c r="E399" s="5"/>
      <c r="F399" s="5"/>
      <c r="G399" s="5"/>
      <c r="H399" s="5"/>
      <c r="I399" s="5"/>
      <c r="J399" s="5"/>
      <c r="K399" s="3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62"/>
      <c r="B400" s="5"/>
      <c r="C400" s="5"/>
      <c r="D400" s="5"/>
      <c r="E400" s="5"/>
      <c r="F400" s="5"/>
      <c r="G400" s="5"/>
      <c r="H400" s="5"/>
      <c r="I400" s="5"/>
      <c r="J400" s="5"/>
      <c r="K400" s="3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62"/>
      <c r="B401" s="5"/>
      <c r="C401" s="5"/>
      <c r="D401" s="5"/>
      <c r="E401" s="5"/>
      <c r="F401" s="5"/>
      <c r="G401" s="5"/>
      <c r="H401" s="5"/>
      <c r="I401" s="5"/>
      <c r="J401" s="5"/>
      <c r="K401" s="3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62"/>
      <c r="B402" s="5"/>
      <c r="C402" s="5"/>
      <c r="D402" s="5"/>
      <c r="E402" s="5"/>
      <c r="F402" s="5"/>
      <c r="G402" s="5"/>
      <c r="H402" s="5"/>
      <c r="I402" s="5"/>
      <c r="J402" s="5"/>
      <c r="K402" s="3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62"/>
      <c r="B403" s="5"/>
      <c r="C403" s="5"/>
      <c r="D403" s="5"/>
      <c r="E403" s="5"/>
      <c r="F403" s="5"/>
      <c r="G403" s="5"/>
      <c r="H403" s="5"/>
      <c r="I403" s="5"/>
      <c r="J403" s="5"/>
      <c r="K403" s="3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62"/>
      <c r="B404" s="5"/>
      <c r="C404" s="5"/>
      <c r="D404" s="5"/>
      <c r="E404" s="5"/>
      <c r="F404" s="5"/>
      <c r="G404" s="5"/>
      <c r="H404" s="5"/>
      <c r="I404" s="5"/>
      <c r="J404" s="5"/>
      <c r="K404" s="3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62"/>
      <c r="B405" s="5"/>
      <c r="C405" s="5"/>
      <c r="D405" s="5"/>
      <c r="E405" s="5"/>
      <c r="F405" s="5"/>
      <c r="G405" s="5"/>
      <c r="H405" s="5"/>
      <c r="I405" s="5"/>
      <c r="J405" s="5"/>
      <c r="K405" s="3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62"/>
      <c r="B406" s="5"/>
      <c r="C406" s="5"/>
      <c r="D406" s="5"/>
      <c r="E406" s="5"/>
      <c r="F406" s="5"/>
      <c r="G406" s="5"/>
      <c r="H406" s="5"/>
      <c r="I406" s="5"/>
      <c r="J406" s="5"/>
      <c r="K406" s="3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62"/>
      <c r="B407" s="5"/>
      <c r="C407" s="5"/>
      <c r="D407" s="5"/>
      <c r="E407" s="5"/>
      <c r="F407" s="5"/>
      <c r="G407" s="5"/>
      <c r="H407" s="5"/>
      <c r="I407" s="5"/>
      <c r="J407" s="5"/>
      <c r="K407" s="3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62"/>
      <c r="B408" s="5"/>
      <c r="C408" s="5"/>
      <c r="D408" s="5"/>
      <c r="E408" s="5"/>
      <c r="F408" s="5"/>
      <c r="G408" s="5"/>
      <c r="H408" s="5"/>
      <c r="I408" s="5"/>
      <c r="J408" s="5"/>
      <c r="K408" s="3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62"/>
      <c r="B409" s="5"/>
      <c r="C409" s="5"/>
      <c r="D409" s="5"/>
      <c r="E409" s="5"/>
      <c r="F409" s="5"/>
      <c r="G409" s="5"/>
      <c r="H409" s="5"/>
      <c r="I409" s="5"/>
      <c r="J409" s="5"/>
      <c r="K409" s="3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62"/>
      <c r="B410" s="5"/>
      <c r="C410" s="5"/>
      <c r="D410" s="5"/>
      <c r="E410" s="5"/>
      <c r="F410" s="5"/>
      <c r="G410" s="5"/>
      <c r="H410" s="5"/>
      <c r="I410" s="5"/>
      <c r="J410" s="5"/>
      <c r="K410" s="3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62"/>
      <c r="B411" s="5"/>
      <c r="C411" s="5"/>
      <c r="D411" s="5"/>
      <c r="E411" s="5"/>
      <c r="F411" s="5"/>
      <c r="G411" s="5"/>
      <c r="H411" s="5"/>
      <c r="I411" s="5"/>
      <c r="J411" s="5"/>
      <c r="K411" s="3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/>
    <row r="413" spans="1:26" ht="15.75" customHeight="1"/>
    <row r="414" spans="1:26" ht="15.75" customHeight="1"/>
    <row r="415" spans="1:26" ht="15.75" customHeight="1"/>
    <row r="416" spans="1:2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A2"/>
    <mergeCell ref="B1:H1"/>
    <mergeCell ref="I3:I4"/>
  </mergeCells>
  <pageMargins left="0.7" right="0.7" top="0.75" bottom="0.75" header="0" footer="0"/>
  <pageSetup orientation="portrait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000-00001B000000}">
          <x14:colorSeries rgb="FF833C0B"/>
          <x14:sparklines>
            <x14:sparkline>
              <xm:f>'Balance Sheets'!D51:H51</xm:f>
              <xm:sqref>I51</xm:sqref>
            </x14:sparkline>
          </x14:sparklines>
        </x14:sparklineGroup>
        <x14:sparklineGroup displayEmptyCellsAs="gap" xr2:uid="{00000000-0003-0000-0000-00001A000000}">
          <x14:colorSeries rgb="FF833C0B"/>
          <x14:sparklines>
            <x14:sparkline>
              <xm:f>'Balance Sheets'!D49:H49</xm:f>
              <xm:sqref>I49</xm:sqref>
            </x14:sparkline>
          </x14:sparklines>
        </x14:sparklineGroup>
        <x14:sparklineGroup displayEmptyCellsAs="gap" xr2:uid="{00000000-0003-0000-0000-000019000000}">
          <x14:colorSeries rgb="FF833C0B"/>
          <x14:sparklines>
            <x14:sparkline>
              <xm:f>'Balance Sheets'!D46:H46</xm:f>
              <xm:sqref>I46</xm:sqref>
            </x14:sparkline>
          </x14:sparklines>
        </x14:sparklineGroup>
        <x14:sparklineGroup displayEmptyCellsAs="gap" xr2:uid="{00000000-0003-0000-0000-000018000000}">
          <x14:colorSeries rgb="FF833C0B"/>
          <x14:sparklines>
            <x14:sparkline>
              <xm:f>'Balance Sheets'!D44:H44</xm:f>
              <xm:sqref>I44</xm:sqref>
            </x14:sparkline>
          </x14:sparklines>
        </x14:sparklineGroup>
        <x14:sparklineGroup displayEmptyCellsAs="gap" xr2:uid="{00000000-0003-0000-0000-000017000000}">
          <x14:colorSeries rgb="FF833C0B"/>
          <x14:sparklines>
            <x14:sparkline>
              <xm:f>'Balance Sheets'!D43:H43</xm:f>
              <xm:sqref>I43</xm:sqref>
            </x14:sparkline>
          </x14:sparklines>
        </x14:sparklineGroup>
        <x14:sparklineGroup displayEmptyCellsAs="gap" xr2:uid="{00000000-0003-0000-0000-000016000000}">
          <x14:colorSeries rgb="FF833C0B"/>
          <x14:sparklines>
            <x14:sparkline>
              <xm:f>'Balance Sheets'!D42:H42</xm:f>
              <xm:sqref>I42</xm:sqref>
            </x14:sparkline>
          </x14:sparklines>
        </x14:sparklineGroup>
        <x14:sparklineGroup displayEmptyCellsAs="gap" xr2:uid="{00000000-0003-0000-0000-000015000000}">
          <x14:colorSeries rgb="FF833C0B"/>
          <x14:sparklines>
            <x14:sparkline>
              <xm:f>'Balance Sheets'!D39:H39</xm:f>
              <xm:sqref>I39</xm:sqref>
            </x14:sparkline>
          </x14:sparklines>
        </x14:sparklineGroup>
        <x14:sparklineGroup displayEmptyCellsAs="gap" xr2:uid="{00000000-0003-0000-0000-000014000000}">
          <x14:colorSeries rgb="FF833C0B"/>
          <x14:sparklines>
            <x14:sparkline>
              <xm:f>'Balance Sheets'!D38:H38</xm:f>
              <xm:sqref>I38</xm:sqref>
            </x14:sparkline>
          </x14:sparklines>
        </x14:sparklineGroup>
        <x14:sparklineGroup displayEmptyCellsAs="gap" xr2:uid="{00000000-0003-0000-0000-000013000000}">
          <x14:colorSeries rgb="FF833C0B"/>
          <x14:sparklines>
            <x14:sparkline>
              <xm:f>'Balance Sheets'!D37:H37</xm:f>
              <xm:sqref>I37</xm:sqref>
            </x14:sparkline>
          </x14:sparklines>
        </x14:sparklineGroup>
        <x14:sparklineGroup displayEmptyCellsAs="gap" xr2:uid="{00000000-0003-0000-0000-000012000000}">
          <x14:colorSeries rgb="FF833C0B"/>
          <x14:sparklines>
            <x14:sparkline>
              <xm:f>'Balance Sheets'!D36:H36</xm:f>
              <xm:sqref>I36</xm:sqref>
            </x14:sparkline>
          </x14:sparklines>
        </x14:sparklineGroup>
        <x14:sparklineGroup displayEmptyCellsAs="gap" xr2:uid="{00000000-0003-0000-0000-000011000000}">
          <x14:colorSeries rgb="FF833C0B"/>
          <x14:sparklines>
            <x14:sparkline>
              <xm:f>'Balance Sheets'!D31:H31</xm:f>
              <xm:sqref>I31</xm:sqref>
            </x14:sparkline>
          </x14:sparklines>
        </x14:sparklineGroup>
        <x14:sparklineGroup displayEmptyCellsAs="gap" xr2:uid="{00000000-0003-0000-0000-000010000000}">
          <x14:colorSeries rgb="FF833C0B"/>
          <x14:sparklines>
            <x14:sparkline>
              <xm:f>'Balance Sheets'!D29:H29</xm:f>
              <xm:sqref>I29</xm:sqref>
            </x14:sparkline>
          </x14:sparklines>
        </x14:sparklineGroup>
        <x14:sparklineGroup displayEmptyCellsAs="gap" xr2:uid="{00000000-0003-0000-0000-00000F000000}">
          <x14:colorSeries rgb="FF833C0B"/>
          <x14:sparklines>
            <x14:sparkline>
              <xm:f>'Balance Sheets'!D27:H27</xm:f>
              <xm:sqref>I27</xm:sqref>
            </x14:sparkline>
          </x14:sparklines>
        </x14:sparklineGroup>
        <x14:sparklineGroup displayEmptyCellsAs="gap" xr2:uid="{00000000-0003-0000-0000-00000E000000}">
          <x14:colorSeries rgb="FF833C0B"/>
          <x14:sparklines>
            <x14:sparkline>
              <xm:f>'Balance Sheets'!D26:H26</xm:f>
              <xm:sqref>I26</xm:sqref>
            </x14:sparkline>
          </x14:sparklines>
        </x14:sparklineGroup>
        <x14:sparklineGroup displayEmptyCellsAs="gap" xr2:uid="{00000000-0003-0000-0000-00000D000000}">
          <x14:colorSeries rgb="FF833C0B"/>
          <x14:sparklines>
            <x14:sparkline>
              <xm:f>'Balance Sheets'!D25:H25</xm:f>
              <xm:sqref>I25</xm:sqref>
            </x14:sparkline>
          </x14:sparklines>
        </x14:sparklineGroup>
        <x14:sparklineGroup displayEmptyCellsAs="gap" xr2:uid="{00000000-0003-0000-0000-00000C000000}">
          <x14:colorSeries rgb="FF833C0B"/>
          <x14:sparklines>
            <x14:sparkline>
              <xm:f>'Balance Sheets'!D24:H24</xm:f>
              <xm:sqref>I24</xm:sqref>
            </x14:sparkline>
          </x14:sparklines>
        </x14:sparklineGroup>
        <x14:sparklineGroup displayEmptyCellsAs="gap" xr2:uid="{00000000-0003-0000-0000-00000B000000}">
          <x14:colorSeries rgb="FF833C0B"/>
          <x14:sparklines>
            <x14:sparkline>
              <xm:f>'Balance Sheets'!D23:H23</xm:f>
              <xm:sqref>I23</xm:sqref>
            </x14:sparkline>
          </x14:sparklines>
        </x14:sparklineGroup>
        <x14:sparklineGroup displayEmptyCellsAs="gap" xr2:uid="{00000000-0003-0000-0000-00000A000000}">
          <x14:colorSeries rgb="FF833C0B"/>
          <x14:sparklines>
            <x14:sparkline>
              <xm:f>'Balance Sheets'!D19:H19</xm:f>
              <xm:sqref>I19</xm:sqref>
            </x14:sparkline>
          </x14:sparklines>
        </x14:sparklineGroup>
        <x14:sparklineGroup displayEmptyCellsAs="gap" xr2:uid="{00000000-0003-0000-0000-000009000000}">
          <x14:colorSeries rgb="FF833C0B"/>
          <x14:sparklines>
            <x14:sparkline>
              <xm:f>'Balance Sheets'!D18:H18</xm:f>
              <xm:sqref>I18</xm:sqref>
            </x14:sparkline>
          </x14:sparklines>
        </x14:sparklineGroup>
        <x14:sparklineGroup displayEmptyCellsAs="gap" xr2:uid="{00000000-0003-0000-0000-000008000000}">
          <x14:colorSeries rgb="FF833C0B"/>
          <x14:sparklines>
            <x14:sparkline>
              <xm:f>'Balance Sheets'!D17:H17</xm:f>
              <xm:sqref>I17</xm:sqref>
            </x14:sparkline>
          </x14:sparklines>
        </x14:sparklineGroup>
        <x14:sparklineGroup displayEmptyCellsAs="gap" xr2:uid="{00000000-0003-0000-0000-000007000000}">
          <x14:colorSeries rgb="FF833C0B"/>
          <x14:sparklines>
            <x14:sparkline>
              <xm:f>'Balance Sheets'!D16:H16</xm:f>
              <xm:sqref>I16</xm:sqref>
            </x14:sparkline>
          </x14:sparklines>
        </x14:sparklineGroup>
        <x14:sparklineGroup displayEmptyCellsAs="gap" xr2:uid="{00000000-0003-0000-0000-000006000000}">
          <x14:colorSeries rgb="FF833C0B"/>
          <x14:sparklines>
            <x14:sparkline>
              <xm:f>'Balance Sheets'!D15:H15</xm:f>
              <xm:sqref>I15</xm:sqref>
            </x14:sparkline>
          </x14:sparklines>
        </x14:sparklineGroup>
        <x14:sparklineGroup displayEmptyCellsAs="gap" xr2:uid="{00000000-0003-0000-0000-000005000000}">
          <x14:colorSeries rgb="FF833C0B"/>
          <x14:sparklines>
            <x14:sparkline>
              <xm:f>'Balance Sheets'!D14:H14</xm:f>
              <xm:sqref>I14</xm:sqref>
            </x14:sparkline>
          </x14:sparklines>
        </x14:sparklineGroup>
        <x14:sparklineGroup displayEmptyCellsAs="gap" xr2:uid="{00000000-0003-0000-0000-000004000000}">
          <x14:colorSeries rgb="FF833C0B"/>
          <x14:sparklines>
            <x14:sparkline>
              <xm:f>'Balance Sheets'!D13:H13</xm:f>
              <xm:sqref>I13</xm:sqref>
            </x14:sparkline>
          </x14:sparklines>
        </x14:sparklineGroup>
        <x14:sparklineGroup displayEmptyCellsAs="gap" xr2:uid="{00000000-0003-0000-0000-000003000000}">
          <x14:colorSeries rgb="FF833C0B"/>
          <x14:sparklines>
            <x14:sparkline>
              <xm:f>'Balance Sheets'!D11:H11</xm:f>
              <xm:sqref>I11</xm:sqref>
            </x14:sparkline>
          </x14:sparklines>
        </x14:sparklineGroup>
        <x14:sparklineGroup displayEmptyCellsAs="gap" xr2:uid="{00000000-0003-0000-0000-000002000000}">
          <x14:colorSeries rgb="FF833C0B"/>
          <x14:sparklines>
            <x14:sparkline>
              <xm:f>'Balance Sheets'!D10:H10</xm:f>
              <xm:sqref>I10</xm:sqref>
            </x14:sparkline>
          </x14:sparklines>
        </x14:sparklineGroup>
        <x14:sparklineGroup displayEmptyCellsAs="gap" xr2:uid="{00000000-0003-0000-0000-000001000000}">
          <x14:colorSeries rgb="FF833C0B"/>
          <x14:sparklines>
            <x14:sparkline>
              <xm:f>'Balance Sheets'!D9:H9</xm:f>
              <xm:sqref>I9</xm:sqref>
            </x14:sparkline>
          </x14:sparklines>
        </x14:sparklineGroup>
        <x14:sparklineGroup displayEmptyCellsAs="gap" xr2:uid="{00000000-0003-0000-0000-000000000000}">
          <x14:colorSeries rgb="FF833C0B"/>
          <x14:sparklines>
            <x14:sparkline>
              <xm:f>'Balance Sheets'!D8:H8</xm:f>
              <xm:sqref>I8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1"/>
  </sheetPr>
  <dimension ref="A1:Z1000"/>
  <sheetViews>
    <sheetView workbookViewId="0">
      <selection activeCell="R248" sqref="R248"/>
    </sheetView>
  </sheetViews>
  <sheetFormatPr defaultColWidth="12.625" defaultRowHeight="15" customHeight="1"/>
  <cols>
    <col min="1" max="1" width="10.75" customWidth="1"/>
    <col min="2" max="2" width="12.75" customWidth="1"/>
    <col min="3" max="3" width="10.875" customWidth="1"/>
    <col min="4" max="4" width="0.625" customWidth="1"/>
    <col min="5" max="5" width="12.75" customWidth="1"/>
    <col min="6" max="6" width="8.25" customWidth="1"/>
    <col min="7" max="7" width="0.625" customWidth="1"/>
    <col min="8" max="8" width="12.75" customWidth="1"/>
    <col min="9" max="9" width="8.25" customWidth="1"/>
    <col min="10" max="10" width="0.625" customWidth="1"/>
    <col min="11" max="11" width="12.75" customWidth="1"/>
    <col min="12" max="12" width="8.25" customWidth="1"/>
    <col min="13" max="13" width="0.625" customWidth="1"/>
    <col min="14" max="14" width="12.75" customWidth="1"/>
    <col min="15" max="15" width="8.25" customWidth="1"/>
    <col min="16" max="16" width="0.625" customWidth="1"/>
    <col min="17" max="17" width="17.625" customWidth="1"/>
    <col min="18" max="22" width="10.5" customWidth="1"/>
    <col min="23" max="26" width="8" customWidth="1"/>
  </cols>
  <sheetData>
    <row r="1" spans="1:26" ht="30" customHeight="1">
      <c r="A1" s="309"/>
      <c r="B1" s="261"/>
      <c r="C1" s="261"/>
      <c r="D1" s="262"/>
      <c r="E1" s="263" t="s">
        <v>128</v>
      </c>
      <c r="F1" s="263" t="s">
        <v>129</v>
      </c>
      <c r="G1" s="262"/>
      <c r="H1" s="263" t="s">
        <v>128</v>
      </c>
      <c r="I1" s="263" t="s">
        <v>129</v>
      </c>
      <c r="J1" s="262"/>
      <c r="K1" s="263" t="s">
        <v>128</v>
      </c>
      <c r="L1" s="263" t="s">
        <v>129</v>
      </c>
      <c r="M1" s="262"/>
      <c r="N1" s="263" t="s">
        <v>128</v>
      </c>
      <c r="O1" s="263" t="s">
        <v>129</v>
      </c>
      <c r="P1" s="5"/>
      <c r="Q1" s="5"/>
      <c r="R1" s="3"/>
      <c r="S1" s="264">
        <v>2019</v>
      </c>
      <c r="T1" s="264">
        <v>2020</v>
      </c>
      <c r="U1" s="264">
        <v>2021</v>
      </c>
      <c r="V1" s="264">
        <v>2022</v>
      </c>
      <c r="W1" s="5"/>
      <c r="X1" s="5"/>
      <c r="Y1" s="5"/>
      <c r="Z1" s="5"/>
    </row>
    <row r="2" spans="1:26" ht="15" customHeight="1">
      <c r="A2" s="310"/>
      <c r="B2" s="265"/>
      <c r="C2" s="266"/>
      <c r="D2" s="5"/>
      <c r="E2" s="267">
        <v>43829</v>
      </c>
      <c r="F2" s="268">
        <v>180.95</v>
      </c>
      <c r="G2" s="5"/>
      <c r="H2" s="267">
        <v>44195</v>
      </c>
      <c r="I2" s="268">
        <v>219.5</v>
      </c>
      <c r="J2" s="5"/>
      <c r="K2" s="267">
        <v>44560</v>
      </c>
      <c r="L2" s="268">
        <v>214.3</v>
      </c>
      <c r="M2" s="5"/>
      <c r="N2" s="267">
        <v>44924</v>
      </c>
      <c r="O2" s="268">
        <v>209.8</v>
      </c>
      <c r="P2" s="5"/>
      <c r="Q2" s="269" t="s">
        <v>130</v>
      </c>
      <c r="R2" s="270"/>
      <c r="S2" s="270">
        <f>AVERAGE(F2:F246)</f>
        <v>222.19406779661003</v>
      </c>
      <c r="T2" s="270">
        <f>AVERAGE(I2:I246)</f>
        <v>172.93122881355958</v>
      </c>
      <c r="U2" s="270">
        <f>AVERAGE(L2:L246)</f>
        <v>220.9975</v>
      </c>
      <c r="V2" s="271">
        <f>AVERAGE(O2:O246)</f>
        <v>215.61322314049562</v>
      </c>
      <c r="W2" s="5"/>
      <c r="X2" s="5"/>
      <c r="Y2" s="5"/>
      <c r="Z2" s="5"/>
    </row>
    <row r="3" spans="1:26" ht="14.25" customHeight="1">
      <c r="A3" s="17"/>
      <c r="B3" s="265"/>
      <c r="C3" s="266"/>
      <c r="D3" s="5"/>
      <c r="E3" s="267">
        <v>43828</v>
      </c>
      <c r="F3" s="268">
        <v>179.9</v>
      </c>
      <c r="G3" s="5"/>
      <c r="H3" s="267">
        <v>44194</v>
      </c>
      <c r="I3" s="268">
        <v>218.1</v>
      </c>
      <c r="J3" s="5"/>
      <c r="K3" s="267">
        <v>44559</v>
      </c>
      <c r="L3" s="268">
        <v>214.2</v>
      </c>
      <c r="M3" s="5"/>
      <c r="N3" s="267">
        <v>44923</v>
      </c>
      <c r="O3" s="268">
        <v>209.8</v>
      </c>
      <c r="P3" s="5"/>
      <c r="Q3" s="43" t="s">
        <v>131</v>
      </c>
      <c r="R3" s="272"/>
      <c r="S3" s="272">
        <f>MEDIAN(F2:F246)</f>
        <v>225.76499999999999</v>
      </c>
      <c r="T3" s="272">
        <f>MEDIAN(I2:I246)</f>
        <v>187.71</v>
      </c>
      <c r="U3" s="272">
        <f>MEDIAN(L2:L246)</f>
        <v>218.55</v>
      </c>
      <c r="V3" s="273">
        <f>MEDIAN(O2:O246)</f>
        <v>214.45</v>
      </c>
      <c r="W3" s="5"/>
      <c r="X3" s="5"/>
      <c r="Y3" s="5"/>
      <c r="Z3" s="5"/>
    </row>
    <row r="4" spans="1:26" ht="14.25" customHeight="1">
      <c r="A4" s="17"/>
      <c r="B4" s="265"/>
      <c r="C4" s="266"/>
      <c r="D4" s="5"/>
      <c r="E4" s="267">
        <v>43825</v>
      </c>
      <c r="F4" s="268">
        <v>179.33</v>
      </c>
      <c r="G4" s="5"/>
      <c r="H4" s="267">
        <v>44193</v>
      </c>
      <c r="I4" s="268">
        <v>216.9</v>
      </c>
      <c r="J4" s="5"/>
      <c r="K4" s="267">
        <v>44558</v>
      </c>
      <c r="L4" s="268">
        <v>216.2</v>
      </c>
      <c r="M4" s="5"/>
      <c r="N4" s="267">
        <v>44922</v>
      </c>
      <c r="O4" s="268">
        <v>209.8</v>
      </c>
      <c r="P4" s="5"/>
      <c r="Q4" s="43" t="s">
        <v>132</v>
      </c>
      <c r="R4" s="272"/>
      <c r="S4" s="272">
        <f>MIN(F2:F246)</f>
        <v>173.33</v>
      </c>
      <c r="T4" s="272">
        <f>MIN(I2:I246)</f>
        <v>73.900000000000006</v>
      </c>
      <c r="U4" s="272">
        <f>MIN(L2:L246)</f>
        <v>192.9</v>
      </c>
      <c r="V4" s="273">
        <f>MIN(O2:O246)</f>
        <v>208.9</v>
      </c>
      <c r="W4" s="5"/>
      <c r="X4" s="5"/>
      <c r="Y4" s="5"/>
      <c r="Z4" s="5"/>
    </row>
    <row r="5" spans="1:26" ht="14.25" customHeight="1">
      <c r="A5" s="17"/>
      <c r="B5" s="265"/>
      <c r="C5" s="266"/>
      <c r="D5" s="5"/>
      <c r="E5" s="267">
        <v>43823</v>
      </c>
      <c r="F5" s="268">
        <v>177.05</v>
      </c>
      <c r="G5" s="5"/>
      <c r="H5" s="267">
        <v>44192</v>
      </c>
      <c r="I5" s="268">
        <v>213.4</v>
      </c>
      <c r="J5" s="5"/>
      <c r="K5" s="267">
        <v>44557</v>
      </c>
      <c r="L5" s="268">
        <v>216.3</v>
      </c>
      <c r="M5" s="5"/>
      <c r="N5" s="267">
        <v>44921</v>
      </c>
      <c r="O5" s="268">
        <v>209.8</v>
      </c>
      <c r="P5" s="5"/>
      <c r="Q5" s="274" t="s">
        <v>133</v>
      </c>
      <c r="R5" s="275"/>
      <c r="S5" s="275">
        <f>MAX(F2:F246)</f>
        <v>245.75</v>
      </c>
      <c r="T5" s="275">
        <f>MAX(I2:I246)</f>
        <v>219.5</v>
      </c>
      <c r="U5" s="275">
        <f>MAX(L2:L246)</f>
        <v>248.1</v>
      </c>
      <c r="V5" s="276">
        <f>MAX(O2:O246)</f>
        <v>232.2</v>
      </c>
      <c r="W5" s="5"/>
      <c r="X5" s="5"/>
      <c r="Y5" s="5"/>
      <c r="Z5" s="5"/>
    </row>
    <row r="6" spans="1:26" ht="14.25" customHeight="1">
      <c r="A6" s="17"/>
      <c r="B6" s="265"/>
      <c r="C6" s="266"/>
      <c r="D6" s="5"/>
      <c r="E6" s="267">
        <v>43822</v>
      </c>
      <c r="F6" s="268">
        <v>173.33</v>
      </c>
      <c r="G6" s="5"/>
      <c r="H6" s="267">
        <v>44189</v>
      </c>
      <c r="I6" s="268">
        <v>207.6</v>
      </c>
      <c r="J6" s="5"/>
      <c r="K6" s="267">
        <v>44556</v>
      </c>
      <c r="L6" s="268">
        <v>212.6</v>
      </c>
      <c r="M6" s="5"/>
      <c r="N6" s="267">
        <v>44917</v>
      </c>
      <c r="O6" s="268">
        <v>209.8</v>
      </c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>
      <c r="A7" s="17"/>
      <c r="B7" s="265"/>
      <c r="C7" s="266"/>
      <c r="D7" s="5"/>
      <c r="E7" s="267">
        <v>43821</v>
      </c>
      <c r="F7" s="268">
        <v>173.43</v>
      </c>
      <c r="G7" s="5"/>
      <c r="H7" s="267">
        <v>44188</v>
      </c>
      <c r="I7" s="268">
        <v>205.1</v>
      </c>
      <c r="J7" s="5"/>
      <c r="K7" s="267">
        <v>44553</v>
      </c>
      <c r="L7" s="268">
        <v>214.3</v>
      </c>
      <c r="M7" s="5"/>
      <c r="N7" s="267">
        <v>44916</v>
      </c>
      <c r="O7" s="268">
        <v>209.8</v>
      </c>
      <c r="P7" s="5"/>
      <c r="Q7" s="269" t="s">
        <v>134</v>
      </c>
      <c r="R7" s="270"/>
      <c r="S7" s="277">
        <v>16.03</v>
      </c>
      <c r="T7" s="277">
        <v>15.82</v>
      </c>
      <c r="U7" s="277">
        <v>17.989999999999998</v>
      </c>
      <c r="V7" s="278">
        <v>20.51</v>
      </c>
      <c r="W7" s="2"/>
      <c r="X7" s="5"/>
      <c r="Y7" s="5"/>
      <c r="Z7" s="5"/>
    </row>
    <row r="8" spans="1:26" ht="14.25" customHeight="1">
      <c r="A8" s="42"/>
      <c r="B8" s="279"/>
      <c r="C8" s="266"/>
      <c r="D8" s="5"/>
      <c r="E8" s="267">
        <v>43818</v>
      </c>
      <c r="F8" s="268">
        <v>174.29</v>
      </c>
      <c r="G8" s="5"/>
      <c r="H8" s="267">
        <v>44187</v>
      </c>
      <c r="I8" s="268">
        <v>202.9</v>
      </c>
      <c r="J8" s="5"/>
      <c r="K8" s="267">
        <v>44552</v>
      </c>
      <c r="L8" s="268">
        <v>214</v>
      </c>
      <c r="M8" s="5"/>
      <c r="N8" s="267">
        <v>44915</v>
      </c>
      <c r="O8" s="268">
        <v>209.8</v>
      </c>
      <c r="P8" s="5"/>
      <c r="Q8" s="43" t="s">
        <v>135</v>
      </c>
      <c r="R8" s="272"/>
      <c r="S8" s="272">
        <f>'Cash Flow Statements'!E13/789008466</f>
        <v>15.705526372640975</v>
      </c>
      <c r="T8" s="272">
        <f>'Cash Flow Statements'!F13/844239058</f>
        <v>12.746119520331408</v>
      </c>
      <c r="U8" s="272">
        <f>'Cash Flow Statements'!G13/886451010</f>
        <v>12.432806779700099</v>
      </c>
      <c r="V8" s="273">
        <f>'Cash Flow Statements'!H13/886451010</f>
        <v>20.719579714845157</v>
      </c>
      <c r="W8" s="2"/>
      <c r="X8" s="5"/>
      <c r="Y8" s="5"/>
      <c r="Z8" s="5"/>
    </row>
    <row r="9" spans="1:26" ht="14.25" customHeight="1">
      <c r="A9" s="17"/>
      <c r="B9" s="265"/>
      <c r="C9" s="266"/>
      <c r="D9" s="5"/>
      <c r="E9" s="267">
        <v>43817</v>
      </c>
      <c r="F9" s="268">
        <v>173.71</v>
      </c>
      <c r="G9" s="5"/>
      <c r="H9" s="267">
        <v>44186</v>
      </c>
      <c r="I9" s="268">
        <v>203.2</v>
      </c>
      <c r="J9" s="5"/>
      <c r="K9" s="267">
        <v>44551</v>
      </c>
      <c r="L9" s="268">
        <v>214</v>
      </c>
      <c r="M9" s="5"/>
      <c r="N9" s="267">
        <v>44914</v>
      </c>
      <c r="O9" s="268">
        <v>209.8</v>
      </c>
      <c r="P9" s="5"/>
      <c r="Q9" s="43" t="s">
        <v>136</v>
      </c>
      <c r="R9" s="272"/>
      <c r="S9" s="272">
        <f>'Income Statements'!E6/789008466</f>
        <v>55.808823563370993</v>
      </c>
      <c r="T9" s="272">
        <f>'Income Statements'!F6/844239058</f>
        <v>54.34059038879483</v>
      </c>
      <c r="U9" s="272">
        <f>'Income Statements'!G6/886451010</f>
        <v>57.197778929712086</v>
      </c>
      <c r="V9" s="273">
        <f>'Income Statements'!H6/886451010</f>
        <v>64.975887792152207</v>
      </c>
      <c r="W9" s="2"/>
      <c r="X9" s="5"/>
      <c r="Y9" s="5"/>
      <c r="Z9" s="5"/>
    </row>
    <row r="10" spans="1:26" ht="14.25" customHeight="1">
      <c r="A10" s="17"/>
      <c r="B10" s="265"/>
      <c r="C10" s="266"/>
      <c r="D10" s="5"/>
      <c r="E10" s="267">
        <v>43816</v>
      </c>
      <c r="F10" s="268">
        <v>177.9</v>
      </c>
      <c r="G10" s="5"/>
      <c r="H10" s="267">
        <v>44185</v>
      </c>
      <c r="I10" s="268">
        <v>198.2</v>
      </c>
      <c r="J10" s="5"/>
      <c r="K10" s="267">
        <v>44550</v>
      </c>
      <c r="L10" s="268">
        <v>214.3</v>
      </c>
      <c r="M10" s="5"/>
      <c r="N10" s="267">
        <v>44913</v>
      </c>
      <c r="O10" s="268">
        <v>209.8</v>
      </c>
      <c r="P10" s="5"/>
      <c r="Q10" s="274" t="s">
        <v>137</v>
      </c>
      <c r="R10" s="275"/>
      <c r="S10" s="275">
        <f>'Balance Sheets'!E27/789008466</f>
        <v>86.032812190382757</v>
      </c>
      <c r="T10" s="275">
        <f>'Balance Sheets'!F27/844239058</f>
        <v>91.56866551061654</v>
      </c>
      <c r="U10" s="275">
        <f>'Balance Sheets'!G27/886451010</f>
        <v>102.53713080884188</v>
      </c>
      <c r="V10" s="276">
        <f>'Balance Sheets'!H27/886451010</f>
        <v>116.70414828451716</v>
      </c>
      <c r="W10" s="2"/>
      <c r="X10" s="5"/>
      <c r="Y10" s="5"/>
      <c r="Z10" s="5"/>
    </row>
    <row r="11" spans="1:26" ht="14.25" customHeight="1">
      <c r="A11" s="17"/>
      <c r="B11" s="265"/>
      <c r="C11" s="266"/>
      <c r="D11" s="5"/>
      <c r="E11" s="267">
        <v>43814</v>
      </c>
      <c r="F11" s="268">
        <v>181.33</v>
      </c>
      <c r="G11" s="5"/>
      <c r="H11" s="267">
        <v>44182</v>
      </c>
      <c r="I11" s="268">
        <v>200.5</v>
      </c>
      <c r="J11" s="5"/>
      <c r="K11" s="267">
        <v>44549</v>
      </c>
      <c r="L11" s="268">
        <v>214.1</v>
      </c>
      <c r="M11" s="5"/>
      <c r="N11" s="267">
        <v>44910</v>
      </c>
      <c r="O11" s="268">
        <v>209.8</v>
      </c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>
      <c r="A12" s="17"/>
      <c r="B12" s="265"/>
      <c r="C12" s="266"/>
      <c r="D12" s="5"/>
      <c r="E12" s="267">
        <v>43811</v>
      </c>
      <c r="F12" s="268">
        <v>180.95</v>
      </c>
      <c r="G12" s="5"/>
      <c r="H12" s="267">
        <v>44180</v>
      </c>
      <c r="I12" s="268">
        <v>199.9</v>
      </c>
      <c r="J12" s="5"/>
      <c r="K12" s="267">
        <v>44545</v>
      </c>
      <c r="L12" s="268">
        <v>217.4</v>
      </c>
      <c r="M12" s="5"/>
      <c r="N12" s="267">
        <v>44909</v>
      </c>
      <c r="O12" s="268">
        <v>209.8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>
      <c r="A13" s="17"/>
      <c r="B13" s="265"/>
      <c r="C13" s="266"/>
      <c r="D13" s="5"/>
      <c r="E13" s="267">
        <v>43810</v>
      </c>
      <c r="F13" s="268">
        <v>181.05</v>
      </c>
      <c r="G13" s="5"/>
      <c r="H13" s="267">
        <v>44179</v>
      </c>
      <c r="I13" s="268">
        <v>201.1</v>
      </c>
      <c r="J13" s="5"/>
      <c r="K13" s="267">
        <v>44544</v>
      </c>
      <c r="L13" s="268">
        <v>216.2</v>
      </c>
      <c r="M13" s="5"/>
      <c r="N13" s="267">
        <v>44908</v>
      </c>
      <c r="O13" s="268">
        <v>209.8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>
      <c r="A14" s="17"/>
      <c r="B14" s="265"/>
      <c r="C14" s="266"/>
      <c r="D14" s="5"/>
      <c r="E14" s="267">
        <v>43809</v>
      </c>
      <c r="F14" s="268">
        <v>178.38</v>
      </c>
      <c r="G14" s="5"/>
      <c r="H14" s="267">
        <v>44178</v>
      </c>
      <c r="I14" s="268">
        <v>197</v>
      </c>
      <c r="J14" s="5"/>
      <c r="K14" s="267">
        <v>44543</v>
      </c>
      <c r="L14" s="268">
        <v>218.9</v>
      </c>
      <c r="M14" s="5"/>
      <c r="N14" s="267">
        <v>44907</v>
      </c>
      <c r="O14" s="268">
        <v>209.8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>
      <c r="A15" s="17"/>
      <c r="B15" s="265"/>
      <c r="C15" s="266"/>
      <c r="D15" s="5"/>
      <c r="E15" s="267">
        <v>43808</v>
      </c>
      <c r="F15" s="268">
        <v>182</v>
      </c>
      <c r="G15" s="5"/>
      <c r="H15" s="267">
        <v>44175</v>
      </c>
      <c r="I15" s="268">
        <v>196.9</v>
      </c>
      <c r="J15" s="5"/>
      <c r="K15" s="267">
        <v>44542</v>
      </c>
      <c r="L15" s="268">
        <v>218.7</v>
      </c>
      <c r="M15" s="5"/>
      <c r="N15" s="267">
        <v>44906</v>
      </c>
      <c r="O15" s="268">
        <v>209.8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>
      <c r="A16" s="17"/>
      <c r="B16" s="265"/>
      <c r="C16" s="266"/>
      <c r="D16" s="5"/>
      <c r="E16" s="267">
        <v>43807</v>
      </c>
      <c r="F16" s="268">
        <v>189.14</v>
      </c>
      <c r="G16" s="5"/>
      <c r="H16" s="267">
        <v>44174</v>
      </c>
      <c r="I16" s="268">
        <v>196</v>
      </c>
      <c r="J16" s="5"/>
      <c r="K16" s="267">
        <v>44539</v>
      </c>
      <c r="L16" s="268">
        <v>219.8</v>
      </c>
      <c r="M16" s="5"/>
      <c r="N16" s="267">
        <v>44903</v>
      </c>
      <c r="O16" s="268">
        <v>209.8</v>
      </c>
      <c r="P16" s="5"/>
      <c r="Q16" s="280"/>
      <c r="R16" s="5"/>
      <c r="S16" s="5"/>
      <c r="T16" s="5"/>
      <c r="U16" s="5"/>
      <c r="V16" s="5"/>
      <c r="W16" s="5"/>
      <c r="X16" s="5"/>
      <c r="Y16" s="5"/>
      <c r="Z16" s="5"/>
    </row>
    <row r="17" spans="1:26" ht="15" customHeight="1">
      <c r="A17" s="17"/>
      <c r="B17" s="265"/>
      <c r="C17" s="266"/>
      <c r="D17" s="5"/>
      <c r="E17" s="267">
        <v>43804</v>
      </c>
      <c r="F17" s="268">
        <v>190.29</v>
      </c>
      <c r="G17" s="5"/>
      <c r="H17" s="267">
        <v>44173</v>
      </c>
      <c r="I17" s="268">
        <v>196.7</v>
      </c>
      <c r="J17" s="5"/>
      <c r="K17" s="267">
        <v>44538</v>
      </c>
      <c r="L17" s="268">
        <v>219</v>
      </c>
      <c r="M17" s="5"/>
      <c r="N17" s="267">
        <v>44902</v>
      </c>
      <c r="O17" s="268">
        <v>209.8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" hidden="1" customHeight="1">
      <c r="A18" s="62"/>
      <c r="B18" s="265"/>
      <c r="C18" s="266"/>
      <c r="D18" s="5"/>
      <c r="E18" s="267">
        <v>43803</v>
      </c>
      <c r="F18" s="268">
        <v>191.81</v>
      </c>
      <c r="G18" s="5"/>
      <c r="H18" s="267">
        <v>44172</v>
      </c>
      <c r="I18" s="268">
        <v>197.5</v>
      </c>
      <c r="J18" s="5"/>
      <c r="K18" s="267">
        <v>44537</v>
      </c>
      <c r="L18" s="268">
        <v>220.9</v>
      </c>
      <c r="M18" s="5"/>
      <c r="N18" s="267">
        <v>44901</v>
      </c>
      <c r="O18" s="268">
        <v>209.8</v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" hidden="1" customHeight="1">
      <c r="A19" s="62"/>
      <c r="B19" s="265"/>
      <c r="C19" s="266"/>
      <c r="D19" s="5"/>
      <c r="E19" s="267">
        <v>43802</v>
      </c>
      <c r="F19" s="268">
        <v>190.86</v>
      </c>
      <c r="G19" s="5"/>
      <c r="H19" s="267">
        <v>44171</v>
      </c>
      <c r="I19" s="268">
        <v>192.3</v>
      </c>
      <c r="J19" s="5"/>
      <c r="K19" s="267">
        <v>44536</v>
      </c>
      <c r="L19" s="268">
        <v>220.1</v>
      </c>
      <c r="M19" s="5"/>
      <c r="N19" s="267">
        <v>44900</v>
      </c>
      <c r="O19" s="268">
        <v>209.8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" hidden="1" customHeight="1">
      <c r="A20" s="62"/>
      <c r="B20" s="265"/>
      <c r="C20" s="266"/>
      <c r="D20" s="5"/>
      <c r="E20" s="267">
        <v>43801</v>
      </c>
      <c r="F20" s="268">
        <v>195.14</v>
      </c>
      <c r="G20" s="5"/>
      <c r="H20" s="267">
        <v>44168</v>
      </c>
      <c r="I20" s="268">
        <v>187.1</v>
      </c>
      <c r="J20" s="5"/>
      <c r="K20" s="267">
        <v>44535</v>
      </c>
      <c r="L20" s="268">
        <v>221.9</v>
      </c>
      <c r="M20" s="5"/>
      <c r="N20" s="267">
        <v>44899</v>
      </c>
      <c r="O20" s="268">
        <v>209.8</v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" hidden="1" customHeight="1">
      <c r="A21" s="62"/>
      <c r="B21" s="265"/>
      <c r="C21" s="266"/>
      <c r="D21" s="5"/>
      <c r="E21" s="267">
        <v>43800</v>
      </c>
      <c r="F21" s="268">
        <v>198.1</v>
      </c>
      <c r="G21" s="5"/>
      <c r="H21" s="267">
        <v>44167</v>
      </c>
      <c r="I21" s="268">
        <v>185.4</v>
      </c>
      <c r="J21" s="5"/>
      <c r="K21" s="267">
        <v>44532</v>
      </c>
      <c r="L21" s="268">
        <v>221.7</v>
      </c>
      <c r="M21" s="5"/>
      <c r="N21" s="267">
        <v>44896</v>
      </c>
      <c r="O21" s="268">
        <v>209.8</v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" hidden="1" customHeight="1">
      <c r="A22" s="62"/>
      <c r="B22" s="265"/>
      <c r="C22" s="266"/>
      <c r="D22" s="5"/>
      <c r="E22" s="267">
        <v>43797</v>
      </c>
      <c r="F22" s="268">
        <v>198.38</v>
      </c>
      <c r="G22" s="5"/>
      <c r="H22" s="267">
        <v>44166</v>
      </c>
      <c r="I22" s="268">
        <v>184.7</v>
      </c>
      <c r="J22" s="5"/>
      <c r="K22" s="267">
        <v>44531</v>
      </c>
      <c r="L22" s="268">
        <v>217.9</v>
      </c>
      <c r="M22" s="5"/>
      <c r="N22" s="267">
        <v>44895</v>
      </c>
      <c r="O22" s="268">
        <v>209.8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" hidden="1" customHeight="1">
      <c r="A23" s="62"/>
      <c r="B23" s="265"/>
      <c r="C23" s="266"/>
      <c r="D23" s="5"/>
      <c r="E23" s="267">
        <v>43796</v>
      </c>
      <c r="F23" s="268">
        <v>201.71</v>
      </c>
      <c r="G23" s="5"/>
      <c r="H23" s="267">
        <v>44165</v>
      </c>
      <c r="I23" s="268">
        <v>183.9</v>
      </c>
      <c r="J23" s="5"/>
      <c r="K23" s="267">
        <v>44530</v>
      </c>
      <c r="L23" s="268">
        <v>211.8</v>
      </c>
      <c r="M23" s="5"/>
      <c r="N23" s="267">
        <v>44894</v>
      </c>
      <c r="O23" s="268">
        <v>209.8</v>
      </c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" hidden="1" customHeight="1">
      <c r="A24" s="62"/>
      <c r="B24" s="265"/>
      <c r="C24" s="266"/>
      <c r="D24" s="5"/>
      <c r="E24" s="267">
        <v>43795</v>
      </c>
      <c r="F24" s="268">
        <v>202.29</v>
      </c>
      <c r="G24" s="5"/>
      <c r="H24" s="267">
        <v>44164</v>
      </c>
      <c r="I24" s="268">
        <v>188.9</v>
      </c>
      <c r="J24" s="5"/>
      <c r="K24" s="267">
        <v>44529</v>
      </c>
      <c r="L24" s="268">
        <v>217.2</v>
      </c>
      <c r="M24" s="5"/>
      <c r="N24" s="267">
        <v>44892</v>
      </c>
      <c r="O24" s="268">
        <v>212.6</v>
      </c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" hidden="1" customHeight="1">
      <c r="A25" s="62"/>
      <c r="B25" s="265"/>
      <c r="C25" s="266"/>
      <c r="D25" s="5"/>
      <c r="E25" s="267">
        <v>43794</v>
      </c>
      <c r="F25" s="268">
        <v>203.52</v>
      </c>
      <c r="G25" s="5"/>
      <c r="H25" s="267">
        <v>44161</v>
      </c>
      <c r="I25" s="268">
        <v>190</v>
      </c>
      <c r="J25" s="5"/>
      <c r="K25" s="267">
        <v>44528</v>
      </c>
      <c r="L25" s="268">
        <v>217.2</v>
      </c>
      <c r="M25" s="5"/>
      <c r="N25" s="267">
        <v>44889</v>
      </c>
      <c r="O25" s="268">
        <v>210.3</v>
      </c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" hidden="1" customHeight="1">
      <c r="A26" s="62"/>
      <c r="B26" s="265"/>
      <c r="C26" s="266"/>
      <c r="D26" s="5"/>
      <c r="E26" s="267">
        <v>43793</v>
      </c>
      <c r="F26" s="268">
        <v>204.67</v>
      </c>
      <c r="G26" s="5"/>
      <c r="H26" s="267">
        <v>44160</v>
      </c>
      <c r="I26" s="268">
        <v>192</v>
      </c>
      <c r="J26" s="5"/>
      <c r="K26" s="267">
        <v>44525</v>
      </c>
      <c r="L26" s="268">
        <v>218.3</v>
      </c>
      <c r="M26" s="5"/>
      <c r="N26" s="267">
        <v>44888</v>
      </c>
      <c r="O26" s="268">
        <v>211</v>
      </c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" hidden="1" customHeight="1">
      <c r="A27" s="62"/>
      <c r="B27" s="265"/>
      <c r="C27" s="266"/>
      <c r="D27" s="5"/>
      <c r="E27" s="267">
        <v>43790</v>
      </c>
      <c r="F27" s="268">
        <v>207.52</v>
      </c>
      <c r="G27" s="5"/>
      <c r="H27" s="267">
        <v>44159</v>
      </c>
      <c r="I27" s="268">
        <v>191.9</v>
      </c>
      <c r="J27" s="5"/>
      <c r="K27" s="267">
        <v>44524</v>
      </c>
      <c r="L27" s="268">
        <v>219.6</v>
      </c>
      <c r="M27" s="5"/>
      <c r="N27" s="267">
        <v>44887</v>
      </c>
      <c r="O27" s="268">
        <v>210.2</v>
      </c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" hidden="1" customHeight="1">
      <c r="A28" s="62"/>
      <c r="B28" s="265"/>
      <c r="C28" s="266"/>
      <c r="D28" s="5"/>
      <c r="E28" s="267">
        <v>43789</v>
      </c>
      <c r="F28" s="268">
        <v>204.19</v>
      </c>
      <c r="G28" s="5"/>
      <c r="H28" s="267">
        <v>44158</v>
      </c>
      <c r="I28" s="268">
        <v>191.9</v>
      </c>
      <c r="J28" s="5"/>
      <c r="K28" s="267">
        <v>44523</v>
      </c>
      <c r="L28" s="268">
        <v>223.3</v>
      </c>
      <c r="M28" s="5"/>
      <c r="N28" s="267">
        <v>44886</v>
      </c>
      <c r="O28" s="268">
        <v>209.8</v>
      </c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" hidden="1" customHeight="1">
      <c r="A29" s="62"/>
      <c r="B29" s="265"/>
      <c r="C29" s="266"/>
      <c r="D29" s="5"/>
      <c r="E29" s="267">
        <v>43787</v>
      </c>
      <c r="F29" s="268">
        <v>212.37</v>
      </c>
      <c r="G29" s="5"/>
      <c r="H29" s="267">
        <v>44157</v>
      </c>
      <c r="I29" s="268">
        <v>198.1</v>
      </c>
      <c r="J29" s="5"/>
      <c r="K29" s="267">
        <v>44521</v>
      </c>
      <c r="L29" s="268">
        <v>225.3</v>
      </c>
      <c r="M29" s="5"/>
      <c r="N29" s="267">
        <v>44885</v>
      </c>
      <c r="O29" s="268">
        <v>209.9</v>
      </c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" hidden="1" customHeight="1">
      <c r="A30" s="62"/>
      <c r="B30" s="265"/>
      <c r="C30" s="266"/>
      <c r="D30" s="5"/>
      <c r="E30" s="267">
        <v>43786</v>
      </c>
      <c r="F30" s="268">
        <v>212.19</v>
      </c>
      <c r="G30" s="5"/>
      <c r="H30" s="267">
        <v>44154</v>
      </c>
      <c r="I30" s="268">
        <v>198.1</v>
      </c>
      <c r="J30" s="5"/>
      <c r="K30" s="267">
        <v>44518</v>
      </c>
      <c r="L30" s="268">
        <v>224.9</v>
      </c>
      <c r="M30" s="5"/>
      <c r="N30" s="267">
        <v>44882</v>
      </c>
      <c r="O30" s="268">
        <v>210.8</v>
      </c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" hidden="1" customHeight="1">
      <c r="A31" s="62"/>
      <c r="B31" s="265"/>
      <c r="C31" s="266"/>
      <c r="D31" s="5"/>
      <c r="E31" s="267">
        <v>43783</v>
      </c>
      <c r="F31" s="268">
        <v>211.21</v>
      </c>
      <c r="G31" s="5"/>
      <c r="H31" s="267">
        <v>44153</v>
      </c>
      <c r="I31" s="268">
        <v>197.81</v>
      </c>
      <c r="J31" s="5"/>
      <c r="K31" s="267">
        <v>44517</v>
      </c>
      <c r="L31" s="268">
        <v>226.2</v>
      </c>
      <c r="M31" s="5"/>
      <c r="N31" s="267">
        <v>44881</v>
      </c>
      <c r="O31" s="268">
        <v>210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" hidden="1" customHeight="1">
      <c r="A32" s="62"/>
      <c r="B32" s="265"/>
      <c r="C32" s="266"/>
      <c r="D32" s="5"/>
      <c r="E32" s="267">
        <v>43782</v>
      </c>
      <c r="F32" s="268">
        <v>215.93</v>
      </c>
      <c r="G32" s="5"/>
      <c r="H32" s="267">
        <v>44152</v>
      </c>
      <c r="I32" s="268">
        <v>197.81</v>
      </c>
      <c r="J32" s="5"/>
      <c r="K32" s="267">
        <v>44516</v>
      </c>
      <c r="L32" s="268">
        <v>228.2</v>
      </c>
      <c r="M32" s="5"/>
      <c r="N32" s="267">
        <v>44880</v>
      </c>
      <c r="O32" s="268">
        <v>211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" hidden="1" customHeight="1">
      <c r="A33" s="62"/>
      <c r="B33" s="265"/>
      <c r="C33" s="266"/>
      <c r="D33" s="5"/>
      <c r="E33" s="267">
        <v>43781</v>
      </c>
      <c r="F33" s="268">
        <v>214.33</v>
      </c>
      <c r="G33" s="5"/>
      <c r="H33" s="267">
        <v>44151</v>
      </c>
      <c r="I33" s="268">
        <v>199.62</v>
      </c>
      <c r="J33" s="5"/>
      <c r="K33" s="267">
        <v>44515</v>
      </c>
      <c r="L33" s="268">
        <v>222.5</v>
      </c>
      <c r="M33" s="5"/>
      <c r="N33" s="267">
        <v>44879</v>
      </c>
      <c r="O33" s="268">
        <v>210.1</v>
      </c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" hidden="1" customHeight="1">
      <c r="A34" s="62"/>
      <c r="B34" s="265"/>
      <c r="C34" s="266"/>
      <c r="D34" s="5"/>
      <c r="E34" s="267">
        <v>43780</v>
      </c>
      <c r="F34" s="268">
        <v>211.48</v>
      </c>
      <c r="G34" s="5"/>
      <c r="H34" s="267">
        <v>44150</v>
      </c>
      <c r="I34" s="268">
        <v>194.48</v>
      </c>
      <c r="J34" s="5"/>
      <c r="K34" s="267">
        <v>44514</v>
      </c>
      <c r="L34" s="268">
        <v>216.3</v>
      </c>
      <c r="M34" s="5"/>
      <c r="N34" s="267">
        <v>44878</v>
      </c>
      <c r="O34" s="268">
        <v>209.8</v>
      </c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" hidden="1" customHeight="1">
      <c r="A35" s="62"/>
      <c r="B35" s="265"/>
      <c r="C35" s="266"/>
      <c r="D35" s="5"/>
      <c r="E35" s="267">
        <v>43776</v>
      </c>
      <c r="F35" s="268">
        <v>211.84</v>
      </c>
      <c r="G35" s="5"/>
      <c r="H35" s="267">
        <v>44147</v>
      </c>
      <c r="I35" s="268">
        <v>192.95</v>
      </c>
      <c r="J35" s="5"/>
      <c r="K35" s="267">
        <v>44511</v>
      </c>
      <c r="L35" s="268">
        <v>216.2</v>
      </c>
      <c r="M35" s="5"/>
      <c r="N35" s="267">
        <v>44875</v>
      </c>
      <c r="O35" s="268">
        <v>209.9</v>
      </c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" hidden="1" customHeight="1">
      <c r="A36" s="62"/>
      <c r="B36" s="265"/>
      <c r="C36" s="266"/>
      <c r="D36" s="5"/>
      <c r="E36" s="267">
        <v>43775</v>
      </c>
      <c r="F36" s="268">
        <v>210.95</v>
      </c>
      <c r="G36" s="5"/>
      <c r="H36" s="267">
        <v>44146</v>
      </c>
      <c r="I36" s="268">
        <v>191.9</v>
      </c>
      <c r="J36" s="5"/>
      <c r="K36" s="267">
        <v>44510</v>
      </c>
      <c r="L36" s="268">
        <v>216.3</v>
      </c>
      <c r="M36" s="5"/>
      <c r="N36" s="267">
        <v>44874</v>
      </c>
      <c r="O36" s="268">
        <v>209.8</v>
      </c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" hidden="1" customHeight="1">
      <c r="A37" s="62"/>
      <c r="B37" s="265"/>
      <c r="C37" s="266"/>
      <c r="D37" s="5"/>
      <c r="E37" s="267">
        <v>43774</v>
      </c>
      <c r="F37" s="268">
        <v>209.97</v>
      </c>
      <c r="G37" s="5"/>
      <c r="H37" s="267">
        <v>44145</v>
      </c>
      <c r="I37" s="268">
        <v>192.67</v>
      </c>
      <c r="J37" s="5"/>
      <c r="K37" s="267">
        <v>44509</v>
      </c>
      <c r="L37" s="268">
        <v>212.7</v>
      </c>
      <c r="M37" s="5"/>
      <c r="N37" s="267">
        <v>44873</v>
      </c>
      <c r="O37" s="268">
        <v>210.2</v>
      </c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" hidden="1" customHeight="1">
      <c r="A38" s="62"/>
      <c r="B38" s="265"/>
      <c r="C38" s="266"/>
      <c r="D38" s="5"/>
      <c r="E38" s="267">
        <v>43773</v>
      </c>
      <c r="F38" s="268">
        <v>210.32</v>
      </c>
      <c r="G38" s="5"/>
      <c r="H38" s="267">
        <v>44144</v>
      </c>
      <c r="I38" s="268">
        <v>192.76</v>
      </c>
      <c r="J38" s="5"/>
      <c r="K38" s="267">
        <v>44508</v>
      </c>
      <c r="L38" s="268">
        <v>209.5</v>
      </c>
      <c r="M38" s="5"/>
      <c r="N38" s="267">
        <v>44872</v>
      </c>
      <c r="O38" s="268">
        <v>209.8</v>
      </c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" hidden="1" customHeight="1">
      <c r="A39" s="62"/>
      <c r="B39" s="265"/>
      <c r="C39" s="266"/>
      <c r="D39" s="5"/>
      <c r="E39" s="267">
        <v>43772</v>
      </c>
      <c r="F39" s="268">
        <v>211.48</v>
      </c>
      <c r="G39" s="5"/>
      <c r="H39" s="267">
        <v>44143</v>
      </c>
      <c r="I39" s="268">
        <v>192.29</v>
      </c>
      <c r="J39" s="5"/>
      <c r="K39" s="267">
        <v>44507</v>
      </c>
      <c r="L39" s="268">
        <v>209.5</v>
      </c>
      <c r="M39" s="5"/>
      <c r="N39" s="267">
        <v>44871</v>
      </c>
      <c r="O39" s="268">
        <v>209.8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" hidden="1" customHeight="1">
      <c r="A40" s="62"/>
      <c r="B40" s="265"/>
      <c r="C40" s="266"/>
      <c r="D40" s="5"/>
      <c r="E40" s="267">
        <v>43769</v>
      </c>
      <c r="F40" s="268">
        <v>209.26</v>
      </c>
      <c r="G40" s="5"/>
      <c r="H40" s="267">
        <v>44140</v>
      </c>
      <c r="I40" s="268">
        <v>193.14</v>
      </c>
      <c r="J40" s="5"/>
      <c r="K40" s="267">
        <v>44504</v>
      </c>
      <c r="L40" s="268">
        <v>210.2</v>
      </c>
      <c r="M40" s="5"/>
      <c r="N40" s="267">
        <v>44868</v>
      </c>
      <c r="O40" s="268">
        <v>211.5</v>
      </c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" hidden="1" customHeight="1">
      <c r="A41" s="62"/>
      <c r="B41" s="265"/>
      <c r="C41" s="266"/>
      <c r="D41" s="5"/>
      <c r="E41" s="267">
        <v>43768</v>
      </c>
      <c r="F41" s="268">
        <v>211.39</v>
      </c>
      <c r="G41" s="5"/>
      <c r="H41" s="267">
        <v>44139</v>
      </c>
      <c r="I41" s="268">
        <v>191.05</v>
      </c>
      <c r="J41" s="5"/>
      <c r="K41" s="267">
        <v>44503</v>
      </c>
      <c r="L41" s="268">
        <v>213.1</v>
      </c>
      <c r="M41" s="5"/>
      <c r="N41" s="267">
        <v>44867</v>
      </c>
      <c r="O41" s="268">
        <v>210.8</v>
      </c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" hidden="1" customHeight="1">
      <c r="A42" s="62"/>
      <c r="B42" s="265"/>
      <c r="C42" s="266"/>
      <c r="D42" s="5"/>
      <c r="E42" s="267">
        <v>43767</v>
      </c>
      <c r="F42" s="268">
        <v>210.59</v>
      </c>
      <c r="G42" s="5"/>
      <c r="H42" s="267">
        <v>44138</v>
      </c>
      <c r="I42" s="268">
        <v>192.1</v>
      </c>
      <c r="J42" s="5"/>
      <c r="K42" s="267">
        <v>44502</v>
      </c>
      <c r="L42" s="268">
        <v>216.6</v>
      </c>
      <c r="M42" s="5"/>
      <c r="N42" s="267">
        <v>44866</v>
      </c>
      <c r="O42" s="268">
        <v>209.8</v>
      </c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" hidden="1" customHeight="1">
      <c r="A43" s="62"/>
      <c r="B43" s="265"/>
      <c r="C43" s="266"/>
      <c r="D43" s="5"/>
      <c r="E43" s="267">
        <v>43766</v>
      </c>
      <c r="F43" s="268">
        <v>212.19</v>
      </c>
      <c r="G43" s="5"/>
      <c r="H43" s="267">
        <v>44137</v>
      </c>
      <c r="I43" s="268">
        <v>190.1</v>
      </c>
      <c r="J43" s="5"/>
      <c r="K43" s="267">
        <v>44501</v>
      </c>
      <c r="L43" s="268">
        <v>218.8</v>
      </c>
      <c r="M43" s="5"/>
      <c r="N43" s="267">
        <v>44865</v>
      </c>
      <c r="O43" s="268">
        <v>209.8</v>
      </c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" hidden="1" customHeight="1">
      <c r="A44" s="62"/>
      <c r="B44" s="265"/>
      <c r="C44" s="266"/>
      <c r="D44" s="5"/>
      <c r="E44" s="267">
        <v>43765</v>
      </c>
      <c r="F44" s="268">
        <v>212.82</v>
      </c>
      <c r="G44" s="5"/>
      <c r="H44" s="267">
        <v>44136</v>
      </c>
      <c r="I44" s="268">
        <v>188.67</v>
      </c>
      <c r="J44" s="5"/>
      <c r="K44" s="267">
        <v>44500</v>
      </c>
      <c r="L44" s="268">
        <v>219.2</v>
      </c>
      <c r="M44" s="5"/>
      <c r="N44" s="267">
        <v>44864</v>
      </c>
      <c r="O44" s="268">
        <v>209.8</v>
      </c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" hidden="1" customHeight="1">
      <c r="A45" s="62"/>
      <c r="B45" s="265"/>
      <c r="C45" s="266"/>
      <c r="D45" s="5"/>
      <c r="E45" s="267">
        <v>43762</v>
      </c>
      <c r="F45" s="268">
        <v>213.8</v>
      </c>
      <c r="G45" s="5"/>
      <c r="H45" s="267">
        <v>44133</v>
      </c>
      <c r="I45" s="268">
        <v>188.95</v>
      </c>
      <c r="J45" s="5"/>
      <c r="K45" s="267">
        <v>44497</v>
      </c>
      <c r="L45" s="268">
        <v>217.7</v>
      </c>
      <c r="M45" s="5"/>
      <c r="N45" s="267">
        <v>44861</v>
      </c>
      <c r="O45" s="268">
        <v>209.8</v>
      </c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" hidden="1" customHeight="1">
      <c r="A46" s="62"/>
      <c r="B46" s="265"/>
      <c r="C46" s="266"/>
      <c r="D46" s="5"/>
      <c r="E46" s="267">
        <v>43761</v>
      </c>
      <c r="F46" s="268">
        <v>212.1</v>
      </c>
      <c r="G46" s="5"/>
      <c r="H46" s="267">
        <v>44132</v>
      </c>
      <c r="I46" s="268">
        <v>190</v>
      </c>
      <c r="J46" s="5"/>
      <c r="K46" s="267">
        <v>44496</v>
      </c>
      <c r="L46" s="268">
        <v>220.2</v>
      </c>
      <c r="M46" s="5"/>
      <c r="N46" s="267">
        <v>44860</v>
      </c>
      <c r="O46" s="268">
        <v>209.8</v>
      </c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" hidden="1" customHeight="1">
      <c r="A47" s="62"/>
      <c r="B47" s="265"/>
      <c r="C47" s="266"/>
      <c r="D47" s="5"/>
      <c r="E47" s="267">
        <v>43760</v>
      </c>
      <c r="F47" s="268">
        <v>212.02</v>
      </c>
      <c r="G47" s="5"/>
      <c r="H47" s="267">
        <v>44131</v>
      </c>
      <c r="I47" s="268">
        <v>192.1</v>
      </c>
      <c r="J47" s="5"/>
      <c r="K47" s="267">
        <v>44495</v>
      </c>
      <c r="L47" s="268">
        <v>221.1</v>
      </c>
      <c r="M47" s="5"/>
      <c r="N47" s="267">
        <v>44859</v>
      </c>
      <c r="O47" s="268">
        <v>209.8</v>
      </c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" hidden="1" customHeight="1">
      <c r="A48" s="62"/>
      <c r="B48" s="265"/>
      <c r="C48" s="266"/>
      <c r="D48" s="5"/>
      <c r="E48" s="267">
        <v>43759</v>
      </c>
      <c r="F48" s="268">
        <v>210.86</v>
      </c>
      <c r="G48" s="5"/>
      <c r="H48" s="267">
        <v>44129</v>
      </c>
      <c r="I48" s="268">
        <v>193.52</v>
      </c>
      <c r="J48" s="5"/>
      <c r="K48" s="267">
        <v>44494</v>
      </c>
      <c r="L48" s="268">
        <v>222.2</v>
      </c>
      <c r="M48" s="5"/>
      <c r="N48" s="267">
        <v>44858</v>
      </c>
      <c r="O48" s="268">
        <v>209.8</v>
      </c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" hidden="1" customHeight="1">
      <c r="A49" s="62"/>
      <c r="B49" s="265"/>
      <c r="C49" s="266"/>
      <c r="D49" s="5"/>
      <c r="E49" s="267">
        <v>43758</v>
      </c>
      <c r="F49" s="268">
        <v>214.33</v>
      </c>
      <c r="G49" s="5"/>
      <c r="H49" s="267">
        <v>44126</v>
      </c>
      <c r="I49" s="268">
        <v>195.33</v>
      </c>
      <c r="J49" s="5"/>
      <c r="K49" s="267">
        <v>44493</v>
      </c>
      <c r="L49" s="268">
        <v>226.2</v>
      </c>
      <c r="M49" s="5"/>
      <c r="N49" s="267">
        <v>44857</v>
      </c>
      <c r="O49" s="268">
        <v>209.8</v>
      </c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" hidden="1" customHeight="1">
      <c r="A50" s="62"/>
      <c r="B50" s="265"/>
      <c r="C50" s="266"/>
      <c r="D50" s="5"/>
      <c r="E50" s="267">
        <v>43755</v>
      </c>
      <c r="F50" s="268">
        <v>212.02</v>
      </c>
      <c r="G50" s="5"/>
      <c r="H50" s="267">
        <v>44125</v>
      </c>
      <c r="I50" s="268">
        <v>194.19</v>
      </c>
      <c r="J50" s="5"/>
      <c r="K50" s="267">
        <v>44490</v>
      </c>
      <c r="L50" s="268">
        <v>233.8</v>
      </c>
      <c r="M50" s="5"/>
      <c r="N50" s="267">
        <v>44854</v>
      </c>
      <c r="O50" s="268">
        <v>209.8</v>
      </c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" hidden="1" customHeight="1">
      <c r="A51" s="62"/>
      <c r="B51" s="265"/>
      <c r="C51" s="266"/>
      <c r="D51" s="5"/>
      <c r="E51" s="267">
        <v>43754</v>
      </c>
      <c r="F51" s="268">
        <v>212.28</v>
      </c>
      <c r="G51" s="5"/>
      <c r="H51" s="267">
        <v>44124</v>
      </c>
      <c r="I51" s="268">
        <v>194.19</v>
      </c>
      <c r="J51" s="5"/>
      <c r="K51" s="267">
        <v>44488</v>
      </c>
      <c r="L51" s="268">
        <v>231.2</v>
      </c>
      <c r="M51" s="5"/>
      <c r="N51" s="267">
        <v>44853</v>
      </c>
      <c r="O51" s="268">
        <v>209.8</v>
      </c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" hidden="1" customHeight="1">
      <c r="A52" s="62"/>
      <c r="B52" s="265"/>
      <c r="C52" s="266"/>
      <c r="D52" s="5"/>
      <c r="E52" s="267">
        <v>43753</v>
      </c>
      <c r="F52" s="268">
        <v>213.88</v>
      </c>
      <c r="G52" s="5"/>
      <c r="H52" s="267">
        <v>44123</v>
      </c>
      <c r="I52" s="268">
        <v>194.38</v>
      </c>
      <c r="J52" s="5"/>
      <c r="K52" s="267">
        <v>44487</v>
      </c>
      <c r="L52" s="268">
        <v>230.9</v>
      </c>
      <c r="M52" s="5"/>
      <c r="N52" s="267">
        <v>44852</v>
      </c>
      <c r="O52" s="268">
        <v>209.8</v>
      </c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" hidden="1" customHeight="1">
      <c r="A53" s="62"/>
      <c r="B53" s="265"/>
      <c r="C53" s="266"/>
      <c r="D53" s="5"/>
      <c r="E53" s="267">
        <v>43752</v>
      </c>
      <c r="F53" s="268">
        <v>212.99</v>
      </c>
      <c r="G53" s="5"/>
      <c r="H53" s="267">
        <v>44122</v>
      </c>
      <c r="I53" s="268">
        <v>194</v>
      </c>
      <c r="J53" s="5"/>
      <c r="K53" s="267">
        <v>44486</v>
      </c>
      <c r="L53" s="268">
        <v>235.4</v>
      </c>
      <c r="M53" s="5"/>
      <c r="N53" s="267">
        <v>44851</v>
      </c>
      <c r="O53" s="268">
        <v>209.8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" hidden="1" customHeight="1">
      <c r="A54" s="62"/>
      <c r="B54" s="265"/>
      <c r="C54" s="266"/>
      <c r="D54" s="5"/>
      <c r="E54" s="267">
        <v>43751</v>
      </c>
      <c r="F54" s="268">
        <v>215.22</v>
      </c>
      <c r="G54" s="5"/>
      <c r="H54" s="267">
        <v>44119</v>
      </c>
      <c r="I54" s="268">
        <v>195.14</v>
      </c>
      <c r="J54" s="5"/>
      <c r="K54" s="267">
        <v>44483</v>
      </c>
      <c r="L54" s="268">
        <v>235.3</v>
      </c>
      <c r="M54" s="5"/>
      <c r="N54" s="267">
        <v>44850</v>
      </c>
      <c r="O54" s="268">
        <v>209.8</v>
      </c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" hidden="1" customHeight="1">
      <c r="A55" s="62"/>
      <c r="B55" s="265"/>
      <c r="C55" s="266"/>
      <c r="D55" s="5"/>
      <c r="E55" s="267">
        <v>43748</v>
      </c>
      <c r="F55" s="268">
        <v>211.57</v>
      </c>
      <c r="G55" s="5"/>
      <c r="H55" s="267">
        <v>44118</v>
      </c>
      <c r="I55" s="268">
        <v>196.19</v>
      </c>
      <c r="J55" s="5"/>
      <c r="K55" s="267">
        <v>44482</v>
      </c>
      <c r="L55" s="268">
        <v>237.7</v>
      </c>
      <c r="M55" s="5"/>
      <c r="N55" s="267">
        <v>44847</v>
      </c>
      <c r="O55" s="268">
        <v>209.8</v>
      </c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" hidden="1" customHeight="1">
      <c r="A56" s="62"/>
      <c r="B56" s="265"/>
      <c r="C56" s="266"/>
      <c r="D56" s="5"/>
      <c r="E56" s="267">
        <v>43747</v>
      </c>
      <c r="F56" s="268">
        <v>214.15</v>
      </c>
      <c r="G56" s="5"/>
      <c r="H56" s="267">
        <v>44117</v>
      </c>
      <c r="I56" s="268">
        <v>196.29</v>
      </c>
      <c r="J56" s="5"/>
      <c r="K56" s="267">
        <v>44481</v>
      </c>
      <c r="L56" s="268">
        <v>240.7</v>
      </c>
      <c r="M56" s="5"/>
      <c r="N56" s="267">
        <v>44846</v>
      </c>
      <c r="O56" s="268">
        <v>209.8</v>
      </c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" hidden="1" customHeight="1">
      <c r="A57" s="62"/>
      <c r="B57" s="265"/>
      <c r="C57" s="266"/>
      <c r="D57" s="5"/>
      <c r="E57" s="267">
        <v>43745</v>
      </c>
      <c r="F57" s="268">
        <v>211.93</v>
      </c>
      <c r="G57" s="5"/>
      <c r="H57" s="267">
        <v>44116</v>
      </c>
      <c r="I57" s="268">
        <v>195.71</v>
      </c>
      <c r="J57" s="5"/>
      <c r="K57" s="267">
        <v>44480</v>
      </c>
      <c r="L57" s="268">
        <v>240.6</v>
      </c>
      <c r="M57" s="5"/>
      <c r="N57" s="267">
        <v>44845</v>
      </c>
      <c r="O57" s="268">
        <v>209.8</v>
      </c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" hidden="1" customHeight="1">
      <c r="A58" s="62"/>
      <c r="B58" s="265"/>
      <c r="C58" s="266"/>
      <c r="D58" s="5"/>
      <c r="E58" s="267">
        <v>43744</v>
      </c>
      <c r="F58" s="268">
        <v>209.88</v>
      </c>
      <c r="G58" s="5"/>
      <c r="H58" s="267">
        <v>44115</v>
      </c>
      <c r="I58" s="268">
        <v>193.9</v>
      </c>
      <c r="J58" s="5"/>
      <c r="K58" s="267">
        <v>44479</v>
      </c>
      <c r="L58" s="268">
        <v>239.1</v>
      </c>
      <c r="M58" s="5"/>
      <c r="N58" s="267">
        <v>44844</v>
      </c>
      <c r="O58" s="268">
        <v>209.8</v>
      </c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" hidden="1" customHeight="1">
      <c r="A59" s="62"/>
      <c r="B59" s="265"/>
      <c r="C59" s="266"/>
      <c r="D59" s="5"/>
      <c r="E59" s="267">
        <v>43741</v>
      </c>
      <c r="F59" s="268">
        <v>208.9</v>
      </c>
      <c r="G59" s="5"/>
      <c r="H59" s="267">
        <v>44112</v>
      </c>
      <c r="I59" s="268">
        <v>192.86</v>
      </c>
      <c r="J59" s="5"/>
      <c r="K59" s="267">
        <v>44476</v>
      </c>
      <c r="L59" s="268">
        <v>239.7</v>
      </c>
      <c r="M59" s="5"/>
      <c r="N59" s="267">
        <v>44840</v>
      </c>
      <c r="O59" s="268">
        <v>209.8</v>
      </c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" hidden="1" customHeight="1">
      <c r="A60" s="62"/>
      <c r="B60" s="265"/>
      <c r="C60" s="266"/>
      <c r="D60" s="5"/>
      <c r="E60" s="267">
        <v>43740</v>
      </c>
      <c r="F60" s="268">
        <v>208.63</v>
      </c>
      <c r="G60" s="5"/>
      <c r="H60" s="267">
        <v>44111</v>
      </c>
      <c r="I60" s="268">
        <v>192.86</v>
      </c>
      <c r="J60" s="5"/>
      <c r="K60" s="267">
        <v>44475</v>
      </c>
      <c r="L60" s="268">
        <v>240.7</v>
      </c>
      <c r="M60" s="5"/>
      <c r="N60" s="267">
        <v>44838</v>
      </c>
      <c r="O60" s="268">
        <v>209.8</v>
      </c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" hidden="1" customHeight="1">
      <c r="A61" s="62"/>
      <c r="B61" s="265"/>
      <c r="C61" s="266"/>
      <c r="D61" s="5"/>
      <c r="E61" s="267">
        <v>43739</v>
      </c>
      <c r="F61" s="268">
        <v>209.52</v>
      </c>
      <c r="G61" s="5"/>
      <c r="H61" s="267">
        <v>44110</v>
      </c>
      <c r="I61" s="268">
        <v>191.81</v>
      </c>
      <c r="J61" s="5"/>
      <c r="K61" s="267">
        <v>44474</v>
      </c>
      <c r="L61" s="268">
        <v>238.1</v>
      </c>
      <c r="M61" s="5"/>
      <c r="N61" s="267">
        <v>44837</v>
      </c>
      <c r="O61" s="268">
        <v>209.8</v>
      </c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" hidden="1" customHeight="1">
      <c r="A62" s="62"/>
      <c r="B62" s="265"/>
      <c r="C62" s="266"/>
      <c r="D62" s="5"/>
      <c r="E62" s="267">
        <v>43738</v>
      </c>
      <c r="F62" s="268">
        <v>210.15</v>
      </c>
      <c r="G62" s="5"/>
      <c r="H62" s="267">
        <v>44109</v>
      </c>
      <c r="I62" s="268">
        <v>191.71</v>
      </c>
      <c r="J62" s="5"/>
      <c r="K62" s="267">
        <v>44473</v>
      </c>
      <c r="L62" s="268">
        <v>239.2</v>
      </c>
      <c r="M62" s="5"/>
      <c r="N62" s="267">
        <v>44836</v>
      </c>
      <c r="O62" s="268">
        <v>209.8</v>
      </c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" hidden="1" customHeight="1">
      <c r="A63" s="62"/>
      <c r="B63" s="265"/>
      <c r="C63" s="266"/>
      <c r="D63" s="5"/>
      <c r="E63" s="267">
        <v>43737</v>
      </c>
      <c r="F63" s="268">
        <v>210.86</v>
      </c>
      <c r="G63" s="5"/>
      <c r="H63" s="267">
        <v>44108</v>
      </c>
      <c r="I63" s="268">
        <v>192.86</v>
      </c>
      <c r="J63" s="5"/>
      <c r="K63" s="267">
        <v>44472</v>
      </c>
      <c r="L63" s="268">
        <v>240.2</v>
      </c>
      <c r="M63" s="5"/>
      <c r="N63" s="267">
        <v>44833</v>
      </c>
      <c r="O63" s="268">
        <v>209.8</v>
      </c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" hidden="1" customHeight="1">
      <c r="A64" s="62"/>
      <c r="B64" s="265"/>
      <c r="C64" s="266"/>
      <c r="D64" s="5"/>
      <c r="E64" s="267">
        <v>43734</v>
      </c>
      <c r="F64" s="268">
        <v>209.35</v>
      </c>
      <c r="G64" s="5"/>
      <c r="H64" s="267">
        <v>44105</v>
      </c>
      <c r="I64" s="268">
        <v>194.1</v>
      </c>
      <c r="J64" s="5"/>
      <c r="K64" s="267">
        <v>44469</v>
      </c>
      <c r="L64" s="268">
        <v>242.2</v>
      </c>
      <c r="M64" s="5"/>
      <c r="N64" s="267">
        <v>44832</v>
      </c>
      <c r="O64" s="268">
        <v>209.8</v>
      </c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" hidden="1" customHeight="1">
      <c r="A65" s="62"/>
      <c r="B65" s="265"/>
      <c r="C65" s="266"/>
      <c r="D65" s="5"/>
      <c r="E65" s="267">
        <v>43733</v>
      </c>
      <c r="F65" s="268">
        <v>208.99</v>
      </c>
      <c r="G65" s="5"/>
      <c r="H65" s="267">
        <v>44104</v>
      </c>
      <c r="I65" s="268">
        <v>194.29</v>
      </c>
      <c r="J65" s="5"/>
      <c r="K65" s="267">
        <v>44468</v>
      </c>
      <c r="L65" s="268">
        <v>243.5</v>
      </c>
      <c r="M65" s="5"/>
      <c r="N65" s="267">
        <v>44831</v>
      </c>
      <c r="O65" s="268">
        <v>209.8</v>
      </c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" hidden="1" customHeight="1">
      <c r="A66" s="62"/>
      <c r="B66" s="265"/>
      <c r="C66" s="266"/>
      <c r="D66" s="5"/>
      <c r="E66" s="267">
        <v>43732</v>
      </c>
      <c r="F66" s="268">
        <v>208.99</v>
      </c>
      <c r="G66" s="5"/>
      <c r="H66" s="267">
        <v>44103</v>
      </c>
      <c r="I66" s="268">
        <v>196.29</v>
      </c>
      <c r="J66" s="5"/>
      <c r="K66" s="267">
        <v>44467</v>
      </c>
      <c r="L66" s="268">
        <v>243.8</v>
      </c>
      <c r="M66" s="5"/>
      <c r="N66" s="267">
        <v>44830</v>
      </c>
      <c r="O66" s="268">
        <v>209.8</v>
      </c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" hidden="1" customHeight="1">
      <c r="A67" s="62"/>
      <c r="B67" s="265"/>
      <c r="C67" s="266"/>
      <c r="D67" s="5"/>
      <c r="E67" s="267">
        <v>43731</v>
      </c>
      <c r="F67" s="268">
        <v>210.59</v>
      </c>
      <c r="G67" s="5"/>
      <c r="H67" s="267">
        <v>44102</v>
      </c>
      <c r="I67" s="268">
        <v>196.1</v>
      </c>
      <c r="J67" s="5"/>
      <c r="K67" s="267">
        <v>44466</v>
      </c>
      <c r="L67" s="268">
        <v>243.9</v>
      </c>
      <c r="M67" s="5"/>
      <c r="N67" s="267">
        <v>44829</v>
      </c>
      <c r="O67" s="268">
        <v>209.8</v>
      </c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" hidden="1" customHeight="1">
      <c r="A68" s="62"/>
      <c r="B68" s="265"/>
      <c r="C68" s="266"/>
      <c r="D68" s="5"/>
      <c r="E68" s="267">
        <v>43730</v>
      </c>
      <c r="F68" s="268">
        <v>211.48</v>
      </c>
      <c r="G68" s="5"/>
      <c r="H68" s="267">
        <v>44101</v>
      </c>
      <c r="I68" s="268">
        <v>196.19</v>
      </c>
      <c r="J68" s="5"/>
      <c r="K68" s="267">
        <v>44465</v>
      </c>
      <c r="L68" s="268">
        <v>243</v>
      </c>
      <c r="M68" s="5"/>
      <c r="N68" s="267">
        <v>44826</v>
      </c>
      <c r="O68" s="268">
        <v>209.8</v>
      </c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" hidden="1" customHeight="1">
      <c r="A69" s="62"/>
      <c r="B69" s="265"/>
      <c r="C69" s="266"/>
      <c r="D69" s="5"/>
      <c r="E69" s="267">
        <v>43727</v>
      </c>
      <c r="F69" s="268">
        <v>201.96</v>
      </c>
      <c r="G69" s="5"/>
      <c r="H69" s="267">
        <v>44098</v>
      </c>
      <c r="I69" s="268">
        <v>196.29</v>
      </c>
      <c r="J69" s="5"/>
      <c r="K69" s="267">
        <v>44462</v>
      </c>
      <c r="L69" s="268">
        <v>244.5</v>
      </c>
      <c r="M69" s="5"/>
      <c r="N69" s="267">
        <v>44825</v>
      </c>
      <c r="O69" s="268">
        <v>209.8</v>
      </c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" hidden="1" customHeight="1">
      <c r="A70" s="62"/>
      <c r="B70" s="265"/>
      <c r="C70" s="266"/>
      <c r="D70" s="5"/>
      <c r="E70" s="267">
        <v>43726</v>
      </c>
      <c r="F70" s="268">
        <v>203.65</v>
      </c>
      <c r="G70" s="5"/>
      <c r="H70" s="267">
        <v>44097</v>
      </c>
      <c r="I70" s="268">
        <v>195.71</v>
      </c>
      <c r="J70" s="5"/>
      <c r="K70" s="267">
        <v>44461</v>
      </c>
      <c r="L70" s="268">
        <v>244.9</v>
      </c>
      <c r="M70" s="5"/>
      <c r="N70" s="267">
        <v>44824</v>
      </c>
      <c r="O70" s="268">
        <v>209.9</v>
      </c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" hidden="1" customHeight="1">
      <c r="A71" s="62"/>
      <c r="B71" s="265"/>
      <c r="C71" s="266"/>
      <c r="D71" s="5"/>
      <c r="E71" s="267">
        <v>43725</v>
      </c>
      <c r="F71" s="268">
        <v>210.41</v>
      </c>
      <c r="G71" s="5"/>
      <c r="H71" s="267">
        <v>44096</v>
      </c>
      <c r="I71" s="268">
        <v>195.81</v>
      </c>
      <c r="J71" s="5"/>
      <c r="K71" s="267">
        <v>44460</v>
      </c>
      <c r="L71" s="268">
        <v>243.8</v>
      </c>
      <c r="M71" s="5"/>
      <c r="N71" s="267">
        <v>44823</v>
      </c>
      <c r="O71" s="268">
        <v>209.8</v>
      </c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" hidden="1" customHeight="1">
      <c r="A72" s="62"/>
      <c r="B72" s="265"/>
      <c r="C72" s="266"/>
      <c r="D72" s="5"/>
      <c r="E72" s="267">
        <v>43724</v>
      </c>
      <c r="F72" s="268">
        <v>215.31</v>
      </c>
      <c r="G72" s="5"/>
      <c r="H72" s="267">
        <v>44095</v>
      </c>
      <c r="I72" s="268">
        <v>200</v>
      </c>
      <c r="J72" s="5"/>
      <c r="K72" s="267">
        <v>44459</v>
      </c>
      <c r="L72" s="268">
        <v>241.9</v>
      </c>
      <c r="M72" s="5"/>
      <c r="N72" s="267">
        <v>44822</v>
      </c>
      <c r="O72" s="268">
        <v>209.8</v>
      </c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" hidden="1" customHeight="1">
      <c r="A73" s="62"/>
      <c r="B73" s="265"/>
      <c r="C73" s="266"/>
      <c r="D73" s="5"/>
      <c r="E73" s="267">
        <v>43723</v>
      </c>
      <c r="F73" s="268">
        <v>216.11</v>
      </c>
      <c r="G73" s="5"/>
      <c r="H73" s="267">
        <v>44094</v>
      </c>
      <c r="I73" s="268">
        <v>203.33</v>
      </c>
      <c r="J73" s="5"/>
      <c r="K73" s="267">
        <v>44458</v>
      </c>
      <c r="L73" s="268">
        <v>243.4</v>
      </c>
      <c r="M73" s="5"/>
      <c r="N73" s="267">
        <v>44819</v>
      </c>
      <c r="O73" s="268">
        <v>210</v>
      </c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" hidden="1" customHeight="1">
      <c r="A74" s="62"/>
      <c r="B74" s="265"/>
      <c r="C74" s="266"/>
      <c r="D74" s="5"/>
      <c r="E74" s="267">
        <v>43720</v>
      </c>
      <c r="F74" s="268">
        <v>217.09</v>
      </c>
      <c r="G74" s="5"/>
      <c r="H74" s="267">
        <v>44091</v>
      </c>
      <c r="I74" s="268">
        <v>205.05</v>
      </c>
      <c r="J74" s="5"/>
      <c r="K74" s="267">
        <v>44455</v>
      </c>
      <c r="L74" s="268">
        <v>244.4</v>
      </c>
      <c r="M74" s="5"/>
      <c r="N74" s="267">
        <v>44818</v>
      </c>
      <c r="O74" s="268">
        <v>210.4</v>
      </c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" hidden="1" customHeight="1">
      <c r="A75" s="62"/>
      <c r="B75" s="265"/>
      <c r="C75" s="266"/>
      <c r="D75" s="5"/>
      <c r="E75" s="267">
        <v>43719</v>
      </c>
      <c r="F75" s="268">
        <v>217.27</v>
      </c>
      <c r="G75" s="5"/>
      <c r="H75" s="267">
        <v>44090</v>
      </c>
      <c r="I75" s="268">
        <v>205.9</v>
      </c>
      <c r="J75" s="5"/>
      <c r="K75" s="267">
        <v>44454</v>
      </c>
      <c r="L75" s="268">
        <v>242.3</v>
      </c>
      <c r="M75" s="5"/>
      <c r="N75" s="267">
        <v>44817</v>
      </c>
      <c r="O75" s="268">
        <v>210.4</v>
      </c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" hidden="1" customHeight="1">
      <c r="A76" s="62"/>
      <c r="B76" s="265"/>
      <c r="C76" s="266"/>
      <c r="D76" s="5"/>
      <c r="E76" s="267">
        <v>43717</v>
      </c>
      <c r="F76" s="268">
        <v>219.49</v>
      </c>
      <c r="G76" s="5"/>
      <c r="H76" s="267">
        <v>44089</v>
      </c>
      <c r="I76" s="268">
        <v>206.67</v>
      </c>
      <c r="J76" s="5"/>
      <c r="K76" s="267">
        <v>44453</v>
      </c>
      <c r="L76" s="268">
        <v>241.9</v>
      </c>
      <c r="M76" s="5"/>
      <c r="N76" s="267">
        <v>44816</v>
      </c>
      <c r="O76" s="268">
        <v>212</v>
      </c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" hidden="1" customHeight="1">
      <c r="A77" s="62"/>
      <c r="B77" s="265"/>
      <c r="C77" s="266"/>
      <c r="D77" s="5"/>
      <c r="E77" s="267">
        <v>43716</v>
      </c>
      <c r="F77" s="268">
        <v>219.14</v>
      </c>
      <c r="G77" s="5"/>
      <c r="H77" s="267">
        <v>44088</v>
      </c>
      <c r="I77" s="268">
        <v>205.62</v>
      </c>
      <c r="J77" s="5"/>
      <c r="K77" s="267">
        <v>44452</v>
      </c>
      <c r="L77" s="268">
        <v>243.3</v>
      </c>
      <c r="M77" s="5"/>
      <c r="N77" s="267">
        <v>44815</v>
      </c>
      <c r="O77" s="268">
        <v>212.7</v>
      </c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" hidden="1" customHeight="1">
      <c r="A78" s="62"/>
      <c r="B78" s="265"/>
      <c r="C78" s="266"/>
      <c r="D78" s="5"/>
      <c r="E78" s="267">
        <v>43713</v>
      </c>
      <c r="F78" s="268">
        <v>219.4</v>
      </c>
      <c r="G78" s="5"/>
      <c r="H78" s="267">
        <v>44087</v>
      </c>
      <c r="I78" s="268">
        <v>205.62</v>
      </c>
      <c r="J78" s="5"/>
      <c r="K78" s="267">
        <v>44451</v>
      </c>
      <c r="L78" s="268">
        <v>244.3</v>
      </c>
      <c r="M78" s="5"/>
      <c r="N78" s="267">
        <v>44812</v>
      </c>
      <c r="O78" s="268">
        <v>212.1</v>
      </c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" hidden="1" customHeight="1">
      <c r="A79" s="62"/>
      <c r="B79" s="265"/>
      <c r="C79" s="266"/>
      <c r="D79" s="5"/>
      <c r="E79" s="267">
        <v>43712</v>
      </c>
      <c r="F79" s="268">
        <v>218.87</v>
      </c>
      <c r="G79" s="5"/>
      <c r="H79" s="267">
        <v>44084</v>
      </c>
      <c r="I79" s="268">
        <v>202.67</v>
      </c>
      <c r="J79" s="5"/>
      <c r="K79" s="267">
        <v>44448</v>
      </c>
      <c r="L79" s="268">
        <v>248.1</v>
      </c>
      <c r="M79" s="5"/>
      <c r="N79" s="267">
        <v>44811</v>
      </c>
      <c r="O79" s="268">
        <v>211.9</v>
      </c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" hidden="1" customHeight="1">
      <c r="A80" s="62"/>
      <c r="B80" s="265"/>
      <c r="C80" s="266"/>
      <c r="D80" s="5"/>
      <c r="E80" s="267">
        <v>43711</v>
      </c>
      <c r="F80" s="268">
        <v>222.61</v>
      </c>
      <c r="G80" s="5"/>
      <c r="H80" s="267">
        <v>44083</v>
      </c>
      <c r="I80" s="268">
        <v>201.24</v>
      </c>
      <c r="J80" s="5"/>
      <c r="K80" s="267">
        <v>44447</v>
      </c>
      <c r="L80" s="268">
        <v>243</v>
      </c>
      <c r="M80" s="5"/>
      <c r="N80" s="267">
        <v>44810</v>
      </c>
      <c r="O80" s="268">
        <v>212.4</v>
      </c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" hidden="1" customHeight="1">
      <c r="A81" s="62"/>
      <c r="B81" s="265"/>
      <c r="C81" s="266"/>
      <c r="D81" s="5"/>
      <c r="E81" s="267">
        <v>43710</v>
      </c>
      <c r="F81" s="268">
        <v>223.23</v>
      </c>
      <c r="G81" s="5"/>
      <c r="H81" s="267">
        <v>44082</v>
      </c>
      <c r="I81" s="268">
        <v>203.33</v>
      </c>
      <c r="J81" s="5"/>
      <c r="K81" s="267">
        <v>44446</v>
      </c>
      <c r="L81" s="268">
        <v>235.5</v>
      </c>
      <c r="M81" s="5"/>
      <c r="N81" s="267">
        <v>44809</v>
      </c>
      <c r="O81" s="268">
        <v>212.4</v>
      </c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" hidden="1" customHeight="1">
      <c r="A82" s="62"/>
      <c r="B82" s="265"/>
      <c r="C82" s="266"/>
      <c r="D82" s="5"/>
      <c r="E82" s="267">
        <v>43709</v>
      </c>
      <c r="F82" s="268">
        <v>223.23</v>
      </c>
      <c r="G82" s="5"/>
      <c r="H82" s="267">
        <v>44081</v>
      </c>
      <c r="I82" s="268">
        <v>202.76</v>
      </c>
      <c r="J82" s="5"/>
      <c r="K82" s="267">
        <v>44445</v>
      </c>
      <c r="L82" s="268">
        <v>233.3</v>
      </c>
      <c r="M82" s="5"/>
      <c r="N82" s="267">
        <v>44808</v>
      </c>
      <c r="O82" s="268">
        <v>212.6</v>
      </c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" hidden="1" customHeight="1">
      <c r="A83" s="62"/>
      <c r="B83" s="265"/>
      <c r="C83" s="266"/>
      <c r="D83" s="5"/>
      <c r="E83" s="267">
        <v>43706</v>
      </c>
      <c r="F83" s="268">
        <v>224.21</v>
      </c>
      <c r="G83" s="5"/>
      <c r="H83" s="267">
        <v>44080</v>
      </c>
      <c r="I83" s="268">
        <v>202.95</v>
      </c>
      <c r="J83" s="5"/>
      <c r="K83" s="267">
        <v>44444</v>
      </c>
      <c r="L83" s="268">
        <v>231.6</v>
      </c>
      <c r="M83" s="5"/>
      <c r="N83" s="267">
        <v>44805</v>
      </c>
      <c r="O83" s="268">
        <v>211.8</v>
      </c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" hidden="1" customHeight="1">
      <c r="A84" s="62"/>
      <c r="B84" s="265"/>
      <c r="C84" s="266"/>
      <c r="D84" s="5"/>
      <c r="E84" s="267">
        <v>43705</v>
      </c>
      <c r="F84" s="268">
        <v>225.28</v>
      </c>
      <c r="G84" s="5"/>
      <c r="H84" s="267">
        <v>44077</v>
      </c>
      <c r="I84" s="268">
        <v>203.14</v>
      </c>
      <c r="J84" s="5"/>
      <c r="K84" s="267">
        <v>44441</v>
      </c>
      <c r="L84" s="268">
        <v>229.4</v>
      </c>
      <c r="M84" s="5"/>
      <c r="N84" s="267">
        <v>44804</v>
      </c>
      <c r="O84" s="268">
        <v>211.1</v>
      </c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" hidden="1" customHeight="1">
      <c r="A85" s="62"/>
      <c r="B85" s="265"/>
      <c r="C85" s="266"/>
      <c r="D85" s="5"/>
      <c r="E85" s="267">
        <v>43704</v>
      </c>
      <c r="F85" s="268">
        <v>225.72</v>
      </c>
      <c r="G85" s="5"/>
      <c r="H85" s="267">
        <v>44076</v>
      </c>
      <c r="I85" s="268">
        <v>204.29</v>
      </c>
      <c r="J85" s="5"/>
      <c r="K85" s="267">
        <v>44440</v>
      </c>
      <c r="L85" s="268">
        <v>229.1</v>
      </c>
      <c r="M85" s="5"/>
      <c r="N85" s="267">
        <v>44803</v>
      </c>
      <c r="O85" s="268">
        <v>211.9</v>
      </c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" hidden="1" customHeight="1">
      <c r="A86" s="62"/>
      <c r="B86" s="265"/>
      <c r="C86" s="266"/>
      <c r="D86" s="5"/>
      <c r="E86" s="267">
        <v>43703</v>
      </c>
      <c r="F86" s="268">
        <v>223.68</v>
      </c>
      <c r="G86" s="5"/>
      <c r="H86" s="267">
        <v>44075</v>
      </c>
      <c r="I86" s="268">
        <v>206.29</v>
      </c>
      <c r="J86" s="5"/>
      <c r="K86" s="267">
        <v>44439</v>
      </c>
      <c r="L86" s="268">
        <v>226.6</v>
      </c>
      <c r="M86" s="5"/>
      <c r="N86" s="267">
        <v>44802</v>
      </c>
      <c r="O86" s="268">
        <v>212.1</v>
      </c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" hidden="1" customHeight="1">
      <c r="A87" s="62"/>
      <c r="B87" s="265"/>
      <c r="C87" s="266"/>
      <c r="D87" s="5"/>
      <c r="E87" s="267">
        <v>43702</v>
      </c>
      <c r="F87" s="268">
        <v>223.76</v>
      </c>
      <c r="G87" s="5"/>
      <c r="H87" s="267">
        <v>44074</v>
      </c>
      <c r="I87" s="268">
        <v>208.48</v>
      </c>
      <c r="J87" s="5"/>
      <c r="K87" s="267">
        <v>44437</v>
      </c>
      <c r="L87" s="268">
        <v>228.7</v>
      </c>
      <c r="M87" s="5"/>
      <c r="N87" s="267">
        <v>44801</v>
      </c>
      <c r="O87" s="268">
        <v>213.2</v>
      </c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" hidden="1" customHeight="1">
      <c r="A88" s="62"/>
      <c r="B88" s="265"/>
      <c r="C88" s="266"/>
      <c r="D88" s="5"/>
      <c r="E88" s="267">
        <v>43699</v>
      </c>
      <c r="F88" s="268">
        <v>223.94</v>
      </c>
      <c r="G88" s="5"/>
      <c r="H88" s="267">
        <v>44070</v>
      </c>
      <c r="I88" s="268">
        <v>206.1</v>
      </c>
      <c r="J88" s="5"/>
      <c r="K88" s="267">
        <v>44434</v>
      </c>
      <c r="L88" s="268">
        <v>229.3</v>
      </c>
      <c r="M88" s="5"/>
      <c r="N88" s="267">
        <v>44798</v>
      </c>
      <c r="O88" s="268">
        <v>212</v>
      </c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" hidden="1" customHeight="1">
      <c r="A89" s="62"/>
      <c r="B89" s="265"/>
      <c r="C89" s="266"/>
      <c r="D89" s="5"/>
      <c r="E89" s="267">
        <v>43698</v>
      </c>
      <c r="F89" s="268">
        <v>223.59</v>
      </c>
      <c r="G89" s="5"/>
      <c r="H89" s="267">
        <v>44069</v>
      </c>
      <c r="I89" s="268">
        <v>207.05</v>
      </c>
      <c r="J89" s="5"/>
      <c r="K89" s="267">
        <v>44433</v>
      </c>
      <c r="L89" s="268">
        <v>229.3</v>
      </c>
      <c r="M89" s="5"/>
      <c r="N89" s="267">
        <v>44797</v>
      </c>
      <c r="O89" s="268">
        <v>211.8</v>
      </c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" hidden="1" customHeight="1">
      <c r="A90" s="62"/>
      <c r="B90" s="265"/>
      <c r="C90" s="266"/>
      <c r="D90" s="5"/>
      <c r="E90" s="267">
        <v>43697</v>
      </c>
      <c r="F90" s="268">
        <v>223.5</v>
      </c>
      <c r="G90" s="5"/>
      <c r="H90" s="267">
        <v>44068</v>
      </c>
      <c r="I90" s="268">
        <v>202.67</v>
      </c>
      <c r="J90" s="5"/>
      <c r="K90" s="267">
        <v>44432</v>
      </c>
      <c r="L90" s="268">
        <v>230</v>
      </c>
      <c r="M90" s="5"/>
      <c r="N90" s="267">
        <v>44796</v>
      </c>
      <c r="O90" s="268">
        <v>212</v>
      </c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" hidden="1" customHeight="1">
      <c r="A91" s="62"/>
      <c r="B91" s="265"/>
      <c r="C91" s="266"/>
      <c r="D91" s="5"/>
      <c r="E91" s="267">
        <v>43696</v>
      </c>
      <c r="F91" s="268">
        <v>223.23</v>
      </c>
      <c r="G91" s="5"/>
      <c r="H91" s="267">
        <v>44067</v>
      </c>
      <c r="I91" s="268">
        <v>200.29</v>
      </c>
      <c r="J91" s="5"/>
      <c r="K91" s="267">
        <v>44431</v>
      </c>
      <c r="L91" s="268">
        <v>229.3</v>
      </c>
      <c r="M91" s="5"/>
      <c r="N91" s="267">
        <v>44795</v>
      </c>
      <c r="O91" s="268">
        <v>212.6</v>
      </c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" hidden="1" customHeight="1">
      <c r="A92" s="62"/>
      <c r="B92" s="265"/>
      <c r="C92" s="266"/>
      <c r="D92" s="5"/>
      <c r="E92" s="267">
        <v>43695</v>
      </c>
      <c r="F92" s="268">
        <v>223.5</v>
      </c>
      <c r="G92" s="5"/>
      <c r="H92" s="267">
        <v>44066</v>
      </c>
      <c r="I92" s="268">
        <v>199.33</v>
      </c>
      <c r="J92" s="5"/>
      <c r="K92" s="267">
        <v>44430</v>
      </c>
      <c r="L92" s="268">
        <v>229.2</v>
      </c>
      <c r="M92" s="5"/>
      <c r="N92" s="267">
        <v>44794</v>
      </c>
      <c r="O92" s="268">
        <v>213</v>
      </c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" hidden="1" customHeight="1">
      <c r="A93" s="62"/>
      <c r="B93" s="265"/>
      <c r="C93" s="266"/>
      <c r="D93" s="5"/>
      <c r="E93" s="267">
        <v>43685</v>
      </c>
      <c r="F93" s="268">
        <v>223.5</v>
      </c>
      <c r="G93" s="5"/>
      <c r="H93" s="267">
        <v>44063</v>
      </c>
      <c r="I93" s="268">
        <v>195.62</v>
      </c>
      <c r="J93" s="5"/>
      <c r="K93" s="267">
        <v>44427</v>
      </c>
      <c r="L93" s="268">
        <v>227</v>
      </c>
      <c r="M93" s="5"/>
      <c r="N93" s="267">
        <v>44790</v>
      </c>
      <c r="O93" s="268">
        <v>212.6</v>
      </c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" hidden="1" customHeight="1">
      <c r="A94" s="62"/>
      <c r="B94" s="265"/>
      <c r="C94" s="266"/>
      <c r="D94" s="5"/>
      <c r="E94" s="267">
        <v>43684</v>
      </c>
      <c r="F94" s="268">
        <v>225.19</v>
      </c>
      <c r="G94" s="5"/>
      <c r="H94" s="267">
        <v>44062</v>
      </c>
      <c r="I94" s="268">
        <v>193.43</v>
      </c>
      <c r="J94" s="5"/>
      <c r="K94" s="267">
        <v>44426</v>
      </c>
      <c r="L94" s="268">
        <v>229.8</v>
      </c>
      <c r="M94" s="5"/>
      <c r="N94" s="267">
        <v>44789</v>
      </c>
      <c r="O94" s="268">
        <v>212.8</v>
      </c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" hidden="1" customHeight="1">
      <c r="A95" s="62"/>
      <c r="B95" s="265"/>
      <c r="C95" s="266"/>
      <c r="D95" s="5"/>
      <c r="E95" s="267">
        <v>43683</v>
      </c>
      <c r="F95" s="268">
        <v>223.94</v>
      </c>
      <c r="G95" s="5"/>
      <c r="H95" s="267">
        <v>44061</v>
      </c>
      <c r="I95" s="268">
        <v>190.29</v>
      </c>
      <c r="J95" s="5"/>
      <c r="K95" s="267">
        <v>44425</v>
      </c>
      <c r="L95" s="268">
        <v>230.7</v>
      </c>
      <c r="M95" s="5"/>
      <c r="N95" s="267">
        <v>44787</v>
      </c>
      <c r="O95" s="268">
        <v>213.1</v>
      </c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" hidden="1" customHeight="1">
      <c r="A96" s="62"/>
      <c r="B96" s="265"/>
      <c r="C96" s="266"/>
      <c r="D96" s="5"/>
      <c r="E96" s="267">
        <v>43682</v>
      </c>
      <c r="F96" s="268">
        <v>225.01</v>
      </c>
      <c r="G96" s="5"/>
      <c r="H96" s="267">
        <v>44060</v>
      </c>
      <c r="I96" s="268">
        <v>195.14</v>
      </c>
      <c r="J96" s="5"/>
      <c r="K96" s="267">
        <v>44424</v>
      </c>
      <c r="L96" s="268">
        <v>232.4</v>
      </c>
      <c r="M96" s="5"/>
      <c r="N96" s="267">
        <v>44784</v>
      </c>
      <c r="O96" s="268">
        <v>211.6</v>
      </c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" hidden="1" customHeight="1">
      <c r="A97" s="62"/>
      <c r="B97" s="265"/>
      <c r="C97" s="266"/>
      <c r="D97" s="5"/>
      <c r="E97" s="267">
        <v>43681</v>
      </c>
      <c r="F97" s="268">
        <v>224.12</v>
      </c>
      <c r="G97" s="5"/>
      <c r="H97" s="267">
        <v>44059</v>
      </c>
      <c r="I97" s="268">
        <v>193.9</v>
      </c>
      <c r="J97" s="5"/>
      <c r="K97" s="267">
        <v>44420</v>
      </c>
      <c r="L97" s="268">
        <v>231</v>
      </c>
      <c r="M97" s="5"/>
      <c r="N97" s="267">
        <v>44783</v>
      </c>
      <c r="O97" s="268">
        <v>213.1</v>
      </c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" hidden="1" customHeight="1">
      <c r="A98" s="62"/>
      <c r="B98" s="265"/>
      <c r="C98" s="266"/>
      <c r="D98" s="5"/>
      <c r="E98" s="267">
        <v>43678</v>
      </c>
      <c r="F98" s="268">
        <v>224.21</v>
      </c>
      <c r="G98" s="5"/>
      <c r="H98" s="267">
        <v>44056</v>
      </c>
      <c r="I98" s="268">
        <v>192.95</v>
      </c>
      <c r="J98" s="5"/>
      <c r="K98" s="267">
        <v>44419</v>
      </c>
      <c r="L98" s="268">
        <v>231.3</v>
      </c>
      <c r="M98" s="5"/>
      <c r="N98" s="267">
        <v>44781</v>
      </c>
      <c r="O98" s="268">
        <v>213.5</v>
      </c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" hidden="1" customHeight="1">
      <c r="A99" s="62"/>
      <c r="B99" s="265"/>
      <c r="C99" s="266"/>
      <c r="D99" s="5"/>
      <c r="E99" s="267">
        <v>43677</v>
      </c>
      <c r="F99" s="268">
        <v>223.32</v>
      </c>
      <c r="G99" s="5"/>
      <c r="H99" s="267">
        <v>44055</v>
      </c>
      <c r="I99" s="268">
        <v>195.52</v>
      </c>
      <c r="J99" s="5"/>
      <c r="K99" s="267">
        <v>44418</v>
      </c>
      <c r="L99" s="268">
        <v>230.7</v>
      </c>
      <c r="M99" s="5"/>
      <c r="N99" s="267">
        <v>44780</v>
      </c>
      <c r="O99" s="268">
        <v>215.1</v>
      </c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" hidden="1" customHeight="1">
      <c r="A100" s="62"/>
      <c r="B100" s="265"/>
      <c r="C100" s="266"/>
      <c r="D100" s="5"/>
      <c r="E100" s="267">
        <v>43676</v>
      </c>
      <c r="F100" s="268">
        <v>223.68</v>
      </c>
      <c r="G100" s="5"/>
      <c r="H100" s="267">
        <v>44053</v>
      </c>
      <c r="I100" s="268">
        <v>190.48</v>
      </c>
      <c r="J100" s="5"/>
      <c r="K100" s="267">
        <v>44417</v>
      </c>
      <c r="L100" s="268">
        <v>231.9</v>
      </c>
      <c r="M100" s="5"/>
      <c r="N100" s="267">
        <v>44777</v>
      </c>
      <c r="O100" s="268">
        <v>216.1</v>
      </c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" hidden="1" customHeight="1">
      <c r="A101" s="62"/>
      <c r="B101" s="265"/>
      <c r="C101" s="266"/>
      <c r="D101" s="5"/>
      <c r="E101" s="267">
        <v>43675</v>
      </c>
      <c r="F101" s="268">
        <v>223.76</v>
      </c>
      <c r="G101" s="5"/>
      <c r="H101" s="267">
        <v>44052</v>
      </c>
      <c r="I101" s="268">
        <v>190</v>
      </c>
      <c r="J101" s="5"/>
      <c r="K101" s="267">
        <v>44413</v>
      </c>
      <c r="L101" s="268">
        <v>226.8</v>
      </c>
      <c r="M101" s="5"/>
      <c r="N101" s="267">
        <v>44776</v>
      </c>
      <c r="O101" s="268">
        <v>213.4</v>
      </c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" hidden="1" customHeight="1">
      <c r="A102" s="62"/>
      <c r="B102" s="265"/>
      <c r="C102" s="266"/>
      <c r="D102" s="5"/>
      <c r="E102" s="267">
        <v>43674</v>
      </c>
      <c r="F102" s="268">
        <v>224.03</v>
      </c>
      <c r="G102" s="5"/>
      <c r="H102" s="267">
        <v>44049</v>
      </c>
      <c r="I102" s="268">
        <v>179.52</v>
      </c>
      <c r="J102" s="5"/>
      <c r="K102" s="267">
        <v>44411</v>
      </c>
      <c r="L102" s="268">
        <v>222.9</v>
      </c>
      <c r="M102" s="5"/>
      <c r="N102" s="267">
        <v>44775</v>
      </c>
      <c r="O102" s="268">
        <v>212.1</v>
      </c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" hidden="1" customHeight="1">
      <c r="A103" s="62"/>
      <c r="B103" s="265"/>
      <c r="C103" s="266"/>
      <c r="D103" s="5"/>
      <c r="E103" s="267">
        <v>43671</v>
      </c>
      <c r="F103" s="268">
        <v>222.52</v>
      </c>
      <c r="G103" s="5"/>
      <c r="H103" s="267">
        <v>44048</v>
      </c>
      <c r="I103" s="268">
        <v>175.9</v>
      </c>
      <c r="J103" s="5"/>
      <c r="K103" s="267">
        <v>44410</v>
      </c>
      <c r="L103" s="268">
        <v>221.1</v>
      </c>
      <c r="M103" s="5"/>
      <c r="N103" s="267">
        <v>44774</v>
      </c>
      <c r="O103" s="268">
        <v>210.7</v>
      </c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" hidden="1" customHeight="1">
      <c r="A104" s="62"/>
      <c r="B104" s="265"/>
      <c r="C104" s="266"/>
      <c r="D104" s="5"/>
      <c r="E104" s="267">
        <v>43670</v>
      </c>
      <c r="F104" s="268">
        <v>222.52</v>
      </c>
      <c r="G104" s="5"/>
      <c r="H104" s="267">
        <v>44047</v>
      </c>
      <c r="I104" s="268">
        <v>177.62</v>
      </c>
      <c r="J104" s="5"/>
      <c r="K104" s="267">
        <v>44406</v>
      </c>
      <c r="L104" s="268">
        <v>222</v>
      </c>
      <c r="M104" s="5"/>
      <c r="N104" s="267">
        <v>44773</v>
      </c>
      <c r="O104" s="268">
        <v>211.5</v>
      </c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" hidden="1" customHeight="1">
      <c r="A105" s="62"/>
      <c r="B105" s="265"/>
      <c r="C105" s="266"/>
      <c r="D105" s="5"/>
      <c r="E105" s="267">
        <v>43669</v>
      </c>
      <c r="F105" s="268">
        <v>223.14</v>
      </c>
      <c r="G105" s="5"/>
      <c r="H105" s="267">
        <v>44046</v>
      </c>
      <c r="I105" s="268">
        <v>178.1</v>
      </c>
      <c r="J105" s="5"/>
      <c r="K105" s="267">
        <v>44405</v>
      </c>
      <c r="L105" s="268">
        <v>222.8</v>
      </c>
      <c r="M105" s="5"/>
      <c r="N105" s="267">
        <v>44770</v>
      </c>
      <c r="O105" s="268">
        <v>208.9</v>
      </c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" hidden="1" customHeight="1">
      <c r="A106" s="62"/>
      <c r="B106" s="265"/>
      <c r="C106" s="266"/>
      <c r="D106" s="5"/>
      <c r="E106" s="267">
        <v>43668</v>
      </c>
      <c r="F106" s="268">
        <v>220.38</v>
      </c>
      <c r="G106" s="5"/>
      <c r="H106" s="267">
        <v>44042</v>
      </c>
      <c r="I106" s="268">
        <v>172.38</v>
      </c>
      <c r="J106" s="5"/>
      <c r="K106" s="267">
        <v>44404</v>
      </c>
      <c r="L106" s="268">
        <v>222.7</v>
      </c>
      <c r="M106" s="5"/>
      <c r="N106" s="267">
        <v>44769</v>
      </c>
      <c r="O106" s="268">
        <v>209.9</v>
      </c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" hidden="1" customHeight="1">
      <c r="A107" s="62"/>
      <c r="B107" s="265"/>
      <c r="C107" s="266"/>
      <c r="D107" s="5"/>
      <c r="E107" s="267">
        <v>43667</v>
      </c>
      <c r="F107" s="268">
        <v>225.63</v>
      </c>
      <c r="G107" s="5"/>
      <c r="H107" s="267">
        <v>44041</v>
      </c>
      <c r="I107" s="268">
        <v>170.67</v>
      </c>
      <c r="J107" s="5"/>
      <c r="K107" s="267">
        <v>44403</v>
      </c>
      <c r="L107" s="268">
        <v>223.4</v>
      </c>
      <c r="M107" s="5"/>
      <c r="N107" s="267">
        <v>44768</v>
      </c>
      <c r="O107" s="268">
        <v>210.5</v>
      </c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" hidden="1" customHeight="1">
      <c r="A108" s="62"/>
      <c r="B108" s="265"/>
      <c r="C108" s="266"/>
      <c r="D108" s="5"/>
      <c r="E108" s="267">
        <v>43664</v>
      </c>
      <c r="F108" s="268">
        <v>226.79</v>
      </c>
      <c r="G108" s="5"/>
      <c r="H108" s="267">
        <v>44040</v>
      </c>
      <c r="I108" s="268">
        <v>170.38</v>
      </c>
      <c r="J108" s="5"/>
      <c r="K108" s="267">
        <v>44402</v>
      </c>
      <c r="L108" s="268">
        <v>224</v>
      </c>
      <c r="M108" s="5"/>
      <c r="N108" s="267">
        <v>44767</v>
      </c>
      <c r="O108" s="268">
        <v>210</v>
      </c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" hidden="1" customHeight="1">
      <c r="A109" s="62"/>
      <c r="B109" s="265"/>
      <c r="C109" s="266"/>
      <c r="D109" s="5"/>
      <c r="E109" s="267">
        <v>43663</v>
      </c>
      <c r="F109" s="268">
        <v>226.88</v>
      </c>
      <c r="G109" s="5"/>
      <c r="H109" s="267">
        <v>44039</v>
      </c>
      <c r="I109" s="268">
        <v>171.81</v>
      </c>
      <c r="J109" s="5"/>
      <c r="K109" s="267">
        <v>44396</v>
      </c>
      <c r="L109" s="268">
        <v>224</v>
      </c>
      <c r="M109" s="5"/>
      <c r="N109" s="267">
        <v>44766</v>
      </c>
      <c r="O109" s="268">
        <v>210.1</v>
      </c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" hidden="1" customHeight="1">
      <c r="A110" s="62"/>
      <c r="B110" s="265"/>
      <c r="C110" s="266"/>
      <c r="D110" s="5"/>
      <c r="E110" s="267">
        <v>43662</v>
      </c>
      <c r="F110" s="268">
        <v>227.32</v>
      </c>
      <c r="G110" s="5"/>
      <c r="H110" s="267">
        <v>44038</v>
      </c>
      <c r="I110" s="268">
        <v>172.19</v>
      </c>
      <c r="J110" s="5"/>
      <c r="K110" s="267">
        <v>44395</v>
      </c>
      <c r="L110" s="268">
        <v>223.7</v>
      </c>
      <c r="M110" s="5"/>
      <c r="N110" s="267">
        <v>44763</v>
      </c>
      <c r="O110" s="268">
        <v>212.2</v>
      </c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" hidden="1" customHeight="1">
      <c r="A111" s="62"/>
      <c r="B111" s="265"/>
      <c r="C111" s="266"/>
      <c r="D111" s="5"/>
      <c r="E111" s="267">
        <v>43661</v>
      </c>
      <c r="F111" s="268">
        <v>225.37</v>
      </c>
      <c r="G111" s="5"/>
      <c r="H111" s="267">
        <v>44035</v>
      </c>
      <c r="I111" s="268">
        <v>166.38</v>
      </c>
      <c r="J111" s="5"/>
      <c r="K111" s="267">
        <v>44392</v>
      </c>
      <c r="L111" s="268">
        <v>217.6</v>
      </c>
      <c r="M111" s="5"/>
      <c r="N111" s="267">
        <v>44762</v>
      </c>
      <c r="O111" s="268">
        <v>212.9</v>
      </c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" hidden="1" customHeight="1">
      <c r="A112" s="62"/>
      <c r="B112" s="265"/>
      <c r="C112" s="266"/>
      <c r="D112" s="5"/>
      <c r="E112" s="267">
        <v>43660</v>
      </c>
      <c r="F112" s="268">
        <v>228.39</v>
      </c>
      <c r="G112" s="5"/>
      <c r="H112" s="267">
        <v>44034</v>
      </c>
      <c r="I112" s="268">
        <v>166.67</v>
      </c>
      <c r="J112" s="5"/>
      <c r="K112" s="267">
        <v>44391</v>
      </c>
      <c r="L112" s="268">
        <v>217.1</v>
      </c>
      <c r="M112" s="5"/>
      <c r="N112" s="267">
        <v>44761</v>
      </c>
      <c r="O112" s="268">
        <v>212.8</v>
      </c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" hidden="1" customHeight="1">
      <c r="A113" s="62"/>
      <c r="B113" s="265"/>
      <c r="C113" s="266"/>
      <c r="D113" s="5"/>
      <c r="E113" s="267">
        <v>43657</v>
      </c>
      <c r="F113" s="268">
        <v>229.82</v>
      </c>
      <c r="G113" s="5"/>
      <c r="H113" s="267">
        <v>44033</v>
      </c>
      <c r="I113" s="268">
        <v>166.95</v>
      </c>
      <c r="J113" s="5"/>
      <c r="K113" s="267">
        <v>44390</v>
      </c>
      <c r="L113" s="268">
        <v>216.1</v>
      </c>
      <c r="M113" s="5"/>
      <c r="N113" s="267">
        <v>44760</v>
      </c>
      <c r="O113" s="268">
        <v>213.2</v>
      </c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" hidden="1" customHeight="1">
      <c r="A114" s="62"/>
      <c r="B114" s="265"/>
      <c r="C114" s="266"/>
      <c r="D114" s="5"/>
      <c r="E114" s="267">
        <v>43656</v>
      </c>
      <c r="F114" s="268">
        <v>229.73</v>
      </c>
      <c r="G114" s="5"/>
      <c r="H114" s="267">
        <v>44032</v>
      </c>
      <c r="I114" s="268">
        <v>166.95</v>
      </c>
      <c r="J114" s="5"/>
      <c r="K114" s="267">
        <v>44389</v>
      </c>
      <c r="L114" s="268">
        <v>216.3</v>
      </c>
      <c r="M114" s="5"/>
      <c r="N114" s="267">
        <v>44759</v>
      </c>
      <c r="O114" s="268">
        <v>215.1</v>
      </c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" hidden="1" customHeight="1">
      <c r="A115" s="62"/>
      <c r="B115" s="265"/>
      <c r="C115" s="266"/>
      <c r="D115" s="5"/>
      <c r="E115" s="267">
        <v>43655</v>
      </c>
      <c r="F115" s="268">
        <v>229.73</v>
      </c>
      <c r="G115" s="5"/>
      <c r="H115" s="267">
        <v>44031</v>
      </c>
      <c r="I115" s="268">
        <v>166.29</v>
      </c>
      <c r="J115" s="5"/>
      <c r="K115" s="267">
        <v>44385</v>
      </c>
      <c r="L115" s="268">
        <v>217.5</v>
      </c>
      <c r="M115" s="5"/>
      <c r="N115" s="267">
        <v>44756</v>
      </c>
      <c r="O115" s="268">
        <v>214.7</v>
      </c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" hidden="1" customHeight="1">
      <c r="A116" s="62"/>
      <c r="B116" s="265"/>
      <c r="C116" s="266"/>
      <c r="D116" s="5"/>
      <c r="E116" s="267">
        <v>43654</v>
      </c>
      <c r="F116" s="268">
        <v>229.82</v>
      </c>
      <c r="G116" s="5"/>
      <c r="H116" s="267">
        <v>44028</v>
      </c>
      <c r="I116" s="268">
        <v>168.19</v>
      </c>
      <c r="J116" s="5"/>
      <c r="K116" s="267">
        <v>44384</v>
      </c>
      <c r="L116" s="268">
        <v>214.8</v>
      </c>
      <c r="M116" s="5"/>
      <c r="N116" s="267">
        <v>44755</v>
      </c>
      <c r="O116" s="268">
        <v>214.9</v>
      </c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" hidden="1" customHeight="1">
      <c r="A117" s="62"/>
      <c r="B117" s="265"/>
      <c r="C117" s="266"/>
      <c r="D117" s="5"/>
      <c r="E117" s="267">
        <v>43653</v>
      </c>
      <c r="F117" s="268">
        <v>230.35</v>
      </c>
      <c r="G117" s="5"/>
      <c r="H117" s="267">
        <v>44027</v>
      </c>
      <c r="I117" s="268">
        <v>169.81</v>
      </c>
      <c r="J117" s="5"/>
      <c r="K117" s="267">
        <v>44383</v>
      </c>
      <c r="L117" s="268">
        <v>217.9</v>
      </c>
      <c r="M117" s="5"/>
      <c r="N117" s="267">
        <v>44754</v>
      </c>
      <c r="O117" s="268">
        <v>215.4</v>
      </c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" hidden="1" customHeight="1">
      <c r="A118" s="62"/>
      <c r="B118" s="265"/>
      <c r="C118" s="266"/>
      <c r="D118" s="5"/>
      <c r="E118" s="267">
        <v>43650</v>
      </c>
      <c r="F118" s="268">
        <v>231.33</v>
      </c>
      <c r="G118" s="5"/>
      <c r="H118" s="267">
        <v>44026</v>
      </c>
      <c r="I118" s="268">
        <v>173.52</v>
      </c>
      <c r="J118" s="5"/>
      <c r="K118" s="267">
        <v>44382</v>
      </c>
      <c r="L118" s="268">
        <v>219.4</v>
      </c>
      <c r="M118" s="5"/>
      <c r="N118" s="267">
        <v>44749</v>
      </c>
      <c r="O118" s="268">
        <v>215.1</v>
      </c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" hidden="1" customHeight="1">
      <c r="A119" s="62"/>
      <c r="B119" s="265"/>
      <c r="C119" s="266"/>
      <c r="D119" s="5"/>
      <c r="E119" s="267">
        <v>43649</v>
      </c>
      <c r="F119" s="268">
        <v>231.6</v>
      </c>
      <c r="G119" s="5"/>
      <c r="H119" s="267">
        <v>44025</v>
      </c>
      <c r="I119" s="268">
        <v>172.29</v>
      </c>
      <c r="J119" s="5"/>
      <c r="K119" s="267">
        <v>44381</v>
      </c>
      <c r="L119" s="268">
        <v>215.5</v>
      </c>
      <c r="M119" s="5"/>
      <c r="N119" s="267">
        <v>44748</v>
      </c>
      <c r="O119" s="268">
        <v>215.1</v>
      </c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" hidden="1" customHeight="1">
      <c r="A120" s="62"/>
      <c r="B120" s="265"/>
      <c r="C120" s="266"/>
      <c r="D120" s="5"/>
      <c r="E120" s="267">
        <v>43648</v>
      </c>
      <c r="F120" s="268">
        <v>230.62</v>
      </c>
      <c r="G120" s="5"/>
      <c r="H120" s="267">
        <v>44024</v>
      </c>
      <c r="I120" s="268">
        <v>172.1</v>
      </c>
      <c r="J120" s="5"/>
      <c r="K120" s="267">
        <v>44377</v>
      </c>
      <c r="L120" s="268">
        <v>215.5</v>
      </c>
      <c r="M120" s="5"/>
      <c r="N120" s="267">
        <v>44747</v>
      </c>
      <c r="O120" s="268">
        <v>214.8</v>
      </c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" hidden="1" customHeight="1">
      <c r="A121" s="62"/>
      <c r="B121" s="265"/>
      <c r="C121" s="266"/>
      <c r="D121" s="5"/>
      <c r="E121" s="267">
        <v>43646</v>
      </c>
      <c r="F121" s="268">
        <v>235.25</v>
      </c>
      <c r="G121" s="5"/>
      <c r="H121" s="267">
        <v>44021</v>
      </c>
      <c r="I121" s="268">
        <v>166.57</v>
      </c>
      <c r="J121" s="5"/>
      <c r="K121" s="267">
        <v>44376</v>
      </c>
      <c r="L121" s="268">
        <v>213.8</v>
      </c>
      <c r="M121" s="5"/>
      <c r="N121" s="267">
        <v>44746</v>
      </c>
      <c r="O121" s="268">
        <v>215.6</v>
      </c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" hidden="1" customHeight="1">
      <c r="A122" s="62"/>
      <c r="B122" s="265"/>
      <c r="C122" s="266"/>
      <c r="D122" s="5"/>
      <c r="E122" s="267">
        <v>43643</v>
      </c>
      <c r="F122" s="268">
        <v>234.54</v>
      </c>
      <c r="G122" s="5"/>
      <c r="H122" s="267">
        <v>44020</v>
      </c>
      <c r="I122" s="268">
        <v>164.29</v>
      </c>
      <c r="J122" s="5"/>
      <c r="K122" s="267">
        <v>44375</v>
      </c>
      <c r="L122" s="268">
        <v>213.8</v>
      </c>
      <c r="M122" s="5"/>
      <c r="N122" s="267">
        <v>44745</v>
      </c>
      <c r="O122" s="268">
        <v>215.1</v>
      </c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" hidden="1" customHeight="1">
      <c r="A123" s="62"/>
      <c r="B123" s="265"/>
      <c r="C123" s="266"/>
      <c r="D123" s="5"/>
      <c r="E123" s="267">
        <v>43642</v>
      </c>
      <c r="F123" s="268">
        <v>234.45</v>
      </c>
      <c r="G123" s="5"/>
      <c r="H123" s="267">
        <v>44019</v>
      </c>
      <c r="I123" s="268">
        <v>164.29</v>
      </c>
      <c r="J123" s="5"/>
      <c r="K123" s="267">
        <v>44374</v>
      </c>
      <c r="L123" s="268">
        <v>213.1</v>
      </c>
      <c r="M123" s="5"/>
      <c r="N123" s="267">
        <v>44742</v>
      </c>
      <c r="O123" s="268">
        <v>216.7</v>
      </c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" hidden="1" customHeight="1">
      <c r="A124" s="62"/>
      <c r="B124" s="265"/>
      <c r="C124" s="266"/>
      <c r="D124" s="5"/>
      <c r="E124" s="267">
        <v>43641</v>
      </c>
      <c r="F124" s="268">
        <v>232.04</v>
      </c>
      <c r="G124" s="5"/>
      <c r="H124" s="267">
        <v>44018</v>
      </c>
      <c r="I124" s="268">
        <v>164.29</v>
      </c>
      <c r="J124" s="5"/>
      <c r="K124" s="267">
        <v>44371</v>
      </c>
      <c r="L124" s="268">
        <v>213.1</v>
      </c>
      <c r="M124" s="5"/>
      <c r="N124" s="267">
        <v>44741</v>
      </c>
      <c r="O124" s="268">
        <v>218</v>
      </c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" hidden="1" customHeight="1">
      <c r="A125" s="62"/>
      <c r="B125" s="265"/>
      <c r="C125" s="266"/>
      <c r="D125" s="5"/>
      <c r="E125" s="267">
        <v>43640</v>
      </c>
      <c r="F125" s="268">
        <v>232.49</v>
      </c>
      <c r="G125" s="5"/>
      <c r="H125" s="267">
        <v>44017</v>
      </c>
      <c r="I125" s="268">
        <v>164.29</v>
      </c>
      <c r="J125" s="5"/>
      <c r="K125" s="267">
        <v>44370</v>
      </c>
      <c r="L125" s="268">
        <v>213.1</v>
      </c>
      <c r="M125" s="5"/>
      <c r="N125" s="267">
        <v>44740</v>
      </c>
      <c r="O125" s="268">
        <v>217.2</v>
      </c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" hidden="1" customHeight="1">
      <c r="A126" s="62"/>
      <c r="B126" s="265"/>
      <c r="C126" s="266"/>
      <c r="D126" s="5"/>
      <c r="E126" s="267">
        <v>43639</v>
      </c>
      <c r="F126" s="268">
        <v>231.95</v>
      </c>
      <c r="G126" s="5"/>
      <c r="H126" s="267">
        <v>44014</v>
      </c>
      <c r="I126" s="268">
        <v>164.29</v>
      </c>
      <c r="J126" s="5"/>
      <c r="K126" s="267">
        <v>44369</v>
      </c>
      <c r="L126" s="268">
        <v>213.7</v>
      </c>
      <c r="M126" s="5"/>
      <c r="N126" s="267">
        <v>44739</v>
      </c>
      <c r="O126" s="268">
        <v>215.8</v>
      </c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" hidden="1" customHeight="1">
      <c r="A127" s="62"/>
      <c r="B127" s="265"/>
      <c r="C127" s="266"/>
      <c r="D127" s="5"/>
      <c r="E127" s="267">
        <v>43636</v>
      </c>
      <c r="F127" s="268">
        <v>232.04</v>
      </c>
      <c r="G127" s="5"/>
      <c r="H127" s="267">
        <v>44012</v>
      </c>
      <c r="I127" s="268">
        <v>164.29</v>
      </c>
      <c r="J127" s="5"/>
      <c r="K127" s="267">
        <v>44368</v>
      </c>
      <c r="L127" s="268">
        <v>214</v>
      </c>
      <c r="M127" s="5"/>
      <c r="N127" s="267">
        <v>44738</v>
      </c>
      <c r="O127" s="268">
        <v>215.8</v>
      </c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" hidden="1" customHeight="1">
      <c r="A128" s="62"/>
      <c r="B128" s="265"/>
      <c r="C128" s="266"/>
      <c r="D128" s="5"/>
      <c r="E128" s="267">
        <v>43635</v>
      </c>
      <c r="F128" s="268">
        <v>231.6</v>
      </c>
      <c r="G128" s="5"/>
      <c r="H128" s="267">
        <v>44011</v>
      </c>
      <c r="I128" s="268">
        <v>164.29</v>
      </c>
      <c r="J128" s="5"/>
      <c r="K128" s="267">
        <v>44367</v>
      </c>
      <c r="L128" s="268">
        <v>213.8</v>
      </c>
      <c r="M128" s="5"/>
      <c r="N128" s="267">
        <v>44735</v>
      </c>
      <c r="O128" s="268">
        <v>215</v>
      </c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" hidden="1" customHeight="1">
      <c r="A129" s="62"/>
      <c r="B129" s="265"/>
      <c r="C129" s="266"/>
      <c r="D129" s="5"/>
      <c r="E129" s="267">
        <v>43634</v>
      </c>
      <c r="F129" s="268">
        <v>229.19</v>
      </c>
      <c r="G129" s="5"/>
      <c r="H129" s="267">
        <v>44010</v>
      </c>
      <c r="I129" s="268">
        <v>164.29</v>
      </c>
      <c r="J129" s="5"/>
      <c r="K129" s="267">
        <v>44364</v>
      </c>
      <c r="L129" s="268">
        <v>213.8</v>
      </c>
      <c r="M129" s="5"/>
      <c r="N129" s="267">
        <v>44734</v>
      </c>
      <c r="O129" s="268">
        <v>215</v>
      </c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" hidden="1" customHeight="1">
      <c r="A130" s="62"/>
      <c r="B130" s="265"/>
      <c r="C130" s="266"/>
      <c r="D130" s="5"/>
      <c r="E130" s="267">
        <v>43633</v>
      </c>
      <c r="F130" s="268">
        <v>226.17</v>
      </c>
      <c r="G130" s="5"/>
      <c r="H130" s="267">
        <v>44007</v>
      </c>
      <c r="I130" s="268">
        <v>164.29</v>
      </c>
      <c r="J130" s="5"/>
      <c r="K130" s="267">
        <v>44363</v>
      </c>
      <c r="L130" s="268">
        <v>213.5</v>
      </c>
      <c r="M130" s="5"/>
      <c r="N130" s="267">
        <v>44733</v>
      </c>
      <c r="O130" s="268">
        <v>215.3</v>
      </c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" hidden="1" customHeight="1">
      <c r="A131" s="62"/>
      <c r="B131" s="265"/>
      <c r="C131" s="266"/>
      <c r="D131" s="5"/>
      <c r="E131" s="267">
        <v>43632</v>
      </c>
      <c r="F131" s="268">
        <v>227.15</v>
      </c>
      <c r="G131" s="5"/>
      <c r="H131" s="267">
        <v>44006</v>
      </c>
      <c r="I131" s="268">
        <v>164.29</v>
      </c>
      <c r="J131" s="5"/>
      <c r="K131" s="267">
        <v>44362</v>
      </c>
      <c r="L131" s="268">
        <v>212.6</v>
      </c>
      <c r="M131" s="5"/>
      <c r="N131" s="267">
        <v>44732</v>
      </c>
      <c r="O131" s="268">
        <v>214.7</v>
      </c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" hidden="1" customHeight="1">
      <c r="A132" s="62"/>
      <c r="B132" s="265"/>
      <c r="C132" s="266"/>
      <c r="D132" s="5"/>
      <c r="E132" s="267">
        <v>43629</v>
      </c>
      <c r="F132" s="268">
        <v>229.55</v>
      </c>
      <c r="G132" s="5"/>
      <c r="H132" s="267">
        <v>44005</v>
      </c>
      <c r="I132" s="268">
        <v>164.29</v>
      </c>
      <c r="J132" s="5"/>
      <c r="K132" s="267">
        <v>44361</v>
      </c>
      <c r="L132" s="268">
        <v>213.6</v>
      </c>
      <c r="M132" s="5"/>
      <c r="N132" s="267">
        <v>44731</v>
      </c>
      <c r="O132" s="268">
        <v>214.9</v>
      </c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" hidden="1" customHeight="1">
      <c r="A133" s="62"/>
      <c r="B133" s="265"/>
      <c r="C133" s="266"/>
      <c r="D133" s="5"/>
      <c r="E133" s="267">
        <v>43628</v>
      </c>
      <c r="F133" s="268">
        <v>229.1</v>
      </c>
      <c r="G133" s="5"/>
      <c r="H133" s="267">
        <v>44004</v>
      </c>
      <c r="I133" s="268">
        <v>164.29</v>
      </c>
      <c r="J133" s="5"/>
      <c r="K133" s="267">
        <v>44360</v>
      </c>
      <c r="L133" s="268">
        <v>214.5</v>
      </c>
      <c r="M133" s="5"/>
      <c r="N133" s="267">
        <v>44728</v>
      </c>
      <c r="O133" s="268">
        <v>215.7</v>
      </c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" hidden="1" customHeight="1">
      <c r="A134" s="62"/>
      <c r="B134" s="265"/>
      <c r="C134" s="266"/>
      <c r="D134" s="5"/>
      <c r="E134" s="267">
        <v>43627</v>
      </c>
      <c r="F134" s="268">
        <v>229.37</v>
      </c>
      <c r="G134" s="5"/>
      <c r="H134" s="267">
        <v>44003</v>
      </c>
      <c r="I134" s="268">
        <v>164.29</v>
      </c>
      <c r="J134" s="5"/>
      <c r="K134" s="267">
        <v>44357</v>
      </c>
      <c r="L134" s="268">
        <v>214.3</v>
      </c>
      <c r="M134" s="5"/>
      <c r="N134" s="267">
        <v>44727</v>
      </c>
      <c r="O134" s="268">
        <v>213.3</v>
      </c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" hidden="1" customHeight="1">
      <c r="A135" s="62"/>
      <c r="B135" s="265"/>
      <c r="C135" s="266"/>
      <c r="D135" s="5"/>
      <c r="E135" s="267">
        <v>43626</v>
      </c>
      <c r="F135" s="268">
        <v>228.04</v>
      </c>
      <c r="G135" s="5"/>
      <c r="H135" s="267">
        <v>44000</v>
      </c>
      <c r="I135" s="268">
        <v>164.29</v>
      </c>
      <c r="J135" s="5"/>
      <c r="K135" s="267">
        <v>44356</v>
      </c>
      <c r="L135" s="268">
        <v>214.5</v>
      </c>
      <c r="M135" s="5"/>
      <c r="N135" s="267">
        <v>44726</v>
      </c>
      <c r="O135" s="268">
        <v>214.2</v>
      </c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" hidden="1" customHeight="1">
      <c r="A136" s="62"/>
      <c r="B136" s="265"/>
      <c r="C136" s="266"/>
      <c r="D136" s="5"/>
      <c r="E136" s="267">
        <v>43625</v>
      </c>
      <c r="F136" s="268">
        <v>225.99</v>
      </c>
      <c r="G136" s="5"/>
      <c r="H136" s="267">
        <v>43999</v>
      </c>
      <c r="I136" s="268">
        <v>164.29</v>
      </c>
      <c r="J136" s="5"/>
      <c r="K136" s="267">
        <v>44355</v>
      </c>
      <c r="L136" s="268">
        <v>214.1</v>
      </c>
      <c r="M136" s="5"/>
      <c r="N136" s="267">
        <v>44725</v>
      </c>
      <c r="O136" s="268">
        <v>215.4</v>
      </c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" hidden="1" customHeight="1">
      <c r="A137" s="62"/>
      <c r="B137" s="265"/>
      <c r="C137" s="266"/>
      <c r="D137" s="5"/>
      <c r="E137" s="267">
        <v>43615</v>
      </c>
      <c r="F137" s="268">
        <v>226.79</v>
      </c>
      <c r="G137" s="5"/>
      <c r="H137" s="267">
        <v>43998</v>
      </c>
      <c r="I137" s="268">
        <v>164.29</v>
      </c>
      <c r="J137" s="5"/>
      <c r="K137" s="267">
        <v>44354</v>
      </c>
      <c r="L137" s="268">
        <v>214.6</v>
      </c>
      <c r="M137" s="5"/>
      <c r="N137" s="267">
        <v>44724</v>
      </c>
      <c r="O137" s="268">
        <v>215.7</v>
      </c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" hidden="1" customHeight="1">
      <c r="A138" s="62"/>
      <c r="B138" s="265"/>
      <c r="C138" s="266"/>
      <c r="D138" s="5"/>
      <c r="E138" s="267">
        <v>43614</v>
      </c>
      <c r="F138" s="268">
        <v>227.15</v>
      </c>
      <c r="G138" s="5"/>
      <c r="H138" s="267">
        <v>43997</v>
      </c>
      <c r="I138" s="268">
        <v>164.29</v>
      </c>
      <c r="J138" s="5"/>
      <c r="K138" s="267">
        <v>44353</v>
      </c>
      <c r="L138" s="268">
        <v>213.4</v>
      </c>
      <c r="M138" s="5"/>
      <c r="N138" s="267">
        <v>44721</v>
      </c>
      <c r="O138" s="268">
        <v>218.1</v>
      </c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" hidden="1" customHeight="1">
      <c r="A139" s="62"/>
      <c r="B139" s="265"/>
      <c r="C139" s="266"/>
      <c r="D139" s="5"/>
      <c r="E139" s="267">
        <v>43613</v>
      </c>
      <c r="F139" s="268">
        <v>224.21</v>
      </c>
      <c r="G139" s="5"/>
      <c r="H139" s="267">
        <v>43996</v>
      </c>
      <c r="I139" s="268">
        <v>164.29</v>
      </c>
      <c r="J139" s="5"/>
      <c r="K139" s="267">
        <v>44350</v>
      </c>
      <c r="L139" s="268">
        <v>212.3</v>
      </c>
      <c r="M139" s="5"/>
      <c r="N139" s="267">
        <v>44720</v>
      </c>
      <c r="O139" s="268">
        <v>217.9</v>
      </c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" hidden="1" customHeight="1">
      <c r="A140" s="62"/>
      <c r="B140" s="265"/>
      <c r="C140" s="266"/>
      <c r="D140" s="5"/>
      <c r="E140" s="267">
        <v>43612</v>
      </c>
      <c r="F140" s="268">
        <v>218.78</v>
      </c>
      <c r="G140" s="5"/>
      <c r="H140" s="267">
        <v>43993</v>
      </c>
      <c r="I140" s="268">
        <v>164.29</v>
      </c>
      <c r="J140" s="5"/>
      <c r="K140" s="267">
        <v>44349</v>
      </c>
      <c r="L140" s="268">
        <v>212.3</v>
      </c>
      <c r="M140" s="5"/>
      <c r="N140" s="267">
        <v>44719</v>
      </c>
      <c r="O140" s="268">
        <v>218.6</v>
      </c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" hidden="1" customHeight="1">
      <c r="A141" s="62"/>
      <c r="B141" s="265"/>
      <c r="C141" s="266"/>
      <c r="D141" s="5"/>
      <c r="E141" s="267">
        <v>43611</v>
      </c>
      <c r="F141" s="268">
        <v>220.38</v>
      </c>
      <c r="G141" s="5"/>
      <c r="H141" s="267">
        <v>43992</v>
      </c>
      <c r="I141" s="268">
        <v>164.29</v>
      </c>
      <c r="J141" s="5"/>
      <c r="K141" s="267">
        <v>44348</v>
      </c>
      <c r="L141" s="268">
        <v>213.7</v>
      </c>
      <c r="M141" s="5"/>
      <c r="N141" s="267">
        <v>44718</v>
      </c>
      <c r="O141" s="268">
        <v>218.3</v>
      </c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" hidden="1" customHeight="1">
      <c r="A142" s="62"/>
      <c r="B142" s="265"/>
      <c r="C142" s="266"/>
      <c r="D142" s="5"/>
      <c r="E142" s="267">
        <v>43608</v>
      </c>
      <c r="F142" s="268">
        <v>221.01</v>
      </c>
      <c r="G142" s="5"/>
      <c r="H142" s="267">
        <v>43991</v>
      </c>
      <c r="I142" s="268">
        <v>164.29</v>
      </c>
      <c r="J142" s="5"/>
      <c r="K142" s="267">
        <v>44347</v>
      </c>
      <c r="L142" s="268">
        <v>213</v>
      </c>
      <c r="M142" s="5"/>
      <c r="N142" s="267">
        <v>44717</v>
      </c>
      <c r="O142" s="268">
        <v>221.2</v>
      </c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" hidden="1" customHeight="1">
      <c r="A143" s="62"/>
      <c r="B143" s="265"/>
      <c r="C143" s="266"/>
      <c r="D143" s="5"/>
      <c r="E143" s="267">
        <v>43607</v>
      </c>
      <c r="F143" s="268">
        <v>221.45</v>
      </c>
      <c r="G143" s="5"/>
      <c r="H143" s="267">
        <v>43990</v>
      </c>
      <c r="I143" s="268">
        <v>164.29</v>
      </c>
      <c r="J143" s="5"/>
      <c r="K143" s="267">
        <v>44346</v>
      </c>
      <c r="L143" s="268">
        <v>215.5</v>
      </c>
      <c r="M143" s="5"/>
      <c r="N143" s="267">
        <v>44714</v>
      </c>
      <c r="O143" s="268">
        <v>218.4</v>
      </c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" hidden="1" customHeight="1">
      <c r="A144" s="62"/>
      <c r="B144" s="265"/>
      <c r="C144" s="266"/>
      <c r="D144" s="5"/>
      <c r="E144" s="267">
        <v>43606</v>
      </c>
      <c r="F144" s="268">
        <v>221.54</v>
      </c>
      <c r="G144" s="5"/>
      <c r="H144" s="267">
        <v>43989</v>
      </c>
      <c r="I144" s="268">
        <v>164.29</v>
      </c>
      <c r="J144" s="5"/>
      <c r="K144" s="267">
        <v>44343</v>
      </c>
      <c r="L144" s="268">
        <v>211.9</v>
      </c>
      <c r="M144" s="5"/>
      <c r="N144" s="267">
        <v>44713</v>
      </c>
      <c r="O144" s="268">
        <v>217.3</v>
      </c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" hidden="1" customHeight="1">
      <c r="A145" s="62"/>
      <c r="B145" s="265"/>
      <c r="C145" s="266"/>
      <c r="D145" s="5"/>
      <c r="E145" s="267">
        <v>43605</v>
      </c>
      <c r="F145" s="268">
        <v>222.07</v>
      </c>
      <c r="G145" s="5"/>
      <c r="H145" s="267">
        <v>43986</v>
      </c>
      <c r="I145" s="268">
        <v>164.29</v>
      </c>
      <c r="J145" s="5"/>
      <c r="K145" s="267">
        <v>44341</v>
      </c>
      <c r="L145" s="268">
        <v>210.6</v>
      </c>
      <c r="M145" s="5"/>
      <c r="N145" s="267">
        <v>44712</v>
      </c>
      <c r="O145" s="268">
        <v>216.1</v>
      </c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" hidden="1" customHeight="1">
      <c r="A146" s="62"/>
      <c r="B146" s="265"/>
      <c r="C146" s="266"/>
      <c r="D146" s="5"/>
      <c r="E146" s="267">
        <v>43604</v>
      </c>
      <c r="F146" s="268">
        <v>224.65</v>
      </c>
      <c r="G146" s="5"/>
      <c r="H146" s="267">
        <v>43985</v>
      </c>
      <c r="I146" s="268">
        <v>164.29</v>
      </c>
      <c r="J146" s="5"/>
      <c r="K146" s="267">
        <v>44340</v>
      </c>
      <c r="L146" s="268">
        <v>210.8</v>
      </c>
      <c r="M146" s="5"/>
      <c r="N146" s="267">
        <v>44711</v>
      </c>
      <c r="O146" s="268">
        <v>215.8</v>
      </c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" hidden="1" customHeight="1">
      <c r="A147" s="62"/>
      <c r="B147" s="265"/>
      <c r="C147" s="266"/>
      <c r="D147" s="5"/>
      <c r="E147" s="267">
        <v>43601</v>
      </c>
      <c r="F147" s="268">
        <v>221.36</v>
      </c>
      <c r="G147" s="5"/>
      <c r="H147" s="267">
        <v>43984</v>
      </c>
      <c r="I147" s="268">
        <v>164.29</v>
      </c>
      <c r="J147" s="5"/>
      <c r="K147" s="267">
        <v>44339</v>
      </c>
      <c r="L147" s="268">
        <v>210.3</v>
      </c>
      <c r="M147" s="5"/>
      <c r="N147" s="267">
        <v>44710</v>
      </c>
      <c r="O147" s="268">
        <v>216.5</v>
      </c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" hidden="1" customHeight="1">
      <c r="A148" s="62"/>
      <c r="B148" s="265"/>
      <c r="C148" s="266"/>
      <c r="D148" s="5"/>
      <c r="E148" s="267">
        <v>43600</v>
      </c>
      <c r="F148" s="268">
        <v>221.1</v>
      </c>
      <c r="G148" s="5"/>
      <c r="H148" s="267">
        <v>43983</v>
      </c>
      <c r="I148" s="268">
        <v>167.33</v>
      </c>
      <c r="J148" s="5"/>
      <c r="K148" s="267">
        <v>44336</v>
      </c>
      <c r="L148" s="268">
        <v>211.9</v>
      </c>
      <c r="M148" s="5"/>
      <c r="N148" s="267">
        <v>44707</v>
      </c>
      <c r="O148" s="268">
        <v>211.7</v>
      </c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" hidden="1" customHeight="1">
      <c r="A149" s="62"/>
      <c r="B149" s="265"/>
      <c r="C149" s="266"/>
      <c r="D149" s="5"/>
      <c r="E149" s="267">
        <v>43599</v>
      </c>
      <c r="F149" s="268">
        <v>226.26</v>
      </c>
      <c r="G149" s="5"/>
      <c r="H149" s="267">
        <v>43982</v>
      </c>
      <c r="I149" s="268">
        <v>180.57</v>
      </c>
      <c r="J149" s="5"/>
      <c r="K149" s="267">
        <v>44335</v>
      </c>
      <c r="L149" s="268">
        <v>212.9</v>
      </c>
      <c r="M149" s="5"/>
      <c r="N149" s="267">
        <v>44706</v>
      </c>
      <c r="O149" s="268">
        <v>211.5</v>
      </c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" hidden="1" customHeight="1">
      <c r="A150" s="62"/>
      <c r="B150" s="265"/>
      <c r="C150" s="266"/>
      <c r="D150" s="5"/>
      <c r="E150" s="267">
        <v>43598</v>
      </c>
      <c r="F150" s="268">
        <v>226.97</v>
      </c>
      <c r="G150" s="5"/>
      <c r="H150" s="267">
        <v>43919</v>
      </c>
      <c r="I150" s="268">
        <v>172.5</v>
      </c>
      <c r="J150" s="5"/>
      <c r="K150" s="267">
        <v>44334</v>
      </c>
      <c r="L150" s="268">
        <v>213.4</v>
      </c>
      <c r="M150" s="5"/>
      <c r="N150" s="267">
        <v>44705</v>
      </c>
      <c r="O150" s="268">
        <v>211.1</v>
      </c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" hidden="1" customHeight="1">
      <c r="A151" s="62"/>
      <c r="B151" s="265"/>
      <c r="C151" s="266"/>
      <c r="D151" s="5"/>
      <c r="E151" s="267">
        <v>43597</v>
      </c>
      <c r="F151" s="268">
        <v>229.28</v>
      </c>
      <c r="G151" s="5"/>
      <c r="H151" s="267">
        <v>43915</v>
      </c>
      <c r="I151" s="268">
        <v>164.29</v>
      </c>
      <c r="J151" s="5"/>
      <c r="K151" s="267">
        <v>44333</v>
      </c>
      <c r="L151" s="268">
        <v>215.7</v>
      </c>
      <c r="M151" s="5"/>
      <c r="N151" s="267">
        <v>44704</v>
      </c>
      <c r="O151" s="268">
        <v>212.4</v>
      </c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" hidden="1" customHeight="1">
      <c r="A152" s="62"/>
      <c r="B152" s="265"/>
      <c r="C152" s="266"/>
      <c r="D152" s="5"/>
      <c r="E152" s="267">
        <v>43594</v>
      </c>
      <c r="F152" s="268">
        <v>229.28</v>
      </c>
      <c r="G152" s="5"/>
      <c r="H152" s="267">
        <v>43914</v>
      </c>
      <c r="I152" s="268">
        <v>164.29</v>
      </c>
      <c r="J152" s="5"/>
      <c r="K152" s="267">
        <v>44332</v>
      </c>
      <c r="L152" s="268">
        <v>214.7</v>
      </c>
      <c r="M152" s="5"/>
      <c r="N152" s="267">
        <v>44703</v>
      </c>
      <c r="O152" s="268">
        <v>213.8</v>
      </c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" hidden="1" customHeight="1">
      <c r="A153" s="62"/>
      <c r="B153" s="265"/>
      <c r="C153" s="266"/>
      <c r="D153" s="5"/>
      <c r="E153" s="267">
        <v>43593</v>
      </c>
      <c r="F153" s="268">
        <v>230.17</v>
      </c>
      <c r="G153" s="5"/>
      <c r="H153" s="267">
        <v>43913</v>
      </c>
      <c r="I153" s="268">
        <v>164.29</v>
      </c>
      <c r="J153" s="5"/>
      <c r="K153" s="267">
        <v>44328</v>
      </c>
      <c r="L153" s="268">
        <v>210</v>
      </c>
      <c r="M153" s="5"/>
      <c r="N153" s="267">
        <v>44700</v>
      </c>
      <c r="O153" s="268">
        <v>215.1</v>
      </c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" hidden="1" customHeight="1">
      <c r="A154" s="62"/>
      <c r="B154" s="265"/>
      <c r="C154" s="266"/>
      <c r="D154" s="5"/>
      <c r="E154" s="267">
        <v>43592</v>
      </c>
      <c r="F154" s="268">
        <v>230.89</v>
      </c>
      <c r="G154" s="5"/>
      <c r="H154" s="267">
        <v>43912</v>
      </c>
      <c r="I154" s="268">
        <v>164.29</v>
      </c>
      <c r="J154" s="5"/>
      <c r="K154" s="267">
        <v>44327</v>
      </c>
      <c r="L154" s="268">
        <v>209</v>
      </c>
      <c r="M154" s="5"/>
      <c r="N154" s="267">
        <v>44699</v>
      </c>
      <c r="O154" s="268">
        <v>217.5</v>
      </c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" hidden="1" customHeight="1">
      <c r="A155" s="62"/>
      <c r="B155" s="265"/>
      <c r="C155" s="266"/>
      <c r="D155" s="5"/>
      <c r="E155" s="267">
        <v>43591</v>
      </c>
      <c r="F155" s="268">
        <v>233.02</v>
      </c>
      <c r="G155" s="5"/>
      <c r="H155" s="267">
        <v>43909</v>
      </c>
      <c r="I155" s="268">
        <v>162.29</v>
      </c>
      <c r="J155" s="5"/>
      <c r="K155" s="267">
        <v>44325</v>
      </c>
      <c r="L155" s="268">
        <v>208.7</v>
      </c>
      <c r="M155" s="5"/>
      <c r="N155" s="267">
        <v>44698</v>
      </c>
      <c r="O155" s="268">
        <v>220.5</v>
      </c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" hidden="1" customHeight="1">
      <c r="A156" s="62"/>
      <c r="B156" s="265"/>
      <c r="C156" s="266"/>
      <c r="D156" s="5"/>
      <c r="E156" s="267">
        <v>43590</v>
      </c>
      <c r="F156" s="268">
        <v>232.76</v>
      </c>
      <c r="G156" s="5"/>
      <c r="H156" s="267">
        <v>43908</v>
      </c>
      <c r="I156" s="268">
        <v>151.9</v>
      </c>
      <c r="J156" s="5"/>
      <c r="K156" s="267">
        <v>44322</v>
      </c>
      <c r="L156" s="268">
        <v>209.2</v>
      </c>
      <c r="M156" s="5"/>
      <c r="N156" s="267">
        <v>44697</v>
      </c>
      <c r="O156" s="268">
        <v>221.4</v>
      </c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" hidden="1" customHeight="1">
      <c r="A157" s="62"/>
      <c r="B157" s="265"/>
      <c r="C157" s="266"/>
      <c r="D157" s="5"/>
      <c r="E157" s="267">
        <v>43587</v>
      </c>
      <c r="F157" s="268">
        <v>231.42</v>
      </c>
      <c r="G157" s="5"/>
      <c r="H157" s="267">
        <v>43906</v>
      </c>
      <c r="I157" s="268">
        <v>156.38</v>
      </c>
      <c r="J157" s="5"/>
      <c r="K157" s="267">
        <v>44321</v>
      </c>
      <c r="L157" s="268">
        <v>208.7</v>
      </c>
      <c r="M157" s="5"/>
      <c r="N157" s="267">
        <v>44693</v>
      </c>
      <c r="O157" s="268">
        <v>223.2</v>
      </c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" hidden="1" customHeight="1">
      <c r="A158" s="62"/>
      <c r="B158" s="265"/>
      <c r="C158" s="266"/>
      <c r="D158" s="5"/>
      <c r="E158" s="267">
        <v>43585</v>
      </c>
      <c r="F158" s="268">
        <v>231.33</v>
      </c>
      <c r="G158" s="5"/>
      <c r="H158" s="267">
        <v>43905</v>
      </c>
      <c r="I158" s="268">
        <v>168.95</v>
      </c>
      <c r="J158" s="5"/>
      <c r="K158" s="267">
        <v>44320</v>
      </c>
      <c r="L158" s="268">
        <v>208.9</v>
      </c>
      <c r="M158" s="5"/>
      <c r="N158" s="267">
        <v>44692</v>
      </c>
      <c r="O158" s="268">
        <v>222.1</v>
      </c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" hidden="1" customHeight="1">
      <c r="A159" s="62"/>
      <c r="B159" s="265"/>
      <c r="C159" s="266"/>
      <c r="D159" s="5"/>
      <c r="E159" s="267">
        <v>43584</v>
      </c>
      <c r="F159" s="268">
        <v>229.28</v>
      </c>
      <c r="G159" s="5"/>
      <c r="H159" s="267">
        <v>43902</v>
      </c>
      <c r="I159" s="268">
        <v>171.24</v>
      </c>
      <c r="J159" s="5"/>
      <c r="K159" s="267">
        <v>44319</v>
      </c>
      <c r="L159" s="268">
        <v>210.1</v>
      </c>
      <c r="M159" s="5"/>
      <c r="N159" s="267">
        <v>44691</v>
      </c>
      <c r="O159" s="268">
        <v>224.1</v>
      </c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" hidden="1" customHeight="1">
      <c r="A160" s="62"/>
      <c r="B160" s="265"/>
      <c r="C160" s="266"/>
      <c r="D160" s="5"/>
      <c r="E160" s="267">
        <v>43583</v>
      </c>
      <c r="F160" s="268">
        <v>230.17</v>
      </c>
      <c r="G160" s="5"/>
      <c r="H160" s="267">
        <v>43901</v>
      </c>
      <c r="I160" s="268">
        <v>172.86</v>
      </c>
      <c r="J160" s="5"/>
      <c r="K160" s="267">
        <v>44318</v>
      </c>
      <c r="L160" s="268">
        <v>210.2</v>
      </c>
      <c r="M160" s="5"/>
      <c r="N160" s="267">
        <v>44690</v>
      </c>
      <c r="O160" s="268">
        <v>224.1</v>
      </c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" hidden="1" customHeight="1">
      <c r="A161" s="62"/>
      <c r="B161" s="265"/>
      <c r="C161" s="266"/>
      <c r="D161" s="5"/>
      <c r="E161" s="267">
        <v>43580</v>
      </c>
      <c r="F161" s="268">
        <v>230.89</v>
      </c>
      <c r="G161" s="5"/>
      <c r="H161" s="267">
        <v>43900</v>
      </c>
      <c r="I161" s="268">
        <v>169.81</v>
      </c>
      <c r="J161" s="5"/>
      <c r="K161" s="267">
        <v>44315</v>
      </c>
      <c r="L161" s="268">
        <v>211.8</v>
      </c>
      <c r="M161" s="5"/>
      <c r="N161" s="267">
        <v>44689</v>
      </c>
      <c r="O161" s="268">
        <v>223.2</v>
      </c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" hidden="1" customHeight="1">
      <c r="A162" s="62"/>
      <c r="B162" s="265"/>
      <c r="C162" s="266"/>
      <c r="D162" s="5"/>
      <c r="E162" s="267">
        <v>43579</v>
      </c>
      <c r="F162" s="268">
        <v>229.02</v>
      </c>
      <c r="G162" s="5"/>
      <c r="H162" s="267">
        <v>43899</v>
      </c>
      <c r="I162" s="268">
        <v>165.05</v>
      </c>
      <c r="J162" s="5"/>
      <c r="K162" s="267">
        <v>44314</v>
      </c>
      <c r="L162" s="268">
        <v>211.2</v>
      </c>
      <c r="M162" s="5"/>
      <c r="N162" s="267">
        <v>44686</v>
      </c>
      <c r="O162" s="268">
        <v>224.2</v>
      </c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" hidden="1" customHeight="1">
      <c r="A163" s="62"/>
      <c r="B163" s="265"/>
      <c r="C163" s="266"/>
      <c r="D163" s="5"/>
      <c r="E163" s="267">
        <v>43578</v>
      </c>
      <c r="F163" s="268">
        <v>228.93</v>
      </c>
      <c r="G163" s="5"/>
      <c r="H163" s="267">
        <v>43898</v>
      </c>
      <c r="I163" s="268">
        <v>177.52</v>
      </c>
      <c r="J163" s="5"/>
      <c r="K163" s="267">
        <v>44313</v>
      </c>
      <c r="L163" s="268">
        <v>211.5</v>
      </c>
      <c r="M163" s="5"/>
      <c r="N163" s="267">
        <v>44679</v>
      </c>
      <c r="O163" s="268">
        <v>225.5</v>
      </c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" hidden="1" customHeight="1">
      <c r="A164" s="62"/>
      <c r="B164" s="265"/>
      <c r="C164" s="266"/>
      <c r="D164" s="5"/>
      <c r="E164" s="267">
        <v>43576</v>
      </c>
      <c r="F164" s="268">
        <v>231.6</v>
      </c>
      <c r="G164" s="5"/>
      <c r="H164" s="267">
        <v>43895</v>
      </c>
      <c r="I164" s="268">
        <v>176.38</v>
      </c>
      <c r="J164" s="5"/>
      <c r="K164" s="267">
        <v>44312</v>
      </c>
      <c r="L164" s="268">
        <v>212.3</v>
      </c>
      <c r="M164" s="5"/>
      <c r="N164" s="267">
        <v>44678</v>
      </c>
      <c r="O164" s="268">
        <v>225.7</v>
      </c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" hidden="1" customHeight="1">
      <c r="A165" s="62"/>
      <c r="B165" s="265"/>
      <c r="C165" s="266"/>
      <c r="D165" s="5"/>
      <c r="E165" s="267">
        <v>43573</v>
      </c>
      <c r="F165" s="268">
        <v>230.53</v>
      </c>
      <c r="G165" s="5"/>
      <c r="H165" s="267">
        <v>43894</v>
      </c>
      <c r="I165" s="268">
        <v>177.43</v>
      </c>
      <c r="J165" s="5"/>
      <c r="K165" s="267">
        <v>44311</v>
      </c>
      <c r="L165" s="268">
        <v>215</v>
      </c>
      <c r="M165" s="5"/>
      <c r="N165" s="267">
        <v>44677</v>
      </c>
      <c r="O165" s="268">
        <v>225.9</v>
      </c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" hidden="1" customHeight="1">
      <c r="A166" s="62"/>
      <c r="B166" s="265"/>
      <c r="C166" s="266"/>
      <c r="D166" s="5"/>
      <c r="E166" s="267">
        <v>43572</v>
      </c>
      <c r="F166" s="268">
        <v>229.82</v>
      </c>
      <c r="G166" s="5"/>
      <c r="H166" s="267">
        <v>43893</v>
      </c>
      <c r="I166" s="268">
        <v>181.9</v>
      </c>
      <c r="J166" s="5"/>
      <c r="K166" s="267">
        <v>44308</v>
      </c>
      <c r="L166" s="268">
        <v>211.9</v>
      </c>
      <c r="M166" s="5"/>
      <c r="N166" s="267">
        <v>44676</v>
      </c>
      <c r="O166" s="268">
        <v>225.5</v>
      </c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" hidden="1" customHeight="1">
      <c r="A167" s="62"/>
      <c r="B167" s="265"/>
      <c r="C167" s="266"/>
      <c r="D167" s="5"/>
      <c r="E167" s="267">
        <v>43571</v>
      </c>
      <c r="F167" s="268">
        <v>228.39</v>
      </c>
      <c r="G167" s="5"/>
      <c r="H167" s="267">
        <v>43892</v>
      </c>
      <c r="I167" s="268">
        <v>182.1</v>
      </c>
      <c r="J167" s="5"/>
      <c r="K167" s="267">
        <v>44307</v>
      </c>
      <c r="L167" s="268">
        <v>209.4</v>
      </c>
      <c r="M167" s="5"/>
      <c r="N167" s="267">
        <v>44675</v>
      </c>
      <c r="O167" s="268">
        <v>225.2</v>
      </c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" hidden="1" customHeight="1">
      <c r="A168" s="62"/>
      <c r="B168" s="265"/>
      <c r="C168" s="266"/>
      <c r="D168" s="5"/>
      <c r="E168" s="267">
        <v>43570</v>
      </c>
      <c r="F168" s="268">
        <v>231.69</v>
      </c>
      <c r="G168" s="5"/>
      <c r="H168" s="267">
        <v>43891</v>
      </c>
      <c r="I168" s="268">
        <v>184.19</v>
      </c>
      <c r="J168" s="5"/>
      <c r="K168" s="267">
        <v>44306</v>
      </c>
      <c r="L168" s="268">
        <v>209.3</v>
      </c>
      <c r="M168" s="5"/>
      <c r="N168" s="267">
        <v>44672</v>
      </c>
      <c r="O168" s="268">
        <v>225.2</v>
      </c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" hidden="1" customHeight="1">
      <c r="A169" s="62"/>
      <c r="B169" s="265"/>
      <c r="C169" s="266"/>
      <c r="D169" s="5"/>
      <c r="E169" s="267">
        <v>43566</v>
      </c>
      <c r="F169" s="268">
        <v>233.56</v>
      </c>
      <c r="G169" s="5"/>
      <c r="H169" s="267">
        <v>43888</v>
      </c>
      <c r="I169" s="268">
        <v>184.19</v>
      </c>
      <c r="J169" s="5"/>
      <c r="K169" s="267">
        <v>44305</v>
      </c>
      <c r="L169" s="268">
        <v>205.1</v>
      </c>
      <c r="M169" s="5"/>
      <c r="N169" s="267">
        <v>44671</v>
      </c>
      <c r="O169" s="268">
        <v>224.8</v>
      </c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" hidden="1" customHeight="1">
      <c r="A170" s="62"/>
      <c r="B170" s="265"/>
      <c r="C170" s="266"/>
      <c r="D170" s="5"/>
      <c r="E170" s="267">
        <v>43565</v>
      </c>
      <c r="F170" s="268">
        <v>231.69</v>
      </c>
      <c r="G170" s="5"/>
      <c r="H170" s="267">
        <v>43887</v>
      </c>
      <c r="I170" s="268">
        <v>187.71</v>
      </c>
      <c r="J170" s="5"/>
      <c r="K170" s="267">
        <v>44304</v>
      </c>
      <c r="L170" s="268">
        <v>202.9</v>
      </c>
      <c r="M170" s="5"/>
      <c r="N170" s="267">
        <v>44670</v>
      </c>
      <c r="O170" s="268">
        <v>224.7</v>
      </c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" hidden="1" customHeight="1">
      <c r="A171" s="62"/>
      <c r="B171" s="265"/>
      <c r="C171" s="266"/>
      <c r="D171" s="5"/>
      <c r="E171" s="267">
        <v>43564</v>
      </c>
      <c r="F171" s="268">
        <v>233.91</v>
      </c>
      <c r="G171" s="5"/>
      <c r="H171" s="267">
        <v>43886</v>
      </c>
      <c r="I171" s="268">
        <v>190.57</v>
      </c>
      <c r="J171" s="5"/>
      <c r="K171" s="267">
        <v>44301</v>
      </c>
      <c r="L171" s="268">
        <v>202.8</v>
      </c>
      <c r="M171" s="5"/>
      <c r="N171" s="267">
        <v>44669</v>
      </c>
      <c r="O171" s="268">
        <v>222.7</v>
      </c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" hidden="1" customHeight="1">
      <c r="A172" s="62"/>
      <c r="B172" s="265"/>
      <c r="C172" s="266"/>
      <c r="D172" s="5"/>
      <c r="E172" s="267">
        <v>43563</v>
      </c>
      <c r="F172" s="268">
        <v>232.13</v>
      </c>
      <c r="G172" s="5"/>
      <c r="H172" s="267">
        <v>43885</v>
      </c>
      <c r="I172" s="268">
        <v>193.81</v>
      </c>
      <c r="J172" s="5"/>
      <c r="K172" s="267">
        <v>44299</v>
      </c>
      <c r="L172" s="268">
        <v>201.5</v>
      </c>
      <c r="M172" s="5"/>
      <c r="N172" s="267">
        <v>44668</v>
      </c>
      <c r="O172" s="268">
        <v>224.1</v>
      </c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" hidden="1" customHeight="1">
      <c r="A173" s="62"/>
      <c r="B173" s="265"/>
      <c r="C173" s="266"/>
      <c r="D173" s="5"/>
      <c r="E173" s="267">
        <v>43562</v>
      </c>
      <c r="F173" s="268">
        <v>236.76</v>
      </c>
      <c r="G173" s="5"/>
      <c r="H173" s="267">
        <v>43884</v>
      </c>
      <c r="I173" s="268">
        <v>195.81</v>
      </c>
      <c r="J173" s="5"/>
      <c r="K173" s="267">
        <v>44298</v>
      </c>
      <c r="L173" s="268">
        <v>199.8</v>
      </c>
      <c r="M173" s="5"/>
      <c r="N173" s="267">
        <v>44664</v>
      </c>
      <c r="O173" s="268">
        <v>224.8</v>
      </c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" hidden="1" customHeight="1">
      <c r="A174" s="62"/>
      <c r="B174" s="265"/>
      <c r="C174" s="266"/>
      <c r="D174" s="5"/>
      <c r="E174" s="267">
        <v>43559</v>
      </c>
      <c r="F174" s="268">
        <v>238.1</v>
      </c>
      <c r="G174" s="5"/>
      <c r="H174" s="267">
        <v>43881</v>
      </c>
      <c r="I174" s="268">
        <v>198</v>
      </c>
      <c r="J174" s="5"/>
      <c r="K174" s="267">
        <v>44297</v>
      </c>
      <c r="L174" s="268">
        <v>197.2</v>
      </c>
      <c r="M174" s="5"/>
      <c r="N174" s="267">
        <v>44663</v>
      </c>
      <c r="O174" s="268">
        <v>222.3</v>
      </c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" hidden="1" customHeight="1">
      <c r="A175" s="62"/>
      <c r="B175" s="265"/>
      <c r="C175" s="266"/>
      <c r="D175" s="5"/>
      <c r="E175" s="267">
        <v>43558</v>
      </c>
      <c r="F175" s="268">
        <v>237.65</v>
      </c>
      <c r="G175" s="5"/>
      <c r="H175" s="267">
        <v>43880</v>
      </c>
      <c r="I175" s="268">
        <v>195.71</v>
      </c>
      <c r="J175" s="5"/>
      <c r="K175" s="267">
        <v>44294</v>
      </c>
      <c r="L175" s="268">
        <v>200.4</v>
      </c>
      <c r="M175" s="5"/>
      <c r="N175" s="267">
        <v>44662</v>
      </c>
      <c r="O175" s="268">
        <v>223.8</v>
      </c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" hidden="1" customHeight="1">
      <c r="A176" s="62"/>
      <c r="B176" s="265"/>
      <c r="C176" s="266"/>
      <c r="D176" s="5"/>
      <c r="E176" s="267">
        <v>43557</v>
      </c>
      <c r="F176" s="268">
        <v>238.54</v>
      </c>
      <c r="G176" s="5"/>
      <c r="H176" s="267">
        <v>43879</v>
      </c>
      <c r="I176" s="268">
        <v>196.86</v>
      </c>
      <c r="J176" s="5"/>
      <c r="K176" s="267">
        <v>44293</v>
      </c>
      <c r="L176" s="268">
        <v>200.1</v>
      </c>
      <c r="M176" s="5"/>
      <c r="N176" s="267">
        <v>44661</v>
      </c>
      <c r="O176" s="268">
        <v>224</v>
      </c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" hidden="1" customHeight="1">
      <c r="A177" s="62"/>
      <c r="B177" s="265"/>
      <c r="C177" s="266"/>
      <c r="D177" s="5"/>
      <c r="E177" s="267">
        <v>43556</v>
      </c>
      <c r="F177" s="268">
        <v>237.74</v>
      </c>
      <c r="G177" s="5"/>
      <c r="H177" s="267">
        <v>43878</v>
      </c>
      <c r="I177" s="268">
        <v>196.29</v>
      </c>
      <c r="J177" s="5"/>
      <c r="K177" s="267">
        <v>44292</v>
      </c>
      <c r="L177" s="268">
        <v>198.3</v>
      </c>
      <c r="M177" s="5"/>
      <c r="N177" s="267">
        <v>44658</v>
      </c>
      <c r="O177" s="268">
        <v>221.4</v>
      </c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" hidden="1" customHeight="1">
      <c r="A178" s="62"/>
      <c r="B178" s="265"/>
      <c r="C178" s="266"/>
      <c r="D178" s="5"/>
      <c r="E178" s="267">
        <v>43555</v>
      </c>
      <c r="F178" s="268">
        <v>237.56</v>
      </c>
      <c r="G178" s="5"/>
      <c r="H178" s="267">
        <v>43877</v>
      </c>
      <c r="I178" s="268">
        <v>194.19</v>
      </c>
      <c r="J178" s="5"/>
      <c r="K178" s="267">
        <v>44291</v>
      </c>
      <c r="L178" s="268">
        <v>193</v>
      </c>
      <c r="M178" s="5"/>
      <c r="N178" s="267">
        <v>44657</v>
      </c>
      <c r="O178" s="268">
        <v>218.4</v>
      </c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" hidden="1" customHeight="1">
      <c r="A179" s="62"/>
      <c r="B179" s="265"/>
      <c r="C179" s="266"/>
      <c r="D179" s="5"/>
      <c r="E179" s="267">
        <v>43552</v>
      </c>
      <c r="F179" s="268">
        <v>238.63</v>
      </c>
      <c r="G179" s="5"/>
      <c r="H179" s="267">
        <v>43874</v>
      </c>
      <c r="I179" s="268">
        <v>189.62</v>
      </c>
      <c r="J179" s="5"/>
      <c r="K179" s="267">
        <v>44290</v>
      </c>
      <c r="L179" s="268">
        <v>192.9</v>
      </c>
      <c r="M179" s="5"/>
      <c r="N179" s="267">
        <v>44656</v>
      </c>
      <c r="O179" s="268">
        <v>219.4</v>
      </c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" hidden="1" customHeight="1">
      <c r="A180" s="62"/>
      <c r="B180" s="265"/>
      <c r="C180" s="266"/>
      <c r="D180" s="5"/>
      <c r="E180" s="267">
        <v>43551</v>
      </c>
      <c r="F180" s="268">
        <v>238.27</v>
      </c>
      <c r="G180" s="5"/>
      <c r="H180" s="267">
        <v>43873</v>
      </c>
      <c r="I180" s="268">
        <v>188.19</v>
      </c>
      <c r="J180" s="5"/>
      <c r="K180" s="267">
        <v>44287</v>
      </c>
      <c r="L180" s="268">
        <v>196.4</v>
      </c>
      <c r="M180" s="5"/>
      <c r="N180" s="267">
        <v>44655</v>
      </c>
      <c r="O180" s="268">
        <v>218.6</v>
      </c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" hidden="1" customHeight="1">
      <c r="A181" s="62"/>
      <c r="B181" s="265"/>
      <c r="C181" s="266"/>
      <c r="D181" s="5"/>
      <c r="E181" s="267">
        <v>43549</v>
      </c>
      <c r="F181" s="268">
        <v>239.88</v>
      </c>
      <c r="G181" s="5"/>
      <c r="H181" s="267">
        <v>43872</v>
      </c>
      <c r="I181" s="268">
        <v>188.48</v>
      </c>
      <c r="J181" s="5"/>
      <c r="K181" s="267">
        <v>44286</v>
      </c>
      <c r="L181" s="268">
        <v>196.6</v>
      </c>
      <c r="M181" s="5"/>
      <c r="N181" s="267">
        <v>44654</v>
      </c>
      <c r="O181" s="268">
        <v>219.8</v>
      </c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" hidden="1" customHeight="1">
      <c r="A182" s="62"/>
      <c r="B182" s="265"/>
      <c r="C182" s="266"/>
      <c r="D182" s="5"/>
      <c r="E182" s="267">
        <v>43548</v>
      </c>
      <c r="F182" s="268">
        <v>239.79</v>
      </c>
      <c r="G182" s="5"/>
      <c r="H182" s="267">
        <v>43871</v>
      </c>
      <c r="I182" s="268">
        <v>187.71</v>
      </c>
      <c r="J182" s="5"/>
      <c r="K182" s="267">
        <v>44284</v>
      </c>
      <c r="L182" s="268">
        <v>199</v>
      </c>
      <c r="M182" s="5"/>
      <c r="N182" s="267">
        <v>44651</v>
      </c>
      <c r="O182" s="268">
        <v>219.3</v>
      </c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" hidden="1" customHeight="1">
      <c r="A183" s="62"/>
      <c r="B183" s="265"/>
      <c r="C183" s="266"/>
      <c r="D183" s="5"/>
      <c r="E183" s="267">
        <v>43545</v>
      </c>
      <c r="F183" s="268">
        <v>240.23</v>
      </c>
      <c r="G183" s="5"/>
      <c r="H183" s="267">
        <v>43870</v>
      </c>
      <c r="I183" s="268">
        <v>186.76</v>
      </c>
      <c r="J183" s="5"/>
      <c r="K183" s="267">
        <v>44283</v>
      </c>
      <c r="L183" s="268">
        <v>200.1</v>
      </c>
      <c r="M183" s="5"/>
      <c r="N183" s="267">
        <v>44650</v>
      </c>
      <c r="O183" s="268">
        <v>218.1</v>
      </c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" hidden="1" customHeight="1">
      <c r="A184" s="62"/>
      <c r="B184" s="265"/>
      <c r="C184" s="266"/>
      <c r="D184" s="5"/>
      <c r="E184" s="267">
        <v>43544</v>
      </c>
      <c r="F184" s="268">
        <v>242.28</v>
      </c>
      <c r="G184" s="5"/>
      <c r="H184" s="267">
        <v>43867</v>
      </c>
      <c r="I184" s="268">
        <v>187.71</v>
      </c>
      <c r="J184" s="5"/>
      <c r="K184" s="267">
        <v>44280</v>
      </c>
      <c r="L184" s="268">
        <v>200.4</v>
      </c>
      <c r="M184" s="5"/>
      <c r="N184" s="267">
        <v>44649</v>
      </c>
      <c r="O184" s="268">
        <v>218.7</v>
      </c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" hidden="1" customHeight="1">
      <c r="A185" s="62"/>
      <c r="B185" s="265"/>
      <c r="C185" s="266"/>
      <c r="D185" s="5"/>
      <c r="E185" s="267">
        <v>43543</v>
      </c>
      <c r="F185" s="268">
        <v>242.19</v>
      </c>
      <c r="G185" s="5"/>
      <c r="H185" s="267">
        <v>43866</v>
      </c>
      <c r="I185" s="268">
        <v>190.19</v>
      </c>
      <c r="J185" s="5"/>
      <c r="K185" s="267">
        <v>44279</v>
      </c>
      <c r="L185" s="268">
        <v>203.6</v>
      </c>
      <c r="M185" s="5"/>
      <c r="N185" s="267">
        <v>44648</v>
      </c>
      <c r="O185" s="268">
        <v>220.5</v>
      </c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" hidden="1" customHeight="1">
      <c r="A186" s="62"/>
      <c r="B186" s="265"/>
      <c r="C186" s="266"/>
      <c r="D186" s="5"/>
      <c r="E186" s="267">
        <v>43542</v>
      </c>
      <c r="F186" s="268">
        <v>237.92</v>
      </c>
      <c r="G186" s="5"/>
      <c r="H186" s="267">
        <v>43865</v>
      </c>
      <c r="I186" s="268">
        <v>187.62</v>
      </c>
      <c r="J186" s="5"/>
      <c r="K186" s="267">
        <v>44278</v>
      </c>
      <c r="L186" s="268">
        <v>207</v>
      </c>
      <c r="M186" s="5"/>
      <c r="N186" s="267">
        <v>44647</v>
      </c>
      <c r="O186" s="268">
        <v>220.9</v>
      </c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" hidden="1" customHeight="1">
      <c r="A187" s="62"/>
      <c r="B187" s="265"/>
      <c r="C187" s="266"/>
      <c r="D187" s="5"/>
      <c r="E187" s="267">
        <v>43538</v>
      </c>
      <c r="F187" s="268">
        <v>238.18</v>
      </c>
      <c r="G187" s="5"/>
      <c r="H187" s="267">
        <v>43864</v>
      </c>
      <c r="I187" s="268">
        <v>187.71</v>
      </c>
      <c r="J187" s="5"/>
      <c r="K187" s="267">
        <v>44277</v>
      </c>
      <c r="L187" s="268">
        <v>207.9</v>
      </c>
      <c r="M187" s="5"/>
      <c r="N187" s="267">
        <v>44644</v>
      </c>
      <c r="O187" s="268">
        <v>219.7</v>
      </c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" hidden="1" customHeight="1">
      <c r="A188" s="62"/>
      <c r="B188" s="265"/>
      <c r="C188" s="266"/>
      <c r="D188" s="5"/>
      <c r="E188" s="267">
        <v>43537</v>
      </c>
      <c r="F188" s="268">
        <v>237.12</v>
      </c>
      <c r="G188" s="5"/>
      <c r="H188" s="267">
        <v>43863</v>
      </c>
      <c r="I188" s="268">
        <v>187.62</v>
      </c>
      <c r="J188" s="5"/>
      <c r="K188" s="267">
        <v>44276</v>
      </c>
      <c r="L188" s="268">
        <v>208.8</v>
      </c>
      <c r="M188" s="5"/>
      <c r="N188" s="267">
        <v>44643</v>
      </c>
      <c r="O188" s="268">
        <v>220</v>
      </c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" hidden="1" customHeight="1">
      <c r="A189" s="62"/>
      <c r="B189" s="265"/>
      <c r="C189" s="266"/>
      <c r="D189" s="5"/>
      <c r="E189" s="267">
        <v>43536</v>
      </c>
      <c r="F189" s="268">
        <v>238.99</v>
      </c>
      <c r="G189" s="5"/>
      <c r="H189" s="267">
        <v>43860</v>
      </c>
      <c r="I189" s="268">
        <v>188.76</v>
      </c>
      <c r="J189" s="5"/>
      <c r="K189" s="267">
        <v>44273</v>
      </c>
      <c r="L189" s="268">
        <v>213.4</v>
      </c>
      <c r="M189" s="5"/>
      <c r="N189" s="267">
        <v>44642</v>
      </c>
      <c r="O189" s="268">
        <v>220</v>
      </c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" hidden="1" customHeight="1">
      <c r="A190" s="62"/>
      <c r="B190" s="265"/>
      <c r="C190" s="266"/>
      <c r="D190" s="5"/>
      <c r="E190" s="267">
        <v>43535</v>
      </c>
      <c r="F190" s="268">
        <v>238.54</v>
      </c>
      <c r="G190" s="5"/>
      <c r="H190" s="267">
        <v>43859</v>
      </c>
      <c r="I190" s="268">
        <v>188</v>
      </c>
      <c r="J190" s="5"/>
      <c r="K190" s="267">
        <v>44271</v>
      </c>
      <c r="L190" s="268">
        <v>214.2</v>
      </c>
      <c r="M190" s="5"/>
      <c r="N190" s="267">
        <v>44641</v>
      </c>
      <c r="O190" s="268">
        <v>216.9</v>
      </c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" hidden="1" customHeight="1">
      <c r="A191" s="62"/>
      <c r="B191" s="265"/>
      <c r="C191" s="266"/>
      <c r="D191" s="5"/>
      <c r="E191" s="267">
        <v>43534</v>
      </c>
      <c r="F191" s="268">
        <v>239.96</v>
      </c>
      <c r="G191" s="5"/>
      <c r="H191" s="267">
        <v>43858</v>
      </c>
      <c r="I191" s="268">
        <v>188.57</v>
      </c>
      <c r="J191" s="5"/>
      <c r="K191" s="267">
        <v>44270</v>
      </c>
      <c r="L191" s="268">
        <v>213.6</v>
      </c>
      <c r="M191" s="5"/>
      <c r="N191" s="267">
        <v>44640</v>
      </c>
      <c r="O191" s="268">
        <v>216.5</v>
      </c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" hidden="1" customHeight="1">
      <c r="A192" s="62"/>
      <c r="B192" s="265"/>
      <c r="C192" s="266"/>
      <c r="D192" s="5"/>
      <c r="E192" s="267">
        <v>43531</v>
      </c>
      <c r="F192" s="268">
        <v>238.27</v>
      </c>
      <c r="G192" s="5"/>
      <c r="H192" s="267">
        <v>43857</v>
      </c>
      <c r="I192" s="268">
        <v>188.57</v>
      </c>
      <c r="J192" s="5"/>
      <c r="K192" s="267">
        <v>44269</v>
      </c>
      <c r="L192" s="268">
        <v>214.4</v>
      </c>
      <c r="M192" s="5"/>
      <c r="N192" s="267">
        <v>44636</v>
      </c>
      <c r="O192" s="268">
        <v>217.9</v>
      </c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" hidden="1" customHeight="1">
      <c r="A193" s="62"/>
      <c r="B193" s="265"/>
      <c r="C193" s="266"/>
      <c r="D193" s="5"/>
      <c r="E193" s="267">
        <v>43530</v>
      </c>
      <c r="F193" s="268">
        <v>237.38</v>
      </c>
      <c r="G193" s="5"/>
      <c r="H193" s="267">
        <v>43856</v>
      </c>
      <c r="I193" s="268">
        <v>188.67</v>
      </c>
      <c r="J193" s="5"/>
      <c r="K193" s="267">
        <v>44266</v>
      </c>
      <c r="L193" s="268">
        <v>216</v>
      </c>
      <c r="M193" s="5"/>
      <c r="N193" s="267">
        <v>44635</v>
      </c>
      <c r="O193" s="268">
        <v>217</v>
      </c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" hidden="1" customHeight="1">
      <c r="A194" s="62"/>
      <c r="B194" s="265"/>
      <c r="C194" s="266"/>
      <c r="D194" s="5"/>
      <c r="E194" s="267">
        <v>43529</v>
      </c>
      <c r="F194" s="268">
        <v>238.63</v>
      </c>
      <c r="G194" s="5"/>
      <c r="H194" s="267">
        <v>43853</v>
      </c>
      <c r="I194" s="268">
        <v>189.43</v>
      </c>
      <c r="J194" s="5"/>
      <c r="K194" s="267">
        <v>44265</v>
      </c>
      <c r="L194" s="268">
        <v>216.9</v>
      </c>
      <c r="M194" s="5"/>
      <c r="N194" s="267">
        <v>44634</v>
      </c>
      <c r="O194" s="268">
        <v>217.4</v>
      </c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" hidden="1" customHeight="1">
      <c r="A195" s="62"/>
      <c r="B195" s="265"/>
      <c r="C195" s="266"/>
      <c r="D195" s="5"/>
      <c r="E195" s="267">
        <v>43528</v>
      </c>
      <c r="F195" s="268">
        <v>240.41</v>
      </c>
      <c r="G195" s="5"/>
      <c r="H195" s="267">
        <v>43852</v>
      </c>
      <c r="I195" s="268">
        <v>189.33</v>
      </c>
      <c r="J195" s="5"/>
      <c r="K195" s="267">
        <v>44264</v>
      </c>
      <c r="L195" s="268">
        <v>218.4</v>
      </c>
      <c r="M195" s="5"/>
      <c r="N195" s="267">
        <v>44633</v>
      </c>
      <c r="O195" s="268">
        <v>217.4</v>
      </c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" hidden="1" customHeight="1">
      <c r="A196" s="62"/>
      <c r="B196" s="265"/>
      <c r="C196" s="266"/>
      <c r="D196" s="5"/>
      <c r="E196" s="267">
        <v>43527</v>
      </c>
      <c r="F196" s="268">
        <v>242.63</v>
      </c>
      <c r="G196" s="5"/>
      <c r="H196" s="267">
        <v>43851</v>
      </c>
      <c r="I196" s="268">
        <v>185.81</v>
      </c>
      <c r="J196" s="5"/>
      <c r="K196" s="267">
        <v>44263</v>
      </c>
      <c r="L196" s="268">
        <v>219.4</v>
      </c>
      <c r="M196" s="5"/>
      <c r="N196" s="267">
        <v>44630</v>
      </c>
      <c r="O196" s="268">
        <v>214.9</v>
      </c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" hidden="1" customHeight="1">
      <c r="A197" s="62"/>
      <c r="B197" s="265"/>
      <c r="C197" s="266"/>
      <c r="D197" s="5"/>
      <c r="E197" s="267">
        <v>43523</v>
      </c>
      <c r="F197" s="268">
        <v>243.7</v>
      </c>
      <c r="G197" s="5"/>
      <c r="H197" s="267">
        <v>43850</v>
      </c>
      <c r="I197" s="268">
        <v>185.9</v>
      </c>
      <c r="J197" s="5"/>
      <c r="K197" s="267">
        <v>44262</v>
      </c>
      <c r="L197" s="268">
        <v>219.1</v>
      </c>
      <c r="M197" s="5"/>
      <c r="N197" s="267">
        <v>44629</v>
      </c>
      <c r="O197" s="268">
        <v>214</v>
      </c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" hidden="1" customHeight="1">
      <c r="A198" s="62"/>
      <c r="B198" s="265"/>
      <c r="C198" s="266"/>
      <c r="D198" s="5"/>
      <c r="E198" s="267">
        <v>43522</v>
      </c>
      <c r="F198" s="268">
        <v>245.75</v>
      </c>
      <c r="G198" s="5"/>
      <c r="H198" s="267">
        <v>43849</v>
      </c>
      <c r="I198" s="268">
        <v>183.62</v>
      </c>
      <c r="J198" s="5"/>
      <c r="K198" s="267">
        <v>44259</v>
      </c>
      <c r="L198" s="268">
        <v>218.4</v>
      </c>
      <c r="M198" s="5"/>
      <c r="N198" s="267">
        <v>44628</v>
      </c>
      <c r="O198" s="268">
        <v>210.9</v>
      </c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" hidden="1" customHeight="1">
      <c r="A199" s="62"/>
      <c r="B199" s="265"/>
      <c r="C199" s="266"/>
      <c r="D199" s="5"/>
      <c r="E199" s="267">
        <v>43521</v>
      </c>
      <c r="F199" s="268">
        <v>243.97</v>
      </c>
      <c r="G199" s="5"/>
      <c r="H199" s="267">
        <v>43846</v>
      </c>
      <c r="I199" s="268">
        <v>169.9</v>
      </c>
      <c r="J199" s="5"/>
      <c r="K199" s="267">
        <v>44258</v>
      </c>
      <c r="L199" s="268">
        <v>217.5</v>
      </c>
      <c r="M199" s="5"/>
      <c r="N199" s="267">
        <v>44627</v>
      </c>
      <c r="O199" s="268">
        <v>212.3</v>
      </c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" hidden="1" customHeight="1">
      <c r="A200" s="62"/>
      <c r="B200" s="265"/>
      <c r="C200" s="266"/>
      <c r="D200" s="5"/>
      <c r="E200" s="267">
        <v>43520</v>
      </c>
      <c r="F200" s="268">
        <v>241.12</v>
      </c>
      <c r="G200" s="5"/>
      <c r="H200" s="267">
        <v>43845</v>
      </c>
      <c r="I200" s="268">
        <v>158.1</v>
      </c>
      <c r="J200" s="5"/>
      <c r="K200" s="267">
        <v>44257</v>
      </c>
      <c r="L200" s="268">
        <v>217.6</v>
      </c>
      <c r="M200" s="5"/>
      <c r="N200" s="267">
        <v>44626</v>
      </c>
      <c r="O200" s="268">
        <v>216.9</v>
      </c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" hidden="1" customHeight="1">
      <c r="A201" s="62"/>
      <c r="B201" s="265"/>
      <c r="C201" s="266"/>
      <c r="D201" s="5"/>
      <c r="E201" s="267">
        <v>43516</v>
      </c>
      <c r="F201" s="268">
        <v>240.23</v>
      </c>
      <c r="G201" s="5"/>
      <c r="H201" s="267">
        <v>43844</v>
      </c>
      <c r="I201" s="268">
        <v>154.94999999999999</v>
      </c>
      <c r="J201" s="5"/>
      <c r="K201" s="267">
        <v>44256</v>
      </c>
      <c r="L201" s="268">
        <v>216.3</v>
      </c>
      <c r="M201" s="5"/>
      <c r="N201" s="267">
        <v>44623</v>
      </c>
      <c r="O201" s="268">
        <v>218.1</v>
      </c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" hidden="1" customHeight="1">
      <c r="A202" s="62"/>
      <c r="B202" s="265"/>
      <c r="C202" s="266"/>
      <c r="D202" s="5"/>
      <c r="E202" s="267">
        <v>43515</v>
      </c>
      <c r="F202" s="268">
        <v>238.9</v>
      </c>
      <c r="G202" s="5"/>
      <c r="H202" s="267">
        <v>43843</v>
      </c>
      <c r="I202" s="268">
        <v>160.29</v>
      </c>
      <c r="J202" s="5"/>
      <c r="K202" s="267">
        <v>44255</v>
      </c>
      <c r="L202" s="268">
        <v>216.4</v>
      </c>
      <c r="M202" s="5"/>
      <c r="N202" s="267">
        <v>44622</v>
      </c>
      <c r="O202" s="268">
        <v>219.3</v>
      </c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" hidden="1" customHeight="1">
      <c r="A203" s="62"/>
      <c r="B203" s="265"/>
      <c r="C203" s="266"/>
      <c r="D203" s="5"/>
      <c r="E203" s="267">
        <v>43514</v>
      </c>
      <c r="F203" s="268">
        <v>236.76</v>
      </c>
      <c r="G203" s="5"/>
      <c r="H203" s="267">
        <v>43842</v>
      </c>
      <c r="I203" s="268">
        <v>163.71</v>
      </c>
      <c r="J203" s="5"/>
      <c r="K203" s="267">
        <v>44252</v>
      </c>
      <c r="L203" s="268">
        <v>214.8</v>
      </c>
      <c r="M203" s="5"/>
      <c r="N203" s="267">
        <v>44621</v>
      </c>
      <c r="O203" s="268">
        <v>219.5</v>
      </c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" hidden="1" customHeight="1">
      <c r="A204" s="62"/>
      <c r="B204" s="265"/>
      <c r="C204" s="266"/>
      <c r="D204" s="5"/>
      <c r="E204" s="267">
        <v>43513</v>
      </c>
      <c r="F204" s="268">
        <v>234.98</v>
      </c>
      <c r="G204" s="5"/>
      <c r="H204" s="267">
        <v>43839</v>
      </c>
      <c r="I204" s="268">
        <v>162.47999999999999</v>
      </c>
      <c r="J204" s="5"/>
      <c r="K204" s="267">
        <v>44251</v>
      </c>
      <c r="L204" s="268">
        <v>214.1</v>
      </c>
      <c r="M204" s="5"/>
      <c r="N204" s="267">
        <v>44620</v>
      </c>
      <c r="O204" s="268">
        <v>219.1</v>
      </c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" hidden="1" customHeight="1">
      <c r="A205" s="62"/>
      <c r="B205" s="265"/>
      <c r="C205" s="266"/>
      <c r="D205" s="5"/>
      <c r="E205" s="267">
        <v>43510</v>
      </c>
      <c r="F205" s="268">
        <v>234.98</v>
      </c>
      <c r="G205" s="5"/>
      <c r="H205" s="267">
        <v>43838</v>
      </c>
      <c r="I205" s="268">
        <v>166.76</v>
      </c>
      <c r="J205" s="5"/>
      <c r="K205" s="267">
        <v>44250</v>
      </c>
      <c r="L205" s="268">
        <v>212.2</v>
      </c>
      <c r="M205" s="5"/>
      <c r="N205" s="267">
        <v>44619</v>
      </c>
      <c r="O205" s="268">
        <v>219.7</v>
      </c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" hidden="1" customHeight="1">
      <c r="A206" s="62"/>
      <c r="B206" s="265"/>
      <c r="C206" s="266"/>
      <c r="D206" s="5"/>
      <c r="E206" s="267">
        <v>43509</v>
      </c>
      <c r="F206" s="268">
        <v>235.6</v>
      </c>
      <c r="G206" s="5"/>
      <c r="H206" s="267">
        <v>43837</v>
      </c>
      <c r="I206" s="268">
        <v>172</v>
      </c>
      <c r="J206" s="5"/>
      <c r="K206" s="267">
        <v>44249</v>
      </c>
      <c r="L206" s="268">
        <v>217.7</v>
      </c>
      <c r="M206" s="5"/>
      <c r="N206" s="267">
        <v>44616</v>
      </c>
      <c r="O206" s="268">
        <v>223.1</v>
      </c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" hidden="1" customHeight="1">
      <c r="A207" s="62"/>
      <c r="B207" s="265"/>
      <c r="C207" s="266"/>
      <c r="D207" s="5"/>
      <c r="E207" s="267">
        <v>43508</v>
      </c>
      <c r="F207" s="268">
        <v>236.49</v>
      </c>
      <c r="G207" s="5"/>
      <c r="H207" s="267">
        <v>43836</v>
      </c>
      <c r="I207" s="268">
        <v>174.19</v>
      </c>
      <c r="J207" s="5"/>
      <c r="K207" s="267">
        <v>44245</v>
      </c>
      <c r="L207" s="268">
        <v>223.5</v>
      </c>
      <c r="M207" s="5"/>
      <c r="N207" s="267">
        <v>44615</v>
      </c>
      <c r="O207" s="268">
        <v>226.2</v>
      </c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" hidden="1" customHeight="1">
      <c r="A208" s="62"/>
      <c r="B208" s="265"/>
      <c r="C208" s="266"/>
      <c r="D208" s="5"/>
      <c r="E208" s="267">
        <v>43507</v>
      </c>
      <c r="F208" s="268">
        <v>236.49</v>
      </c>
      <c r="G208" s="5"/>
      <c r="H208" s="267">
        <v>43835</v>
      </c>
      <c r="I208" s="268">
        <v>176.95</v>
      </c>
      <c r="J208" s="5"/>
      <c r="K208" s="267">
        <v>44244</v>
      </c>
      <c r="L208" s="268">
        <v>224.2</v>
      </c>
      <c r="M208" s="5"/>
      <c r="N208" s="267">
        <v>44614</v>
      </c>
      <c r="O208" s="268">
        <v>223.7</v>
      </c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" hidden="1" customHeight="1">
      <c r="A209" s="62"/>
      <c r="B209" s="265"/>
      <c r="C209" s="266"/>
      <c r="D209" s="5"/>
      <c r="E209" s="267">
        <v>43506</v>
      </c>
      <c r="F209" s="268">
        <v>237.56</v>
      </c>
      <c r="G209" s="5"/>
      <c r="H209" s="267">
        <v>43832</v>
      </c>
      <c r="I209" s="268">
        <v>180</v>
      </c>
      <c r="J209" s="5"/>
      <c r="K209" s="267">
        <v>44243</v>
      </c>
      <c r="L209" s="268">
        <v>223.9</v>
      </c>
      <c r="M209" s="5"/>
      <c r="N209" s="267">
        <v>44612</v>
      </c>
      <c r="O209" s="268">
        <v>224.8</v>
      </c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" hidden="1" customHeight="1">
      <c r="A210" s="62"/>
      <c r="B210" s="265"/>
      <c r="C210" s="266"/>
      <c r="D210" s="5"/>
      <c r="E210" s="267">
        <v>43503</v>
      </c>
      <c r="F210" s="268">
        <v>237.65</v>
      </c>
      <c r="G210" s="5"/>
      <c r="H210" s="267">
        <v>43831</v>
      </c>
      <c r="I210" s="268">
        <v>179.71</v>
      </c>
      <c r="J210" s="5"/>
      <c r="K210" s="267">
        <v>44242</v>
      </c>
      <c r="L210" s="268">
        <v>226.6</v>
      </c>
      <c r="M210" s="5"/>
      <c r="N210" s="267">
        <v>44609</v>
      </c>
      <c r="O210" s="268">
        <v>227.1</v>
      </c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" hidden="1" customHeight="1">
      <c r="A211" s="62"/>
      <c r="B211" s="265"/>
      <c r="C211" s="266"/>
      <c r="D211" s="5"/>
      <c r="E211" s="267">
        <v>43502</v>
      </c>
      <c r="F211" s="268">
        <v>234.98</v>
      </c>
      <c r="G211" s="5"/>
      <c r="H211" s="281" t="s">
        <v>138</v>
      </c>
      <c r="I211" s="282">
        <v>74.5</v>
      </c>
      <c r="J211" s="5"/>
      <c r="K211" s="267">
        <v>44241</v>
      </c>
      <c r="L211" s="268">
        <v>226.2</v>
      </c>
      <c r="M211" s="5"/>
      <c r="N211" s="267">
        <v>44608</v>
      </c>
      <c r="O211" s="268">
        <v>230.1</v>
      </c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" hidden="1" customHeight="1">
      <c r="A212" s="62"/>
      <c r="B212" s="265"/>
      <c r="C212" s="266"/>
      <c r="D212" s="5"/>
      <c r="E212" s="267">
        <v>43501</v>
      </c>
      <c r="F212" s="268">
        <v>237.21</v>
      </c>
      <c r="G212" s="5"/>
      <c r="H212" s="281" t="s">
        <v>139</v>
      </c>
      <c r="I212" s="282">
        <v>74.3</v>
      </c>
      <c r="J212" s="5"/>
      <c r="K212" s="267">
        <v>44238</v>
      </c>
      <c r="L212" s="268">
        <v>225.9</v>
      </c>
      <c r="M212" s="5"/>
      <c r="N212" s="267">
        <v>44607</v>
      </c>
      <c r="O212" s="268">
        <v>231.6</v>
      </c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" hidden="1" customHeight="1">
      <c r="A213" s="62"/>
      <c r="B213" s="265"/>
      <c r="C213" s="266"/>
      <c r="D213" s="5"/>
      <c r="E213" s="267">
        <v>43500</v>
      </c>
      <c r="F213" s="268">
        <v>237.83</v>
      </c>
      <c r="G213" s="5"/>
      <c r="H213" s="281" t="s">
        <v>140</v>
      </c>
      <c r="I213" s="282">
        <v>74.900000000000006</v>
      </c>
      <c r="J213" s="5"/>
      <c r="K213" s="267">
        <v>44237</v>
      </c>
      <c r="L213" s="268">
        <v>227.6</v>
      </c>
      <c r="M213" s="5"/>
      <c r="N213" s="267">
        <v>44606</v>
      </c>
      <c r="O213" s="268">
        <v>231.2</v>
      </c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" hidden="1" customHeight="1">
      <c r="A214" s="62"/>
      <c r="B214" s="265"/>
      <c r="C214" s="266"/>
      <c r="D214" s="5"/>
      <c r="E214" s="267">
        <v>43499</v>
      </c>
      <c r="F214" s="268">
        <v>237.38</v>
      </c>
      <c r="G214" s="5"/>
      <c r="H214" s="281" t="s">
        <v>141</v>
      </c>
      <c r="I214" s="282">
        <v>74.7</v>
      </c>
      <c r="J214" s="5"/>
      <c r="K214" s="267">
        <v>44236</v>
      </c>
      <c r="L214" s="268">
        <v>226.5</v>
      </c>
      <c r="M214" s="5"/>
      <c r="N214" s="267">
        <v>44605</v>
      </c>
      <c r="O214" s="268">
        <v>231.1</v>
      </c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" hidden="1" customHeight="1">
      <c r="A215" s="62"/>
      <c r="B215" s="265"/>
      <c r="C215" s="266"/>
      <c r="D215" s="5"/>
      <c r="E215" s="267">
        <v>43496</v>
      </c>
      <c r="F215" s="268">
        <v>234.36</v>
      </c>
      <c r="G215" s="5"/>
      <c r="H215" s="281" t="s">
        <v>142</v>
      </c>
      <c r="I215" s="282">
        <v>74.400000000000006</v>
      </c>
      <c r="J215" s="5"/>
      <c r="K215" s="267">
        <v>44235</v>
      </c>
      <c r="L215" s="268">
        <v>226.9</v>
      </c>
      <c r="M215" s="5"/>
      <c r="N215" s="267">
        <v>44602</v>
      </c>
      <c r="O215" s="268">
        <v>230.4</v>
      </c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" hidden="1" customHeight="1">
      <c r="A216" s="62"/>
      <c r="B216" s="265"/>
      <c r="C216" s="266"/>
      <c r="D216" s="5"/>
      <c r="E216" s="267">
        <v>43495</v>
      </c>
      <c r="F216" s="268">
        <v>237.47</v>
      </c>
      <c r="G216" s="5"/>
      <c r="H216" s="281" t="s">
        <v>143</v>
      </c>
      <c r="I216" s="282">
        <v>74</v>
      </c>
      <c r="J216" s="5"/>
      <c r="K216" s="267">
        <v>44234</v>
      </c>
      <c r="L216" s="268">
        <v>224.8</v>
      </c>
      <c r="M216" s="5"/>
      <c r="N216" s="267">
        <v>44601</v>
      </c>
      <c r="O216" s="268">
        <v>228.2</v>
      </c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" hidden="1" customHeight="1">
      <c r="A217" s="62"/>
      <c r="B217" s="265"/>
      <c r="C217" s="266"/>
      <c r="D217" s="5"/>
      <c r="E217" s="267">
        <v>43494</v>
      </c>
      <c r="F217" s="268">
        <v>242.63</v>
      </c>
      <c r="G217" s="5"/>
      <c r="H217" s="281" t="s">
        <v>144</v>
      </c>
      <c r="I217" s="282">
        <v>73.900000000000006</v>
      </c>
      <c r="J217" s="5"/>
      <c r="K217" s="267">
        <v>44231</v>
      </c>
      <c r="L217" s="268">
        <v>229.6</v>
      </c>
      <c r="M217" s="5"/>
      <c r="N217" s="267">
        <v>44600</v>
      </c>
      <c r="O217" s="268">
        <v>230.9</v>
      </c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" hidden="1" customHeight="1">
      <c r="A218" s="62"/>
      <c r="B218" s="265"/>
      <c r="C218" s="266"/>
      <c r="D218" s="5"/>
      <c r="E218" s="267">
        <v>43493</v>
      </c>
      <c r="F218" s="268">
        <v>241.83</v>
      </c>
      <c r="G218" s="5"/>
      <c r="H218" s="281" t="s">
        <v>145</v>
      </c>
      <c r="I218" s="282">
        <v>74.3</v>
      </c>
      <c r="J218" s="5"/>
      <c r="K218" s="267">
        <v>44230</v>
      </c>
      <c r="L218" s="268">
        <v>225.5</v>
      </c>
      <c r="M218" s="5"/>
      <c r="N218" s="267">
        <v>44599</v>
      </c>
      <c r="O218" s="268">
        <v>231.1</v>
      </c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" hidden="1" customHeight="1">
      <c r="A219" s="62"/>
      <c r="B219" s="265"/>
      <c r="C219" s="266"/>
      <c r="D219" s="5"/>
      <c r="E219" s="267">
        <v>43492</v>
      </c>
      <c r="F219" s="268">
        <v>239.7</v>
      </c>
      <c r="G219" s="5"/>
      <c r="H219" s="281" t="s">
        <v>146</v>
      </c>
      <c r="I219" s="282">
        <v>74.3</v>
      </c>
      <c r="J219" s="5"/>
      <c r="K219" s="267">
        <v>44229</v>
      </c>
      <c r="L219" s="268">
        <v>224.9</v>
      </c>
      <c r="M219" s="5"/>
      <c r="N219" s="267">
        <v>44598</v>
      </c>
      <c r="O219" s="268">
        <v>232.2</v>
      </c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" hidden="1" customHeight="1">
      <c r="A220" s="62"/>
      <c r="B220" s="265"/>
      <c r="C220" s="266"/>
      <c r="D220" s="5"/>
      <c r="E220" s="267">
        <v>43489</v>
      </c>
      <c r="F220" s="268">
        <v>235.87</v>
      </c>
      <c r="G220" s="5"/>
      <c r="H220" s="281" t="s">
        <v>147</v>
      </c>
      <c r="I220" s="282">
        <v>74.099999999999994</v>
      </c>
      <c r="J220" s="5"/>
      <c r="K220" s="267">
        <v>44228</v>
      </c>
      <c r="L220" s="268">
        <v>227.5</v>
      </c>
      <c r="M220" s="5"/>
      <c r="N220" s="267">
        <v>44595</v>
      </c>
      <c r="O220" s="268">
        <v>227.2</v>
      </c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" hidden="1" customHeight="1">
      <c r="A221" s="62"/>
      <c r="B221" s="265"/>
      <c r="C221" s="266"/>
      <c r="D221" s="5"/>
      <c r="E221" s="267">
        <v>43488</v>
      </c>
      <c r="F221" s="268">
        <v>237.74</v>
      </c>
      <c r="G221" s="5"/>
      <c r="H221" s="281" t="s">
        <v>148</v>
      </c>
      <c r="I221" s="282">
        <v>76.400000000000006</v>
      </c>
      <c r="J221" s="5"/>
      <c r="K221" s="267">
        <v>44227</v>
      </c>
      <c r="L221" s="268">
        <v>231.1</v>
      </c>
      <c r="M221" s="5"/>
      <c r="N221" s="267">
        <v>44594</v>
      </c>
      <c r="O221" s="268">
        <v>227.3</v>
      </c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" hidden="1" customHeight="1">
      <c r="A222" s="62"/>
      <c r="B222" s="265"/>
      <c r="C222" s="266"/>
      <c r="D222" s="5"/>
      <c r="E222" s="267">
        <v>43487</v>
      </c>
      <c r="F222" s="268">
        <v>238.36</v>
      </c>
      <c r="G222" s="5"/>
      <c r="H222" s="281" t="s">
        <v>149</v>
      </c>
      <c r="I222" s="282">
        <v>79.900000000000006</v>
      </c>
      <c r="J222" s="5"/>
      <c r="K222" s="267">
        <v>44224</v>
      </c>
      <c r="L222" s="268">
        <v>236.2</v>
      </c>
      <c r="M222" s="5"/>
      <c r="N222" s="267">
        <v>44593</v>
      </c>
      <c r="O222" s="268">
        <v>224.7</v>
      </c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" hidden="1" customHeight="1">
      <c r="A223" s="62"/>
      <c r="B223" s="265"/>
      <c r="C223" s="266"/>
      <c r="D223" s="5"/>
      <c r="E223" s="267">
        <v>43486</v>
      </c>
      <c r="F223" s="268">
        <v>234.8</v>
      </c>
      <c r="G223" s="5"/>
      <c r="H223" s="281" t="s">
        <v>150</v>
      </c>
      <c r="I223" s="282">
        <v>78.7</v>
      </c>
      <c r="J223" s="5"/>
      <c r="K223" s="267">
        <v>44223</v>
      </c>
      <c r="L223" s="268">
        <v>234.5</v>
      </c>
      <c r="M223" s="5"/>
      <c r="N223" s="267">
        <v>44592</v>
      </c>
      <c r="O223" s="268">
        <v>220.2</v>
      </c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" hidden="1" customHeight="1">
      <c r="A224" s="62"/>
      <c r="B224" s="265"/>
      <c r="C224" s="266"/>
      <c r="D224" s="5"/>
      <c r="E224" s="267">
        <v>43485</v>
      </c>
      <c r="F224" s="268">
        <v>233.56</v>
      </c>
      <c r="G224" s="5"/>
      <c r="H224" s="281" t="s">
        <v>151</v>
      </c>
      <c r="I224" s="282">
        <v>78.2</v>
      </c>
      <c r="J224" s="5"/>
      <c r="K224" s="267">
        <v>44222</v>
      </c>
      <c r="L224" s="268">
        <v>237</v>
      </c>
      <c r="M224" s="5"/>
      <c r="N224" s="267">
        <v>44591</v>
      </c>
      <c r="O224" s="268">
        <v>221.2</v>
      </c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" hidden="1" customHeight="1">
      <c r="A225" s="62"/>
      <c r="B225" s="265"/>
      <c r="C225" s="266"/>
      <c r="D225" s="5"/>
      <c r="E225" s="267">
        <v>43482</v>
      </c>
      <c r="F225" s="268">
        <v>234.98</v>
      </c>
      <c r="G225" s="5"/>
      <c r="H225" s="281" t="s">
        <v>152</v>
      </c>
      <c r="I225" s="282">
        <v>77.400000000000006</v>
      </c>
      <c r="J225" s="5"/>
      <c r="K225" s="267">
        <v>44221</v>
      </c>
      <c r="L225" s="268">
        <v>239.8</v>
      </c>
      <c r="M225" s="5"/>
      <c r="N225" s="267">
        <v>44588</v>
      </c>
      <c r="O225" s="268">
        <v>220.8</v>
      </c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" hidden="1" customHeight="1">
      <c r="A226" s="62"/>
      <c r="B226" s="265"/>
      <c r="C226" s="266"/>
      <c r="D226" s="5"/>
      <c r="E226" s="267">
        <v>43481</v>
      </c>
      <c r="F226" s="268">
        <v>236.14</v>
      </c>
      <c r="G226" s="5"/>
      <c r="H226" s="281" t="s">
        <v>153</v>
      </c>
      <c r="I226" s="282">
        <v>77.599999999999994</v>
      </c>
      <c r="J226" s="5"/>
      <c r="K226" s="267">
        <v>44220</v>
      </c>
      <c r="L226" s="268">
        <v>230.3</v>
      </c>
      <c r="M226" s="5"/>
      <c r="N226" s="267">
        <v>44587</v>
      </c>
      <c r="O226" s="268">
        <v>221.3</v>
      </c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" hidden="1" customHeight="1">
      <c r="A227" s="62"/>
      <c r="B227" s="265"/>
      <c r="C227" s="266"/>
      <c r="D227" s="5"/>
      <c r="E227" s="267">
        <v>43480</v>
      </c>
      <c r="F227" s="268">
        <v>235.07</v>
      </c>
      <c r="G227" s="5"/>
      <c r="H227" s="281" t="s">
        <v>154</v>
      </c>
      <c r="I227" s="282">
        <v>77.099999999999994</v>
      </c>
      <c r="J227" s="5"/>
      <c r="K227" s="267">
        <v>44217</v>
      </c>
      <c r="L227" s="268">
        <v>229.7</v>
      </c>
      <c r="M227" s="5"/>
      <c r="N227" s="267">
        <v>44586</v>
      </c>
      <c r="O227" s="268">
        <v>220.1</v>
      </c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" hidden="1" customHeight="1">
      <c r="A228" s="62"/>
      <c r="B228" s="265"/>
      <c r="C228" s="266"/>
      <c r="D228" s="5"/>
      <c r="E228" s="267">
        <v>43479</v>
      </c>
      <c r="F228" s="268">
        <v>233.02</v>
      </c>
      <c r="G228" s="5"/>
      <c r="H228" s="281" t="s">
        <v>155</v>
      </c>
      <c r="I228" s="282">
        <v>77.2</v>
      </c>
      <c r="J228" s="5"/>
      <c r="K228" s="267">
        <v>44216</v>
      </c>
      <c r="L228" s="268">
        <v>226</v>
      </c>
      <c r="M228" s="5"/>
      <c r="N228" s="267">
        <v>44585</v>
      </c>
      <c r="O228" s="268">
        <v>219.8</v>
      </c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" hidden="1" customHeight="1">
      <c r="A229" s="62"/>
      <c r="B229" s="265"/>
      <c r="C229" s="266"/>
      <c r="D229" s="5"/>
      <c r="E229" s="267">
        <v>43478</v>
      </c>
      <c r="F229" s="268">
        <v>234.27</v>
      </c>
      <c r="G229" s="5"/>
      <c r="H229" s="281" t="s">
        <v>156</v>
      </c>
      <c r="I229" s="282">
        <v>79.099999999999994</v>
      </c>
      <c r="J229" s="5"/>
      <c r="K229" s="267">
        <v>44215</v>
      </c>
      <c r="L229" s="268">
        <v>227.8</v>
      </c>
      <c r="M229" s="5"/>
      <c r="N229" s="267">
        <v>44584</v>
      </c>
      <c r="O229" s="268">
        <v>220.2</v>
      </c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" hidden="1" customHeight="1">
      <c r="A230" s="62"/>
      <c r="B230" s="265"/>
      <c r="C230" s="266"/>
      <c r="D230" s="5"/>
      <c r="E230" s="267">
        <v>43475</v>
      </c>
      <c r="F230" s="268">
        <v>233.82</v>
      </c>
      <c r="G230" s="5"/>
      <c r="H230" s="281" t="s">
        <v>157</v>
      </c>
      <c r="I230" s="282">
        <v>82.8</v>
      </c>
      <c r="J230" s="5"/>
      <c r="K230" s="267">
        <v>44214</v>
      </c>
      <c r="L230" s="268">
        <v>229.7</v>
      </c>
      <c r="M230" s="5"/>
      <c r="N230" s="267">
        <v>44581</v>
      </c>
      <c r="O230" s="268">
        <v>222.5</v>
      </c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" hidden="1" customHeight="1">
      <c r="A231" s="62"/>
      <c r="B231" s="265"/>
      <c r="C231" s="266"/>
      <c r="D231" s="5"/>
      <c r="E231" s="267">
        <v>43474</v>
      </c>
      <c r="F231" s="268">
        <v>233.02</v>
      </c>
      <c r="G231" s="5"/>
      <c r="H231" s="281" t="s">
        <v>158</v>
      </c>
      <c r="I231" s="282">
        <v>88</v>
      </c>
      <c r="J231" s="5"/>
      <c r="K231" s="267">
        <v>44213</v>
      </c>
      <c r="L231" s="268">
        <v>230.2</v>
      </c>
      <c r="M231" s="5"/>
      <c r="N231" s="267">
        <v>44580</v>
      </c>
      <c r="O231" s="268">
        <v>221.2</v>
      </c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" hidden="1" customHeight="1">
      <c r="A232" s="62"/>
      <c r="B232" s="265"/>
      <c r="C232" s="266"/>
      <c r="D232" s="5"/>
      <c r="E232" s="267">
        <v>43473</v>
      </c>
      <c r="F232" s="268">
        <v>230.44</v>
      </c>
      <c r="G232" s="5"/>
      <c r="H232" s="281" t="s">
        <v>159</v>
      </c>
      <c r="I232" s="282">
        <v>84.3</v>
      </c>
      <c r="J232" s="5"/>
      <c r="K232" s="267">
        <v>44210</v>
      </c>
      <c r="L232" s="268">
        <v>238.3</v>
      </c>
      <c r="M232" s="5"/>
      <c r="N232" s="267">
        <v>44579</v>
      </c>
      <c r="O232" s="268">
        <v>220.5</v>
      </c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" hidden="1" customHeight="1">
      <c r="A233" s="62"/>
      <c r="B233" s="265"/>
      <c r="C233" s="266"/>
      <c r="D233" s="5"/>
      <c r="E233" s="267">
        <v>43472</v>
      </c>
      <c r="F233" s="268">
        <v>228.57</v>
      </c>
      <c r="G233" s="5"/>
      <c r="H233" s="281" t="s">
        <v>160</v>
      </c>
      <c r="I233" s="282">
        <v>82</v>
      </c>
      <c r="J233" s="5"/>
      <c r="K233" s="267">
        <v>44209</v>
      </c>
      <c r="L233" s="268">
        <v>234.8</v>
      </c>
      <c r="M233" s="5"/>
      <c r="N233" s="267">
        <v>44578</v>
      </c>
      <c r="O233" s="268">
        <v>220.9</v>
      </c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" hidden="1" customHeight="1">
      <c r="A234" s="62"/>
      <c r="B234" s="265"/>
      <c r="C234" s="266"/>
      <c r="D234" s="5"/>
      <c r="E234" s="267">
        <v>43471</v>
      </c>
      <c r="F234" s="268">
        <v>229.55</v>
      </c>
      <c r="G234" s="5"/>
      <c r="H234" s="281" t="s">
        <v>161</v>
      </c>
      <c r="I234" s="282">
        <v>82.2</v>
      </c>
      <c r="J234" s="5"/>
      <c r="K234" s="267">
        <v>44208</v>
      </c>
      <c r="L234" s="268">
        <v>234.4</v>
      </c>
      <c r="M234" s="5"/>
      <c r="N234" s="267">
        <v>44577</v>
      </c>
      <c r="O234" s="268">
        <v>220.8</v>
      </c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" hidden="1" customHeight="1">
      <c r="A235" s="62"/>
      <c r="B235" s="265"/>
      <c r="C235" s="266"/>
      <c r="D235" s="5"/>
      <c r="E235" s="267">
        <v>43468</v>
      </c>
      <c r="F235" s="268">
        <v>226.79</v>
      </c>
      <c r="G235" s="5"/>
      <c r="H235" s="281" t="s">
        <v>162</v>
      </c>
      <c r="I235" s="282">
        <v>81.5</v>
      </c>
      <c r="J235" s="5"/>
      <c r="K235" s="267">
        <v>44207</v>
      </c>
      <c r="L235" s="268">
        <v>228.5</v>
      </c>
      <c r="M235" s="5"/>
      <c r="N235" s="267">
        <v>44574</v>
      </c>
      <c r="O235" s="268">
        <v>222.4</v>
      </c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" hidden="1" customHeight="1">
      <c r="A236" s="62"/>
      <c r="B236" s="265"/>
      <c r="C236" s="266"/>
      <c r="D236" s="5"/>
      <c r="E236" s="267">
        <v>43467</v>
      </c>
      <c r="F236" s="268">
        <v>225.46</v>
      </c>
      <c r="G236" s="5"/>
      <c r="H236" s="281" t="s">
        <v>163</v>
      </c>
      <c r="I236" s="282">
        <v>80.900000000000006</v>
      </c>
      <c r="J236" s="5"/>
      <c r="K236" s="267">
        <v>44206</v>
      </c>
      <c r="L236" s="268">
        <v>220.5</v>
      </c>
      <c r="M236" s="5"/>
      <c r="N236" s="267">
        <v>44573</v>
      </c>
      <c r="O236" s="268">
        <v>221.1</v>
      </c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hidden="1" customHeight="1">
      <c r="A237" s="62"/>
      <c r="B237" s="265"/>
      <c r="C237" s="266"/>
      <c r="D237" s="5"/>
      <c r="E237" s="267">
        <v>43466</v>
      </c>
      <c r="F237" s="268">
        <v>225.81</v>
      </c>
      <c r="G237" s="5"/>
      <c r="H237" s="281" t="s">
        <v>164</v>
      </c>
      <c r="I237" s="282">
        <v>80.2</v>
      </c>
      <c r="J237" s="5"/>
      <c r="K237" s="267">
        <v>44203</v>
      </c>
      <c r="L237" s="268">
        <v>223</v>
      </c>
      <c r="M237" s="5"/>
      <c r="N237" s="267">
        <v>44572</v>
      </c>
      <c r="O237" s="268">
        <v>222.6</v>
      </c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>
      <c r="A238" s="62"/>
      <c r="B238" s="16"/>
      <c r="C238" s="266"/>
      <c r="D238" s="5"/>
      <c r="E238" s="341"/>
      <c r="F238" s="341"/>
      <c r="G238" s="341"/>
      <c r="H238" s="341"/>
      <c r="I238" s="341"/>
      <c r="J238" s="5"/>
      <c r="K238" s="283">
        <v>44202</v>
      </c>
      <c r="L238" s="268">
        <v>224.4</v>
      </c>
      <c r="M238" s="5"/>
      <c r="N238" s="283">
        <v>44571</v>
      </c>
      <c r="O238" s="268">
        <v>217.2</v>
      </c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>
      <c r="A239" s="62"/>
      <c r="B239" s="16"/>
      <c r="C239" s="266"/>
      <c r="D239" s="5"/>
      <c r="E239" s="341"/>
      <c r="F239" s="341"/>
      <c r="G239" s="341"/>
      <c r="H239" s="341"/>
      <c r="I239" s="341"/>
      <c r="J239" s="5"/>
      <c r="K239" s="283">
        <v>44201</v>
      </c>
      <c r="L239" s="268">
        <v>223.4</v>
      </c>
      <c r="M239" s="5"/>
      <c r="N239" s="283">
        <v>44567</v>
      </c>
      <c r="O239" s="268">
        <v>215.8</v>
      </c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>
      <c r="A240" s="62"/>
      <c r="B240" s="16"/>
      <c r="C240" s="266"/>
      <c r="D240" s="5"/>
      <c r="E240" s="341"/>
      <c r="F240" s="341"/>
      <c r="G240" s="341"/>
      <c r="H240" s="341"/>
      <c r="I240" s="341"/>
      <c r="J240" s="5"/>
      <c r="K240" s="283">
        <v>44200</v>
      </c>
      <c r="L240" s="268">
        <v>231.6</v>
      </c>
      <c r="M240" s="5"/>
      <c r="N240" s="283">
        <v>44566</v>
      </c>
      <c r="O240" s="268">
        <v>214.8</v>
      </c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>
      <c r="A241" s="62"/>
      <c r="B241" s="16"/>
      <c r="C241" s="266"/>
      <c r="D241" s="5"/>
      <c r="E241" s="341"/>
      <c r="F241" s="341"/>
      <c r="G241" s="341"/>
      <c r="H241" s="341"/>
      <c r="I241" s="341"/>
      <c r="J241" s="5"/>
      <c r="K241" s="283">
        <v>44199</v>
      </c>
      <c r="L241" s="268">
        <v>237.8</v>
      </c>
      <c r="M241" s="5"/>
      <c r="N241" s="283">
        <v>44565</v>
      </c>
      <c r="O241" s="268">
        <v>215.1</v>
      </c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>
      <c r="A242" s="62"/>
      <c r="B242" s="16"/>
      <c r="C242" s="266"/>
      <c r="D242" s="5"/>
      <c r="E242" s="341"/>
      <c r="F242" s="341"/>
      <c r="G242" s="341"/>
      <c r="H242" s="341"/>
      <c r="I242" s="341"/>
      <c r="J242" s="5"/>
      <c r="K242" s="341"/>
      <c r="L242" s="341"/>
      <c r="M242" s="5"/>
      <c r="N242" s="283">
        <v>44564</v>
      </c>
      <c r="O242" s="268">
        <v>214.7</v>
      </c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>
      <c r="A243" s="62"/>
      <c r="B243" s="16"/>
      <c r="C243" s="266"/>
      <c r="D243" s="5"/>
      <c r="E243" s="341"/>
      <c r="F243" s="341"/>
      <c r="G243" s="341"/>
      <c r="H243" s="341"/>
      <c r="I243" s="341"/>
      <c r="J243" s="5"/>
      <c r="K243" s="341"/>
      <c r="L243" s="341"/>
      <c r="M243" s="5"/>
      <c r="N243" s="283">
        <v>44563</v>
      </c>
      <c r="O243" s="268">
        <v>213.6</v>
      </c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>
      <c r="A244" s="62"/>
      <c r="B244" s="16"/>
      <c r="C244" s="266"/>
      <c r="D244" s="5"/>
      <c r="E244" s="341"/>
      <c r="F244" s="341"/>
      <c r="G244" s="341"/>
      <c r="H244" s="341"/>
      <c r="I244" s="341"/>
      <c r="J244" s="5"/>
      <c r="K244" s="341"/>
      <c r="L244" s="341"/>
      <c r="M244" s="5"/>
      <c r="N244" s="341"/>
      <c r="O244" s="341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>
      <c r="A245" s="62"/>
      <c r="B245" s="16"/>
      <c r="C245" s="266"/>
      <c r="D245" s="5"/>
      <c r="E245" s="341"/>
      <c r="F245" s="341"/>
      <c r="G245" s="341"/>
      <c r="H245" s="341"/>
      <c r="I245" s="341"/>
      <c r="J245" s="5"/>
      <c r="K245" s="341"/>
      <c r="L245" s="341"/>
      <c r="M245" s="5"/>
      <c r="N245" s="341"/>
      <c r="O245" s="341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>
      <c r="A246" s="62"/>
      <c r="B246" s="16"/>
      <c r="C246" s="266"/>
      <c r="D246" s="5"/>
      <c r="E246" s="341"/>
      <c r="F246" s="341"/>
      <c r="G246" s="341"/>
      <c r="H246" s="341"/>
      <c r="I246" s="341"/>
      <c r="J246" s="5"/>
      <c r="K246" s="341"/>
      <c r="L246" s="341"/>
      <c r="M246" s="5"/>
      <c r="N246" s="341"/>
      <c r="O246" s="341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>
      <c r="A247" s="62"/>
      <c r="B247" s="16"/>
      <c r="C247" s="16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>
      <c r="A248" s="62"/>
      <c r="B248" s="16"/>
      <c r="C248" s="16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>
      <c r="A249" s="62"/>
      <c r="B249" s="16"/>
      <c r="C249" s="16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>
      <c r="A250" s="62"/>
      <c r="B250" s="16"/>
      <c r="C250" s="16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>
      <c r="A251" s="62"/>
      <c r="B251" s="16"/>
      <c r="C251" s="16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>
      <c r="A252" s="62"/>
      <c r="B252" s="16"/>
      <c r="C252" s="16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>
      <c r="A253" s="62"/>
      <c r="B253" s="16"/>
      <c r="C253" s="16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>
      <c r="A254" s="62"/>
      <c r="B254" s="16"/>
      <c r="C254" s="16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>
      <c r="A255" s="62"/>
      <c r="B255" s="16"/>
      <c r="C255" s="16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>
      <c r="A256" s="62"/>
      <c r="B256" s="16"/>
      <c r="C256" s="16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>
      <c r="A257" s="62"/>
      <c r="B257" s="16"/>
      <c r="C257" s="16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>
      <c r="A258" s="62"/>
      <c r="B258" s="16"/>
      <c r="C258" s="16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>
      <c r="A259" s="62"/>
      <c r="B259" s="16"/>
      <c r="C259" s="16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>
      <c r="A260" s="62"/>
      <c r="B260" s="16"/>
      <c r="C260" s="16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>
      <c r="A261" s="62"/>
      <c r="B261" s="16"/>
      <c r="C261" s="16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>
      <c r="A262" s="62"/>
      <c r="B262" s="16"/>
      <c r="C262" s="16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>
      <c r="A263" s="62"/>
      <c r="B263" s="16"/>
      <c r="C263" s="16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>
      <c r="A264" s="62"/>
      <c r="B264" s="16"/>
      <c r="C264" s="16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>
      <c r="A265" s="62"/>
      <c r="B265" s="16"/>
      <c r="C265" s="16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>
      <c r="A266" s="62"/>
      <c r="B266" s="16"/>
      <c r="C266" s="16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>
      <c r="A267" s="62"/>
      <c r="B267" s="16"/>
      <c r="C267" s="16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>
      <c r="A268" s="62"/>
      <c r="B268" s="16"/>
      <c r="C268" s="16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>
      <c r="A269" s="62"/>
      <c r="B269" s="16"/>
      <c r="C269" s="16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>
      <c r="A270" s="62"/>
      <c r="B270" s="16"/>
      <c r="C270" s="16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>
      <c r="A271" s="62"/>
      <c r="B271" s="16"/>
      <c r="C271" s="16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>
      <c r="A272" s="62"/>
      <c r="B272" s="16"/>
      <c r="C272" s="16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>
      <c r="A273" s="62"/>
      <c r="B273" s="16"/>
      <c r="C273" s="16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>
      <c r="A274" s="62"/>
      <c r="B274" s="16"/>
      <c r="C274" s="16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>
      <c r="A275" s="62"/>
      <c r="B275" s="16"/>
      <c r="C275" s="16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>
      <c r="A276" s="62"/>
      <c r="B276" s="16"/>
      <c r="C276" s="16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>
      <c r="A277" s="62"/>
      <c r="B277" s="16"/>
      <c r="C277" s="16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>
      <c r="A278" s="62"/>
      <c r="B278" s="16"/>
      <c r="C278" s="16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>
      <c r="A279" s="62"/>
      <c r="B279" s="16"/>
      <c r="C279" s="16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>
      <c r="A280" s="62"/>
      <c r="B280" s="16"/>
      <c r="C280" s="16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>
      <c r="A281" s="62"/>
      <c r="B281" s="16"/>
      <c r="C281" s="16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>
      <c r="A282" s="62"/>
      <c r="B282" s="16"/>
      <c r="C282" s="16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>
      <c r="A283" s="62"/>
      <c r="B283" s="16"/>
      <c r="C283" s="16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>
      <c r="A284" s="62"/>
      <c r="B284" s="16"/>
      <c r="C284" s="16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>
      <c r="A285" s="62"/>
      <c r="B285" s="16"/>
      <c r="C285" s="16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>
      <c r="A286" s="62"/>
      <c r="B286" s="16"/>
      <c r="C286" s="16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>
      <c r="A287" s="62"/>
      <c r="B287" s="16"/>
      <c r="C287" s="16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>
      <c r="A288" s="62"/>
      <c r="B288" s="16"/>
      <c r="C288" s="16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>
      <c r="A289" s="62"/>
      <c r="B289" s="16"/>
      <c r="C289" s="16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>
      <c r="A290" s="62"/>
      <c r="B290" s="16"/>
      <c r="C290" s="16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>
      <c r="A291" s="62"/>
      <c r="B291" s="16"/>
      <c r="C291" s="16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>
      <c r="A292" s="62"/>
      <c r="B292" s="16"/>
      <c r="C292" s="16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>
      <c r="A293" s="62"/>
      <c r="B293" s="16"/>
      <c r="C293" s="16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>
      <c r="A294" s="62"/>
      <c r="B294" s="16"/>
      <c r="C294" s="16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>
      <c r="A295" s="62"/>
      <c r="B295" s="16"/>
      <c r="C295" s="16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>
      <c r="A296" s="62"/>
      <c r="B296" s="16"/>
      <c r="C296" s="16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>
      <c r="A297" s="62"/>
      <c r="B297" s="16"/>
      <c r="C297" s="16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>
      <c r="A298" s="62"/>
      <c r="B298" s="16"/>
      <c r="C298" s="16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>
      <c r="A299" s="62"/>
      <c r="B299" s="16"/>
      <c r="C299" s="16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>
      <c r="A300" s="62"/>
      <c r="B300" s="16"/>
      <c r="C300" s="16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>
      <c r="A301" s="62"/>
      <c r="B301" s="16"/>
      <c r="C301" s="16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>
      <c r="A302" s="62"/>
      <c r="B302" s="16"/>
      <c r="C302" s="16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>
      <c r="A303" s="62"/>
      <c r="B303" s="16"/>
      <c r="C303" s="16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>
      <c r="A304" s="62"/>
      <c r="B304" s="16"/>
      <c r="C304" s="16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>
      <c r="A305" s="62"/>
      <c r="B305" s="16"/>
      <c r="C305" s="16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>
      <c r="A306" s="62"/>
      <c r="B306" s="16"/>
      <c r="C306" s="16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>
      <c r="A307" s="62"/>
      <c r="B307" s="16"/>
      <c r="C307" s="16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>
      <c r="A308" s="62"/>
      <c r="B308" s="16"/>
      <c r="C308" s="16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>
      <c r="A309" s="62"/>
      <c r="B309" s="16"/>
      <c r="C309" s="16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>
      <c r="A310" s="62"/>
      <c r="B310" s="16"/>
      <c r="C310" s="16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>
      <c r="A311" s="62"/>
      <c r="B311" s="16"/>
      <c r="C311" s="16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>
      <c r="A312" s="62"/>
      <c r="B312" s="16"/>
      <c r="C312" s="16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>
      <c r="A313" s="62"/>
      <c r="B313" s="16"/>
      <c r="C313" s="16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>
      <c r="A314" s="62"/>
      <c r="B314" s="16"/>
      <c r="C314" s="16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>
      <c r="A315" s="62"/>
      <c r="B315" s="16"/>
      <c r="C315" s="16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>
      <c r="A316" s="62"/>
      <c r="B316" s="16"/>
      <c r="C316" s="16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>
      <c r="A317" s="62"/>
      <c r="B317" s="16"/>
      <c r="C317" s="16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>
      <c r="A318" s="62"/>
      <c r="B318" s="16"/>
      <c r="C318" s="16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>
      <c r="A319" s="62"/>
      <c r="B319" s="16"/>
      <c r="C319" s="16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>
      <c r="A320" s="62"/>
      <c r="B320" s="16"/>
      <c r="C320" s="16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>
      <c r="A321" s="62"/>
      <c r="B321" s="16"/>
      <c r="C321" s="16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>
      <c r="A322" s="62"/>
      <c r="B322" s="16"/>
      <c r="C322" s="16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>
      <c r="A323" s="62"/>
      <c r="B323" s="16"/>
      <c r="C323" s="16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>
      <c r="A324" s="62"/>
      <c r="B324" s="16"/>
      <c r="C324" s="16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>
      <c r="A325" s="62"/>
      <c r="B325" s="16"/>
      <c r="C325" s="16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>
      <c r="A326" s="62"/>
      <c r="B326" s="16"/>
      <c r="C326" s="16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>
      <c r="A327" s="62"/>
      <c r="B327" s="16"/>
      <c r="C327" s="16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>
      <c r="A328" s="62"/>
      <c r="B328" s="16"/>
      <c r="C328" s="16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>
      <c r="A329" s="62"/>
      <c r="B329" s="16"/>
      <c r="C329" s="16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>
      <c r="A330" s="62"/>
      <c r="B330" s="16"/>
      <c r="C330" s="16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>
      <c r="A331" s="62"/>
      <c r="B331" s="16"/>
      <c r="C331" s="16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>
      <c r="A332" s="62"/>
      <c r="B332" s="16"/>
      <c r="C332" s="16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>
      <c r="A333" s="62"/>
      <c r="B333" s="16"/>
      <c r="C333" s="16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>
      <c r="A334" s="62"/>
      <c r="B334" s="16"/>
      <c r="C334" s="16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>
      <c r="A335" s="62"/>
      <c r="B335" s="16"/>
      <c r="C335" s="16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>
      <c r="A336" s="62"/>
      <c r="B336" s="16"/>
      <c r="C336" s="16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>
      <c r="A337" s="62"/>
      <c r="B337" s="16"/>
      <c r="C337" s="16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>
      <c r="A338" s="62"/>
      <c r="B338" s="16"/>
      <c r="C338" s="16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>
      <c r="A339" s="62"/>
      <c r="B339" s="16"/>
      <c r="C339" s="16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>
      <c r="A340" s="62"/>
      <c r="B340" s="16"/>
      <c r="C340" s="16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>
      <c r="A341" s="62"/>
      <c r="B341" s="16"/>
      <c r="C341" s="16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>
      <c r="A342" s="62"/>
      <c r="B342" s="16"/>
      <c r="C342" s="16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>
      <c r="A343" s="62"/>
      <c r="B343" s="16"/>
      <c r="C343" s="16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>
      <c r="A344" s="62"/>
      <c r="B344" s="16"/>
      <c r="C344" s="16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>
      <c r="A345" s="62"/>
      <c r="B345" s="16"/>
      <c r="C345" s="16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>
      <c r="A346" s="62"/>
      <c r="B346" s="16"/>
      <c r="C346" s="16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>
      <c r="A347" s="62"/>
      <c r="B347" s="16"/>
      <c r="C347" s="16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>
      <c r="A348" s="62"/>
      <c r="B348" s="16"/>
      <c r="C348" s="16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>
      <c r="A349" s="62"/>
      <c r="B349" s="16"/>
      <c r="C349" s="16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>
      <c r="A350" s="62"/>
      <c r="B350" s="16"/>
      <c r="C350" s="16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>
      <c r="A351" s="62"/>
      <c r="B351" s="16"/>
      <c r="C351" s="16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>
      <c r="A352" s="62"/>
      <c r="B352" s="16"/>
      <c r="C352" s="16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>
      <c r="A353" s="62"/>
      <c r="B353" s="16"/>
      <c r="C353" s="16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>
      <c r="A354" s="62"/>
      <c r="B354" s="16"/>
      <c r="C354" s="16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>
      <c r="A355" s="62"/>
      <c r="B355" s="16"/>
      <c r="C355" s="16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>
      <c r="A356" s="62"/>
      <c r="B356" s="16"/>
      <c r="C356" s="16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>
      <c r="A357" s="62"/>
      <c r="B357" s="16"/>
      <c r="C357" s="16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>
      <c r="A358" s="62"/>
      <c r="B358" s="16"/>
      <c r="C358" s="16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>
      <c r="A359" s="62"/>
      <c r="B359" s="16"/>
      <c r="C359" s="16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>
      <c r="A360" s="62"/>
      <c r="B360" s="16"/>
      <c r="C360" s="16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>
      <c r="A361" s="62"/>
      <c r="B361" s="16"/>
      <c r="C361" s="16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>
      <c r="A362" s="62"/>
      <c r="B362" s="16"/>
      <c r="C362" s="16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>
      <c r="A363" s="62"/>
      <c r="B363" s="16"/>
      <c r="C363" s="16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>
      <c r="A364" s="62"/>
      <c r="B364" s="16"/>
      <c r="C364" s="16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>
      <c r="A365" s="62"/>
      <c r="B365" s="16"/>
      <c r="C365" s="16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>
      <c r="A366" s="62"/>
      <c r="B366" s="16"/>
      <c r="C366" s="16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>
      <c r="A367" s="62"/>
      <c r="B367" s="16"/>
      <c r="C367" s="16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>
      <c r="A368" s="62"/>
      <c r="B368" s="16"/>
      <c r="C368" s="16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>
      <c r="A369" s="62"/>
      <c r="B369" s="16"/>
      <c r="C369" s="16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>
      <c r="A370" s="62"/>
      <c r="B370" s="16"/>
      <c r="C370" s="16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>
      <c r="A371" s="62"/>
      <c r="B371" s="16"/>
      <c r="C371" s="16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>
      <c r="A372" s="62"/>
      <c r="B372" s="16"/>
      <c r="C372" s="16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>
      <c r="A373" s="62"/>
      <c r="B373" s="16"/>
      <c r="C373" s="16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>
      <c r="A374" s="62"/>
      <c r="B374" s="16"/>
      <c r="C374" s="16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>
      <c r="A375" s="62"/>
      <c r="B375" s="16"/>
      <c r="C375" s="16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>
      <c r="A376" s="62"/>
      <c r="B376" s="16"/>
      <c r="C376" s="16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>
      <c r="A377" s="62"/>
      <c r="B377" s="16"/>
      <c r="C377" s="16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>
      <c r="A378" s="62"/>
      <c r="B378" s="16"/>
      <c r="C378" s="16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>
      <c r="A379" s="62"/>
      <c r="B379" s="16"/>
      <c r="C379" s="16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>
      <c r="A380" s="62"/>
      <c r="B380" s="16"/>
      <c r="C380" s="16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>
      <c r="A381" s="62"/>
      <c r="B381" s="16"/>
      <c r="C381" s="16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>
      <c r="A382" s="62"/>
      <c r="B382" s="16"/>
      <c r="C382" s="16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>
      <c r="A383" s="62"/>
      <c r="B383" s="16"/>
      <c r="C383" s="16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>
      <c r="A384" s="62"/>
      <c r="B384" s="16"/>
      <c r="C384" s="16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>
      <c r="A385" s="62"/>
      <c r="B385" s="16"/>
      <c r="C385" s="16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>
      <c r="A386" s="62"/>
      <c r="B386" s="16"/>
      <c r="C386" s="16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>
      <c r="A387" s="62"/>
      <c r="B387" s="16"/>
      <c r="C387" s="16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>
      <c r="A388" s="62"/>
      <c r="B388" s="16"/>
      <c r="C388" s="16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>
      <c r="A389" s="62"/>
      <c r="B389" s="16"/>
      <c r="C389" s="16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>
      <c r="A390" s="62"/>
      <c r="B390" s="16"/>
      <c r="C390" s="16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>
      <c r="A391" s="62"/>
      <c r="B391" s="16"/>
      <c r="C391" s="16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>
      <c r="A392" s="62"/>
      <c r="B392" s="16"/>
      <c r="C392" s="16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>
      <c r="A393" s="62"/>
      <c r="B393" s="16"/>
      <c r="C393" s="16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>
      <c r="A394" s="62"/>
      <c r="B394" s="16"/>
      <c r="C394" s="16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>
      <c r="A395" s="62"/>
      <c r="B395" s="16"/>
      <c r="C395" s="16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>
      <c r="A396" s="62"/>
      <c r="B396" s="16"/>
      <c r="C396" s="16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>
      <c r="A397" s="62"/>
      <c r="B397" s="16"/>
      <c r="C397" s="16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>
      <c r="A398" s="62"/>
      <c r="B398" s="16"/>
      <c r="C398" s="16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>
      <c r="A399" s="62"/>
      <c r="B399" s="16"/>
      <c r="C399" s="16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>
      <c r="A400" s="62"/>
      <c r="B400" s="16"/>
      <c r="C400" s="16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>
      <c r="A401" s="62"/>
      <c r="B401" s="16"/>
      <c r="C401" s="16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>
      <c r="A402" s="62"/>
      <c r="B402" s="16"/>
      <c r="C402" s="16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>
      <c r="A403" s="62"/>
      <c r="B403" s="16"/>
      <c r="C403" s="16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>
      <c r="A404" s="62"/>
      <c r="B404" s="16"/>
      <c r="C404" s="16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>
      <c r="A405" s="62"/>
      <c r="B405" s="16"/>
      <c r="C405" s="16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>
      <c r="A406" s="62"/>
      <c r="B406" s="16"/>
      <c r="C406" s="16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>
      <c r="A407" s="62"/>
      <c r="B407" s="16"/>
      <c r="C407" s="16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>
      <c r="A408" s="62"/>
      <c r="B408" s="16"/>
      <c r="C408" s="16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>
      <c r="A409" s="62"/>
      <c r="B409" s="16"/>
      <c r="C409" s="16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>
      <c r="A410" s="62"/>
      <c r="B410" s="16"/>
      <c r="C410" s="16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>
      <c r="A411" s="62"/>
      <c r="B411" s="16"/>
      <c r="C411" s="16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>
      <c r="A412" s="62"/>
      <c r="B412" s="16"/>
      <c r="C412" s="16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>
      <c r="A413" s="62"/>
      <c r="B413" s="16"/>
      <c r="C413" s="16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>
      <c r="A414" s="62"/>
      <c r="B414" s="16"/>
      <c r="C414" s="16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>
      <c r="A415" s="62"/>
      <c r="B415" s="16"/>
      <c r="C415" s="16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>
      <c r="A416" s="62"/>
      <c r="B416" s="16"/>
      <c r="C416" s="16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>
      <c r="A417" s="62"/>
      <c r="B417" s="16"/>
      <c r="C417" s="16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>
      <c r="A418" s="62"/>
      <c r="B418" s="16"/>
      <c r="C418" s="16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>
      <c r="A419" s="62"/>
      <c r="B419" s="16"/>
      <c r="C419" s="16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>
      <c r="A420" s="62"/>
      <c r="B420" s="16"/>
      <c r="C420" s="16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>
      <c r="A421" s="62"/>
      <c r="B421" s="16"/>
      <c r="C421" s="16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>
      <c r="A422" s="62"/>
      <c r="B422" s="16"/>
      <c r="C422" s="16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>
      <c r="A423" s="62"/>
      <c r="B423" s="16"/>
      <c r="C423" s="16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>
      <c r="A424" s="62"/>
      <c r="B424" s="16"/>
      <c r="C424" s="16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>
      <c r="A425" s="62"/>
      <c r="B425" s="16"/>
      <c r="C425" s="16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>
      <c r="A426" s="62"/>
      <c r="B426" s="16"/>
      <c r="C426" s="16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>
      <c r="A427" s="62"/>
      <c r="B427" s="16"/>
      <c r="C427" s="16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>
      <c r="A428" s="62"/>
      <c r="B428" s="16"/>
      <c r="C428" s="16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>
      <c r="A429" s="62"/>
      <c r="B429" s="16"/>
      <c r="C429" s="16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>
      <c r="A430" s="62"/>
      <c r="B430" s="16"/>
      <c r="C430" s="16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>
      <c r="A431" s="62"/>
      <c r="B431" s="16"/>
      <c r="C431" s="16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>
      <c r="A432" s="62"/>
      <c r="B432" s="16"/>
      <c r="C432" s="16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>
      <c r="A433" s="62"/>
      <c r="B433" s="16"/>
      <c r="C433" s="16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>
      <c r="A434" s="62"/>
      <c r="B434" s="16"/>
      <c r="C434" s="16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>
      <c r="A435" s="62"/>
      <c r="B435" s="16"/>
      <c r="C435" s="16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>
      <c r="A436" s="62"/>
      <c r="B436" s="16"/>
      <c r="C436" s="16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>
      <c r="A437" s="62"/>
      <c r="B437" s="16"/>
      <c r="C437" s="16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>
      <c r="A438" s="62"/>
      <c r="B438" s="16"/>
      <c r="C438" s="16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>
      <c r="A439" s="62"/>
      <c r="B439" s="16"/>
      <c r="C439" s="16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>
      <c r="A440" s="62"/>
      <c r="B440" s="16"/>
      <c r="C440" s="16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>
      <c r="A441" s="62"/>
      <c r="B441" s="16"/>
      <c r="C441" s="16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>
      <c r="A442" s="62"/>
      <c r="B442" s="16"/>
      <c r="C442" s="16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>
      <c r="A443" s="62"/>
      <c r="B443" s="16"/>
      <c r="C443" s="16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>
      <c r="A444" s="62"/>
      <c r="B444" s="16"/>
      <c r="C444" s="16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>
      <c r="A445" s="62"/>
      <c r="B445" s="16"/>
      <c r="C445" s="16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>
      <c r="A446" s="62"/>
      <c r="B446" s="16"/>
      <c r="C446" s="16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B447" s="284"/>
      <c r="C447" s="284"/>
    </row>
    <row r="448" spans="1:26" ht="15.75" customHeight="1">
      <c r="B448" s="284"/>
      <c r="C448" s="284"/>
    </row>
    <row r="449" spans="2:3" ht="15.75" customHeight="1">
      <c r="B449" s="284"/>
      <c r="C449" s="284"/>
    </row>
    <row r="450" spans="2:3" ht="15.75" customHeight="1">
      <c r="B450" s="284"/>
      <c r="C450" s="284"/>
    </row>
    <row r="451" spans="2:3" ht="15.75" customHeight="1">
      <c r="B451" s="284"/>
      <c r="C451" s="284"/>
    </row>
    <row r="452" spans="2:3" ht="15.75" customHeight="1">
      <c r="B452" s="284"/>
      <c r="C452" s="284"/>
    </row>
    <row r="453" spans="2:3" ht="15.75" customHeight="1">
      <c r="B453" s="284"/>
      <c r="C453" s="284"/>
    </row>
    <row r="454" spans="2:3" ht="15.75" customHeight="1">
      <c r="B454" s="284"/>
      <c r="C454" s="284"/>
    </row>
    <row r="455" spans="2:3" ht="15.75" customHeight="1">
      <c r="B455" s="284"/>
      <c r="C455" s="284"/>
    </row>
    <row r="456" spans="2:3" ht="15.75" customHeight="1">
      <c r="B456" s="284"/>
      <c r="C456" s="284"/>
    </row>
    <row r="457" spans="2:3" ht="15.75" customHeight="1">
      <c r="B457" s="284"/>
      <c r="C457" s="284"/>
    </row>
    <row r="458" spans="2:3" ht="15.75" customHeight="1">
      <c r="B458" s="284"/>
      <c r="C458" s="284"/>
    </row>
    <row r="459" spans="2:3" ht="15.75" customHeight="1">
      <c r="B459" s="284"/>
      <c r="C459" s="284"/>
    </row>
    <row r="460" spans="2:3" ht="15.75" customHeight="1">
      <c r="B460" s="284"/>
      <c r="C460" s="284"/>
    </row>
    <row r="461" spans="2:3" ht="15.75" customHeight="1">
      <c r="B461" s="284"/>
      <c r="C461" s="284"/>
    </row>
    <row r="462" spans="2:3" ht="15.75" customHeight="1">
      <c r="B462" s="284"/>
      <c r="C462" s="284"/>
    </row>
    <row r="463" spans="2:3" ht="15.75" customHeight="1">
      <c r="B463" s="284"/>
      <c r="C463" s="284"/>
    </row>
    <row r="464" spans="2:3" ht="15.75" customHeight="1">
      <c r="B464" s="284"/>
      <c r="C464" s="284"/>
    </row>
    <row r="465" spans="2:3" ht="15.75" customHeight="1">
      <c r="B465" s="284"/>
      <c r="C465" s="284"/>
    </row>
    <row r="466" spans="2:3" ht="15.75" customHeight="1">
      <c r="B466" s="284"/>
      <c r="C466" s="284"/>
    </row>
    <row r="467" spans="2:3" ht="15.75" customHeight="1">
      <c r="B467" s="284"/>
      <c r="C467" s="284"/>
    </row>
    <row r="468" spans="2:3" ht="15.75" customHeight="1">
      <c r="B468" s="284"/>
      <c r="C468" s="284"/>
    </row>
    <row r="469" spans="2:3" ht="15.75" customHeight="1">
      <c r="B469" s="284"/>
      <c r="C469" s="284"/>
    </row>
    <row r="470" spans="2:3" ht="15.75" customHeight="1">
      <c r="B470" s="284"/>
      <c r="C470" s="284"/>
    </row>
    <row r="471" spans="2:3" ht="15.75" customHeight="1">
      <c r="B471" s="284"/>
      <c r="C471" s="284"/>
    </row>
    <row r="472" spans="2:3" ht="15.75" customHeight="1">
      <c r="B472" s="284"/>
      <c r="C472" s="284"/>
    </row>
    <row r="473" spans="2:3" ht="15.75" customHeight="1">
      <c r="B473" s="284"/>
      <c r="C473" s="284"/>
    </row>
    <row r="474" spans="2:3" ht="15.75" customHeight="1">
      <c r="B474" s="284"/>
      <c r="C474" s="284"/>
    </row>
    <row r="475" spans="2:3" ht="15.75" customHeight="1">
      <c r="B475" s="284"/>
      <c r="C475" s="284"/>
    </row>
    <row r="476" spans="2:3" ht="15.75" customHeight="1">
      <c r="B476" s="284"/>
      <c r="C476" s="284"/>
    </row>
    <row r="477" spans="2:3" ht="15.75" customHeight="1">
      <c r="B477" s="284"/>
      <c r="C477" s="284"/>
    </row>
    <row r="478" spans="2:3" ht="15.75" customHeight="1">
      <c r="B478" s="284"/>
      <c r="C478" s="284"/>
    </row>
    <row r="479" spans="2:3" ht="15.75" customHeight="1">
      <c r="B479" s="284"/>
      <c r="C479" s="284"/>
    </row>
    <row r="480" spans="2:3" ht="15.75" customHeight="1">
      <c r="B480" s="284"/>
      <c r="C480" s="284"/>
    </row>
    <row r="481" spans="2:3" ht="15.75" customHeight="1">
      <c r="B481" s="284"/>
      <c r="C481" s="284"/>
    </row>
    <row r="482" spans="2:3" ht="15.75" customHeight="1">
      <c r="B482" s="284"/>
      <c r="C482" s="284"/>
    </row>
    <row r="483" spans="2:3" ht="15.75" customHeight="1">
      <c r="B483" s="284"/>
      <c r="C483" s="284"/>
    </row>
    <row r="484" spans="2:3" ht="15.75" customHeight="1">
      <c r="B484" s="284"/>
      <c r="C484" s="284"/>
    </row>
    <row r="485" spans="2:3" ht="15.75" customHeight="1">
      <c r="B485" s="284"/>
      <c r="C485" s="284"/>
    </row>
    <row r="486" spans="2:3" ht="15.75" customHeight="1">
      <c r="B486" s="284"/>
      <c r="C486" s="284"/>
    </row>
    <row r="487" spans="2:3" ht="15.75" customHeight="1">
      <c r="B487" s="284"/>
      <c r="C487" s="284"/>
    </row>
    <row r="488" spans="2:3" ht="15.75" customHeight="1">
      <c r="B488" s="284"/>
      <c r="C488" s="284"/>
    </row>
    <row r="489" spans="2:3" ht="15.75" customHeight="1">
      <c r="B489" s="284"/>
      <c r="C489" s="284"/>
    </row>
    <row r="490" spans="2:3" ht="15.75" customHeight="1">
      <c r="B490" s="284"/>
      <c r="C490" s="284"/>
    </row>
    <row r="491" spans="2:3" ht="15.75" customHeight="1">
      <c r="B491" s="284"/>
      <c r="C491" s="284"/>
    </row>
    <row r="492" spans="2:3" ht="15.75" customHeight="1">
      <c r="B492" s="284"/>
      <c r="C492" s="284"/>
    </row>
    <row r="493" spans="2:3" ht="15.75" customHeight="1">
      <c r="B493" s="284"/>
      <c r="C493" s="284"/>
    </row>
    <row r="494" spans="2:3" ht="15.75" customHeight="1">
      <c r="B494" s="284"/>
      <c r="C494" s="284"/>
    </row>
    <row r="495" spans="2:3" ht="15.75" customHeight="1">
      <c r="B495" s="284"/>
      <c r="C495" s="284"/>
    </row>
    <row r="496" spans="2:3" ht="15.75" customHeight="1">
      <c r="B496" s="284"/>
      <c r="C496" s="284"/>
    </row>
    <row r="497" spans="2:3" ht="15.75" customHeight="1">
      <c r="B497" s="284"/>
      <c r="C497" s="284"/>
    </row>
    <row r="498" spans="2:3" ht="15.75" customHeight="1">
      <c r="B498" s="284"/>
      <c r="C498" s="284"/>
    </row>
    <row r="499" spans="2:3" ht="15.75" customHeight="1">
      <c r="B499" s="284"/>
      <c r="C499" s="284"/>
    </row>
    <row r="500" spans="2:3" ht="15.75" customHeight="1">
      <c r="B500" s="284"/>
      <c r="C500" s="284"/>
    </row>
    <row r="501" spans="2:3" ht="15.75" customHeight="1">
      <c r="B501" s="284"/>
      <c r="C501" s="284"/>
    </row>
    <row r="502" spans="2:3" ht="15.75" customHeight="1">
      <c r="B502" s="284"/>
      <c r="C502" s="284"/>
    </row>
    <row r="503" spans="2:3" ht="15.75" customHeight="1">
      <c r="B503" s="284"/>
      <c r="C503" s="284"/>
    </row>
    <row r="504" spans="2:3" ht="15.75" customHeight="1">
      <c r="B504" s="284"/>
      <c r="C504" s="284"/>
    </row>
    <row r="505" spans="2:3" ht="15.75" customHeight="1">
      <c r="B505" s="284"/>
      <c r="C505" s="284"/>
    </row>
    <row r="506" spans="2:3" ht="15.75" customHeight="1">
      <c r="B506" s="284"/>
      <c r="C506" s="284"/>
    </row>
    <row r="507" spans="2:3" ht="15.75" customHeight="1">
      <c r="B507" s="284"/>
      <c r="C507" s="284"/>
    </row>
    <row r="508" spans="2:3" ht="15.75" customHeight="1">
      <c r="B508" s="284"/>
      <c r="C508" s="284"/>
    </row>
    <row r="509" spans="2:3" ht="15.75" customHeight="1">
      <c r="B509" s="284"/>
      <c r="C509" s="284"/>
    </row>
    <row r="510" spans="2:3" ht="15.75" customHeight="1">
      <c r="B510" s="284"/>
      <c r="C510" s="284"/>
    </row>
    <row r="511" spans="2:3" ht="15.75" customHeight="1">
      <c r="B511" s="284"/>
      <c r="C511" s="284"/>
    </row>
    <row r="512" spans="2:3" ht="15.75" customHeight="1">
      <c r="B512" s="284"/>
      <c r="C512" s="284"/>
    </row>
    <row r="513" spans="2:3" ht="15.75" customHeight="1">
      <c r="B513" s="284"/>
      <c r="C513" s="284"/>
    </row>
    <row r="514" spans="2:3" ht="15.75" customHeight="1">
      <c r="B514" s="284"/>
      <c r="C514" s="284"/>
    </row>
    <row r="515" spans="2:3" ht="15.75" customHeight="1">
      <c r="B515" s="284"/>
      <c r="C515" s="284"/>
    </row>
    <row r="516" spans="2:3" ht="15.75" customHeight="1">
      <c r="B516" s="284"/>
      <c r="C516" s="284"/>
    </row>
    <row r="517" spans="2:3" ht="15.75" customHeight="1">
      <c r="B517" s="284"/>
      <c r="C517" s="284"/>
    </row>
    <row r="518" spans="2:3" ht="15.75" customHeight="1">
      <c r="B518" s="284"/>
      <c r="C518" s="284"/>
    </row>
    <row r="519" spans="2:3" ht="15.75" customHeight="1">
      <c r="B519" s="284"/>
      <c r="C519" s="284"/>
    </row>
    <row r="520" spans="2:3" ht="15.75" customHeight="1">
      <c r="B520" s="284"/>
      <c r="C520" s="284"/>
    </row>
    <row r="521" spans="2:3" ht="15.75" customHeight="1">
      <c r="B521" s="284"/>
      <c r="C521" s="284"/>
    </row>
    <row r="522" spans="2:3" ht="15.75" customHeight="1">
      <c r="B522" s="284"/>
      <c r="C522" s="284"/>
    </row>
    <row r="523" spans="2:3" ht="15.75" customHeight="1">
      <c r="B523" s="284"/>
      <c r="C523" s="284"/>
    </row>
    <row r="524" spans="2:3" ht="15.75" customHeight="1">
      <c r="B524" s="284"/>
      <c r="C524" s="284"/>
    </row>
    <row r="525" spans="2:3" ht="15.75" customHeight="1">
      <c r="B525" s="284"/>
      <c r="C525" s="284"/>
    </row>
    <row r="526" spans="2:3" ht="15.75" customHeight="1">
      <c r="B526" s="284"/>
      <c r="C526" s="284"/>
    </row>
    <row r="527" spans="2:3" ht="15.75" customHeight="1">
      <c r="B527" s="284"/>
      <c r="C527" s="284"/>
    </row>
    <row r="528" spans="2:3" ht="15.75" customHeight="1">
      <c r="B528" s="284"/>
      <c r="C528" s="284"/>
    </row>
    <row r="529" spans="2:3" ht="15.75" customHeight="1">
      <c r="B529" s="284"/>
      <c r="C529" s="284"/>
    </row>
    <row r="530" spans="2:3" ht="15.75" customHeight="1">
      <c r="B530" s="284"/>
      <c r="C530" s="284"/>
    </row>
    <row r="531" spans="2:3" ht="15.75" customHeight="1">
      <c r="B531" s="284"/>
      <c r="C531" s="284"/>
    </row>
    <row r="532" spans="2:3" ht="15.75" customHeight="1">
      <c r="B532" s="284"/>
      <c r="C532" s="284"/>
    </row>
    <row r="533" spans="2:3" ht="15.75" customHeight="1">
      <c r="B533" s="284"/>
      <c r="C533" s="284"/>
    </row>
    <row r="534" spans="2:3" ht="15.75" customHeight="1">
      <c r="B534" s="284"/>
      <c r="C534" s="284"/>
    </row>
    <row r="535" spans="2:3" ht="15.75" customHeight="1">
      <c r="B535" s="284"/>
      <c r="C535" s="284"/>
    </row>
    <row r="536" spans="2:3" ht="15.75" customHeight="1">
      <c r="B536" s="284"/>
      <c r="C536" s="284"/>
    </row>
    <row r="537" spans="2:3" ht="15.75" customHeight="1">
      <c r="B537" s="284"/>
      <c r="C537" s="284"/>
    </row>
    <row r="538" spans="2:3" ht="15.75" customHeight="1">
      <c r="B538" s="284"/>
      <c r="C538" s="284"/>
    </row>
    <row r="539" spans="2:3" ht="15.75" customHeight="1">
      <c r="B539" s="284"/>
      <c r="C539" s="284"/>
    </row>
    <row r="540" spans="2:3" ht="15.75" customHeight="1">
      <c r="B540" s="284"/>
      <c r="C540" s="284"/>
    </row>
    <row r="541" spans="2:3" ht="15.75" customHeight="1">
      <c r="B541" s="284"/>
      <c r="C541" s="284"/>
    </row>
    <row r="542" spans="2:3" ht="15.75" customHeight="1">
      <c r="B542" s="284"/>
      <c r="C542" s="284"/>
    </row>
    <row r="543" spans="2:3" ht="15.75" customHeight="1">
      <c r="B543" s="284"/>
      <c r="C543" s="284"/>
    </row>
    <row r="544" spans="2:3" ht="15.75" customHeight="1">
      <c r="B544" s="284"/>
      <c r="C544" s="284"/>
    </row>
    <row r="545" spans="2:3" ht="15.75" customHeight="1">
      <c r="B545" s="284"/>
      <c r="C545" s="284"/>
    </row>
    <row r="546" spans="2:3" ht="15.75" customHeight="1">
      <c r="B546" s="284"/>
      <c r="C546" s="284"/>
    </row>
    <row r="547" spans="2:3" ht="15.75" customHeight="1">
      <c r="B547" s="284"/>
      <c r="C547" s="284"/>
    </row>
    <row r="548" spans="2:3" ht="15.75" customHeight="1">
      <c r="B548" s="284"/>
      <c r="C548" s="284"/>
    </row>
    <row r="549" spans="2:3" ht="15.75" customHeight="1">
      <c r="B549" s="284"/>
      <c r="C549" s="284"/>
    </row>
    <row r="550" spans="2:3" ht="15.75" customHeight="1">
      <c r="B550" s="284"/>
      <c r="C550" s="284"/>
    </row>
    <row r="551" spans="2:3" ht="15.75" customHeight="1">
      <c r="B551" s="284"/>
      <c r="C551" s="284"/>
    </row>
    <row r="552" spans="2:3" ht="15.75" customHeight="1">
      <c r="B552" s="284"/>
      <c r="C552" s="284"/>
    </row>
    <row r="553" spans="2:3" ht="15.75" customHeight="1">
      <c r="B553" s="284"/>
      <c r="C553" s="284"/>
    </row>
    <row r="554" spans="2:3" ht="15.75" customHeight="1">
      <c r="B554" s="284"/>
      <c r="C554" s="284"/>
    </row>
    <row r="555" spans="2:3" ht="15.75" customHeight="1">
      <c r="B555" s="284"/>
      <c r="C555" s="284"/>
    </row>
    <row r="556" spans="2:3" ht="15.75" customHeight="1">
      <c r="B556" s="284"/>
      <c r="C556" s="284"/>
    </row>
    <row r="557" spans="2:3" ht="15.75" customHeight="1">
      <c r="B557" s="284"/>
      <c r="C557" s="284"/>
    </row>
    <row r="558" spans="2:3" ht="15.75" customHeight="1">
      <c r="B558" s="284"/>
      <c r="C558" s="284"/>
    </row>
    <row r="559" spans="2:3" ht="15.75" customHeight="1">
      <c r="B559" s="284"/>
      <c r="C559" s="284"/>
    </row>
    <row r="560" spans="2:3" ht="15.75" customHeight="1">
      <c r="B560" s="284"/>
      <c r="C560" s="284"/>
    </row>
    <row r="561" spans="2:3" ht="15.75" customHeight="1">
      <c r="B561" s="284"/>
      <c r="C561" s="284"/>
    </row>
    <row r="562" spans="2:3" ht="15.75" customHeight="1">
      <c r="B562" s="284"/>
      <c r="C562" s="284"/>
    </row>
    <row r="563" spans="2:3" ht="15.75" customHeight="1">
      <c r="B563" s="284"/>
      <c r="C563" s="284"/>
    </row>
    <row r="564" spans="2:3" ht="15.75" customHeight="1">
      <c r="B564" s="284"/>
      <c r="C564" s="284"/>
    </row>
    <row r="565" spans="2:3" ht="15.75" customHeight="1">
      <c r="B565" s="284"/>
      <c r="C565" s="284"/>
    </row>
    <row r="566" spans="2:3" ht="15.75" customHeight="1">
      <c r="B566" s="284"/>
      <c r="C566" s="284"/>
    </row>
    <row r="567" spans="2:3" ht="15.75" customHeight="1">
      <c r="B567" s="284"/>
      <c r="C567" s="284"/>
    </row>
    <row r="568" spans="2:3" ht="15.75" customHeight="1">
      <c r="B568" s="284"/>
      <c r="C568" s="284"/>
    </row>
    <row r="569" spans="2:3" ht="15.75" customHeight="1">
      <c r="B569" s="284"/>
      <c r="C569" s="284"/>
    </row>
    <row r="570" spans="2:3" ht="15.75" customHeight="1">
      <c r="B570" s="284"/>
      <c r="C570" s="284"/>
    </row>
    <row r="571" spans="2:3" ht="15.75" customHeight="1">
      <c r="B571" s="284"/>
      <c r="C571" s="284"/>
    </row>
    <row r="572" spans="2:3" ht="15.75" customHeight="1">
      <c r="B572" s="284"/>
      <c r="C572" s="284"/>
    </row>
    <row r="573" spans="2:3" ht="15.75" customHeight="1">
      <c r="B573" s="284"/>
      <c r="C573" s="284"/>
    </row>
    <row r="574" spans="2:3" ht="15.75" customHeight="1">
      <c r="B574" s="284"/>
      <c r="C574" s="284"/>
    </row>
    <row r="575" spans="2:3" ht="15.75" customHeight="1">
      <c r="B575" s="284"/>
      <c r="C575" s="284"/>
    </row>
    <row r="576" spans="2:3" ht="15.75" customHeight="1">
      <c r="B576" s="284"/>
      <c r="C576" s="284"/>
    </row>
    <row r="577" spans="2:3" ht="15.75" customHeight="1">
      <c r="B577" s="284"/>
      <c r="C577" s="284"/>
    </row>
    <row r="578" spans="2:3" ht="15.75" customHeight="1">
      <c r="B578" s="284"/>
      <c r="C578" s="284"/>
    </row>
    <row r="579" spans="2:3" ht="15.75" customHeight="1">
      <c r="B579" s="284"/>
      <c r="C579" s="284"/>
    </row>
    <row r="580" spans="2:3" ht="15.75" customHeight="1">
      <c r="B580" s="284"/>
      <c r="C580" s="284"/>
    </row>
    <row r="581" spans="2:3" ht="15.75" customHeight="1">
      <c r="B581" s="284"/>
      <c r="C581" s="284"/>
    </row>
    <row r="582" spans="2:3" ht="15.75" customHeight="1">
      <c r="B582" s="284"/>
      <c r="C582" s="284"/>
    </row>
    <row r="583" spans="2:3" ht="15.75" customHeight="1">
      <c r="B583" s="284"/>
      <c r="C583" s="284"/>
    </row>
    <row r="584" spans="2:3" ht="15.75" customHeight="1">
      <c r="B584" s="284"/>
      <c r="C584" s="284"/>
    </row>
    <row r="585" spans="2:3" ht="15.75" customHeight="1">
      <c r="B585" s="284"/>
      <c r="C585" s="284"/>
    </row>
    <row r="586" spans="2:3" ht="15.75" customHeight="1">
      <c r="B586" s="284"/>
      <c r="C586" s="284"/>
    </row>
    <row r="587" spans="2:3" ht="15.75" customHeight="1">
      <c r="B587" s="284"/>
      <c r="C587" s="284"/>
    </row>
    <row r="588" spans="2:3" ht="15.75" customHeight="1">
      <c r="B588" s="284"/>
      <c r="C588" s="284"/>
    </row>
    <row r="589" spans="2:3" ht="15.75" customHeight="1">
      <c r="B589" s="284"/>
      <c r="C589" s="284"/>
    </row>
    <row r="590" spans="2:3" ht="15.75" customHeight="1">
      <c r="B590" s="284"/>
      <c r="C590" s="284"/>
    </row>
    <row r="591" spans="2:3" ht="15.75" customHeight="1">
      <c r="B591" s="284"/>
      <c r="C591" s="284"/>
    </row>
    <row r="592" spans="2:3" ht="15.75" customHeight="1">
      <c r="B592" s="284"/>
      <c r="C592" s="284"/>
    </row>
    <row r="593" spans="2:3" ht="15.75" customHeight="1">
      <c r="B593" s="284"/>
      <c r="C593" s="284"/>
    </row>
    <row r="594" spans="2:3" ht="15.75" customHeight="1">
      <c r="B594" s="284"/>
      <c r="C594" s="284"/>
    </row>
    <row r="595" spans="2:3" ht="15.75" customHeight="1">
      <c r="B595" s="284"/>
      <c r="C595" s="284"/>
    </row>
    <row r="596" spans="2:3" ht="15.75" customHeight="1">
      <c r="B596" s="284"/>
      <c r="C596" s="284"/>
    </row>
    <row r="597" spans="2:3" ht="15.75" customHeight="1">
      <c r="B597" s="284"/>
      <c r="C597" s="284"/>
    </row>
    <row r="598" spans="2:3" ht="15.75" customHeight="1">
      <c r="B598" s="284"/>
      <c r="C598" s="284"/>
    </row>
    <row r="599" spans="2:3" ht="15.75" customHeight="1">
      <c r="B599" s="284"/>
      <c r="C599" s="284"/>
    </row>
    <row r="600" spans="2:3" ht="15.75" customHeight="1">
      <c r="B600" s="284"/>
      <c r="C600" s="284"/>
    </row>
    <row r="601" spans="2:3" ht="15.75" customHeight="1">
      <c r="B601" s="284"/>
      <c r="C601" s="284"/>
    </row>
    <row r="602" spans="2:3" ht="15.75" customHeight="1">
      <c r="B602" s="284"/>
      <c r="C602" s="284"/>
    </row>
    <row r="603" spans="2:3" ht="15.75" customHeight="1">
      <c r="B603" s="284"/>
      <c r="C603" s="284"/>
    </row>
    <row r="604" spans="2:3" ht="15.75" customHeight="1">
      <c r="B604" s="284"/>
      <c r="C604" s="284"/>
    </row>
    <row r="605" spans="2:3" ht="15.75" customHeight="1">
      <c r="B605" s="284"/>
      <c r="C605" s="284"/>
    </row>
    <row r="606" spans="2:3" ht="15.75" customHeight="1">
      <c r="B606" s="284"/>
      <c r="C606" s="284"/>
    </row>
    <row r="607" spans="2:3" ht="15.75" customHeight="1">
      <c r="B607" s="284"/>
      <c r="C607" s="284"/>
    </row>
    <row r="608" spans="2:3" ht="15.75" customHeight="1">
      <c r="B608" s="284"/>
      <c r="C608" s="284"/>
    </row>
    <row r="609" spans="2:3" ht="15.75" customHeight="1">
      <c r="B609" s="284"/>
      <c r="C609" s="284"/>
    </row>
    <row r="610" spans="2:3" ht="15.75" customHeight="1">
      <c r="B610" s="284"/>
      <c r="C610" s="284"/>
    </row>
    <row r="611" spans="2:3" ht="15.75" customHeight="1">
      <c r="B611" s="284"/>
      <c r="C611" s="284"/>
    </row>
    <row r="612" spans="2:3" ht="15.75" customHeight="1">
      <c r="B612" s="284"/>
      <c r="C612" s="284"/>
    </row>
    <row r="613" spans="2:3" ht="15.75" customHeight="1">
      <c r="B613" s="284"/>
      <c r="C613" s="284"/>
    </row>
    <row r="614" spans="2:3" ht="15.75" customHeight="1">
      <c r="B614" s="284"/>
      <c r="C614" s="284"/>
    </row>
    <row r="615" spans="2:3" ht="15.75" customHeight="1">
      <c r="B615" s="284"/>
      <c r="C615" s="284"/>
    </row>
    <row r="616" spans="2:3" ht="15.75" customHeight="1">
      <c r="B616" s="284"/>
      <c r="C616" s="284"/>
    </row>
    <row r="617" spans="2:3" ht="15.75" customHeight="1">
      <c r="B617" s="284"/>
      <c r="C617" s="284"/>
    </row>
    <row r="618" spans="2:3" ht="15.75" customHeight="1">
      <c r="B618" s="284"/>
      <c r="C618" s="284"/>
    </row>
    <row r="619" spans="2:3" ht="15.75" customHeight="1">
      <c r="B619" s="284"/>
      <c r="C619" s="284"/>
    </row>
    <row r="620" spans="2:3" ht="15.75" customHeight="1">
      <c r="B620" s="284"/>
      <c r="C620" s="284"/>
    </row>
    <row r="621" spans="2:3" ht="15.75" customHeight="1">
      <c r="B621" s="284"/>
      <c r="C621" s="284"/>
    </row>
    <row r="622" spans="2:3" ht="15.75" customHeight="1">
      <c r="B622" s="284"/>
      <c r="C622" s="284"/>
    </row>
    <row r="623" spans="2:3" ht="15.75" customHeight="1">
      <c r="B623" s="284"/>
      <c r="C623" s="284"/>
    </row>
    <row r="624" spans="2:3" ht="15.75" customHeight="1">
      <c r="B624" s="284"/>
      <c r="C624" s="284"/>
    </row>
    <row r="625" spans="2:3" ht="15.75" customHeight="1">
      <c r="B625" s="284"/>
      <c r="C625" s="284"/>
    </row>
    <row r="626" spans="2:3" ht="15.75" customHeight="1">
      <c r="B626" s="284"/>
      <c r="C626" s="284"/>
    </row>
    <row r="627" spans="2:3" ht="15.75" customHeight="1">
      <c r="B627" s="284"/>
      <c r="C627" s="284"/>
    </row>
    <row r="628" spans="2:3" ht="15.75" customHeight="1">
      <c r="B628" s="284"/>
      <c r="C628" s="284"/>
    </row>
    <row r="629" spans="2:3" ht="15.75" customHeight="1">
      <c r="B629" s="284"/>
      <c r="C629" s="284"/>
    </row>
    <row r="630" spans="2:3" ht="15.75" customHeight="1">
      <c r="B630" s="284"/>
      <c r="C630" s="284"/>
    </row>
    <row r="631" spans="2:3" ht="15.75" customHeight="1">
      <c r="B631" s="284"/>
      <c r="C631" s="284"/>
    </row>
    <row r="632" spans="2:3" ht="15.75" customHeight="1">
      <c r="B632" s="284"/>
      <c r="C632" s="284"/>
    </row>
    <row r="633" spans="2:3" ht="15.75" customHeight="1">
      <c r="B633" s="284"/>
      <c r="C633" s="284"/>
    </row>
    <row r="634" spans="2:3" ht="15.75" customHeight="1">
      <c r="B634" s="284"/>
      <c r="C634" s="284"/>
    </row>
    <row r="635" spans="2:3" ht="15.75" customHeight="1">
      <c r="B635" s="284"/>
      <c r="C635" s="284"/>
    </row>
    <row r="636" spans="2:3" ht="15.75" customHeight="1">
      <c r="B636" s="284"/>
      <c r="C636" s="284"/>
    </row>
    <row r="637" spans="2:3" ht="15.75" customHeight="1">
      <c r="B637" s="284"/>
      <c r="C637" s="284"/>
    </row>
    <row r="638" spans="2:3" ht="15.75" customHeight="1">
      <c r="B638" s="284"/>
      <c r="C638" s="284"/>
    </row>
    <row r="639" spans="2:3" ht="15.75" customHeight="1">
      <c r="B639" s="284"/>
      <c r="C639" s="284"/>
    </row>
    <row r="640" spans="2:3" ht="15.75" customHeight="1">
      <c r="B640" s="284"/>
      <c r="C640" s="284"/>
    </row>
    <row r="641" spans="2:3" ht="15.75" customHeight="1">
      <c r="B641" s="284"/>
      <c r="C641" s="284"/>
    </row>
    <row r="642" spans="2:3" ht="15.75" customHeight="1">
      <c r="B642" s="284"/>
      <c r="C642" s="284"/>
    </row>
    <row r="643" spans="2:3" ht="15.75" customHeight="1">
      <c r="B643" s="284"/>
      <c r="C643" s="284"/>
    </row>
    <row r="644" spans="2:3" ht="15.75" customHeight="1">
      <c r="B644" s="284"/>
      <c r="C644" s="284"/>
    </row>
    <row r="645" spans="2:3" ht="15.75" customHeight="1">
      <c r="B645" s="284"/>
      <c r="C645" s="284"/>
    </row>
    <row r="646" spans="2:3" ht="15.75" customHeight="1">
      <c r="B646" s="284"/>
      <c r="C646" s="284"/>
    </row>
    <row r="647" spans="2:3" ht="15.75" customHeight="1">
      <c r="B647" s="284"/>
      <c r="C647" s="284"/>
    </row>
    <row r="648" spans="2:3" ht="15.75" customHeight="1">
      <c r="B648" s="284"/>
      <c r="C648" s="284"/>
    </row>
    <row r="649" spans="2:3" ht="15.75" customHeight="1">
      <c r="B649" s="284"/>
      <c r="C649" s="284"/>
    </row>
    <row r="650" spans="2:3" ht="15.75" customHeight="1">
      <c r="B650" s="284"/>
      <c r="C650" s="284"/>
    </row>
    <row r="651" spans="2:3" ht="15.75" customHeight="1">
      <c r="B651" s="284"/>
      <c r="C651" s="284"/>
    </row>
    <row r="652" spans="2:3" ht="15.75" customHeight="1">
      <c r="B652" s="284"/>
      <c r="C652" s="284"/>
    </row>
    <row r="653" spans="2:3" ht="15.75" customHeight="1">
      <c r="B653" s="284"/>
      <c r="C653" s="284"/>
    </row>
    <row r="654" spans="2:3" ht="15.75" customHeight="1">
      <c r="B654" s="284"/>
      <c r="C654" s="284"/>
    </row>
    <row r="655" spans="2:3" ht="15.75" customHeight="1">
      <c r="B655" s="284"/>
      <c r="C655" s="284"/>
    </row>
    <row r="656" spans="2:3" ht="15.75" customHeight="1">
      <c r="B656" s="284"/>
      <c r="C656" s="284"/>
    </row>
    <row r="657" spans="2:3" ht="15.75" customHeight="1">
      <c r="B657" s="284"/>
      <c r="C657" s="284"/>
    </row>
    <row r="658" spans="2:3" ht="15.75" customHeight="1">
      <c r="B658" s="284"/>
      <c r="C658" s="284"/>
    </row>
    <row r="659" spans="2:3" ht="15.75" customHeight="1">
      <c r="B659" s="284"/>
      <c r="C659" s="284"/>
    </row>
    <row r="660" spans="2:3" ht="15.75" customHeight="1">
      <c r="B660" s="284"/>
      <c r="C660" s="284"/>
    </row>
    <row r="661" spans="2:3" ht="15.75" customHeight="1">
      <c r="B661" s="284"/>
      <c r="C661" s="284"/>
    </row>
    <row r="662" spans="2:3" ht="15.75" customHeight="1">
      <c r="B662" s="284"/>
      <c r="C662" s="284"/>
    </row>
    <row r="663" spans="2:3" ht="15.75" customHeight="1">
      <c r="B663" s="284"/>
      <c r="C663" s="284"/>
    </row>
    <row r="664" spans="2:3" ht="15.75" customHeight="1">
      <c r="B664" s="284"/>
      <c r="C664" s="284"/>
    </row>
    <row r="665" spans="2:3" ht="15.75" customHeight="1">
      <c r="B665" s="284"/>
      <c r="C665" s="284"/>
    </row>
    <row r="666" spans="2:3" ht="15.75" customHeight="1">
      <c r="B666" s="284"/>
      <c r="C666" s="284"/>
    </row>
    <row r="667" spans="2:3" ht="15.75" customHeight="1">
      <c r="B667" s="284"/>
      <c r="C667" s="284"/>
    </row>
    <row r="668" spans="2:3" ht="15.75" customHeight="1">
      <c r="B668" s="284"/>
      <c r="C668" s="284"/>
    </row>
    <row r="669" spans="2:3" ht="15.75" customHeight="1">
      <c r="B669" s="284"/>
      <c r="C669" s="284"/>
    </row>
    <row r="670" spans="2:3" ht="15.75" customHeight="1">
      <c r="B670" s="284"/>
      <c r="C670" s="284"/>
    </row>
    <row r="671" spans="2:3" ht="15.75" customHeight="1">
      <c r="B671" s="284"/>
      <c r="C671" s="284"/>
    </row>
    <row r="672" spans="2:3" ht="15.75" customHeight="1">
      <c r="B672" s="284"/>
      <c r="C672" s="284"/>
    </row>
    <row r="673" spans="2:3" ht="15.75" customHeight="1">
      <c r="B673" s="284"/>
      <c r="C673" s="284"/>
    </row>
    <row r="674" spans="2:3" ht="15.75" customHeight="1">
      <c r="B674" s="284"/>
      <c r="C674" s="284"/>
    </row>
    <row r="675" spans="2:3" ht="15.75" customHeight="1">
      <c r="B675" s="284"/>
      <c r="C675" s="284"/>
    </row>
    <row r="676" spans="2:3" ht="15.75" customHeight="1">
      <c r="B676" s="284"/>
      <c r="C676" s="284"/>
    </row>
    <row r="677" spans="2:3" ht="15.75" customHeight="1">
      <c r="B677" s="284"/>
      <c r="C677" s="284"/>
    </row>
    <row r="678" spans="2:3" ht="15.75" customHeight="1">
      <c r="B678" s="284"/>
      <c r="C678" s="284"/>
    </row>
    <row r="679" spans="2:3" ht="15.75" customHeight="1">
      <c r="B679" s="284"/>
      <c r="C679" s="284"/>
    </row>
    <row r="680" spans="2:3" ht="15.75" customHeight="1">
      <c r="B680" s="284"/>
      <c r="C680" s="284"/>
    </row>
    <row r="681" spans="2:3" ht="15.75" customHeight="1">
      <c r="B681" s="284"/>
      <c r="C681" s="284"/>
    </row>
    <row r="682" spans="2:3" ht="15.75" customHeight="1">
      <c r="B682" s="284"/>
      <c r="C682" s="284"/>
    </row>
    <row r="683" spans="2:3" ht="15.75" customHeight="1">
      <c r="B683" s="284"/>
      <c r="C683" s="284"/>
    </row>
    <row r="684" spans="2:3" ht="15.75" customHeight="1">
      <c r="B684" s="284"/>
      <c r="C684" s="284"/>
    </row>
    <row r="685" spans="2:3" ht="15.75" customHeight="1">
      <c r="B685" s="284"/>
      <c r="C685" s="284"/>
    </row>
    <row r="686" spans="2:3" ht="15.75" customHeight="1">
      <c r="B686" s="284"/>
      <c r="C686" s="284"/>
    </row>
    <row r="687" spans="2:3" ht="15.75" customHeight="1">
      <c r="B687" s="284"/>
      <c r="C687" s="284"/>
    </row>
    <row r="688" spans="2:3" ht="15.75" customHeight="1">
      <c r="B688" s="284"/>
      <c r="C688" s="284"/>
    </row>
    <row r="689" spans="2:3" ht="15.75" customHeight="1">
      <c r="B689" s="284"/>
      <c r="C689" s="284"/>
    </row>
    <row r="690" spans="2:3" ht="15.75" customHeight="1">
      <c r="B690" s="284"/>
      <c r="C690" s="284"/>
    </row>
    <row r="691" spans="2:3" ht="15.75" customHeight="1">
      <c r="B691" s="284"/>
      <c r="C691" s="284"/>
    </row>
    <row r="692" spans="2:3" ht="15.75" customHeight="1">
      <c r="B692" s="284"/>
      <c r="C692" s="284"/>
    </row>
    <row r="693" spans="2:3" ht="15.75" customHeight="1">
      <c r="B693" s="284"/>
      <c r="C693" s="284"/>
    </row>
    <row r="694" spans="2:3" ht="15.75" customHeight="1">
      <c r="B694" s="284"/>
      <c r="C694" s="284"/>
    </row>
    <row r="695" spans="2:3" ht="15.75" customHeight="1">
      <c r="B695" s="284"/>
      <c r="C695" s="284"/>
    </row>
    <row r="696" spans="2:3" ht="15.75" customHeight="1">
      <c r="B696" s="284"/>
      <c r="C696" s="284"/>
    </row>
    <row r="697" spans="2:3" ht="15.75" customHeight="1">
      <c r="B697" s="284"/>
      <c r="C697" s="284"/>
    </row>
    <row r="698" spans="2:3" ht="15.75" customHeight="1">
      <c r="B698" s="284"/>
      <c r="C698" s="284"/>
    </row>
    <row r="699" spans="2:3" ht="15.75" customHeight="1">
      <c r="B699" s="284"/>
      <c r="C699" s="284"/>
    </row>
    <row r="700" spans="2:3" ht="15.75" customHeight="1">
      <c r="B700" s="284"/>
      <c r="C700" s="284"/>
    </row>
    <row r="701" spans="2:3" ht="15.75" customHeight="1">
      <c r="B701" s="284"/>
      <c r="C701" s="284"/>
    </row>
    <row r="702" spans="2:3" ht="15.75" customHeight="1">
      <c r="B702" s="284"/>
      <c r="C702" s="284"/>
    </row>
    <row r="703" spans="2:3" ht="15.75" customHeight="1">
      <c r="B703" s="284"/>
      <c r="C703" s="284"/>
    </row>
    <row r="704" spans="2:3" ht="15.75" customHeight="1">
      <c r="B704" s="284"/>
      <c r="C704" s="284"/>
    </row>
    <row r="705" spans="2:3" ht="15.75" customHeight="1">
      <c r="B705" s="284"/>
      <c r="C705" s="284"/>
    </row>
    <row r="706" spans="2:3" ht="15.75" customHeight="1">
      <c r="B706" s="284"/>
      <c r="C706" s="284"/>
    </row>
    <row r="707" spans="2:3" ht="15.75" customHeight="1">
      <c r="B707" s="284"/>
      <c r="C707" s="284"/>
    </row>
    <row r="708" spans="2:3" ht="15.75" customHeight="1">
      <c r="B708" s="284"/>
      <c r="C708" s="284"/>
    </row>
    <row r="709" spans="2:3" ht="15.75" customHeight="1">
      <c r="B709" s="284"/>
      <c r="C709" s="284"/>
    </row>
    <row r="710" spans="2:3" ht="15.75" customHeight="1">
      <c r="B710" s="284"/>
      <c r="C710" s="284"/>
    </row>
    <row r="711" spans="2:3" ht="15.75" customHeight="1">
      <c r="B711" s="284"/>
      <c r="C711" s="284"/>
    </row>
    <row r="712" spans="2:3" ht="15.75" customHeight="1">
      <c r="B712" s="284"/>
      <c r="C712" s="284"/>
    </row>
    <row r="713" spans="2:3" ht="15.75" customHeight="1">
      <c r="B713" s="284"/>
      <c r="C713" s="284"/>
    </row>
    <row r="714" spans="2:3" ht="15.75" customHeight="1">
      <c r="B714" s="284"/>
      <c r="C714" s="284"/>
    </row>
    <row r="715" spans="2:3" ht="15.75" customHeight="1">
      <c r="B715" s="284"/>
      <c r="C715" s="284"/>
    </row>
    <row r="716" spans="2:3" ht="15.75" customHeight="1">
      <c r="B716" s="284"/>
      <c r="C716" s="284"/>
    </row>
    <row r="717" spans="2:3" ht="15.75" customHeight="1">
      <c r="B717" s="284"/>
      <c r="C717" s="284"/>
    </row>
    <row r="718" spans="2:3" ht="15.75" customHeight="1">
      <c r="B718" s="284"/>
      <c r="C718" s="284"/>
    </row>
    <row r="719" spans="2:3" ht="15.75" customHeight="1">
      <c r="B719" s="284"/>
      <c r="C719" s="284"/>
    </row>
    <row r="720" spans="2:3" ht="15.75" customHeight="1">
      <c r="B720" s="284"/>
      <c r="C720" s="284"/>
    </row>
    <row r="721" spans="2:3" ht="15.75" customHeight="1">
      <c r="B721" s="284"/>
      <c r="C721" s="284"/>
    </row>
    <row r="722" spans="2:3" ht="15.75" customHeight="1">
      <c r="B722" s="284"/>
      <c r="C722" s="284"/>
    </row>
    <row r="723" spans="2:3" ht="15.75" customHeight="1">
      <c r="B723" s="284"/>
      <c r="C723" s="284"/>
    </row>
    <row r="724" spans="2:3" ht="15.75" customHeight="1">
      <c r="B724" s="284"/>
      <c r="C724" s="284"/>
    </row>
    <row r="725" spans="2:3" ht="15.75" customHeight="1">
      <c r="B725" s="284"/>
      <c r="C725" s="284"/>
    </row>
    <row r="726" spans="2:3" ht="15.75" customHeight="1">
      <c r="B726" s="284"/>
      <c r="C726" s="284"/>
    </row>
    <row r="727" spans="2:3" ht="15.75" customHeight="1">
      <c r="B727" s="284"/>
      <c r="C727" s="284"/>
    </row>
    <row r="728" spans="2:3" ht="15.75" customHeight="1">
      <c r="B728" s="284"/>
      <c r="C728" s="284"/>
    </row>
    <row r="729" spans="2:3" ht="15.75" customHeight="1">
      <c r="B729" s="284"/>
      <c r="C729" s="284"/>
    </row>
    <row r="730" spans="2:3" ht="15.75" customHeight="1">
      <c r="B730" s="284"/>
      <c r="C730" s="284"/>
    </row>
    <row r="731" spans="2:3" ht="15.75" customHeight="1">
      <c r="B731" s="284"/>
      <c r="C731" s="284"/>
    </row>
    <row r="732" spans="2:3" ht="15.75" customHeight="1">
      <c r="B732" s="284"/>
      <c r="C732" s="284"/>
    </row>
    <row r="733" spans="2:3" ht="15.75" customHeight="1">
      <c r="B733" s="284"/>
      <c r="C733" s="284"/>
    </row>
    <row r="734" spans="2:3" ht="15.75" customHeight="1">
      <c r="B734" s="284"/>
      <c r="C734" s="284"/>
    </row>
    <row r="735" spans="2:3" ht="15.75" customHeight="1">
      <c r="B735" s="284"/>
      <c r="C735" s="284"/>
    </row>
    <row r="736" spans="2:3" ht="15.75" customHeight="1">
      <c r="B736" s="284"/>
      <c r="C736" s="284"/>
    </row>
    <row r="737" spans="2:3" ht="15.75" customHeight="1">
      <c r="B737" s="284"/>
      <c r="C737" s="284"/>
    </row>
    <row r="738" spans="2:3" ht="15.75" customHeight="1">
      <c r="B738" s="284"/>
      <c r="C738" s="284"/>
    </row>
    <row r="739" spans="2:3" ht="15.75" customHeight="1">
      <c r="B739" s="284"/>
      <c r="C739" s="284"/>
    </row>
    <row r="740" spans="2:3" ht="15.75" customHeight="1">
      <c r="B740" s="284"/>
      <c r="C740" s="284"/>
    </row>
    <row r="741" spans="2:3" ht="15.75" customHeight="1">
      <c r="B741" s="284"/>
      <c r="C741" s="284"/>
    </row>
    <row r="742" spans="2:3" ht="15.75" customHeight="1">
      <c r="B742" s="284"/>
      <c r="C742" s="284"/>
    </row>
    <row r="743" spans="2:3" ht="15.75" customHeight="1">
      <c r="B743" s="284"/>
      <c r="C743" s="284"/>
    </row>
    <row r="744" spans="2:3" ht="15.75" customHeight="1">
      <c r="B744" s="284"/>
      <c r="C744" s="284"/>
    </row>
    <row r="745" spans="2:3" ht="15.75" customHeight="1">
      <c r="B745" s="284"/>
      <c r="C745" s="284"/>
    </row>
    <row r="746" spans="2:3" ht="15.75" customHeight="1">
      <c r="B746" s="284"/>
      <c r="C746" s="284"/>
    </row>
    <row r="747" spans="2:3" ht="15.75" customHeight="1">
      <c r="B747" s="284"/>
      <c r="C747" s="284"/>
    </row>
    <row r="748" spans="2:3" ht="15.75" customHeight="1">
      <c r="B748" s="284"/>
      <c r="C748" s="284"/>
    </row>
    <row r="749" spans="2:3" ht="15.75" customHeight="1">
      <c r="B749" s="284"/>
      <c r="C749" s="284"/>
    </row>
    <row r="750" spans="2:3" ht="15.75" customHeight="1">
      <c r="B750" s="284"/>
      <c r="C750" s="284"/>
    </row>
    <row r="751" spans="2:3" ht="15.75" customHeight="1">
      <c r="B751" s="284"/>
      <c r="C751" s="284"/>
    </row>
    <row r="752" spans="2:3" ht="15.75" customHeight="1">
      <c r="B752" s="284"/>
      <c r="C752" s="284"/>
    </row>
    <row r="753" spans="2:3" ht="15.75" customHeight="1">
      <c r="B753" s="284"/>
      <c r="C753" s="284"/>
    </row>
    <row r="754" spans="2:3" ht="15.75" customHeight="1">
      <c r="B754" s="284"/>
      <c r="C754" s="284"/>
    </row>
    <row r="755" spans="2:3" ht="15.75" customHeight="1">
      <c r="B755" s="284"/>
      <c r="C755" s="284"/>
    </row>
    <row r="756" spans="2:3" ht="15.75" customHeight="1">
      <c r="B756" s="284"/>
      <c r="C756" s="284"/>
    </row>
    <row r="757" spans="2:3" ht="15.75" customHeight="1">
      <c r="B757" s="284"/>
      <c r="C757" s="284"/>
    </row>
    <row r="758" spans="2:3" ht="15.75" customHeight="1">
      <c r="B758" s="284"/>
      <c r="C758" s="284"/>
    </row>
    <row r="759" spans="2:3" ht="15.75" customHeight="1">
      <c r="B759" s="284"/>
      <c r="C759" s="284"/>
    </row>
    <row r="760" spans="2:3" ht="15.75" customHeight="1">
      <c r="B760" s="284"/>
      <c r="C760" s="284"/>
    </row>
    <row r="761" spans="2:3" ht="15.75" customHeight="1">
      <c r="B761" s="284"/>
      <c r="C761" s="284"/>
    </row>
    <row r="762" spans="2:3" ht="15.75" customHeight="1">
      <c r="B762" s="284"/>
      <c r="C762" s="284"/>
    </row>
    <row r="763" spans="2:3" ht="15.75" customHeight="1">
      <c r="B763" s="284"/>
      <c r="C763" s="284"/>
    </row>
    <row r="764" spans="2:3" ht="15.75" customHeight="1">
      <c r="B764" s="284"/>
      <c r="C764" s="284"/>
    </row>
    <row r="765" spans="2:3" ht="15.75" customHeight="1">
      <c r="B765" s="284"/>
      <c r="C765" s="284"/>
    </row>
    <row r="766" spans="2:3" ht="15.75" customHeight="1">
      <c r="B766" s="284"/>
      <c r="C766" s="284"/>
    </row>
    <row r="767" spans="2:3" ht="15.75" customHeight="1">
      <c r="B767" s="284"/>
      <c r="C767" s="284"/>
    </row>
    <row r="768" spans="2:3" ht="15.75" customHeight="1">
      <c r="B768" s="284"/>
      <c r="C768" s="284"/>
    </row>
    <row r="769" spans="2:3" ht="15.75" customHeight="1">
      <c r="B769" s="284"/>
      <c r="C769" s="284"/>
    </row>
    <row r="770" spans="2:3" ht="15.75" customHeight="1">
      <c r="B770" s="284"/>
      <c r="C770" s="284"/>
    </row>
    <row r="771" spans="2:3" ht="15.75" customHeight="1">
      <c r="B771" s="284"/>
      <c r="C771" s="284"/>
    </row>
    <row r="772" spans="2:3" ht="15.75" customHeight="1">
      <c r="B772" s="284"/>
      <c r="C772" s="284"/>
    </row>
    <row r="773" spans="2:3" ht="15.75" customHeight="1">
      <c r="B773" s="284"/>
      <c r="C773" s="284"/>
    </row>
    <row r="774" spans="2:3" ht="15.75" customHeight="1">
      <c r="B774" s="284"/>
      <c r="C774" s="284"/>
    </row>
    <row r="775" spans="2:3" ht="15.75" customHeight="1">
      <c r="B775" s="284"/>
      <c r="C775" s="284"/>
    </row>
    <row r="776" spans="2:3" ht="15.75" customHeight="1">
      <c r="B776" s="284"/>
      <c r="C776" s="284"/>
    </row>
    <row r="777" spans="2:3" ht="15.75" customHeight="1">
      <c r="B777" s="284"/>
      <c r="C777" s="284"/>
    </row>
    <row r="778" spans="2:3" ht="15.75" customHeight="1">
      <c r="B778" s="284"/>
      <c r="C778" s="284"/>
    </row>
    <row r="779" spans="2:3" ht="15.75" customHeight="1">
      <c r="B779" s="284"/>
      <c r="C779" s="284"/>
    </row>
    <row r="780" spans="2:3" ht="15.75" customHeight="1">
      <c r="B780" s="284"/>
      <c r="C780" s="284"/>
    </row>
    <row r="781" spans="2:3" ht="15.75" customHeight="1">
      <c r="B781" s="284"/>
      <c r="C781" s="284"/>
    </row>
    <row r="782" spans="2:3" ht="15.75" customHeight="1">
      <c r="B782" s="284"/>
      <c r="C782" s="284"/>
    </row>
    <row r="783" spans="2:3" ht="15.75" customHeight="1">
      <c r="B783" s="284"/>
      <c r="C783" s="284"/>
    </row>
    <row r="784" spans="2:3" ht="15.75" customHeight="1">
      <c r="B784" s="284"/>
      <c r="C784" s="284"/>
    </row>
    <row r="785" spans="2:3" ht="15.75" customHeight="1">
      <c r="B785" s="284"/>
      <c r="C785" s="284"/>
    </row>
    <row r="786" spans="2:3" ht="15.75" customHeight="1">
      <c r="B786" s="284"/>
      <c r="C786" s="284"/>
    </row>
    <row r="787" spans="2:3" ht="15.75" customHeight="1">
      <c r="B787" s="284"/>
      <c r="C787" s="284"/>
    </row>
    <row r="788" spans="2:3" ht="15.75" customHeight="1">
      <c r="B788" s="284"/>
      <c r="C788" s="284"/>
    </row>
    <row r="789" spans="2:3" ht="15.75" customHeight="1">
      <c r="B789" s="284"/>
      <c r="C789" s="284"/>
    </row>
    <row r="790" spans="2:3" ht="15.75" customHeight="1">
      <c r="B790" s="284"/>
      <c r="C790" s="284"/>
    </row>
    <row r="791" spans="2:3" ht="15.75" customHeight="1">
      <c r="B791" s="284"/>
      <c r="C791" s="284"/>
    </row>
    <row r="792" spans="2:3" ht="15.75" customHeight="1">
      <c r="B792" s="284"/>
      <c r="C792" s="284"/>
    </row>
    <row r="793" spans="2:3" ht="15.75" customHeight="1">
      <c r="B793" s="284"/>
      <c r="C793" s="284"/>
    </row>
    <row r="794" spans="2:3" ht="15.75" customHeight="1">
      <c r="B794" s="284"/>
      <c r="C794" s="284"/>
    </row>
    <row r="795" spans="2:3" ht="15.75" customHeight="1">
      <c r="B795" s="284"/>
      <c r="C795" s="284"/>
    </row>
    <row r="796" spans="2:3" ht="15.75" customHeight="1">
      <c r="B796" s="284"/>
      <c r="C796" s="284"/>
    </row>
    <row r="797" spans="2:3" ht="15.75" customHeight="1">
      <c r="B797" s="284"/>
      <c r="C797" s="284"/>
    </row>
    <row r="798" spans="2:3" ht="15.75" customHeight="1">
      <c r="B798" s="284"/>
      <c r="C798" s="284"/>
    </row>
    <row r="799" spans="2:3" ht="15.75" customHeight="1">
      <c r="B799" s="284"/>
      <c r="C799" s="284"/>
    </row>
    <row r="800" spans="2:3" ht="15.75" customHeight="1">
      <c r="B800" s="284"/>
      <c r="C800" s="284"/>
    </row>
    <row r="801" spans="2:3" ht="15.75" customHeight="1">
      <c r="B801" s="284"/>
      <c r="C801" s="284"/>
    </row>
    <row r="802" spans="2:3" ht="15.75" customHeight="1">
      <c r="B802" s="284"/>
      <c r="C802" s="284"/>
    </row>
    <row r="803" spans="2:3" ht="15.75" customHeight="1">
      <c r="B803" s="284"/>
      <c r="C803" s="284"/>
    </row>
    <row r="804" spans="2:3" ht="15.75" customHeight="1">
      <c r="B804" s="284"/>
      <c r="C804" s="284"/>
    </row>
    <row r="805" spans="2:3" ht="15.75" customHeight="1">
      <c r="B805" s="284"/>
      <c r="C805" s="284"/>
    </row>
    <row r="806" spans="2:3" ht="15.75" customHeight="1">
      <c r="B806" s="284"/>
      <c r="C806" s="284"/>
    </row>
    <row r="807" spans="2:3" ht="15.75" customHeight="1">
      <c r="B807" s="284"/>
      <c r="C807" s="284"/>
    </row>
    <row r="808" spans="2:3" ht="15.75" customHeight="1">
      <c r="B808" s="284"/>
      <c r="C808" s="284"/>
    </row>
    <row r="809" spans="2:3" ht="15.75" customHeight="1">
      <c r="B809" s="284"/>
      <c r="C809" s="284"/>
    </row>
    <row r="810" spans="2:3" ht="15.75" customHeight="1">
      <c r="B810" s="284"/>
      <c r="C810" s="284"/>
    </row>
    <row r="811" spans="2:3" ht="15.75" customHeight="1">
      <c r="B811" s="284"/>
      <c r="C811" s="284"/>
    </row>
    <row r="812" spans="2:3" ht="15.75" customHeight="1">
      <c r="B812" s="284"/>
      <c r="C812" s="284"/>
    </row>
    <row r="813" spans="2:3" ht="15.75" customHeight="1">
      <c r="B813" s="284"/>
      <c r="C813" s="284"/>
    </row>
    <row r="814" spans="2:3" ht="15.75" customHeight="1">
      <c r="B814" s="284"/>
      <c r="C814" s="284"/>
    </row>
    <row r="815" spans="2:3" ht="15.75" customHeight="1">
      <c r="B815" s="284"/>
      <c r="C815" s="284"/>
    </row>
    <row r="816" spans="2:3" ht="15.75" customHeight="1">
      <c r="B816" s="284"/>
      <c r="C816" s="284"/>
    </row>
    <row r="817" spans="2:3" ht="15.75" customHeight="1">
      <c r="B817" s="284"/>
      <c r="C817" s="284"/>
    </row>
    <row r="818" spans="2:3" ht="15.75" customHeight="1">
      <c r="B818" s="284"/>
      <c r="C818" s="284"/>
    </row>
    <row r="819" spans="2:3" ht="15.75" customHeight="1">
      <c r="B819" s="284"/>
      <c r="C819" s="284"/>
    </row>
    <row r="820" spans="2:3" ht="15.75" customHeight="1">
      <c r="B820" s="284"/>
      <c r="C820" s="284"/>
    </row>
    <row r="821" spans="2:3" ht="15.75" customHeight="1">
      <c r="B821" s="284"/>
      <c r="C821" s="284"/>
    </row>
    <row r="822" spans="2:3" ht="15.75" customHeight="1">
      <c r="B822" s="284"/>
      <c r="C822" s="284"/>
    </row>
    <row r="823" spans="2:3" ht="15.75" customHeight="1">
      <c r="B823" s="284"/>
      <c r="C823" s="284"/>
    </row>
    <row r="824" spans="2:3" ht="15.75" customHeight="1">
      <c r="B824" s="284"/>
      <c r="C824" s="284"/>
    </row>
    <row r="825" spans="2:3" ht="15.75" customHeight="1">
      <c r="B825" s="284"/>
      <c r="C825" s="284"/>
    </row>
    <row r="826" spans="2:3" ht="15.75" customHeight="1">
      <c r="B826" s="284"/>
      <c r="C826" s="284"/>
    </row>
    <row r="827" spans="2:3" ht="15.75" customHeight="1">
      <c r="B827" s="284"/>
      <c r="C827" s="284"/>
    </row>
    <row r="828" spans="2:3" ht="15.75" customHeight="1">
      <c r="B828" s="284"/>
      <c r="C828" s="284"/>
    </row>
    <row r="829" spans="2:3" ht="15.75" customHeight="1">
      <c r="B829" s="284"/>
      <c r="C829" s="284"/>
    </row>
    <row r="830" spans="2:3" ht="15.75" customHeight="1">
      <c r="B830" s="284"/>
      <c r="C830" s="284"/>
    </row>
    <row r="831" spans="2:3" ht="15.75" customHeight="1">
      <c r="B831" s="284"/>
      <c r="C831" s="284"/>
    </row>
    <row r="832" spans="2:3" ht="15.75" customHeight="1">
      <c r="B832" s="284"/>
      <c r="C832" s="284"/>
    </row>
    <row r="833" spans="2:3" ht="15.75" customHeight="1">
      <c r="B833" s="284"/>
      <c r="C833" s="284"/>
    </row>
    <row r="834" spans="2:3" ht="15.75" customHeight="1">
      <c r="B834" s="284"/>
      <c r="C834" s="284"/>
    </row>
    <row r="835" spans="2:3" ht="15.75" customHeight="1">
      <c r="B835" s="284"/>
      <c r="C835" s="284"/>
    </row>
    <row r="836" spans="2:3" ht="15.75" customHeight="1">
      <c r="B836" s="284"/>
      <c r="C836" s="284"/>
    </row>
    <row r="837" spans="2:3" ht="15.75" customHeight="1">
      <c r="B837" s="284"/>
      <c r="C837" s="284"/>
    </row>
    <row r="838" spans="2:3" ht="15.75" customHeight="1">
      <c r="B838" s="284"/>
      <c r="C838" s="284"/>
    </row>
    <row r="839" spans="2:3" ht="15.75" customHeight="1">
      <c r="B839" s="284"/>
      <c r="C839" s="284"/>
    </row>
    <row r="840" spans="2:3" ht="15.75" customHeight="1">
      <c r="B840" s="284"/>
      <c r="C840" s="284"/>
    </row>
    <row r="841" spans="2:3" ht="15.75" customHeight="1">
      <c r="B841" s="284"/>
      <c r="C841" s="284"/>
    </row>
    <row r="842" spans="2:3" ht="15.75" customHeight="1">
      <c r="B842" s="284"/>
      <c r="C842" s="284"/>
    </row>
    <row r="843" spans="2:3" ht="15.75" customHeight="1">
      <c r="B843" s="284"/>
      <c r="C843" s="284"/>
    </row>
    <row r="844" spans="2:3" ht="15.75" customHeight="1">
      <c r="B844" s="284"/>
      <c r="C844" s="284"/>
    </row>
    <row r="845" spans="2:3" ht="15.75" customHeight="1">
      <c r="B845" s="284"/>
      <c r="C845" s="284"/>
    </row>
    <row r="846" spans="2:3" ht="15.75" customHeight="1">
      <c r="B846" s="284"/>
      <c r="C846" s="284"/>
    </row>
    <row r="847" spans="2:3" ht="15.75" customHeight="1">
      <c r="B847" s="284"/>
      <c r="C847" s="284"/>
    </row>
    <row r="848" spans="2:3" ht="15.75" customHeight="1">
      <c r="B848" s="284"/>
      <c r="C848" s="284"/>
    </row>
    <row r="849" spans="2:3" ht="15.75" customHeight="1">
      <c r="B849" s="284"/>
      <c r="C849" s="284"/>
    </row>
    <row r="850" spans="2:3" ht="15.75" customHeight="1">
      <c r="B850" s="284"/>
      <c r="C850" s="284"/>
    </row>
    <row r="851" spans="2:3" ht="15.75" customHeight="1">
      <c r="B851" s="284"/>
      <c r="C851" s="284"/>
    </row>
    <row r="852" spans="2:3" ht="15.75" customHeight="1">
      <c r="B852" s="284"/>
      <c r="C852" s="284"/>
    </row>
    <row r="853" spans="2:3" ht="15.75" customHeight="1">
      <c r="B853" s="284"/>
      <c r="C853" s="284"/>
    </row>
    <row r="854" spans="2:3" ht="15.75" customHeight="1">
      <c r="B854" s="284"/>
      <c r="C854" s="284"/>
    </row>
    <row r="855" spans="2:3" ht="15.75" customHeight="1">
      <c r="B855" s="284"/>
      <c r="C855" s="284"/>
    </row>
    <row r="856" spans="2:3" ht="15.75" customHeight="1">
      <c r="B856" s="284"/>
      <c r="C856" s="284"/>
    </row>
    <row r="857" spans="2:3" ht="15.75" customHeight="1">
      <c r="B857" s="284"/>
      <c r="C857" s="284"/>
    </row>
    <row r="858" spans="2:3" ht="15.75" customHeight="1">
      <c r="B858" s="284"/>
      <c r="C858" s="284"/>
    </row>
    <row r="859" spans="2:3" ht="15.75" customHeight="1">
      <c r="B859" s="284"/>
      <c r="C859" s="284"/>
    </row>
    <row r="860" spans="2:3" ht="15.75" customHeight="1">
      <c r="B860" s="284"/>
      <c r="C860" s="284"/>
    </row>
    <row r="861" spans="2:3" ht="15.75" customHeight="1">
      <c r="B861" s="284"/>
      <c r="C861" s="284"/>
    </row>
    <row r="862" spans="2:3" ht="15.75" customHeight="1">
      <c r="B862" s="284"/>
      <c r="C862" s="284"/>
    </row>
    <row r="863" spans="2:3" ht="15.75" customHeight="1">
      <c r="B863" s="284"/>
      <c r="C863" s="284"/>
    </row>
    <row r="864" spans="2:3" ht="15.75" customHeight="1">
      <c r="B864" s="284"/>
      <c r="C864" s="284"/>
    </row>
    <row r="865" spans="2:3" ht="15.75" customHeight="1">
      <c r="B865" s="284"/>
      <c r="C865" s="284"/>
    </row>
    <row r="866" spans="2:3" ht="15.75" customHeight="1">
      <c r="B866" s="284"/>
      <c r="C866" s="284"/>
    </row>
    <row r="867" spans="2:3" ht="15.75" customHeight="1">
      <c r="B867" s="284"/>
      <c r="C867" s="284"/>
    </row>
    <row r="868" spans="2:3" ht="15.75" customHeight="1">
      <c r="B868" s="284"/>
      <c r="C868" s="284"/>
    </row>
    <row r="869" spans="2:3" ht="15.75" customHeight="1">
      <c r="B869" s="284"/>
      <c r="C869" s="284"/>
    </row>
    <row r="870" spans="2:3" ht="15.75" customHeight="1">
      <c r="B870" s="284"/>
      <c r="C870" s="284"/>
    </row>
    <row r="871" spans="2:3" ht="15.75" customHeight="1">
      <c r="B871" s="284"/>
      <c r="C871" s="284"/>
    </row>
    <row r="872" spans="2:3" ht="15.75" customHeight="1">
      <c r="B872" s="284"/>
      <c r="C872" s="284"/>
    </row>
    <row r="873" spans="2:3" ht="15.75" customHeight="1">
      <c r="B873" s="284"/>
      <c r="C873" s="284"/>
    </row>
    <row r="874" spans="2:3" ht="15.75" customHeight="1">
      <c r="B874" s="284"/>
      <c r="C874" s="284"/>
    </row>
    <row r="875" spans="2:3" ht="15.75" customHeight="1">
      <c r="B875" s="284"/>
      <c r="C875" s="284"/>
    </row>
    <row r="876" spans="2:3" ht="15.75" customHeight="1">
      <c r="B876" s="284"/>
      <c r="C876" s="284"/>
    </row>
    <row r="877" spans="2:3" ht="15.75" customHeight="1">
      <c r="B877" s="284"/>
      <c r="C877" s="284"/>
    </row>
    <row r="878" spans="2:3" ht="15.75" customHeight="1">
      <c r="B878" s="284"/>
      <c r="C878" s="284"/>
    </row>
    <row r="879" spans="2:3" ht="15.75" customHeight="1">
      <c r="B879" s="284"/>
      <c r="C879" s="284"/>
    </row>
    <row r="880" spans="2:3" ht="15.75" customHeight="1">
      <c r="B880" s="284"/>
      <c r="C880" s="284"/>
    </row>
    <row r="881" spans="2:3" ht="15.75" customHeight="1">
      <c r="B881" s="284"/>
      <c r="C881" s="284"/>
    </row>
    <row r="882" spans="2:3" ht="15.75" customHeight="1">
      <c r="B882" s="284"/>
      <c r="C882" s="284"/>
    </row>
    <row r="883" spans="2:3" ht="15.75" customHeight="1">
      <c r="B883" s="284"/>
      <c r="C883" s="284"/>
    </row>
    <row r="884" spans="2:3" ht="15.75" customHeight="1">
      <c r="B884" s="284"/>
      <c r="C884" s="284"/>
    </row>
    <row r="885" spans="2:3" ht="15.75" customHeight="1">
      <c r="B885" s="284"/>
      <c r="C885" s="284"/>
    </row>
    <row r="886" spans="2:3" ht="15.75" customHeight="1">
      <c r="B886" s="284"/>
      <c r="C886" s="284"/>
    </row>
    <row r="887" spans="2:3" ht="15.75" customHeight="1">
      <c r="B887" s="284"/>
      <c r="C887" s="284"/>
    </row>
    <row r="888" spans="2:3" ht="15.75" customHeight="1">
      <c r="B888" s="284"/>
      <c r="C888" s="284"/>
    </row>
    <row r="889" spans="2:3" ht="15.75" customHeight="1">
      <c r="B889" s="284"/>
      <c r="C889" s="284"/>
    </row>
    <row r="890" spans="2:3" ht="15.75" customHeight="1">
      <c r="B890" s="284"/>
      <c r="C890" s="284"/>
    </row>
    <row r="891" spans="2:3" ht="15.75" customHeight="1">
      <c r="B891" s="284"/>
      <c r="C891" s="284"/>
    </row>
    <row r="892" spans="2:3" ht="15.75" customHeight="1">
      <c r="B892" s="284"/>
      <c r="C892" s="284"/>
    </row>
    <row r="893" spans="2:3" ht="15.75" customHeight="1">
      <c r="B893" s="284"/>
      <c r="C893" s="284"/>
    </row>
    <row r="894" spans="2:3" ht="15.75" customHeight="1">
      <c r="B894" s="284"/>
      <c r="C894" s="284"/>
    </row>
    <row r="895" spans="2:3" ht="15.75" customHeight="1">
      <c r="B895" s="284"/>
      <c r="C895" s="284"/>
    </row>
    <row r="896" spans="2:3" ht="15.75" customHeight="1">
      <c r="B896" s="284"/>
      <c r="C896" s="284"/>
    </row>
    <row r="897" spans="2:3" ht="15.75" customHeight="1">
      <c r="B897" s="284"/>
      <c r="C897" s="284"/>
    </row>
    <row r="898" spans="2:3" ht="15.75" customHeight="1">
      <c r="B898" s="284"/>
      <c r="C898" s="284"/>
    </row>
    <row r="899" spans="2:3" ht="15.75" customHeight="1">
      <c r="B899" s="284"/>
      <c r="C899" s="284"/>
    </row>
    <row r="900" spans="2:3" ht="15.75" customHeight="1">
      <c r="B900" s="284"/>
      <c r="C900" s="284"/>
    </row>
    <row r="901" spans="2:3" ht="15.75" customHeight="1">
      <c r="B901" s="284"/>
      <c r="C901" s="284"/>
    </row>
    <row r="902" spans="2:3" ht="15.75" customHeight="1">
      <c r="B902" s="284"/>
      <c r="C902" s="284"/>
    </row>
    <row r="903" spans="2:3" ht="15.75" customHeight="1">
      <c r="B903" s="284"/>
      <c r="C903" s="284"/>
    </row>
    <row r="904" spans="2:3" ht="15.75" customHeight="1">
      <c r="B904" s="284"/>
      <c r="C904" s="284"/>
    </row>
    <row r="905" spans="2:3" ht="15.75" customHeight="1">
      <c r="B905" s="284"/>
      <c r="C905" s="284"/>
    </row>
    <row r="906" spans="2:3" ht="15.75" customHeight="1">
      <c r="B906" s="284"/>
      <c r="C906" s="284"/>
    </row>
    <row r="907" spans="2:3" ht="15.75" customHeight="1">
      <c r="B907" s="284"/>
      <c r="C907" s="284"/>
    </row>
    <row r="908" spans="2:3" ht="15.75" customHeight="1">
      <c r="B908" s="284"/>
      <c r="C908" s="284"/>
    </row>
    <row r="909" spans="2:3" ht="15.75" customHeight="1">
      <c r="B909" s="284"/>
      <c r="C909" s="284"/>
    </row>
    <row r="910" spans="2:3" ht="15.75" customHeight="1">
      <c r="B910" s="284"/>
      <c r="C910" s="284"/>
    </row>
    <row r="911" spans="2:3" ht="15.75" customHeight="1">
      <c r="B911" s="284"/>
      <c r="C911" s="284"/>
    </row>
    <row r="912" spans="2:3" ht="15.75" customHeight="1">
      <c r="B912" s="284"/>
      <c r="C912" s="284"/>
    </row>
    <row r="913" spans="2:3" ht="15.75" customHeight="1">
      <c r="B913" s="284"/>
      <c r="C913" s="284"/>
    </row>
    <row r="914" spans="2:3" ht="15.75" customHeight="1">
      <c r="B914" s="284"/>
      <c r="C914" s="284"/>
    </row>
    <row r="915" spans="2:3" ht="15.75" customHeight="1">
      <c r="B915" s="284"/>
      <c r="C915" s="284"/>
    </row>
    <row r="916" spans="2:3" ht="15.75" customHeight="1">
      <c r="B916" s="284"/>
      <c r="C916" s="284"/>
    </row>
    <row r="917" spans="2:3" ht="15.75" customHeight="1">
      <c r="B917" s="284"/>
      <c r="C917" s="284"/>
    </row>
    <row r="918" spans="2:3" ht="15.75" customHeight="1">
      <c r="B918" s="284"/>
      <c r="C918" s="284"/>
    </row>
    <row r="919" spans="2:3" ht="15.75" customHeight="1">
      <c r="B919" s="284"/>
      <c r="C919" s="284"/>
    </row>
    <row r="920" spans="2:3" ht="15.75" customHeight="1">
      <c r="B920" s="284"/>
      <c r="C920" s="284"/>
    </row>
    <row r="921" spans="2:3" ht="15.75" customHeight="1">
      <c r="B921" s="284"/>
      <c r="C921" s="284"/>
    </row>
    <row r="922" spans="2:3" ht="15.75" customHeight="1">
      <c r="B922" s="284"/>
      <c r="C922" s="284"/>
    </row>
    <row r="923" spans="2:3" ht="15.75" customHeight="1">
      <c r="B923" s="284"/>
      <c r="C923" s="284"/>
    </row>
    <row r="924" spans="2:3" ht="15.75" customHeight="1">
      <c r="B924" s="284"/>
      <c r="C924" s="284"/>
    </row>
    <row r="925" spans="2:3" ht="15.75" customHeight="1">
      <c r="B925" s="284"/>
      <c r="C925" s="284"/>
    </row>
    <row r="926" spans="2:3" ht="15.75" customHeight="1">
      <c r="B926" s="284"/>
      <c r="C926" s="284"/>
    </row>
    <row r="927" spans="2:3" ht="15.75" customHeight="1">
      <c r="B927" s="284"/>
      <c r="C927" s="284"/>
    </row>
    <row r="928" spans="2:3" ht="15.75" customHeight="1">
      <c r="B928" s="284"/>
      <c r="C928" s="284"/>
    </row>
    <row r="929" spans="2:3" ht="15.75" customHeight="1">
      <c r="B929" s="284"/>
      <c r="C929" s="284"/>
    </row>
    <row r="930" spans="2:3" ht="15.75" customHeight="1">
      <c r="B930" s="284"/>
      <c r="C930" s="284"/>
    </row>
    <row r="931" spans="2:3" ht="15.75" customHeight="1">
      <c r="B931" s="284"/>
      <c r="C931" s="284"/>
    </row>
    <row r="932" spans="2:3" ht="15.75" customHeight="1">
      <c r="B932" s="284"/>
      <c r="C932" s="284"/>
    </row>
    <row r="933" spans="2:3" ht="15.75" customHeight="1">
      <c r="B933" s="284"/>
      <c r="C933" s="284"/>
    </row>
    <row r="934" spans="2:3" ht="15.75" customHeight="1">
      <c r="B934" s="284"/>
      <c r="C934" s="284"/>
    </row>
    <row r="935" spans="2:3" ht="15.75" customHeight="1">
      <c r="B935" s="284"/>
      <c r="C935" s="284"/>
    </row>
    <row r="936" spans="2:3" ht="15.75" customHeight="1">
      <c r="B936" s="284"/>
      <c r="C936" s="284"/>
    </row>
    <row r="937" spans="2:3" ht="15.75" customHeight="1">
      <c r="B937" s="284"/>
      <c r="C937" s="284"/>
    </row>
    <row r="938" spans="2:3" ht="15.75" customHeight="1">
      <c r="B938" s="284"/>
      <c r="C938" s="284"/>
    </row>
    <row r="939" spans="2:3" ht="15.75" customHeight="1">
      <c r="B939" s="284"/>
      <c r="C939" s="284"/>
    </row>
    <row r="940" spans="2:3" ht="15.75" customHeight="1">
      <c r="B940" s="284"/>
      <c r="C940" s="284"/>
    </row>
    <row r="941" spans="2:3" ht="15.75" customHeight="1">
      <c r="B941" s="284"/>
      <c r="C941" s="284"/>
    </row>
    <row r="942" spans="2:3" ht="15.75" customHeight="1">
      <c r="B942" s="284"/>
      <c r="C942" s="284"/>
    </row>
    <row r="943" spans="2:3" ht="15.75" customHeight="1">
      <c r="B943" s="284"/>
      <c r="C943" s="284"/>
    </row>
    <row r="944" spans="2:3" ht="15.75" customHeight="1">
      <c r="B944" s="284"/>
      <c r="C944" s="284"/>
    </row>
    <row r="945" spans="2:3" ht="15.75" customHeight="1">
      <c r="B945" s="284"/>
      <c r="C945" s="284"/>
    </row>
    <row r="946" spans="2:3" ht="15.75" customHeight="1">
      <c r="B946" s="284"/>
      <c r="C946" s="284"/>
    </row>
    <row r="947" spans="2:3" ht="15.75" customHeight="1">
      <c r="B947" s="284"/>
      <c r="C947" s="284"/>
    </row>
    <row r="948" spans="2:3" ht="15.75" customHeight="1">
      <c r="B948" s="284"/>
      <c r="C948" s="284"/>
    </row>
    <row r="949" spans="2:3" ht="15.75" customHeight="1">
      <c r="B949" s="284"/>
      <c r="C949" s="284"/>
    </row>
    <row r="950" spans="2:3" ht="15.75" customHeight="1">
      <c r="B950" s="284"/>
      <c r="C950" s="284"/>
    </row>
    <row r="951" spans="2:3" ht="15.75" customHeight="1">
      <c r="B951" s="284"/>
      <c r="C951" s="284"/>
    </row>
    <row r="952" spans="2:3" ht="15.75" customHeight="1">
      <c r="B952" s="284"/>
      <c r="C952" s="284"/>
    </row>
    <row r="953" spans="2:3" ht="15.75" customHeight="1">
      <c r="B953" s="284"/>
      <c r="C953" s="284"/>
    </row>
    <row r="954" spans="2:3" ht="15.75" customHeight="1">
      <c r="B954" s="284"/>
      <c r="C954" s="284"/>
    </row>
    <row r="955" spans="2:3" ht="15.75" customHeight="1">
      <c r="B955" s="284"/>
      <c r="C955" s="284"/>
    </row>
    <row r="956" spans="2:3" ht="15.75" customHeight="1">
      <c r="B956" s="284"/>
      <c r="C956" s="284"/>
    </row>
    <row r="957" spans="2:3" ht="15.75" customHeight="1">
      <c r="B957" s="284"/>
      <c r="C957" s="284"/>
    </row>
    <row r="958" spans="2:3" ht="15.75" customHeight="1">
      <c r="B958" s="284"/>
      <c r="C958" s="284"/>
    </row>
    <row r="959" spans="2:3" ht="15.75" customHeight="1">
      <c r="B959" s="284"/>
      <c r="C959" s="284"/>
    </row>
    <row r="960" spans="2:3" ht="15.75" customHeight="1">
      <c r="B960" s="284"/>
      <c r="C960" s="284"/>
    </row>
    <row r="961" spans="2:3" ht="15.75" customHeight="1">
      <c r="B961" s="284"/>
      <c r="C961" s="284"/>
    </row>
    <row r="962" spans="2:3" ht="15.75" customHeight="1">
      <c r="B962" s="284"/>
      <c r="C962" s="284"/>
    </row>
    <row r="963" spans="2:3" ht="15.75" customHeight="1">
      <c r="B963" s="284"/>
      <c r="C963" s="284"/>
    </row>
    <row r="964" spans="2:3" ht="15.75" customHeight="1">
      <c r="B964" s="284"/>
      <c r="C964" s="284"/>
    </row>
    <row r="965" spans="2:3" ht="15.75" customHeight="1">
      <c r="B965" s="284"/>
      <c r="C965" s="284"/>
    </row>
    <row r="966" spans="2:3" ht="15.75" customHeight="1">
      <c r="B966" s="284"/>
      <c r="C966" s="284"/>
    </row>
    <row r="967" spans="2:3" ht="15.75" customHeight="1">
      <c r="B967" s="284"/>
      <c r="C967" s="284"/>
    </row>
    <row r="968" spans="2:3" ht="15.75" customHeight="1">
      <c r="B968" s="284"/>
      <c r="C968" s="284"/>
    </row>
    <row r="969" spans="2:3" ht="15.75" customHeight="1">
      <c r="B969" s="284"/>
      <c r="C969" s="284"/>
    </row>
    <row r="970" spans="2:3" ht="15.75" customHeight="1">
      <c r="B970" s="284"/>
      <c r="C970" s="284"/>
    </row>
    <row r="971" spans="2:3" ht="15.75" customHeight="1">
      <c r="B971" s="284"/>
      <c r="C971" s="284"/>
    </row>
    <row r="972" spans="2:3" ht="15.75" customHeight="1">
      <c r="B972" s="284"/>
      <c r="C972" s="284"/>
    </row>
    <row r="973" spans="2:3" ht="15.75" customHeight="1">
      <c r="B973" s="284"/>
      <c r="C973" s="284"/>
    </row>
    <row r="974" spans="2:3" ht="15.75" customHeight="1">
      <c r="B974" s="284"/>
      <c r="C974" s="284"/>
    </row>
    <row r="975" spans="2:3" ht="15.75" customHeight="1">
      <c r="B975" s="284"/>
      <c r="C975" s="284"/>
    </row>
    <row r="976" spans="2:3" ht="15.75" customHeight="1">
      <c r="B976" s="284"/>
      <c r="C976" s="284"/>
    </row>
    <row r="977" spans="2:3" ht="15.75" customHeight="1">
      <c r="B977" s="284"/>
      <c r="C977" s="284"/>
    </row>
    <row r="978" spans="2:3" ht="15.75" customHeight="1">
      <c r="B978" s="284"/>
      <c r="C978" s="284"/>
    </row>
    <row r="979" spans="2:3" ht="15.75" customHeight="1">
      <c r="B979" s="284"/>
      <c r="C979" s="284"/>
    </row>
    <row r="980" spans="2:3" ht="15.75" customHeight="1">
      <c r="B980" s="284"/>
      <c r="C980" s="284"/>
    </row>
    <row r="981" spans="2:3" ht="15.75" customHeight="1">
      <c r="B981" s="284"/>
      <c r="C981" s="284"/>
    </row>
    <row r="982" spans="2:3" ht="15.75" customHeight="1">
      <c r="B982" s="284"/>
      <c r="C982" s="284"/>
    </row>
    <row r="983" spans="2:3" ht="15.75" customHeight="1">
      <c r="B983" s="284"/>
      <c r="C983" s="284"/>
    </row>
    <row r="984" spans="2:3" ht="15.75" customHeight="1">
      <c r="B984" s="284"/>
      <c r="C984" s="284"/>
    </row>
    <row r="985" spans="2:3" ht="15.75" customHeight="1">
      <c r="B985" s="284"/>
      <c r="C985" s="284"/>
    </row>
    <row r="986" spans="2:3" ht="15.75" customHeight="1">
      <c r="B986" s="284"/>
      <c r="C986" s="284"/>
    </row>
    <row r="987" spans="2:3" ht="15.75" customHeight="1">
      <c r="B987" s="284"/>
      <c r="C987" s="284"/>
    </row>
    <row r="988" spans="2:3" ht="15.75" customHeight="1">
      <c r="B988" s="284"/>
      <c r="C988" s="284"/>
    </row>
    <row r="989" spans="2:3" ht="15.75" customHeight="1">
      <c r="B989" s="284"/>
      <c r="C989" s="284"/>
    </row>
    <row r="990" spans="2:3" ht="15.75" customHeight="1">
      <c r="B990" s="284"/>
      <c r="C990" s="284"/>
    </row>
    <row r="991" spans="2:3" ht="15.75" customHeight="1">
      <c r="B991" s="284"/>
      <c r="C991" s="284"/>
    </row>
    <row r="992" spans="2:3" ht="15.75" customHeight="1">
      <c r="B992" s="284"/>
      <c r="C992" s="284"/>
    </row>
    <row r="993" spans="2:3" ht="15.75" customHeight="1">
      <c r="B993" s="284"/>
      <c r="C993" s="284"/>
    </row>
    <row r="994" spans="2:3" ht="15.75" customHeight="1">
      <c r="B994" s="284"/>
      <c r="C994" s="284"/>
    </row>
    <row r="995" spans="2:3" ht="15.75" customHeight="1">
      <c r="B995" s="284"/>
      <c r="C995" s="284"/>
    </row>
    <row r="996" spans="2:3" ht="15.75" customHeight="1">
      <c r="B996" s="284"/>
      <c r="C996" s="284"/>
    </row>
    <row r="997" spans="2:3" ht="15.75" customHeight="1">
      <c r="B997" s="284"/>
      <c r="C997" s="284"/>
    </row>
    <row r="998" spans="2:3" ht="15.75" customHeight="1">
      <c r="B998" s="284"/>
      <c r="C998" s="284"/>
    </row>
    <row r="999" spans="2:3" ht="15.75" customHeight="1">
      <c r="B999" s="284"/>
      <c r="C999" s="284"/>
    </row>
    <row r="1000" spans="2:3" ht="15.75" customHeight="1">
      <c r="B1000" s="284"/>
      <c r="C1000" s="284"/>
    </row>
  </sheetData>
  <mergeCells count="1">
    <mergeCell ref="A1:A2"/>
  </mergeCell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7030A0"/>
  </sheetPr>
  <dimension ref="A1:AC1000"/>
  <sheetViews>
    <sheetView topLeftCell="B16" workbookViewId="0">
      <selection activeCell="AD47" sqref="AD47"/>
    </sheetView>
  </sheetViews>
  <sheetFormatPr defaultColWidth="12.625" defaultRowHeight="15" customHeight="1"/>
  <cols>
    <col min="1" max="1" width="10.125" customWidth="1"/>
    <col min="2" max="2" width="33.75" customWidth="1"/>
    <col min="3" max="3" width="10.625" customWidth="1"/>
    <col min="4" max="4" width="13.125" customWidth="1"/>
    <col min="5" max="5" width="15" customWidth="1"/>
    <col min="6" max="6" width="13.875" customWidth="1"/>
    <col min="7" max="7" width="15.25" customWidth="1"/>
    <col min="8" max="8" width="8.625" customWidth="1"/>
    <col min="9" max="9" width="11.25" customWidth="1"/>
    <col min="10" max="29" width="6.875" customWidth="1"/>
  </cols>
  <sheetData>
    <row r="1" spans="1:29" ht="30" customHeight="1">
      <c r="A1" s="309"/>
      <c r="B1" s="319" t="s">
        <v>165</v>
      </c>
      <c r="C1" s="312"/>
      <c r="D1" s="312"/>
      <c r="E1" s="312"/>
      <c r="F1" s="312"/>
      <c r="G1" s="313"/>
      <c r="H1" s="225" t="s">
        <v>95</v>
      </c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</row>
    <row r="2" spans="1:29" ht="15" customHeight="1">
      <c r="A2" s="310"/>
      <c r="B2" s="285"/>
      <c r="C2" s="227"/>
      <c r="D2" s="228">
        <v>2019</v>
      </c>
      <c r="E2" s="228">
        <v>2020</v>
      </c>
      <c r="F2" s="228">
        <v>2021</v>
      </c>
      <c r="G2" s="228">
        <v>2022</v>
      </c>
      <c r="H2" s="286"/>
      <c r="I2" s="287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  <c r="Z2" s="241"/>
      <c r="AA2" s="241"/>
      <c r="AB2" s="241"/>
      <c r="AC2" s="241"/>
    </row>
    <row r="3" spans="1:29" ht="15" customHeight="1">
      <c r="A3" s="17"/>
      <c r="B3" s="233" t="s">
        <v>166</v>
      </c>
      <c r="C3" s="234"/>
      <c r="D3" s="234">
        <f>'Share Prices'!S$2/'Share Prices'!S7</f>
        <v>13.861139600537118</v>
      </c>
      <c r="E3" s="234">
        <f>'Share Prices'!T$2/'Share Prices'!T7</f>
        <v>10.93117754826546</v>
      </c>
      <c r="F3" s="234">
        <f>'Share Prices'!U$2/'Share Prices'!U7</f>
        <v>12.284463590883826</v>
      </c>
      <c r="G3" s="234">
        <f>'Share Prices'!V$2/'Share Prices'!V7</f>
        <v>10.512590109239181</v>
      </c>
      <c r="H3" s="230"/>
      <c r="I3" s="288" t="s">
        <v>167</v>
      </c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</row>
    <row r="4" spans="1:29" ht="15" customHeight="1">
      <c r="A4" s="17"/>
      <c r="B4" s="207" t="s">
        <v>168</v>
      </c>
      <c r="C4" s="234"/>
      <c r="D4" s="234">
        <f>'Share Prices'!S$2/'Share Prices'!S8</f>
        <v>14.147508496351454</v>
      </c>
      <c r="E4" s="234">
        <f>'Share Prices'!T$2/'Share Prices'!T8</f>
        <v>13.567362877597059</v>
      </c>
      <c r="F4" s="234">
        <f>'Share Prices'!U$2/'Share Prices'!U8</f>
        <v>17.77535064413917</v>
      </c>
      <c r="G4" s="234">
        <f>'Share Prices'!V$2/'Share Prices'!V8</f>
        <v>10.406254668670385</v>
      </c>
      <c r="H4" s="230"/>
      <c r="I4" s="287"/>
      <c r="J4" s="241"/>
      <c r="K4" s="241"/>
      <c r="L4" s="241"/>
      <c r="M4" s="241"/>
      <c r="N4" s="241"/>
      <c r="O4" s="241"/>
      <c r="P4" s="241"/>
      <c r="Q4" s="241"/>
      <c r="R4" s="241"/>
      <c r="S4" s="241"/>
      <c r="T4" s="241"/>
      <c r="U4" s="241"/>
      <c r="V4" s="241"/>
      <c r="W4" s="241"/>
      <c r="X4" s="241"/>
      <c r="Y4" s="241"/>
      <c r="Z4" s="241"/>
      <c r="AA4" s="241"/>
      <c r="AB4" s="241"/>
      <c r="AC4" s="241"/>
    </row>
    <row r="5" spans="1:29" ht="15" customHeight="1">
      <c r="A5" s="17"/>
      <c r="B5" s="207" t="s">
        <v>169</v>
      </c>
      <c r="C5" s="234"/>
      <c r="D5" s="234">
        <f>'Share Prices'!S$2/'Share Prices'!S9</f>
        <v>3.9813429778591978</v>
      </c>
      <c r="E5" s="234">
        <f>'Share Prices'!T$2/'Share Prices'!T9</f>
        <v>3.1823582993168666</v>
      </c>
      <c r="F5" s="234">
        <f>'Share Prices'!U$2/'Share Prices'!U9</f>
        <v>3.8637426860853186</v>
      </c>
      <c r="G5" s="234">
        <f>'Share Prices'!V$2/'Share Prices'!V9</f>
        <v>3.3183574779341054</v>
      </c>
      <c r="H5" s="230"/>
      <c r="I5" s="287"/>
      <c r="J5" s="241"/>
      <c r="K5" s="241"/>
      <c r="L5" s="241"/>
      <c r="M5" s="241"/>
      <c r="N5" s="241"/>
      <c r="O5" s="241"/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241"/>
      <c r="AA5" s="241"/>
      <c r="AB5" s="241"/>
      <c r="AC5" s="241"/>
    </row>
    <row r="6" spans="1:29" ht="15" customHeight="1">
      <c r="A6" s="17"/>
      <c r="B6" s="234" t="s">
        <v>170</v>
      </c>
      <c r="C6" s="234"/>
      <c r="D6" s="234">
        <f>'Share Prices'!S$2/'Share Prices'!S10</f>
        <v>2.582666568017268</v>
      </c>
      <c r="E6" s="234">
        <f>'Share Prices'!T$2/'Share Prices'!T10</f>
        <v>1.8885415425597722</v>
      </c>
      <c r="F6" s="234">
        <f>'Share Prices'!U$2/'Share Prices'!U10</f>
        <v>2.1552924121897039</v>
      </c>
      <c r="G6" s="234">
        <f>'Share Prices'!V$2/'Share Prices'!V10</f>
        <v>1.8475197866561224</v>
      </c>
      <c r="H6" s="230"/>
      <c r="I6" s="287"/>
      <c r="J6" s="241"/>
      <c r="K6" s="241"/>
      <c r="L6" s="241"/>
      <c r="M6" s="241"/>
      <c r="N6" s="241"/>
      <c r="O6" s="241"/>
      <c r="P6" s="241"/>
      <c r="Q6" s="241"/>
      <c r="R6" s="241"/>
      <c r="S6" s="241"/>
      <c r="T6" s="241"/>
      <c r="U6" s="241"/>
      <c r="V6" s="241"/>
      <c r="W6" s="241"/>
      <c r="X6" s="241"/>
      <c r="Y6" s="241"/>
      <c r="Z6" s="241"/>
      <c r="AA6" s="241"/>
      <c r="AB6" s="241"/>
      <c r="AC6" s="241"/>
    </row>
    <row r="7" spans="1:29" ht="15" customHeight="1">
      <c r="A7" s="17"/>
      <c r="B7" s="207"/>
      <c r="C7" s="209"/>
      <c r="D7" s="209"/>
      <c r="E7" s="209"/>
      <c r="F7" s="209"/>
      <c r="G7" s="209"/>
      <c r="H7" s="230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  <c r="AA7" s="241"/>
      <c r="AB7" s="241"/>
      <c r="AC7" s="241"/>
    </row>
    <row r="8" spans="1:29" ht="15" customHeight="1">
      <c r="A8" s="42"/>
      <c r="B8" s="335" t="s">
        <v>171</v>
      </c>
      <c r="C8" s="321"/>
      <c r="D8" s="321"/>
      <c r="E8" s="321"/>
      <c r="F8" s="321"/>
      <c r="G8" s="336"/>
      <c r="H8" s="230"/>
      <c r="I8" s="241"/>
      <c r="J8" s="241"/>
      <c r="K8" s="241"/>
      <c r="L8" s="241"/>
      <c r="M8" s="241"/>
      <c r="N8" s="241"/>
      <c r="O8" s="241"/>
      <c r="P8" s="241"/>
      <c r="Q8" s="241"/>
      <c r="R8" s="241"/>
      <c r="S8" s="241"/>
      <c r="T8" s="241"/>
      <c r="U8" s="241"/>
      <c r="V8" s="241"/>
      <c r="W8" s="241"/>
      <c r="X8" s="241"/>
      <c r="Y8" s="241"/>
      <c r="Z8" s="241"/>
      <c r="AA8" s="241"/>
      <c r="AB8" s="241"/>
      <c r="AC8" s="241"/>
    </row>
    <row r="9" spans="1:29" ht="15" customHeight="1">
      <c r="A9" s="17"/>
      <c r="B9" s="323"/>
      <c r="C9" s="324"/>
      <c r="D9" s="324"/>
      <c r="E9" s="324"/>
      <c r="F9" s="324"/>
      <c r="G9" s="337"/>
      <c r="H9" s="230"/>
      <c r="I9" s="241"/>
      <c r="J9" s="241"/>
      <c r="K9" s="241"/>
      <c r="L9" s="241"/>
      <c r="M9" s="241"/>
      <c r="N9" s="241"/>
      <c r="O9" s="241"/>
      <c r="P9" s="241"/>
      <c r="Q9" s="241"/>
      <c r="R9" s="241"/>
      <c r="S9" s="241"/>
      <c r="T9" s="241"/>
      <c r="U9" s="241"/>
      <c r="V9" s="241"/>
      <c r="W9" s="241"/>
      <c r="X9" s="241"/>
      <c r="Y9" s="241"/>
      <c r="Z9" s="241"/>
      <c r="AA9" s="241"/>
      <c r="AB9" s="241"/>
      <c r="AC9" s="241"/>
    </row>
    <row r="10" spans="1:29" ht="15" customHeight="1">
      <c r="A10" s="17"/>
      <c r="B10" s="285"/>
      <c r="C10" s="227"/>
      <c r="D10" s="228">
        <v>2019</v>
      </c>
      <c r="E10" s="228">
        <v>2020</v>
      </c>
      <c r="F10" s="228">
        <v>2021</v>
      </c>
      <c r="G10" s="228">
        <v>2022</v>
      </c>
      <c r="H10" s="286"/>
      <c r="I10" s="287"/>
      <c r="J10" s="241"/>
      <c r="K10" s="241"/>
      <c r="L10" s="241"/>
      <c r="M10" s="241"/>
      <c r="N10" s="241"/>
      <c r="O10" s="241"/>
      <c r="P10" s="241"/>
      <c r="Q10" s="241"/>
      <c r="R10" s="241"/>
      <c r="S10" s="241"/>
      <c r="T10" s="241"/>
      <c r="U10" s="241"/>
      <c r="V10" s="241"/>
      <c r="W10" s="241"/>
      <c r="X10" s="241"/>
      <c r="Y10" s="241"/>
      <c r="Z10" s="241"/>
      <c r="AA10" s="241"/>
      <c r="AB10" s="241"/>
      <c r="AC10" s="241"/>
    </row>
    <row r="11" spans="1:29" ht="15" customHeight="1">
      <c r="A11" s="17"/>
      <c r="B11" s="233" t="s">
        <v>166</v>
      </c>
      <c r="C11" s="234"/>
      <c r="D11" s="234">
        <f>'Share Prices'!S$3/'Share Prices'!S7</f>
        <v>14.083905177791639</v>
      </c>
      <c r="E11" s="234">
        <f>'Share Prices'!T$3/'Share Prices'!T7</f>
        <v>11.865360303413402</v>
      </c>
      <c r="F11" s="234">
        <f>'Share Prices'!U$3/'Share Prices'!U7</f>
        <v>12.148415786548084</v>
      </c>
      <c r="G11" s="234">
        <f>'Share Prices'!V$3/'Share Prices'!V7</f>
        <v>10.455875182837639</v>
      </c>
      <c r="H11" s="230"/>
      <c r="I11" s="288" t="s">
        <v>172</v>
      </c>
      <c r="J11" s="241"/>
      <c r="K11" s="241"/>
      <c r="L11" s="241"/>
      <c r="M11" s="241"/>
      <c r="N11" s="241"/>
      <c r="O11" s="241"/>
      <c r="P11" s="241"/>
      <c r="Q11" s="241"/>
      <c r="R11" s="241"/>
      <c r="S11" s="241"/>
      <c r="T11" s="241"/>
      <c r="U11" s="241"/>
      <c r="V11" s="241"/>
      <c r="W11" s="241"/>
      <c r="X11" s="241"/>
      <c r="Y11" s="241"/>
      <c r="Z11" s="241"/>
      <c r="AA11" s="241"/>
      <c r="AB11" s="241"/>
      <c r="AC11" s="241"/>
    </row>
    <row r="12" spans="1:29" ht="15" customHeight="1">
      <c r="A12" s="17"/>
      <c r="B12" s="207" t="s">
        <v>168</v>
      </c>
      <c r="C12" s="234"/>
      <c r="D12" s="234">
        <f>'Share Prices'!S$3/'Share Prices'!S8</f>
        <v>14.374876374298578</v>
      </c>
      <c r="E12" s="234">
        <f>'Share Prices'!T$3/'Share Prices'!T8</f>
        <v>14.72683507326153</v>
      </c>
      <c r="F12" s="234">
        <f>'Share Prices'!U$3/'Share Prices'!U8</f>
        <v>17.578492441211399</v>
      </c>
      <c r="G12" s="234">
        <f>'Share Prices'!V$3/'Share Prices'!V8</f>
        <v>10.350113416941124</v>
      </c>
      <c r="H12" s="230"/>
      <c r="I12" s="287"/>
      <c r="J12" s="241"/>
      <c r="K12" s="241"/>
      <c r="L12" s="241"/>
      <c r="M12" s="241"/>
      <c r="N12" s="241"/>
      <c r="O12" s="241"/>
      <c r="P12" s="241"/>
      <c r="Q12" s="241"/>
      <c r="R12" s="241"/>
      <c r="S12" s="241"/>
      <c r="T12" s="241"/>
      <c r="U12" s="241"/>
      <c r="V12" s="241"/>
      <c r="W12" s="241"/>
      <c r="X12" s="241"/>
      <c r="Y12" s="241"/>
      <c r="Z12" s="241"/>
      <c r="AA12" s="241"/>
      <c r="AB12" s="241"/>
      <c r="AC12" s="241"/>
    </row>
    <row r="13" spans="1:29" ht="15" customHeight="1">
      <c r="A13" s="17"/>
      <c r="B13" s="207" t="s">
        <v>169</v>
      </c>
      <c r="C13" s="234"/>
      <c r="D13" s="234">
        <f>'Share Prices'!S$3/'Share Prices'!S9</f>
        <v>4.0453280607795561</v>
      </c>
      <c r="E13" s="234">
        <f>'Share Prices'!T$3/'Share Prices'!T9</f>
        <v>3.4543238977894193</v>
      </c>
      <c r="F13" s="234">
        <f>'Share Prices'!U$3/'Share Prices'!U9</f>
        <v>3.8209525630106511</v>
      </c>
      <c r="G13" s="234">
        <f>'Share Prices'!V$3/'Share Prices'!V9</f>
        <v>3.3004550962965262</v>
      </c>
      <c r="H13" s="230"/>
      <c r="I13" s="287"/>
      <c r="J13" s="241"/>
      <c r="K13" s="241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241"/>
      <c r="X13" s="241"/>
      <c r="Y13" s="241"/>
      <c r="Z13" s="241"/>
      <c r="AA13" s="241"/>
      <c r="AB13" s="241"/>
      <c r="AC13" s="241"/>
    </row>
    <row r="14" spans="1:29" ht="15" customHeight="1">
      <c r="A14" s="17"/>
      <c r="B14" s="234" t="s">
        <v>170</v>
      </c>
      <c r="C14" s="234"/>
      <c r="D14" s="234">
        <f>'Share Prices'!S$3/'Share Prices'!S10</f>
        <v>2.6241731991789674</v>
      </c>
      <c r="E14" s="234">
        <f>'Share Prices'!T$3/'Share Prices'!T10</f>
        <v>2.0499370494619336</v>
      </c>
      <c r="F14" s="234">
        <f>'Share Prices'!U$3/'Share Prices'!U10</f>
        <v>2.1314230101429192</v>
      </c>
      <c r="G14" s="234">
        <f>'Share Prices'!V$3/'Share Prices'!V10</f>
        <v>1.8375525047934438</v>
      </c>
      <c r="H14" s="230"/>
      <c r="I14" s="287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1"/>
      <c r="AB14" s="241"/>
      <c r="AC14" s="241"/>
    </row>
    <row r="15" spans="1:29" ht="15" customHeight="1">
      <c r="A15" s="17"/>
      <c r="B15" s="207"/>
      <c r="C15" s="209"/>
      <c r="D15" s="209"/>
      <c r="E15" s="209"/>
      <c r="F15" s="209"/>
      <c r="G15" s="209"/>
      <c r="H15" s="230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1"/>
      <c r="AB15" s="241"/>
      <c r="AC15" s="241"/>
    </row>
    <row r="16" spans="1:29" ht="15" customHeight="1">
      <c r="A16" s="17"/>
      <c r="B16" s="338" t="s">
        <v>173</v>
      </c>
      <c r="C16" s="321"/>
      <c r="D16" s="321"/>
      <c r="E16" s="321"/>
      <c r="F16" s="321"/>
      <c r="G16" s="336"/>
      <c r="H16" s="230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1"/>
      <c r="AB16" s="241"/>
      <c r="AC16" s="241"/>
    </row>
    <row r="17" spans="1:29" ht="15" customHeight="1">
      <c r="A17" s="17"/>
      <c r="B17" s="323"/>
      <c r="C17" s="324"/>
      <c r="D17" s="324"/>
      <c r="E17" s="324"/>
      <c r="F17" s="324"/>
      <c r="G17" s="337"/>
      <c r="H17" s="230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1"/>
      <c r="AB17" s="241"/>
      <c r="AC17" s="241"/>
    </row>
    <row r="18" spans="1:29" ht="15" customHeight="1">
      <c r="A18" s="62"/>
      <c r="B18" s="285"/>
      <c r="C18" s="227"/>
      <c r="D18" s="228">
        <v>2019</v>
      </c>
      <c r="E18" s="228">
        <v>2020</v>
      </c>
      <c r="F18" s="228">
        <v>2021</v>
      </c>
      <c r="G18" s="228">
        <v>2022</v>
      </c>
      <c r="H18" s="286"/>
      <c r="I18" s="287"/>
      <c r="J18" s="241"/>
      <c r="K18" s="241"/>
      <c r="L18" s="241"/>
      <c r="M18" s="241"/>
      <c r="N18" s="241"/>
      <c r="O18" s="241"/>
      <c r="P18" s="241"/>
      <c r="Q18" s="241"/>
      <c r="R18" s="241"/>
      <c r="S18" s="241"/>
      <c r="T18" s="241"/>
      <c r="U18" s="241"/>
      <c r="V18" s="241"/>
      <c r="W18" s="241"/>
      <c r="X18" s="241"/>
      <c r="Y18" s="241"/>
      <c r="Z18" s="241"/>
      <c r="AA18" s="241"/>
      <c r="AB18" s="241"/>
      <c r="AC18" s="241"/>
    </row>
    <row r="19" spans="1:29" ht="15" customHeight="1">
      <c r="A19" s="62"/>
      <c r="B19" s="233" t="s">
        <v>166</v>
      </c>
      <c r="C19" s="234"/>
      <c r="D19" s="234">
        <f>'Share Prices'!S$4/'Share Prices'!S7</f>
        <v>10.812850904553962</v>
      </c>
      <c r="E19" s="234">
        <f>'Share Prices'!T$4/'Share Prices'!T7</f>
        <v>4.6713021491782554</v>
      </c>
      <c r="F19" s="234">
        <f>'Share Prices'!U$4/'Share Prices'!U7</f>
        <v>10.722623679822124</v>
      </c>
      <c r="G19" s="234">
        <f>'Share Prices'!V$4/'Share Prices'!V7</f>
        <v>10.185275475377864</v>
      </c>
      <c r="H19" s="230"/>
      <c r="I19" s="289" t="s">
        <v>174</v>
      </c>
      <c r="J19" s="241"/>
      <c r="K19" s="241"/>
      <c r="L19" s="241"/>
      <c r="M19" s="241"/>
      <c r="N19" s="241"/>
      <c r="O19" s="241"/>
      <c r="P19" s="241"/>
      <c r="Q19" s="241"/>
      <c r="R19" s="241"/>
      <c r="S19" s="241"/>
      <c r="T19" s="241"/>
      <c r="U19" s="241"/>
      <c r="V19" s="241"/>
      <c r="W19" s="241"/>
      <c r="X19" s="241"/>
      <c r="Y19" s="241"/>
      <c r="Z19" s="241"/>
      <c r="AA19" s="241"/>
      <c r="AB19" s="241"/>
      <c r="AC19" s="241"/>
    </row>
    <row r="20" spans="1:29" ht="15" customHeight="1">
      <c r="A20" s="62"/>
      <c r="B20" s="207" t="s">
        <v>168</v>
      </c>
      <c r="C20" s="234"/>
      <c r="D20" s="234">
        <f>'Share Prices'!S$4/'Share Prices'!S8</f>
        <v>11.036242650354009</v>
      </c>
      <c r="E20" s="234">
        <f>'Share Prices'!T$4/'Share Prices'!T8</f>
        <v>5.7978430127005867</v>
      </c>
      <c r="F20" s="234">
        <f>'Share Prices'!U$4/'Share Prices'!U8</f>
        <v>15.515402388056181</v>
      </c>
      <c r="G20" s="234">
        <f>'Share Prices'!V$4/'Share Prices'!V8</f>
        <v>10.082250840750762</v>
      </c>
      <c r="H20" s="230"/>
      <c r="I20" s="287"/>
      <c r="J20" s="241"/>
      <c r="K20" s="241"/>
      <c r="L20" s="241"/>
      <c r="M20" s="241"/>
      <c r="N20" s="241"/>
      <c r="O20" s="241"/>
      <c r="P20" s="241"/>
      <c r="Q20" s="241"/>
      <c r="R20" s="241"/>
      <c r="S20" s="241"/>
      <c r="T20" s="241"/>
      <c r="U20" s="241"/>
      <c r="V20" s="241"/>
      <c r="W20" s="241"/>
      <c r="X20" s="241"/>
      <c r="Y20" s="241"/>
      <c r="Z20" s="241"/>
      <c r="AA20" s="241"/>
      <c r="AB20" s="241"/>
      <c r="AC20" s="241"/>
    </row>
    <row r="21" spans="1:29" ht="15" customHeight="1">
      <c r="A21" s="62"/>
      <c r="B21" s="207" t="s">
        <v>169</v>
      </c>
      <c r="C21" s="234"/>
      <c r="D21" s="234">
        <f>'Share Prices'!S$4/'Share Prices'!S9</f>
        <v>3.1057812892827523</v>
      </c>
      <c r="E21" s="234">
        <f>'Share Prices'!T$4/'Share Prices'!T9</f>
        <v>1.3599410582634814</v>
      </c>
      <c r="F21" s="234">
        <f>'Share Prices'!U$4/'Share Prices'!U9</f>
        <v>3.3725085765488654</v>
      </c>
      <c r="G21" s="234">
        <f>'Share Prices'!V$4/'Share Prices'!V9</f>
        <v>3.2150387951333381</v>
      </c>
      <c r="H21" s="230"/>
      <c r="I21" s="287"/>
      <c r="J21" s="241"/>
      <c r="K21" s="241"/>
      <c r="L21" s="241"/>
      <c r="M21" s="241"/>
      <c r="N21" s="241"/>
      <c r="O21" s="241"/>
      <c r="P21" s="241"/>
      <c r="Q21" s="241"/>
      <c r="R21" s="241"/>
      <c r="S21" s="241"/>
      <c r="T21" s="241"/>
      <c r="U21" s="241"/>
      <c r="V21" s="241"/>
      <c r="W21" s="241"/>
      <c r="X21" s="241"/>
      <c r="Y21" s="241"/>
      <c r="Z21" s="241"/>
      <c r="AA21" s="241"/>
      <c r="AB21" s="241"/>
      <c r="AC21" s="241"/>
    </row>
    <row r="22" spans="1:29" ht="15" customHeight="1">
      <c r="A22" s="62"/>
      <c r="B22" s="234" t="s">
        <v>170</v>
      </c>
      <c r="C22" s="234"/>
      <c r="D22" s="234">
        <f>'Share Prices'!S$4/'Share Prices'!S10</f>
        <v>2.0146964348490264</v>
      </c>
      <c r="E22" s="234">
        <f>'Share Prices'!T$4/'Share Prices'!T10</f>
        <v>0.8070446324395979</v>
      </c>
      <c r="F22" s="234">
        <f>'Share Prices'!U$4/'Share Prices'!U10</f>
        <v>1.88126972617968</v>
      </c>
      <c r="G22" s="234">
        <f>'Share Prices'!V$4/'Share Prices'!V10</f>
        <v>1.7899963546344155</v>
      </c>
      <c r="H22" s="230"/>
      <c r="I22" s="287"/>
      <c r="J22" s="241"/>
      <c r="K22" s="241"/>
      <c r="L22" s="241"/>
      <c r="M22" s="241"/>
      <c r="N22" s="241"/>
      <c r="O22" s="241"/>
      <c r="P22" s="241"/>
      <c r="Q22" s="241"/>
      <c r="R22" s="241"/>
      <c r="S22" s="241"/>
      <c r="T22" s="241"/>
      <c r="U22" s="241"/>
      <c r="V22" s="241"/>
      <c r="W22" s="241"/>
      <c r="X22" s="241"/>
      <c r="Y22" s="241"/>
      <c r="Z22" s="241"/>
      <c r="AA22" s="241"/>
      <c r="AB22" s="241"/>
      <c r="AC22" s="241"/>
    </row>
    <row r="23" spans="1:29" ht="15" customHeight="1">
      <c r="A23" s="62"/>
      <c r="B23" s="207"/>
      <c r="C23" s="207"/>
      <c r="D23" s="207"/>
      <c r="E23" s="207"/>
      <c r="F23" s="207"/>
      <c r="G23" s="207"/>
      <c r="H23" s="230"/>
      <c r="I23" s="241"/>
      <c r="J23" s="241"/>
      <c r="K23" s="241"/>
      <c r="L23" s="241"/>
      <c r="M23" s="241"/>
      <c r="N23" s="241"/>
      <c r="O23" s="241"/>
      <c r="P23" s="241"/>
      <c r="Q23" s="241"/>
      <c r="R23" s="241"/>
      <c r="S23" s="241"/>
      <c r="T23" s="241"/>
      <c r="U23" s="241"/>
      <c r="V23" s="241"/>
      <c r="W23" s="241"/>
      <c r="X23" s="241"/>
      <c r="Y23" s="241"/>
      <c r="Z23" s="241"/>
      <c r="AA23" s="241"/>
      <c r="AB23" s="241"/>
      <c r="AC23" s="241"/>
    </row>
    <row r="24" spans="1:29" ht="15" customHeight="1">
      <c r="A24" s="62"/>
      <c r="B24" s="338" t="s">
        <v>175</v>
      </c>
      <c r="C24" s="321"/>
      <c r="D24" s="321"/>
      <c r="E24" s="321"/>
      <c r="F24" s="321"/>
      <c r="G24" s="336"/>
      <c r="H24" s="230"/>
      <c r="I24" s="241"/>
      <c r="J24" s="241"/>
      <c r="K24" s="241"/>
      <c r="L24" s="241"/>
      <c r="M24" s="241"/>
      <c r="N24" s="241"/>
      <c r="O24" s="241"/>
      <c r="P24" s="241"/>
      <c r="Q24" s="241"/>
      <c r="R24" s="241"/>
      <c r="S24" s="241"/>
      <c r="T24" s="241"/>
      <c r="U24" s="241"/>
      <c r="V24" s="241"/>
      <c r="W24" s="241"/>
      <c r="X24" s="241"/>
      <c r="Y24" s="241"/>
      <c r="Z24" s="241"/>
      <c r="AA24" s="241"/>
      <c r="AB24" s="241"/>
      <c r="AC24" s="241"/>
    </row>
    <row r="25" spans="1:29" ht="15" customHeight="1">
      <c r="A25" s="62"/>
      <c r="B25" s="323"/>
      <c r="C25" s="324"/>
      <c r="D25" s="324"/>
      <c r="E25" s="324"/>
      <c r="F25" s="324"/>
      <c r="G25" s="337"/>
      <c r="H25" s="230"/>
      <c r="I25" s="241"/>
      <c r="J25" s="241"/>
      <c r="K25" s="241"/>
      <c r="L25" s="241"/>
      <c r="M25" s="241"/>
      <c r="N25" s="241"/>
      <c r="O25" s="241"/>
      <c r="P25" s="241"/>
      <c r="Q25" s="241"/>
      <c r="R25" s="241"/>
      <c r="S25" s="241"/>
      <c r="T25" s="241"/>
      <c r="U25" s="241"/>
      <c r="V25" s="241"/>
      <c r="W25" s="241"/>
      <c r="X25" s="241"/>
      <c r="Y25" s="241"/>
      <c r="Z25" s="241"/>
      <c r="AA25" s="241"/>
      <c r="AB25" s="241"/>
      <c r="AC25" s="241"/>
    </row>
    <row r="26" spans="1:29" ht="15" customHeight="1">
      <c r="A26" s="62"/>
      <c r="B26" s="285"/>
      <c r="C26" s="227"/>
      <c r="D26" s="228">
        <v>2019</v>
      </c>
      <c r="E26" s="228">
        <v>2020</v>
      </c>
      <c r="F26" s="228">
        <v>2021</v>
      </c>
      <c r="G26" s="228">
        <v>2022</v>
      </c>
      <c r="H26" s="286"/>
      <c r="I26" s="288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  <c r="W26" s="241"/>
      <c r="X26" s="241"/>
      <c r="Y26" s="241"/>
      <c r="Z26" s="241"/>
      <c r="AA26" s="241"/>
      <c r="AB26" s="241"/>
      <c r="AC26" s="241"/>
    </row>
    <row r="27" spans="1:29" ht="15" customHeight="1">
      <c r="A27" s="62"/>
      <c r="B27" s="233" t="s">
        <v>166</v>
      </c>
      <c r="C27" s="234"/>
      <c r="D27" s="234">
        <f>'Share Prices'!S$5/'Share Prices'!S7</f>
        <v>15.330630068621334</v>
      </c>
      <c r="E27" s="234">
        <f>'Share Prices'!T$5/'Share Prices'!T7</f>
        <v>13.874841972187104</v>
      </c>
      <c r="F27" s="234">
        <f>'Share Prices'!U$5/'Share Prices'!U7</f>
        <v>13.790994997220679</v>
      </c>
      <c r="G27" s="234">
        <f>'Share Prices'!V$5/'Share Prices'!V7</f>
        <v>11.321306679668453</v>
      </c>
      <c r="H27" s="230"/>
      <c r="I27" s="289" t="s">
        <v>176</v>
      </c>
      <c r="J27" s="241"/>
      <c r="K27" s="241"/>
      <c r="L27" s="241"/>
      <c r="M27" s="241"/>
      <c r="N27" s="241"/>
      <c r="O27" s="241"/>
      <c r="P27" s="241"/>
      <c r="Q27" s="241"/>
      <c r="R27" s="241"/>
      <c r="S27" s="241"/>
      <c r="T27" s="241"/>
      <c r="U27" s="241"/>
      <c r="V27" s="241"/>
      <c r="W27" s="241"/>
      <c r="X27" s="241"/>
      <c r="Y27" s="241"/>
      <c r="Z27" s="241"/>
      <c r="AA27" s="241"/>
      <c r="AB27" s="241"/>
      <c r="AC27" s="241"/>
    </row>
    <row r="28" spans="1:29" ht="15" customHeight="1">
      <c r="A28" s="62"/>
      <c r="B28" s="207" t="s">
        <v>168</v>
      </c>
      <c r="C28" s="234"/>
      <c r="D28" s="234">
        <f>'Share Prices'!S$5/'Share Prices'!S8</f>
        <v>15.647358399149008</v>
      </c>
      <c r="E28" s="234">
        <f>'Share Prices'!T$5/'Share Prices'!T8</f>
        <v>17.220927486979413</v>
      </c>
      <c r="F28" s="234">
        <f>'Share Prices'!U$5/'Share Prices'!U8</f>
        <v>19.955268701279099</v>
      </c>
      <c r="G28" s="234">
        <f>'Share Prices'!V$5/'Share Prices'!V8</f>
        <v>11.206791025477868</v>
      </c>
      <c r="H28" s="230"/>
      <c r="I28" s="287"/>
      <c r="J28" s="241"/>
      <c r="K28" s="241"/>
      <c r="L28" s="241"/>
      <c r="M28" s="241"/>
      <c r="N28" s="241"/>
      <c r="O28" s="241"/>
      <c r="P28" s="241"/>
      <c r="Q28" s="241"/>
      <c r="R28" s="241"/>
      <c r="S28" s="241"/>
      <c r="T28" s="241"/>
      <c r="U28" s="241"/>
      <c r="V28" s="241"/>
      <c r="W28" s="241"/>
      <c r="X28" s="241"/>
      <c r="Y28" s="241"/>
      <c r="Z28" s="241"/>
      <c r="AA28" s="241"/>
      <c r="AB28" s="241"/>
      <c r="AC28" s="241"/>
    </row>
    <row r="29" spans="1:29" ht="15" customHeight="1">
      <c r="A29" s="62"/>
      <c r="B29" s="207" t="s">
        <v>169</v>
      </c>
      <c r="C29" s="234"/>
      <c r="D29" s="234">
        <f>'Share Prices'!S$5/'Share Prices'!S9</f>
        <v>4.4034255572678491</v>
      </c>
      <c r="E29" s="234">
        <f>'Share Prices'!T$5/'Share Prices'!T9</f>
        <v>4.0393377846932905</v>
      </c>
      <c r="F29" s="234">
        <f>'Share Prices'!U$5/'Share Prices'!U9</f>
        <v>4.3375810152502519</v>
      </c>
      <c r="G29" s="234">
        <f>'Share Prices'!V$5/'Share Prices'!V9</f>
        <v>3.5736333567733896</v>
      </c>
      <c r="H29" s="230"/>
      <c r="I29" s="287"/>
      <c r="J29" s="241"/>
      <c r="K29" s="241"/>
      <c r="L29" s="241"/>
      <c r="M29" s="241"/>
      <c r="N29" s="241"/>
      <c r="O29" s="241"/>
      <c r="P29" s="241"/>
      <c r="Q29" s="241"/>
      <c r="R29" s="241"/>
      <c r="S29" s="241"/>
      <c r="T29" s="241"/>
      <c r="U29" s="241"/>
      <c r="V29" s="241"/>
      <c r="W29" s="241"/>
      <c r="X29" s="241"/>
      <c r="Y29" s="241"/>
      <c r="Z29" s="241"/>
      <c r="AA29" s="241"/>
      <c r="AB29" s="241"/>
      <c r="AC29" s="241"/>
    </row>
    <row r="30" spans="1:29" ht="15" customHeight="1">
      <c r="A30" s="62"/>
      <c r="B30" s="234" t="s">
        <v>170</v>
      </c>
      <c r="C30" s="234"/>
      <c r="D30" s="234">
        <f>'Share Prices'!S$5/'Share Prices'!S10</f>
        <v>2.8564682909141421</v>
      </c>
      <c r="E30" s="234">
        <f>'Share Prices'!T$5/'Share Prices'!T10</f>
        <v>2.3971082113733657</v>
      </c>
      <c r="F30" s="234">
        <f>'Share Prices'!U$5/'Share Prices'!U10</f>
        <v>2.4196112963461824</v>
      </c>
      <c r="G30" s="234">
        <f>'Share Prices'!V$5/'Share Prices'!V10</f>
        <v>1.9896464985452909</v>
      </c>
      <c r="H30" s="230"/>
      <c r="I30" s="287"/>
      <c r="J30" s="241"/>
      <c r="K30" s="241"/>
      <c r="L30" s="241"/>
      <c r="M30" s="241"/>
      <c r="N30" s="241"/>
      <c r="O30" s="241"/>
      <c r="P30" s="241"/>
      <c r="Q30" s="241"/>
      <c r="R30" s="241"/>
      <c r="S30" s="241"/>
      <c r="T30" s="241"/>
      <c r="U30" s="241"/>
      <c r="V30" s="241"/>
      <c r="W30" s="241"/>
      <c r="X30" s="241"/>
      <c r="Y30" s="241"/>
      <c r="Z30" s="241"/>
      <c r="AA30" s="241"/>
      <c r="AB30" s="241"/>
      <c r="AC30" s="241"/>
    </row>
    <row r="31" spans="1:29" ht="15" customHeight="1">
      <c r="A31" s="62"/>
      <c r="B31" s="207"/>
      <c r="C31" s="207"/>
      <c r="D31" s="207"/>
      <c r="E31" s="207"/>
      <c r="F31" s="207"/>
      <c r="G31" s="207"/>
      <c r="H31" s="230"/>
      <c r="I31" s="241"/>
      <c r="J31" s="241"/>
      <c r="K31" s="241"/>
      <c r="L31" s="241"/>
      <c r="M31" s="241"/>
      <c r="N31" s="241"/>
      <c r="O31" s="241"/>
      <c r="P31" s="241"/>
      <c r="Q31" s="241"/>
      <c r="R31" s="241"/>
      <c r="S31" s="241"/>
      <c r="T31" s="241"/>
      <c r="U31" s="241"/>
      <c r="V31" s="241"/>
      <c r="W31" s="241"/>
      <c r="X31" s="241"/>
      <c r="Y31" s="241"/>
      <c r="Z31" s="241"/>
      <c r="AA31" s="241"/>
      <c r="AB31" s="241"/>
      <c r="AC31" s="241"/>
    </row>
    <row r="32" spans="1:29" ht="15" customHeight="1">
      <c r="A32" s="62"/>
      <c r="B32" s="241"/>
      <c r="C32" s="243"/>
      <c r="D32" s="243"/>
      <c r="E32" s="243"/>
      <c r="F32" s="243"/>
      <c r="G32" s="243"/>
      <c r="H32" s="290"/>
      <c r="I32" s="241"/>
      <c r="J32" s="241"/>
      <c r="K32" s="241"/>
      <c r="L32" s="241"/>
      <c r="M32" s="241"/>
      <c r="N32" s="241"/>
      <c r="O32" s="241"/>
      <c r="P32" s="241"/>
      <c r="Q32" s="241"/>
      <c r="R32" s="241"/>
      <c r="S32" s="241"/>
      <c r="T32" s="241"/>
      <c r="U32" s="241"/>
      <c r="V32" s="241"/>
      <c r="W32" s="241"/>
      <c r="X32" s="241"/>
      <c r="Y32" s="241"/>
      <c r="Z32" s="241"/>
      <c r="AA32" s="241"/>
      <c r="AB32" s="241"/>
      <c r="AC32" s="241"/>
    </row>
    <row r="33" spans="1:29" ht="25.5" customHeight="1">
      <c r="A33" s="62"/>
      <c r="B33" s="339"/>
      <c r="C33" s="312"/>
      <c r="D33" s="312"/>
      <c r="E33" s="312"/>
      <c r="F33" s="312"/>
      <c r="G33" s="340"/>
      <c r="H33" s="291"/>
      <c r="I33" s="292"/>
      <c r="J33" s="241"/>
      <c r="K33" s="241"/>
      <c r="L33" s="241"/>
      <c r="M33" s="241"/>
      <c r="N33" s="241"/>
      <c r="O33" s="241"/>
      <c r="P33" s="241"/>
      <c r="Q33" s="241"/>
      <c r="R33" s="241"/>
      <c r="S33" s="241"/>
      <c r="T33" s="241"/>
      <c r="U33" s="241"/>
      <c r="V33" s="241"/>
      <c r="W33" s="241"/>
      <c r="X33" s="241"/>
      <c r="Y33" s="241"/>
      <c r="Z33" s="241"/>
      <c r="AA33" s="241"/>
      <c r="AB33" s="241"/>
      <c r="AC33" s="241"/>
    </row>
    <row r="34" spans="1:29" ht="15" customHeight="1">
      <c r="A34" s="62"/>
      <c r="B34" s="293"/>
      <c r="C34" s="294"/>
      <c r="D34" s="294"/>
      <c r="E34" s="294"/>
      <c r="F34" s="294"/>
      <c r="G34" s="295"/>
      <c r="H34" s="291"/>
      <c r="I34" s="292"/>
      <c r="J34" s="241"/>
      <c r="K34" s="241"/>
      <c r="L34" s="241"/>
      <c r="M34" s="241"/>
      <c r="N34" s="241"/>
      <c r="O34" s="241"/>
      <c r="P34" s="241"/>
      <c r="Q34" s="241"/>
      <c r="R34" s="241"/>
      <c r="S34" s="241"/>
      <c r="T34" s="241"/>
      <c r="U34" s="241"/>
      <c r="V34" s="241"/>
      <c r="W34" s="241"/>
      <c r="X34" s="241"/>
      <c r="Y34" s="241"/>
      <c r="Z34" s="241"/>
      <c r="AA34" s="241"/>
      <c r="AB34" s="241"/>
      <c r="AC34" s="241"/>
    </row>
    <row r="35" spans="1:29" ht="15" customHeight="1">
      <c r="A35" s="62"/>
      <c r="B35" s="241"/>
      <c r="C35" s="294"/>
      <c r="D35" s="294"/>
      <c r="E35" s="294"/>
      <c r="F35" s="294"/>
      <c r="G35" s="295"/>
      <c r="H35" s="291"/>
      <c r="I35" s="292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  <c r="AA35" s="241"/>
      <c r="AB35" s="241"/>
      <c r="AC35" s="241"/>
    </row>
    <row r="36" spans="1:29" ht="15" customHeight="1">
      <c r="A36" s="62"/>
      <c r="B36" s="241"/>
      <c r="C36" s="294"/>
      <c r="D36" s="294"/>
      <c r="E36" s="294"/>
      <c r="F36" s="294"/>
      <c r="G36" s="295"/>
      <c r="H36" s="291"/>
      <c r="I36" s="292"/>
      <c r="J36" s="241"/>
      <c r="K36" s="241"/>
      <c r="L36" s="241"/>
      <c r="M36" s="241"/>
      <c r="N36" s="241"/>
      <c r="O36" s="241"/>
      <c r="P36" s="241"/>
      <c r="Q36" s="241"/>
      <c r="R36" s="241"/>
      <c r="S36" s="241"/>
      <c r="T36" s="241"/>
      <c r="U36" s="241"/>
      <c r="V36" s="241"/>
      <c r="W36" s="241"/>
      <c r="X36" s="241"/>
      <c r="Y36" s="241"/>
      <c r="Z36" s="241"/>
      <c r="AA36" s="241"/>
      <c r="AB36" s="241"/>
      <c r="AC36" s="241"/>
    </row>
    <row r="37" spans="1:29" ht="15" customHeight="1">
      <c r="A37" s="62"/>
      <c r="B37" s="242"/>
      <c r="C37" s="294"/>
      <c r="D37" s="294"/>
      <c r="E37" s="294"/>
      <c r="F37" s="294"/>
      <c r="G37" s="295"/>
      <c r="H37" s="296"/>
      <c r="I37" s="292"/>
      <c r="J37" s="241"/>
      <c r="K37" s="241"/>
      <c r="L37" s="241"/>
      <c r="M37" s="241"/>
      <c r="N37" s="241"/>
      <c r="O37" s="241"/>
      <c r="P37" s="241"/>
      <c r="Q37" s="241"/>
      <c r="R37" s="241"/>
      <c r="S37" s="241"/>
      <c r="T37" s="241"/>
      <c r="U37" s="241"/>
      <c r="V37" s="241"/>
      <c r="W37" s="241"/>
      <c r="X37" s="241"/>
      <c r="Y37" s="241"/>
      <c r="Z37" s="241"/>
      <c r="AA37" s="241"/>
      <c r="AB37" s="241"/>
      <c r="AC37" s="241"/>
    </row>
    <row r="38" spans="1:29" ht="15" customHeight="1">
      <c r="A38" s="62"/>
      <c r="B38" s="242"/>
      <c r="C38" s="294"/>
      <c r="D38" s="294"/>
      <c r="E38" s="294"/>
      <c r="F38" s="294"/>
      <c r="G38" s="295"/>
      <c r="H38" s="291"/>
      <c r="I38" s="292"/>
      <c r="J38" s="241"/>
      <c r="K38" s="241"/>
      <c r="L38" s="241"/>
      <c r="M38" s="241"/>
      <c r="N38" s="241"/>
      <c r="O38" s="241"/>
      <c r="P38" s="241"/>
      <c r="Q38" s="241"/>
      <c r="R38" s="241"/>
      <c r="S38" s="241"/>
      <c r="T38" s="241"/>
      <c r="U38" s="241"/>
      <c r="V38" s="241"/>
      <c r="W38" s="241"/>
      <c r="X38" s="241"/>
      <c r="Y38" s="241"/>
      <c r="Z38" s="241"/>
      <c r="AA38" s="241"/>
      <c r="AB38" s="241"/>
      <c r="AC38" s="241"/>
    </row>
    <row r="39" spans="1:29" ht="28.5" customHeight="1">
      <c r="A39" s="62"/>
      <c r="B39" s="332" t="s">
        <v>177</v>
      </c>
      <c r="C39" s="312"/>
      <c r="D39" s="312"/>
      <c r="E39" s="312"/>
      <c r="F39" s="312"/>
      <c r="G39" s="333"/>
      <c r="H39" s="297"/>
      <c r="I39" s="241"/>
      <c r="J39" s="241"/>
      <c r="K39" s="241"/>
      <c r="L39" s="241"/>
      <c r="M39" s="241"/>
      <c r="N39" s="241"/>
      <c r="O39" s="241"/>
      <c r="P39" s="241"/>
      <c r="Q39" s="241"/>
      <c r="R39" s="241"/>
      <c r="S39" s="241"/>
      <c r="T39" s="241"/>
      <c r="U39" s="241"/>
      <c r="V39" s="241"/>
      <c r="W39" s="241"/>
      <c r="X39" s="241"/>
      <c r="Y39" s="241"/>
      <c r="Z39" s="241"/>
      <c r="AA39" s="241"/>
      <c r="AB39" s="241"/>
      <c r="AC39" s="241"/>
    </row>
    <row r="40" spans="1:29" ht="15" customHeight="1">
      <c r="A40" s="62"/>
      <c r="B40" s="233" t="s">
        <v>178</v>
      </c>
      <c r="C40" s="258"/>
      <c r="D40" s="258">
        <f>'Cash Flow Statements'!E28/'Income Statements'!E23</f>
        <v>0</v>
      </c>
      <c r="E40" s="258">
        <f>'Cash Flow Statements'!F28/'Income Statements'!F23</f>
        <v>0</v>
      </c>
      <c r="F40" s="258">
        <f>'Cash Flow Statements'!G28/'Income Statements'!G23</f>
        <v>0</v>
      </c>
      <c r="G40" s="258">
        <f>'Cash Flow Statements'!H28/'Income Statements'!H23</f>
        <v>0.30611796236600647</v>
      </c>
      <c r="H40" s="298"/>
      <c r="I40" s="241"/>
      <c r="J40" s="241"/>
      <c r="K40" s="241"/>
      <c r="L40" s="241"/>
      <c r="M40" s="241"/>
      <c r="N40" s="241"/>
      <c r="O40" s="241"/>
      <c r="P40" s="241"/>
      <c r="Q40" s="241"/>
      <c r="R40" s="241"/>
      <c r="S40" s="241"/>
      <c r="T40" s="241"/>
      <c r="U40" s="241"/>
      <c r="V40" s="241"/>
      <c r="W40" s="241"/>
      <c r="X40" s="241"/>
      <c r="Y40" s="241"/>
      <c r="Z40" s="241"/>
      <c r="AA40" s="241"/>
      <c r="AB40" s="241"/>
      <c r="AC40" s="241"/>
    </row>
    <row r="41" spans="1:29" ht="15" customHeight="1">
      <c r="A41" s="62"/>
      <c r="B41" s="207" t="s">
        <v>179</v>
      </c>
      <c r="C41" s="258"/>
      <c r="D41" s="258">
        <f>('Income Statements'!E23-'Cash Flow Statements'!E29)/'Income Statements'!E23</f>
        <v>1</v>
      </c>
      <c r="E41" s="258">
        <f>('Income Statements'!F23-'Cash Flow Statements'!F29)/'Income Statements'!F23</f>
        <v>1</v>
      </c>
      <c r="F41" s="258">
        <f>('Income Statements'!G23-'Cash Flow Statements'!G29)/'Income Statements'!G23</f>
        <v>1</v>
      </c>
      <c r="G41" s="258">
        <f>('Income Statements'!H23-'Cash Flow Statements'!H28)/'Income Statements'!H23</f>
        <v>0.69388203763399359</v>
      </c>
      <c r="H41" s="230"/>
      <c r="I41" s="241"/>
      <c r="J41" s="241"/>
      <c r="K41" s="241"/>
      <c r="L41" s="241"/>
      <c r="M41" s="241"/>
      <c r="N41" s="241"/>
      <c r="O41" s="241"/>
      <c r="P41" s="241"/>
      <c r="Q41" s="241"/>
      <c r="R41" s="241"/>
      <c r="S41" s="241"/>
      <c r="T41" s="241"/>
      <c r="U41" s="241"/>
      <c r="V41" s="241"/>
      <c r="W41" s="241"/>
      <c r="X41" s="241"/>
      <c r="Y41" s="241"/>
      <c r="Z41" s="241"/>
      <c r="AA41" s="241"/>
      <c r="AB41" s="241"/>
      <c r="AC41" s="241"/>
    </row>
    <row r="42" spans="1:29" ht="15" customHeight="1">
      <c r="A42" s="62"/>
      <c r="B42" s="238" t="s">
        <v>180</v>
      </c>
      <c r="C42" s="260"/>
      <c r="D42" s="260">
        <f>D41*'Profitability Ratios'!D12</f>
        <v>0.1863919579419937</v>
      </c>
      <c r="E42" s="260">
        <f>E41*'Profitability Ratios'!E12</f>
        <v>0.18396224812149123</v>
      </c>
      <c r="F42" s="260">
        <f>F41*'Profitability Ratios'!F12</f>
        <v>0.18962431082997061</v>
      </c>
      <c r="G42" s="299">
        <f>G41*'Profitability Ratios'!G12</f>
        <v>0.12979333514365329</v>
      </c>
      <c r="H42" s="240"/>
      <c r="I42" s="241"/>
      <c r="J42" s="241"/>
      <c r="K42" s="241"/>
      <c r="L42" s="241"/>
      <c r="M42" s="241"/>
      <c r="N42" s="241"/>
      <c r="O42" s="241"/>
      <c r="P42" s="241"/>
      <c r="Q42" s="241"/>
      <c r="R42" s="241"/>
      <c r="S42" s="241"/>
      <c r="T42" s="241"/>
      <c r="U42" s="241"/>
      <c r="V42" s="241"/>
      <c r="W42" s="241"/>
      <c r="X42" s="241"/>
      <c r="Y42" s="241"/>
      <c r="Z42" s="241"/>
      <c r="AA42" s="241"/>
      <c r="AB42" s="241"/>
      <c r="AC42" s="241"/>
    </row>
    <row r="43" spans="1:29" ht="15" customHeight="1">
      <c r="A43" s="62"/>
      <c r="B43" s="241"/>
      <c r="C43" s="241"/>
      <c r="D43" s="241"/>
      <c r="E43" s="241"/>
      <c r="F43" s="241"/>
      <c r="G43" s="241"/>
      <c r="H43" s="241"/>
      <c r="I43" s="241"/>
      <c r="J43" s="241"/>
      <c r="K43" s="241"/>
      <c r="L43" s="241"/>
      <c r="M43" s="241"/>
      <c r="N43" s="241"/>
      <c r="O43" s="241"/>
      <c r="P43" s="241"/>
      <c r="Q43" s="241"/>
      <c r="R43" s="241"/>
      <c r="S43" s="241"/>
      <c r="T43" s="241"/>
      <c r="U43" s="241"/>
      <c r="V43" s="241"/>
      <c r="W43" s="241"/>
      <c r="X43" s="241"/>
      <c r="Y43" s="241"/>
      <c r="Z43" s="241"/>
      <c r="AA43" s="241"/>
      <c r="AB43" s="241"/>
      <c r="AC43" s="241"/>
    </row>
    <row r="44" spans="1:29" ht="15" customHeight="1">
      <c r="A44" s="62"/>
      <c r="B44" s="241"/>
      <c r="C44" s="241"/>
      <c r="D44" s="241"/>
      <c r="E44" s="241"/>
      <c r="F44" s="241"/>
      <c r="G44" s="241"/>
      <c r="H44" s="241"/>
      <c r="I44" s="241"/>
      <c r="J44" s="241"/>
      <c r="K44" s="241"/>
      <c r="L44" s="241"/>
      <c r="M44" s="241"/>
      <c r="N44" s="241"/>
      <c r="O44" s="241"/>
      <c r="P44" s="241"/>
      <c r="Q44" s="241"/>
      <c r="R44" s="241"/>
      <c r="S44" s="241"/>
      <c r="T44" s="241"/>
      <c r="U44" s="241"/>
      <c r="V44" s="241"/>
      <c r="W44" s="241"/>
      <c r="X44" s="241"/>
      <c r="Y44" s="241"/>
      <c r="Z44" s="241"/>
      <c r="AA44" s="241"/>
      <c r="AB44" s="241"/>
      <c r="AC44" s="241"/>
    </row>
    <row r="45" spans="1:29" ht="15" customHeight="1">
      <c r="A45" s="62"/>
      <c r="B45" s="241"/>
      <c r="C45" s="241"/>
      <c r="D45" s="241"/>
      <c r="E45" s="241"/>
      <c r="F45" s="241"/>
      <c r="G45" s="241"/>
      <c r="H45" s="241"/>
      <c r="I45" s="241"/>
      <c r="J45" s="241"/>
      <c r="K45" s="241"/>
      <c r="L45" s="241"/>
      <c r="M45" s="241"/>
      <c r="N45" s="241"/>
      <c r="O45" s="241"/>
      <c r="P45" s="241"/>
      <c r="Q45" s="241"/>
      <c r="R45" s="241"/>
      <c r="S45" s="241"/>
      <c r="T45" s="241"/>
      <c r="U45" s="241"/>
      <c r="V45" s="241"/>
      <c r="W45" s="241"/>
      <c r="X45" s="241"/>
      <c r="Y45" s="241"/>
      <c r="Z45" s="241"/>
      <c r="AA45" s="241"/>
      <c r="AB45" s="241"/>
      <c r="AC45" s="241"/>
    </row>
    <row r="46" spans="1:29" ht="15" customHeight="1">
      <c r="A46" s="62"/>
      <c r="B46" s="241"/>
      <c r="C46" s="241"/>
      <c r="D46" s="241"/>
      <c r="E46" s="241"/>
      <c r="F46" s="241"/>
      <c r="G46" s="241"/>
      <c r="H46" s="241"/>
      <c r="I46" s="241"/>
      <c r="J46" s="241"/>
      <c r="K46" s="241"/>
      <c r="L46" s="241"/>
      <c r="M46" s="241"/>
      <c r="N46" s="241"/>
      <c r="O46" s="241"/>
      <c r="P46" s="241"/>
      <c r="Q46" s="241"/>
      <c r="R46" s="241"/>
      <c r="S46" s="241"/>
      <c r="T46" s="241"/>
      <c r="U46" s="241"/>
      <c r="V46" s="241"/>
      <c r="W46" s="241"/>
      <c r="X46" s="241"/>
      <c r="Y46" s="241"/>
      <c r="Z46" s="241"/>
      <c r="AA46" s="241"/>
      <c r="AB46" s="241"/>
      <c r="AC46" s="241"/>
    </row>
    <row r="47" spans="1:29" ht="15" customHeight="1">
      <c r="A47" s="62"/>
      <c r="B47" s="241"/>
      <c r="C47" s="241"/>
      <c r="D47" s="241"/>
      <c r="E47" s="241"/>
      <c r="F47" s="241"/>
      <c r="G47" s="241"/>
      <c r="H47" s="241"/>
      <c r="I47" s="241"/>
      <c r="J47" s="241"/>
      <c r="K47" s="241"/>
      <c r="L47" s="241"/>
      <c r="M47" s="241"/>
      <c r="N47" s="241"/>
      <c r="O47" s="241"/>
      <c r="P47" s="241"/>
      <c r="Q47" s="241"/>
      <c r="R47" s="241"/>
      <c r="S47" s="241"/>
      <c r="T47" s="241"/>
      <c r="U47" s="241"/>
      <c r="V47" s="241"/>
      <c r="W47" s="241"/>
      <c r="X47" s="241"/>
      <c r="Y47" s="241"/>
      <c r="Z47" s="241"/>
      <c r="AA47" s="241"/>
      <c r="AB47" s="241"/>
      <c r="AC47" s="241"/>
    </row>
    <row r="48" spans="1:29" ht="15" customHeight="1">
      <c r="A48" s="62"/>
      <c r="B48" s="241"/>
      <c r="C48" s="241"/>
      <c r="D48" s="241"/>
      <c r="E48" s="241"/>
      <c r="F48" s="241"/>
      <c r="G48" s="241"/>
      <c r="H48" s="241"/>
      <c r="I48" s="241"/>
      <c r="J48" s="241"/>
      <c r="K48" s="241"/>
      <c r="L48" s="241"/>
      <c r="M48" s="241"/>
      <c r="N48" s="241"/>
      <c r="O48" s="241"/>
      <c r="P48" s="241"/>
      <c r="Q48" s="241"/>
      <c r="R48" s="241"/>
      <c r="S48" s="241"/>
      <c r="T48" s="241"/>
      <c r="U48" s="241"/>
      <c r="V48" s="241"/>
      <c r="W48" s="241"/>
      <c r="X48" s="241"/>
      <c r="Y48" s="241"/>
      <c r="Z48" s="241"/>
      <c r="AA48" s="241"/>
      <c r="AB48" s="241"/>
      <c r="AC48" s="241"/>
    </row>
    <row r="49" spans="1:29" ht="15" customHeight="1">
      <c r="A49" s="62"/>
      <c r="B49" s="241"/>
      <c r="C49" s="241"/>
      <c r="D49" s="241"/>
      <c r="E49" s="241"/>
      <c r="F49" s="241"/>
      <c r="G49" s="241"/>
      <c r="H49" s="241"/>
      <c r="I49" s="241"/>
      <c r="J49" s="241"/>
      <c r="K49" s="241"/>
      <c r="L49" s="241"/>
      <c r="M49" s="241"/>
      <c r="N49" s="241"/>
      <c r="O49" s="241"/>
      <c r="P49" s="241"/>
      <c r="Q49" s="241"/>
      <c r="R49" s="241"/>
      <c r="S49" s="241"/>
      <c r="T49" s="241"/>
      <c r="U49" s="241"/>
      <c r="V49" s="241"/>
      <c r="W49" s="241"/>
      <c r="X49" s="241"/>
      <c r="Y49" s="241"/>
      <c r="Z49" s="241"/>
      <c r="AA49" s="241"/>
      <c r="AB49" s="241"/>
      <c r="AC49" s="241"/>
    </row>
    <row r="50" spans="1:29" ht="15" customHeight="1">
      <c r="A50" s="62"/>
      <c r="B50" s="241"/>
      <c r="C50" s="241"/>
      <c r="D50" s="241"/>
      <c r="E50" s="241"/>
      <c r="F50" s="241"/>
      <c r="G50" s="241"/>
      <c r="H50" s="241"/>
      <c r="I50" s="241"/>
      <c r="J50" s="241"/>
      <c r="K50" s="241"/>
      <c r="L50" s="241"/>
      <c r="M50" s="241"/>
      <c r="N50" s="241"/>
      <c r="O50" s="241"/>
      <c r="P50" s="241"/>
      <c r="Q50" s="241"/>
      <c r="R50" s="241"/>
      <c r="S50" s="241"/>
      <c r="T50" s="241"/>
      <c r="U50" s="241"/>
      <c r="V50" s="241"/>
      <c r="W50" s="241"/>
      <c r="X50" s="241"/>
      <c r="Y50" s="241"/>
      <c r="Z50" s="241"/>
      <c r="AA50" s="241"/>
      <c r="AB50" s="241"/>
      <c r="AC50" s="241"/>
    </row>
    <row r="51" spans="1:29" ht="15" customHeight="1">
      <c r="A51" s="62"/>
      <c r="B51" s="241"/>
      <c r="C51" s="241"/>
      <c r="D51" s="241"/>
      <c r="E51" s="241"/>
      <c r="F51" s="241"/>
      <c r="G51" s="241"/>
      <c r="H51" s="241"/>
      <c r="I51" s="241"/>
      <c r="J51" s="241"/>
      <c r="K51" s="241"/>
      <c r="L51" s="241"/>
      <c r="M51" s="241"/>
      <c r="N51" s="241"/>
      <c r="O51" s="241"/>
      <c r="P51" s="241"/>
      <c r="Q51" s="241"/>
      <c r="R51" s="241"/>
      <c r="S51" s="241"/>
      <c r="T51" s="241"/>
      <c r="U51" s="241"/>
      <c r="V51" s="241"/>
      <c r="W51" s="241"/>
      <c r="X51" s="241"/>
      <c r="Y51" s="241"/>
      <c r="Z51" s="241"/>
      <c r="AA51" s="241"/>
      <c r="AB51" s="241"/>
      <c r="AC51" s="241"/>
    </row>
    <row r="52" spans="1:29" ht="15" customHeight="1">
      <c r="A52" s="62"/>
      <c r="B52" s="241"/>
      <c r="C52" s="241"/>
      <c r="D52" s="241"/>
      <c r="E52" s="241"/>
      <c r="F52" s="241"/>
      <c r="G52" s="241"/>
      <c r="H52" s="241"/>
      <c r="I52" s="241"/>
      <c r="J52" s="241"/>
      <c r="K52" s="241"/>
      <c r="L52" s="241"/>
      <c r="M52" s="241"/>
      <c r="N52" s="241"/>
      <c r="O52" s="241"/>
      <c r="P52" s="241"/>
      <c r="Q52" s="241"/>
      <c r="R52" s="241"/>
      <c r="S52" s="241"/>
      <c r="T52" s="241"/>
      <c r="U52" s="241"/>
      <c r="V52" s="241"/>
      <c r="W52" s="241"/>
      <c r="X52" s="241"/>
      <c r="Y52" s="241"/>
      <c r="Z52" s="241"/>
      <c r="AA52" s="241"/>
      <c r="AB52" s="241"/>
      <c r="AC52" s="241"/>
    </row>
    <row r="53" spans="1:29" ht="15" customHeight="1">
      <c r="A53" s="62"/>
      <c r="B53" s="241"/>
      <c r="C53" s="241"/>
      <c r="D53" s="241"/>
      <c r="E53" s="241"/>
      <c r="F53" s="241"/>
      <c r="G53" s="241"/>
      <c r="H53" s="241"/>
      <c r="I53" s="241"/>
      <c r="J53" s="241"/>
      <c r="K53" s="241"/>
      <c r="L53" s="241"/>
      <c r="M53" s="241"/>
      <c r="N53" s="241"/>
      <c r="O53" s="241"/>
      <c r="P53" s="241"/>
      <c r="Q53" s="241"/>
      <c r="R53" s="241"/>
      <c r="S53" s="241"/>
      <c r="T53" s="241"/>
      <c r="U53" s="241"/>
      <c r="V53" s="241"/>
      <c r="W53" s="241"/>
      <c r="X53" s="241"/>
      <c r="Y53" s="241"/>
      <c r="Z53" s="241"/>
      <c r="AA53" s="241"/>
      <c r="AB53" s="241"/>
      <c r="AC53" s="241"/>
    </row>
    <row r="54" spans="1:29" ht="15" customHeight="1">
      <c r="A54" s="62"/>
      <c r="B54" s="241"/>
      <c r="C54" s="241"/>
      <c r="D54" s="241"/>
      <c r="E54" s="241"/>
      <c r="F54" s="241"/>
      <c r="G54" s="241"/>
      <c r="H54" s="241"/>
      <c r="I54" s="241"/>
      <c r="J54" s="241"/>
      <c r="K54" s="241"/>
      <c r="L54" s="241"/>
      <c r="M54" s="241"/>
      <c r="N54" s="241"/>
      <c r="O54" s="241"/>
      <c r="P54" s="241"/>
      <c r="Q54" s="241"/>
      <c r="R54" s="241"/>
      <c r="S54" s="241"/>
      <c r="T54" s="241"/>
      <c r="U54" s="241"/>
      <c r="V54" s="241"/>
      <c r="W54" s="241"/>
      <c r="X54" s="241"/>
      <c r="Y54" s="241"/>
      <c r="Z54" s="241"/>
      <c r="AA54" s="241"/>
      <c r="AB54" s="241"/>
      <c r="AC54" s="241"/>
    </row>
    <row r="55" spans="1:29" ht="15.75" customHeight="1">
      <c r="A55" s="62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 ht="15" customHeight="1">
      <c r="A56" s="62"/>
      <c r="B56" s="5"/>
      <c r="C56" s="223"/>
      <c r="D56" s="223"/>
      <c r="E56" s="223"/>
      <c r="F56" s="223"/>
      <c r="G56" s="223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 ht="15" customHeight="1">
      <c r="A57" s="62"/>
      <c r="B57" s="5"/>
      <c r="C57" s="223"/>
      <c r="D57" s="223"/>
      <c r="E57" s="223"/>
      <c r="F57" s="223"/>
      <c r="G57" s="223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 ht="15" customHeight="1">
      <c r="A58" s="62"/>
      <c r="B58" s="5"/>
      <c r="C58" s="223"/>
      <c r="D58" s="223"/>
      <c r="E58" s="223"/>
      <c r="F58" s="223"/>
      <c r="G58" s="223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 ht="15" customHeight="1">
      <c r="A59" s="62"/>
      <c r="B59" s="5"/>
      <c r="C59" s="223"/>
      <c r="D59" s="223"/>
      <c r="E59" s="223"/>
      <c r="F59" s="223"/>
      <c r="G59" s="223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1:29" ht="15" customHeight="1">
      <c r="A60" s="62"/>
      <c r="B60" s="5"/>
      <c r="C60" s="223"/>
      <c r="D60" s="223"/>
      <c r="E60" s="223"/>
      <c r="F60" s="223"/>
      <c r="G60" s="223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1:29" ht="15" customHeight="1">
      <c r="A61" s="62"/>
      <c r="B61" s="5"/>
      <c r="C61" s="223"/>
      <c r="D61" s="223"/>
      <c r="E61" s="223"/>
      <c r="F61" s="223"/>
      <c r="G61" s="223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1:29" ht="15" customHeight="1">
      <c r="A62" s="62"/>
      <c r="B62" s="5"/>
      <c r="C62" s="223"/>
      <c r="D62" s="223"/>
      <c r="E62" s="223"/>
      <c r="F62" s="223"/>
      <c r="G62" s="223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 ht="15" customHeight="1">
      <c r="A63" s="62"/>
      <c r="B63" s="5"/>
      <c r="C63" s="223"/>
      <c r="D63" s="223"/>
      <c r="E63" s="223"/>
      <c r="F63" s="223"/>
      <c r="G63" s="223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 ht="15" customHeight="1">
      <c r="A64" s="62"/>
      <c r="B64" s="5"/>
      <c r="C64" s="223"/>
      <c r="D64" s="223"/>
      <c r="E64" s="223"/>
      <c r="F64" s="223"/>
      <c r="G64" s="223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1:29" ht="15" customHeight="1">
      <c r="A65" s="62"/>
      <c r="B65" s="5"/>
      <c r="C65" s="223"/>
      <c r="D65" s="223"/>
      <c r="E65" s="223"/>
      <c r="F65" s="223"/>
      <c r="G65" s="223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1:29" ht="15" customHeight="1">
      <c r="A66" s="62"/>
      <c r="B66" s="5"/>
      <c r="C66" s="223"/>
      <c r="D66" s="223"/>
      <c r="E66" s="223"/>
      <c r="F66" s="223"/>
      <c r="G66" s="223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1:29" ht="15" customHeight="1">
      <c r="A67" s="62"/>
      <c r="B67" s="5"/>
      <c r="C67" s="223"/>
      <c r="D67" s="223"/>
      <c r="E67" s="223"/>
      <c r="F67" s="223"/>
      <c r="G67" s="223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1:29" ht="15" customHeight="1">
      <c r="A68" s="62"/>
      <c r="B68" s="5"/>
      <c r="C68" s="223"/>
      <c r="D68" s="223"/>
      <c r="E68" s="223"/>
      <c r="F68" s="223"/>
      <c r="G68" s="223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1:29" ht="15" customHeight="1">
      <c r="A69" s="62"/>
      <c r="B69" s="5"/>
      <c r="C69" s="223"/>
      <c r="D69" s="223"/>
      <c r="E69" s="223"/>
      <c r="F69" s="223"/>
      <c r="G69" s="223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1:29" ht="15" customHeight="1">
      <c r="A70" s="62"/>
      <c r="B70" s="5"/>
      <c r="C70" s="223"/>
      <c r="D70" s="223"/>
      <c r="E70" s="223"/>
      <c r="F70" s="223"/>
      <c r="G70" s="223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1:29" ht="15" customHeight="1">
      <c r="A71" s="62"/>
      <c r="B71" s="5"/>
      <c r="C71" s="223"/>
      <c r="D71" s="223"/>
      <c r="E71" s="223"/>
      <c r="F71" s="223"/>
      <c r="G71" s="223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1:29" ht="15" customHeight="1">
      <c r="A72" s="62"/>
      <c r="B72" s="3"/>
      <c r="C72" s="224"/>
      <c r="D72" s="224"/>
      <c r="E72" s="224"/>
      <c r="F72" s="224"/>
      <c r="G72" s="224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1:29" ht="15.75" customHeight="1">
      <c r="A73" s="62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1:29" ht="15.75" customHeight="1">
      <c r="A74" s="62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1:29" ht="15.75" customHeight="1">
      <c r="A75" s="62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1:29" ht="15.75" customHeight="1">
      <c r="A76" s="62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1:29" ht="15.75" customHeight="1">
      <c r="A77" s="62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1:29" ht="15.75" customHeight="1">
      <c r="A78" s="62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1:29" ht="15.75" customHeight="1">
      <c r="A79" s="62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1:29" ht="15.75" customHeight="1">
      <c r="A80" s="62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1:29" ht="15.75" customHeight="1">
      <c r="A81" s="62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1:29" ht="15.75" customHeight="1">
      <c r="A82" s="62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1:29" ht="15.75" customHeight="1">
      <c r="A83" s="62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1:29" ht="15.75" customHeight="1">
      <c r="A84" s="62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1:29" ht="15.75" customHeight="1">
      <c r="A85" s="62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1:29" ht="15.75" customHeight="1">
      <c r="A86" s="6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 ht="15.75" customHeight="1">
      <c r="A87" s="62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 ht="15.75" customHeight="1">
      <c r="A88" s="62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1:29" ht="15.75" customHeight="1">
      <c r="A89" s="62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1:29" ht="15.75" customHeight="1">
      <c r="A90" s="62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1:29" ht="15.75" customHeight="1">
      <c r="A91" s="62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1:29" ht="15.75" customHeight="1">
      <c r="A92" s="62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1:29" ht="15.75" customHeight="1">
      <c r="A93" s="62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1:29" ht="15.75" customHeight="1">
      <c r="A94" s="62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1:29" ht="15.75" customHeight="1">
      <c r="A95" s="62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1:29" ht="15.75" customHeight="1">
      <c r="A96" s="62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1:29" ht="15.75" customHeight="1">
      <c r="A97" s="62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1:29" ht="15.75" customHeight="1">
      <c r="A98" s="62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1:29" ht="15.75" customHeight="1">
      <c r="A99" s="62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1:29" ht="15.75" customHeight="1">
      <c r="A100" s="62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1:29" ht="15.75" customHeight="1">
      <c r="A101" s="62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1:29" ht="15.75" customHeight="1">
      <c r="A102" s="62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1:29" ht="15.75" customHeight="1">
      <c r="A103" s="62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1:29" ht="15.75" customHeight="1">
      <c r="A104" s="62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1:29" ht="15.75" customHeight="1">
      <c r="A105" s="62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1:29" ht="15.75" customHeight="1">
      <c r="A106" s="62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1:29" ht="15.75" customHeight="1">
      <c r="A107" s="62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1:29" ht="15.75" customHeight="1">
      <c r="A108" s="62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1:29" ht="15.75" customHeight="1">
      <c r="A109" s="62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1:29" ht="15.75" customHeight="1">
      <c r="A110" s="62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1:29" ht="15.75" customHeight="1">
      <c r="A111" s="62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1:29" ht="15.75" customHeight="1">
      <c r="A112" s="62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1:29" ht="15.75" customHeight="1">
      <c r="A113" s="62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1:29" ht="15.75" customHeight="1">
      <c r="A114" s="62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1:29" ht="15.75" customHeight="1">
      <c r="A115" s="62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1:29" ht="15.75" customHeight="1">
      <c r="A116" s="62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1:29" ht="15.75" customHeight="1">
      <c r="A117" s="62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1:29" ht="15.75" customHeight="1">
      <c r="A118" s="62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1:29" ht="15.75" customHeight="1">
      <c r="A119" s="62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1:29" ht="15.75" customHeight="1">
      <c r="A120" s="62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1:29" ht="15.75" customHeight="1">
      <c r="A121" s="62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1:29" ht="15.75" customHeight="1">
      <c r="A122" s="62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1:29" ht="15.75" customHeight="1">
      <c r="A123" s="62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1:29" ht="15.75" customHeight="1">
      <c r="A124" s="62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1:29" ht="15.75" customHeight="1">
      <c r="A125" s="62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1:29" ht="15.75" customHeight="1">
      <c r="A126" s="62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1:29" ht="15.75" customHeight="1">
      <c r="A127" s="62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1:29" ht="15.75" customHeight="1">
      <c r="A128" s="62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1:29" ht="15.75" customHeight="1">
      <c r="A129" s="62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1:29" ht="15.75" customHeight="1">
      <c r="A130" s="62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1:29" ht="15.75" customHeight="1">
      <c r="A131" s="62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1:29" ht="15.75" customHeight="1">
      <c r="A132" s="62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1:29" ht="15.75" customHeight="1">
      <c r="A133" s="62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1:29" ht="15.75" customHeight="1">
      <c r="A134" s="62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1:29" ht="15.75" customHeight="1">
      <c r="A135" s="62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1:29" ht="15.75" customHeight="1">
      <c r="A136" s="62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1:29" ht="15.75" customHeight="1">
      <c r="A137" s="62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1:29" ht="15.75" customHeight="1">
      <c r="A138" s="62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1:29" ht="15.75" customHeight="1">
      <c r="A139" s="62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1:29" ht="15.75" customHeight="1">
      <c r="A140" s="62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1:29" ht="15.75" customHeight="1">
      <c r="A141" s="62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1:29" ht="15.75" customHeight="1">
      <c r="A142" s="62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1:29" ht="15.75" customHeight="1">
      <c r="A143" s="62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1:29" ht="15.75" customHeight="1">
      <c r="A144" s="62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1:29" ht="15.75" customHeight="1">
      <c r="A145" s="62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1:29" ht="15.75" customHeight="1">
      <c r="A146" s="62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1:29" ht="15.75" customHeight="1">
      <c r="A147" s="62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1:29" ht="15.75" customHeight="1">
      <c r="A148" s="62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1:29" ht="15.75" customHeight="1">
      <c r="A149" s="62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1:29" ht="15.75" customHeight="1">
      <c r="A150" s="62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1:29" ht="15.75" customHeight="1">
      <c r="A151" s="62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1:29" ht="15.75" customHeight="1">
      <c r="A152" s="62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1:29" ht="15.75" customHeight="1">
      <c r="A153" s="62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1:29" ht="15.75" customHeight="1">
      <c r="A154" s="62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1:29" ht="15.75" customHeight="1">
      <c r="A155" s="62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1:29" ht="15.75" customHeight="1">
      <c r="A156" s="62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1:29" ht="15.75" customHeight="1">
      <c r="A157" s="62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1:29" ht="15.75" customHeight="1">
      <c r="A158" s="62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1:29" ht="15.75" customHeight="1">
      <c r="A159" s="62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1:29" ht="15.75" customHeight="1">
      <c r="A160" s="62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1:29" ht="15.75" customHeight="1">
      <c r="A161" s="62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1:29" ht="15.75" customHeight="1">
      <c r="A162" s="62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1:29" ht="15.75" customHeight="1">
      <c r="A163" s="62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1:29" ht="15.75" customHeight="1">
      <c r="A164" s="62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1:29" ht="15.75" customHeight="1">
      <c r="A165" s="62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1:29" ht="15.75" customHeight="1">
      <c r="A166" s="62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1:29" ht="15.75" customHeight="1">
      <c r="A167" s="62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1:29" ht="15.75" customHeight="1">
      <c r="A168" s="62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1:29" ht="15.75" customHeight="1">
      <c r="A169" s="62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1:29" ht="15.75" customHeight="1">
      <c r="A170" s="62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1:29" ht="15.75" customHeight="1">
      <c r="A171" s="62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1:29" ht="15.75" customHeight="1">
      <c r="A172" s="62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1:29" ht="15.75" customHeight="1">
      <c r="A173" s="62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1:29" ht="15.75" customHeight="1">
      <c r="A174" s="62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1:29" ht="15.75" customHeight="1">
      <c r="A175" s="62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1:29" ht="15.75" customHeight="1">
      <c r="A176" s="62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1:29" ht="15.75" customHeight="1">
      <c r="A177" s="62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1:29" ht="15.75" customHeight="1">
      <c r="A178" s="62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1:29" ht="15.75" customHeight="1">
      <c r="A179" s="62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1:29" ht="15.75" customHeight="1">
      <c r="A180" s="62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1:29" ht="15.75" customHeight="1">
      <c r="A181" s="62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1:29" ht="15.75" customHeight="1">
      <c r="A182" s="62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1:29" ht="15.75" customHeight="1">
      <c r="A183" s="62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1:29" ht="15.75" customHeight="1">
      <c r="A184" s="62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1:29" ht="15.75" customHeight="1">
      <c r="A185" s="62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1:29" ht="15.75" customHeight="1">
      <c r="A186" s="62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1:29" ht="15.75" customHeight="1">
      <c r="A187" s="62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1:29" ht="15.75" customHeight="1">
      <c r="A188" s="62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1:29" ht="15.75" customHeight="1">
      <c r="A189" s="62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1:29" ht="15.75" customHeight="1">
      <c r="A190" s="62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1:29" ht="15.75" customHeight="1">
      <c r="A191" s="62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1:29" ht="15.75" customHeight="1">
      <c r="A192" s="62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1:29" ht="15.75" customHeight="1">
      <c r="A193" s="62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1:29" ht="15.75" customHeight="1">
      <c r="A194" s="62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1:29" ht="15.75" customHeight="1">
      <c r="A195" s="62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1:29" ht="15.75" customHeight="1">
      <c r="A196" s="62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1:29" ht="15.75" customHeight="1">
      <c r="A197" s="62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1:29" ht="15.75" customHeight="1">
      <c r="A198" s="62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1:29" ht="15.75" customHeight="1">
      <c r="A199" s="62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1:29" ht="15.75" customHeight="1">
      <c r="A200" s="62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1:29" ht="15.75" customHeight="1">
      <c r="A201" s="62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1:29" ht="15.75" customHeight="1">
      <c r="A202" s="62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1:29" ht="15.75" customHeight="1">
      <c r="A203" s="62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1:29" ht="15.75" customHeight="1">
      <c r="A204" s="62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1:29" ht="15.75" customHeight="1">
      <c r="A205" s="62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1:29" ht="15.75" customHeight="1">
      <c r="A206" s="62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1:29" ht="15.75" customHeight="1">
      <c r="A207" s="62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1:29" ht="15.75" customHeight="1">
      <c r="A208" s="62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1:29" ht="15.75" customHeight="1">
      <c r="A209" s="62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1:29" ht="15.75" customHeight="1">
      <c r="A210" s="62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1:29" ht="15.75" customHeight="1">
      <c r="A211" s="62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1:29" ht="15.75" customHeight="1">
      <c r="A212" s="62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1:29" ht="15.75" customHeight="1">
      <c r="A213" s="62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1:29" ht="15.75" customHeight="1">
      <c r="A214" s="62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1:29" ht="15.75" customHeight="1">
      <c r="A215" s="62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1:29" ht="15.75" customHeight="1">
      <c r="A216" s="62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1:29" ht="15.75" customHeight="1">
      <c r="A217" s="62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1:29" ht="15.75" customHeight="1">
      <c r="A218" s="62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1:29" ht="15.75" customHeight="1">
      <c r="A219" s="62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1:29" ht="15.75" customHeight="1">
      <c r="A220" s="62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1:29" ht="15.75" customHeight="1">
      <c r="A221" s="62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1:29" ht="15.75" customHeight="1">
      <c r="A222" s="62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1:29" ht="15.75" customHeight="1">
      <c r="A223" s="62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 spans="1:29" ht="15.75" customHeight="1">
      <c r="A224" s="62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 spans="1:29" ht="15.75" customHeight="1">
      <c r="A225" s="62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 spans="1:29" ht="15.75" customHeight="1">
      <c r="A226" s="62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 spans="1:29" ht="15.75" customHeight="1">
      <c r="A227" s="62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 spans="1:29" ht="15.75" customHeight="1">
      <c r="A228" s="62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 spans="1:29" ht="15.75" customHeight="1">
      <c r="A229" s="62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 spans="1:29" ht="15.75" customHeight="1">
      <c r="A230" s="62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 spans="1:29" ht="15.75" customHeight="1">
      <c r="A231" s="62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 spans="1:29" ht="15.75" customHeight="1">
      <c r="A232" s="62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 spans="1:29" ht="15.75" customHeight="1">
      <c r="A233" s="62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 spans="1:29" ht="15.75" customHeight="1">
      <c r="A234" s="62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 spans="1:29" ht="15.75" customHeight="1">
      <c r="A235" s="62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 spans="1:29" ht="15.75" customHeight="1">
      <c r="A236" s="62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 spans="1:29" ht="15.75" customHeight="1">
      <c r="A237" s="62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 spans="1:29" ht="15.75" customHeight="1">
      <c r="A238" s="62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 spans="1:29" ht="15.75" customHeight="1">
      <c r="A239" s="62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 spans="1:29" ht="15.75" customHeight="1">
      <c r="A240" s="62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 spans="1:29" ht="15.75" customHeight="1">
      <c r="A241" s="62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 spans="1:29" ht="15.75" customHeight="1">
      <c r="A242" s="62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 spans="1:29" ht="15.75" customHeight="1"/>
    <row r="244" spans="1:29" ht="15.75" customHeight="1"/>
    <row r="245" spans="1:29" ht="15.75" customHeight="1"/>
    <row r="246" spans="1:29" ht="15.75" customHeight="1"/>
    <row r="247" spans="1:29" ht="15.75" customHeight="1"/>
    <row r="248" spans="1:29" ht="15.75" customHeight="1"/>
    <row r="249" spans="1:29" ht="15.75" customHeight="1"/>
    <row r="250" spans="1:29" ht="15.75" customHeight="1"/>
    <row r="251" spans="1:29" ht="15.75" customHeight="1"/>
    <row r="252" spans="1:29" ht="15.75" customHeight="1"/>
    <row r="253" spans="1:29" ht="15.75" customHeight="1"/>
    <row r="254" spans="1:29" ht="15.75" customHeight="1"/>
    <row r="255" spans="1:29" ht="15.75" customHeight="1"/>
    <row r="256" spans="1:29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33:G33"/>
    <mergeCell ref="B39:G39"/>
    <mergeCell ref="A1:A2"/>
    <mergeCell ref="B1:G1"/>
    <mergeCell ref="B8:G9"/>
    <mergeCell ref="B16:G17"/>
    <mergeCell ref="B24:G25"/>
  </mergeCells>
  <pageMargins left="0.7" right="0.7" top="0.75" bottom="0.75" header="0" footer="0"/>
  <pageSetup orientation="portrait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A00-000073000000}">
          <x14:colorSeries rgb="FF00B050"/>
          <x14:sparklines>
            <x14:sparkline>
              <xm:f>'Valuation Ratios'!B42:G42</xm:f>
              <xm:sqref>H42</xm:sqref>
            </x14:sparkline>
          </x14:sparklines>
        </x14:sparklineGroup>
        <x14:sparklineGroup displayEmptyCellsAs="gap" xr2:uid="{00000000-0003-0000-0A00-000072000000}">
          <x14:colorSeries rgb="FF00B050"/>
          <x14:sparklines>
            <x14:sparkline>
              <xm:f>'Valuation Ratios'!B41:G41</xm:f>
              <xm:sqref>H41</xm:sqref>
            </x14:sparkline>
          </x14:sparklines>
        </x14:sparklineGroup>
        <x14:sparklineGroup displayEmptyCellsAs="gap" xr2:uid="{00000000-0003-0000-0A00-000071000000}">
          <x14:colorSeries rgb="FF00B050"/>
          <x14:sparklines>
            <x14:sparkline>
              <xm:f>'Valuation Ratios'!B40:G40</xm:f>
              <xm:sqref>H40</xm:sqref>
            </x14:sparkline>
          </x14:sparklines>
        </x14:sparklineGroup>
        <x14:sparklineGroup displayEmptyCellsAs="gap" xr2:uid="{00000000-0003-0000-0A00-000070000000}">
          <x14:colorSeries rgb="FF00B050"/>
          <x14:sparklines>
            <x14:sparkline>
              <xm:f>'Valuation Ratios'!B30:G30</xm:f>
              <xm:sqref>H30</xm:sqref>
            </x14:sparkline>
          </x14:sparklines>
        </x14:sparklineGroup>
        <x14:sparklineGroup displayEmptyCellsAs="gap" xr2:uid="{00000000-0003-0000-0A00-00006F000000}">
          <x14:colorSeries rgb="FF00B050"/>
          <x14:sparklines>
            <x14:sparkline>
              <xm:f>'Valuation Ratios'!B29:G29</xm:f>
              <xm:sqref>H29</xm:sqref>
            </x14:sparkline>
          </x14:sparklines>
        </x14:sparklineGroup>
        <x14:sparklineGroup displayEmptyCellsAs="gap" xr2:uid="{00000000-0003-0000-0A00-00006E000000}">
          <x14:colorSeries rgb="FF00B050"/>
          <x14:sparklines>
            <x14:sparkline>
              <xm:f>'Valuation Ratios'!B28:G28</xm:f>
              <xm:sqref>H28</xm:sqref>
            </x14:sparkline>
          </x14:sparklines>
        </x14:sparklineGroup>
        <x14:sparklineGroup displayEmptyCellsAs="gap" xr2:uid="{00000000-0003-0000-0A00-00006D000000}">
          <x14:colorSeries rgb="FF00B050"/>
          <x14:sparklines>
            <x14:sparkline>
              <xm:f>'Valuation Ratios'!B27:G27</xm:f>
              <xm:sqref>H27</xm:sqref>
            </x14:sparkline>
          </x14:sparklines>
        </x14:sparklineGroup>
        <x14:sparklineGroup displayEmptyCellsAs="gap" xr2:uid="{00000000-0003-0000-0A00-00006C000000}">
          <x14:colorSeries rgb="FF00B050"/>
          <x14:sparklines>
            <x14:sparkline>
              <xm:f>'Valuation Ratios'!B26:G26</xm:f>
              <xm:sqref>H26</xm:sqref>
            </x14:sparkline>
          </x14:sparklines>
        </x14:sparklineGroup>
        <x14:sparklineGroup displayEmptyCellsAs="gap" xr2:uid="{00000000-0003-0000-0A00-00006B000000}">
          <x14:colorSeries rgb="FF00B050"/>
          <x14:sparklines>
            <x14:sparkline>
              <xm:f>'Valuation Ratios'!B22:G22</xm:f>
              <xm:sqref>H22</xm:sqref>
            </x14:sparkline>
          </x14:sparklines>
        </x14:sparklineGroup>
        <x14:sparklineGroup displayEmptyCellsAs="gap" xr2:uid="{00000000-0003-0000-0A00-00006A000000}">
          <x14:colorSeries rgb="FF00B050"/>
          <x14:sparklines>
            <x14:sparkline>
              <xm:f>'Valuation Ratios'!B21:G21</xm:f>
              <xm:sqref>H21</xm:sqref>
            </x14:sparkline>
          </x14:sparklines>
        </x14:sparklineGroup>
        <x14:sparklineGroup displayEmptyCellsAs="gap" xr2:uid="{00000000-0003-0000-0A00-000069000000}">
          <x14:colorSeries rgb="FF00B050"/>
          <x14:sparklines>
            <x14:sparkline>
              <xm:f>'Valuation Ratios'!B20:G20</xm:f>
              <xm:sqref>H20</xm:sqref>
            </x14:sparkline>
          </x14:sparklines>
        </x14:sparklineGroup>
        <x14:sparklineGroup displayEmptyCellsAs="gap" xr2:uid="{00000000-0003-0000-0A00-000068000000}">
          <x14:colorSeries rgb="FF00B050"/>
          <x14:sparklines>
            <x14:sparkline>
              <xm:f>'Valuation Ratios'!B19:G19</xm:f>
              <xm:sqref>H19</xm:sqref>
            </x14:sparkline>
          </x14:sparklines>
        </x14:sparklineGroup>
        <x14:sparklineGroup displayEmptyCellsAs="gap" xr2:uid="{00000000-0003-0000-0A00-000067000000}">
          <x14:colorSeries rgb="FF00B050"/>
          <x14:sparklines>
            <x14:sparkline>
              <xm:f>'Valuation Ratios'!B18:G18</xm:f>
              <xm:sqref>H18</xm:sqref>
            </x14:sparkline>
          </x14:sparklines>
        </x14:sparklineGroup>
        <x14:sparklineGroup displayEmptyCellsAs="gap" xr2:uid="{00000000-0003-0000-0A00-000066000000}">
          <x14:colorSeries rgb="FF00B050"/>
          <x14:sparklines>
            <x14:sparkline>
              <xm:f>'Valuation Ratios'!B14:G14</xm:f>
              <xm:sqref>H14</xm:sqref>
            </x14:sparkline>
          </x14:sparklines>
        </x14:sparklineGroup>
        <x14:sparklineGroup displayEmptyCellsAs="gap" xr2:uid="{00000000-0003-0000-0A00-000065000000}">
          <x14:colorSeries rgb="FF00B050"/>
          <x14:sparklines>
            <x14:sparkline>
              <xm:f>'Valuation Ratios'!B13:G13</xm:f>
              <xm:sqref>H13</xm:sqref>
            </x14:sparkline>
          </x14:sparklines>
        </x14:sparklineGroup>
        <x14:sparklineGroup displayEmptyCellsAs="gap" xr2:uid="{00000000-0003-0000-0A00-000064000000}">
          <x14:colorSeries rgb="FF00B050"/>
          <x14:sparklines>
            <x14:sparkline>
              <xm:f>'Valuation Ratios'!B12:G12</xm:f>
              <xm:sqref>H12</xm:sqref>
            </x14:sparkline>
          </x14:sparklines>
        </x14:sparklineGroup>
        <x14:sparklineGroup displayEmptyCellsAs="gap" xr2:uid="{00000000-0003-0000-0A00-000063000000}">
          <x14:colorSeries rgb="FF00B050"/>
          <x14:sparklines>
            <x14:sparkline>
              <xm:f>'Valuation Ratios'!B11:G11</xm:f>
              <xm:sqref>H11</xm:sqref>
            </x14:sparkline>
          </x14:sparklines>
        </x14:sparklineGroup>
        <x14:sparklineGroup displayEmptyCellsAs="gap" xr2:uid="{00000000-0003-0000-0A00-000062000000}">
          <x14:colorSeries rgb="FF00B050"/>
          <x14:sparklines>
            <x14:sparkline>
              <xm:f>'Valuation Ratios'!B10:G10</xm:f>
              <xm:sqref>H10</xm:sqref>
            </x14:sparkline>
          </x14:sparklines>
        </x14:sparklineGroup>
        <x14:sparklineGroup displayEmptyCellsAs="gap" xr2:uid="{00000000-0003-0000-0A00-000061000000}">
          <x14:colorSeries rgb="FF00B050"/>
          <x14:sparklines>
            <x14:sparkline>
              <xm:f>'Valuation Ratios'!B6:G6</xm:f>
              <xm:sqref>H6</xm:sqref>
            </x14:sparkline>
          </x14:sparklines>
        </x14:sparklineGroup>
        <x14:sparklineGroup displayEmptyCellsAs="gap" xr2:uid="{00000000-0003-0000-0A00-000060000000}">
          <x14:colorSeries rgb="FF00B050"/>
          <x14:sparklines>
            <x14:sparkline>
              <xm:f>'Valuation Ratios'!B5:G5</xm:f>
              <xm:sqref>H5</xm:sqref>
            </x14:sparkline>
          </x14:sparklines>
        </x14:sparklineGroup>
        <x14:sparklineGroup displayEmptyCellsAs="gap" xr2:uid="{00000000-0003-0000-0A00-00005F000000}">
          <x14:colorSeries rgb="FF00B050"/>
          <x14:sparklines>
            <x14:sparkline>
              <xm:f>'Valuation Ratios'!B4:G4</xm:f>
              <xm:sqref>H4</xm:sqref>
            </x14:sparkline>
          </x14:sparklines>
        </x14:sparklineGroup>
        <x14:sparklineGroup displayEmptyCellsAs="gap" xr2:uid="{00000000-0003-0000-0A00-00005E000000}">
          <x14:colorSeries rgb="FF00B050"/>
          <x14:sparklines>
            <x14:sparkline>
              <xm:f>'Valuation Ratios'!B3:G3</xm:f>
              <xm:sqref>H3</xm:sqref>
            </x14:sparkline>
          </x14:sparklines>
        </x14:sparklineGroup>
        <x14:sparklineGroup displayEmptyCellsAs="gap" xr2:uid="{00000000-0003-0000-0A00-00005D000000}">
          <x14:colorSeries rgb="FF00B050"/>
          <x14:sparklines>
            <x14:sparkline>
              <xm:f>'Valuation Ratios'!B2:G2</xm:f>
              <xm:sqref>H2</xm:sqref>
            </x14:sparkline>
          </x14:sparklines>
        </x14:sparklineGroup>
      </x14:sparklineGroup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/>
  </sheetPr>
  <dimension ref="A1:Z1000"/>
  <sheetViews>
    <sheetView workbookViewId="0">
      <selection sqref="A1:A2"/>
    </sheetView>
  </sheetViews>
  <sheetFormatPr defaultColWidth="12.625" defaultRowHeight="15" customHeight="1"/>
  <cols>
    <col min="1" max="1" width="20.25" customWidth="1"/>
    <col min="2" max="2" width="33.75" customWidth="1"/>
    <col min="3" max="3" width="6.75" customWidth="1"/>
    <col min="4" max="4" width="11.75" customWidth="1"/>
    <col min="5" max="5" width="13.5" customWidth="1"/>
    <col min="6" max="6" width="10.5" customWidth="1"/>
    <col min="7" max="7" width="13.125" customWidth="1"/>
    <col min="8" max="25" width="6.875" customWidth="1"/>
    <col min="26" max="26" width="10" customWidth="1"/>
  </cols>
  <sheetData>
    <row r="1" spans="1:26" ht="30" customHeight="1">
      <c r="A1" s="309"/>
      <c r="B1" s="327" t="s">
        <v>181</v>
      </c>
      <c r="C1" s="328"/>
      <c r="D1" s="328"/>
      <c r="E1" s="328"/>
      <c r="F1" s="328"/>
      <c r="G1" s="329"/>
      <c r="H1" s="225" t="s">
        <v>95</v>
      </c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5"/>
    </row>
    <row r="2" spans="1:26" ht="15" customHeight="1">
      <c r="A2" s="310"/>
      <c r="B2" s="226"/>
      <c r="C2" s="227"/>
      <c r="D2" s="228">
        <v>2019</v>
      </c>
      <c r="E2" s="228">
        <v>2020</v>
      </c>
      <c r="F2" s="228">
        <v>2021</v>
      </c>
      <c r="G2" s="229">
        <v>2022</v>
      </c>
      <c r="H2" s="248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  <c r="Z2" s="5"/>
    </row>
    <row r="3" spans="1:26" ht="15" customHeight="1">
      <c r="A3" s="17"/>
      <c r="B3" s="233" t="s">
        <v>182</v>
      </c>
      <c r="C3" s="300"/>
      <c r="D3" s="300">
        <f>'Income Statements'!E20/1000</f>
        <v>12652401.141000001</v>
      </c>
      <c r="E3" s="300">
        <f>'Income Statements'!F20/1000</f>
        <v>13354413.889</v>
      </c>
      <c r="F3" s="300">
        <f>'Income Statements'!G20/1000</f>
        <v>15947450.721999999</v>
      </c>
      <c r="G3" s="301">
        <f>'Income Statements'!H20/1000</f>
        <v>18176739.552000001</v>
      </c>
      <c r="H3" s="230"/>
      <c r="I3" s="241"/>
      <c r="J3" s="241"/>
      <c r="K3" s="241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5"/>
    </row>
    <row r="4" spans="1:26" ht="15" customHeight="1">
      <c r="A4" s="17"/>
      <c r="B4" s="208" t="s">
        <v>183</v>
      </c>
      <c r="C4" s="302"/>
      <c r="D4" s="302">
        <f>'Income Statements'!E19/'Income Statements'!E17</f>
        <v>0.24352167232071284</v>
      </c>
      <c r="E4" s="302">
        <f>'Income Statements'!F19/'Income Statements'!F17</f>
        <v>0.2488241089006758</v>
      </c>
      <c r="F4" s="302">
        <f>'Income Statements'!G19/'Income Statements'!G17</f>
        <v>0.21493855764516603</v>
      </c>
      <c r="G4" s="303">
        <f>'Income Statements'!H19/'Income Statements'!H17</f>
        <v>0.19316751804954621</v>
      </c>
      <c r="H4" s="230"/>
      <c r="I4" s="241"/>
      <c r="J4" s="241"/>
      <c r="K4" s="241"/>
      <c r="L4" s="241"/>
      <c r="M4" s="241"/>
      <c r="N4" s="241"/>
      <c r="O4" s="241"/>
      <c r="P4" s="241"/>
      <c r="Q4" s="241"/>
      <c r="R4" s="241"/>
      <c r="S4" s="241"/>
      <c r="T4" s="241"/>
      <c r="U4" s="241"/>
      <c r="V4" s="241"/>
      <c r="W4" s="241"/>
      <c r="X4" s="241"/>
      <c r="Y4" s="241"/>
      <c r="Z4" s="5"/>
    </row>
    <row r="5" spans="1:26" ht="15" customHeight="1">
      <c r="A5" s="17"/>
      <c r="B5" s="208" t="s">
        <v>184</v>
      </c>
      <c r="C5" s="300"/>
      <c r="D5" s="300">
        <f>'Income Statements'!E17/1000</f>
        <v>15660887.890000001</v>
      </c>
      <c r="E5" s="300">
        <f>'Income Statements'!F17/1000</f>
        <v>16997582.524</v>
      </c>
      <c r="F5" s="300">
        <f>'Income Statements'!G17/1000</f>
        <v>18668906.947000001</v>
      </c>
      <c r="G5" s="301">
        <f>'Income Statements'!H17/1000</f>
        <v>20772995.234999999</v>
      </c>
      <c r="H5" s="230"/>
      <c r="I5" s="241"/>
      <c r="J5" s="241"/>
      <c r="K5" s="241"/>
      <c r="L5" s="241"/>
      <c r="M5" s="241"/>
      <c r="N5" s="241"/>
      <c r="O5" s="241"/>
      <c r="P5" s="241"/>
      <c r="Q5" s="241"/>
      <c r="R5" s="241"/>
      <c r="S5" s="241"/>
      <c r="T5" s="241"/>
      <c r="U5" s="241"/>
      <c r="V5" s="241"/>
      <c r="W5" s="241"/>
      <c r="X5" s="241"/>
      <c r="Y5" s="241"/>
      <c r="Z5" s="5"/>
    </row>
    <row r="6" spans="1:26" ht="15" customHeight="1">
      <c r="A6" s="17"/>
      <c r="B6" s="254" t="s">
        <v>185</v>
      </c>
      <c r="C6" s="300"/>
      <c r="D6" s="300">
        <f>'Income Statements'!E13/1000</f>
        <v>7799800.5609999998</v>
      </c>
      <c r="E6" s="300">
        <f>'Income Statements'!F13/1000</f>
        <v>8609357.3220000006</v>
      </c>
      <c r="F6" s="300">
        <f>'Income Statements'!G13/1000</f>
        <v>9781417.5160000008</v>
      </c>
      <c r="G6" s="301">
        <f>'Income Statements'!H13/1000</f>
        <v>11841554.391000001</v>
      </c>
      <c r="H6" s="230"/>
      <c r="I6" s="241"/>
      <c r="J6" s="241"/>
      <c r="K6" s="241"/>
      <c r="L6" s="241"/>
      <c r="M6" s="241"/>
      <c r="N6" s="241"/>
      <c r="O6" s="241"/>
      <c r="P6" s="241"/>
      <c r="Q6" s="241"/>
      <c r="R6" s="241"/>
      <c r="S6" s="241"/>
      <c r="T6" s="241"/>
      <c r="U6" s="241"/>
      <c r="V6" s="241"/>
      <c r="W6" s="241"/>
      <c r="X6" s="241"/>
      <c r="Y6" s="241"/>
      <c r="Z6" s="5"/>
    </row>
    <row r="7" spans="1:26" ht="15" customHeight="1">
      <c r="A7" s="17"/>
      <c r="B7" s="304"/>
      <c r="C7" s="242"/>
      <c r="D7" s="242"/>
      <c r="E7" s="242"/>
      <c r="F7" s="242"/>
      <c r="G7" s="242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5"/>
    </row>
    <row r="8" spans="1:26" ht="15" customHeight="1">
      <c r="A8" s="42"/>
      <c r="B8" s="233" t="s">
        <v>186</v>
      </c>
      <c r="C8" s="249"/>
      <c r="D8" s="249">
        <f>'Income Statements'!E20/'Income Statements'!E17</f>
        <v>0.80789807256579504</v>
      </c>
      <c r="E8" s="249">
        <f>'Income Statements'!F20/'Income Statements'!F17</f>
        <v>0.78566548332058561</v>
      </c>
      <c r="F8" s="249">
        <f>'Income Statements'!G20/'Income Statements'!G17</f>
        <v>0.85422519739768032</v>
      </c>
      <c r="G8" s="250">
        <f>'Income Statements'!H20/'Income Statements'!H17</f>
        <v>0.87501775003415871</v>
      </c>
      <c r="H8" s="230"/>
      <c r="I8" s="241"/>
      <c r="J8" s="241"/>
      <c r="K8" s="241"/>
      <c r="L8" s="241"/>
      <c r="M8" s="241"/>
      <c r="N8" s="241"/>
      <c r="O8" s="241"/>
      <c r="P8" s="241"/>
      <c r="Q8" s="241"/>
      <c r="R8" s="241"/>
      <c r="S8" s="241"/>
      <c r="T8" s="241"/>
      <c r="U8" s="241"/>
      <c r="V8" s="241"/>
      <c r="W8" s="241"/>
      <c r="X8" s="241"/>
      <c r="Y8" s="241"/>
      <c r="Z8" s="5"/>
    </row>
    <row r="9" spans="1:26" ht="15" customHeight="1">
      <c r="A9" s="17"/>
      <c r="B9" s="233" t="s">
        <v>187</v>
      </c>
      <c r="C9" s="249"/>
      <c r="D9" s="249">
        <f t="shared" ref="D9:G9" si="0">D5/D6</f>
        <v>2.0078574788574008</v>
      </c>
      <c r="E9" s="249">
        <f t="shared" si="0"/>
        <v>1.9743149097279389</v>
      </c>
      <c r="F9" s="249">
        <f t="shared" si="0"/>
        <v>1.9086095564842465</v>
      </c>
      <c r="G9" s="250">
        <f t="shared" si="0"/>
        <v>1.7542456462293674</v>
      </c>
      <c r="H9" s="230"/>
      <c r="I9" s="241"/>
      <c r="J9" s="241"/>
      <c r="K9" s="241"/>
      <c r="L9" s="241"/>
      <c r="M9" s="241"/>
      <c r="N9" s="241"/>
      <c r="O9" s="241"/>
      <c r="P9" s="241"/>
      <c r="Q9" s="241"/>
      <c r="R9" s="241"/>
      <c r="S9" s="241"/>
      <c r="T9" s="241"/>
      <c r="U9" s="241"/>
      <c r="V9" s="241"/>
      <c r="W9" s="241"/>
      <c r="X9" s="241"/>
      <c r="Y9" s="241"/>
      <c r="Z9" s="5"/>
    </row>
    <row r="10" spans="1:26" ht="15" customHeight="1">
      <c r="A10" s="17"/>
      <c r="B10" s="208" t="s">
        <v>188</v>
      </c>
      <c r="C10" s="249"/>
      <c r="D10" s="249">
        <f>'Income Statements'!E13/'Income Statements'!E6</f>
        <v>0.17713279156908282</v>
      </c>
      <c r="E10" s="249">
        <f>'Income Statements'!F13/'Income Statements'!F6</f>
        <v>0.18766398750344809</v>
      </c>
      <c r="F10" s="249">
        <f>'Income Statements'!G13/'Income Statements'!G6</f>
        <v>0.19291584206745818</v>
      </c>
      <c r="G10" s="250">
        <f>'Income Statements'!H13/'Income Statements'!H6</f>
        <v>0.20558988935373973</v>
      </c>
      <c r="H10" s="230"/>
      <c r="I10" s="241"/>
      <c r="J10" s="241"/>
      <c r="K10" s="241"/>
      <c r="L10" s="241"/>
      <c r="M10" s="241"/>
      <c r="N10" s="241"/>
      <c r="O10" s="241"/>
      <c r="P10" s="241"/>
      <c r="Q10" s="241"/>
      <c r="R10" s="241"/>
      <c r="S10" s="241"/>
      <c r="T10" s="241"/>
      <c r="U10" s="241"/>
      <c r="V10" s="241"/>
      <c r="W10" s="241"/>
      <c r="X10" s="241"/>
      <c r="Y10" s="241"/>
      <c r="Z10" s="5"/>
    </row>
    <row r="11" spans="1:26" ht="15" customHeight="1">
      <c r="A11" s="17"/>
      <c r="B11" s="208" t="s">
        <v>189</v>
      </c>
      <c r="C11" s="305"/>
      <c r="D11" s="305">
        <f>'Income Statements'!E6/AVERAGE('Balance Sheets'!D19:E19)</f>
        <v>0.61034017382773409</v>
      </c>
      <c r="E11" s="305">
        <f>'Income Statements'!F6/AVERAGE('Balance Sheets'!E19:F19)</f>
        <v>0.5959288537508235</v>
      </c>
      <c r="F11" s="305">
        <f>'Income Statements'!G6/AVERAGE('Balance Sheets'!F19:G19)</f>
        <v>0.57203521441718275</v>
      </c>
      <c r="G11" s="305">
        <f>'Income Statements'!H6/AVERAGE('Balance Sheets'!G19:H19)</f>
        <v>0.56072491663294544</v>
      </c>
      <c r="H11" s="230"/>
      <c r="I11" s="241"/>
      <c r="J11" s="241"/>
      <c r="K11" s="241"/>
      <c r="L11" s="241"/>
      <c r="M11" s="241"/>
      <c r="N11" s="241"/>
      <c r="O11" s="241"/>
      <c r="P11" s="241"/>
      <c r="Q11" s="241"/>
      <c r="R11" s="241"/>
      <c r="S11" s="241"/>
      <c r="T11" s="241"/>
      <c r="U11" s="241"/>
      <c r="V11" s="241"/>
      <c r="W11" s="241"/>
      <c r="X11" s="241"/>
      <c r="Y11" s="241"/>
      <c r="Z11" s="5"/>
    </row>
    <row r="12" spans="1:26" ht="15" customHeight="1">
      <c r="A12" s="17"/>
      <c r="B12" s="254" t="s">
        <v>117</v>
      </c>
      <c r="C12" s="305"/>
      <c r="D12" s="305">
        <f>'Solvency Ratios'!D6</f>
        <v>1.0628373102618083</v>
      </c>
      <c r="E12" s="305">
        <f>'Solvency Ratios'!E6</f>
        <v>1.0604721207706818</v>
      </c>
      <c r="F12" s="305">
        <f>'Solvency Ratios'!F6</f>
        <v>1.053935142379411</v>
      </c>
      <c r="G12" s="306">
        <f>'Solvency Ratios'!G6</f>
        <v>1.0570800311958566</v>
      </c>
      <c r="H12" s="230"/>
      <c r="I12" s="241"/>
      <c r="J12" s="241"/>
      <c r="K12" s="241"/>
      <c r="L12" s="241"/>
      <c r="M12" s="241"/>
      <c r="N12" s="241"/>
      <c r="O12" s="241"/>
      <c r="P12" s="241"/>
      <c r="Q12" s="241"/>
      <c r="R12" s="241"/>
      <c r="S12" s="241"/>
      <c r="T12" s="241"/>
      <c r="U12" s="241"/>
      <c r="V12" s="241"/>
      <c r="W12" s="241"/>
      <c r="X12" s="241"/>
      <c r="Y12" s="241"/>
      <c r="Z12" s="5"/>
    </row>
    <row r="13" spans="1:26" ht="15" customHeight="1">
      <c r="A13" s="17"/>
      <c r="B13" s="304"/>
      <c r="C13" s="242"/>
      <c r="D13" s="242"/>
      <c r="E13" s="242"/>
      <c r="F13" s="242"/>
      <c r="G13" s="242"/>
      <c r="H13" s="241"/>
      <c r="I13" s="241"/>
      <c r="J13" s="241"/>
      <c r="K13" s="241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241"/>
      <c r="X13" s="241"/>
      <c r="Y13" s="241"/>
      <c r="Z13" s="5"/>
    </row>
    <row r="14" spans="1:26" ht="15" customHeight="1">
      <c r="A14" s="17"/>
      <c r="B14" s="254" t="s">
        <v>190</v>
      </c>
      <c r="C14" s="249"/>
      <c r="D14" s="249">
        <f>'Profitability Ratios'!D12</f>
        <v>0.1863919579419937</v>
      </c>
      <c r="E14" s="249">
        <f>'Profitability Ratios'!E12</f>
        <v>0.18396224812149123</v>
      </c>
      <c r="F14" s="249">
        <f>'Profitability Ratios'!F12</f>
        <v>0.18962431082997061</v>
      </c>
      <c r="G14" s="250">
        <f>'Profitability Ratios'!G12</f>
        <v>0.18705389115738461</v>
      </c>
      <c r="H14" s="230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5"/>
    </row>
    <row r="15" spans="1:26" ht="15" customHeight="1">
      <c r="A15" s="17"/>
      <c r="B15" s="255" t="s">
        <v>191</v>
      </c>
      <c r="C15" s="307"/>
      <c r="D15" s="307">
        <f t="shared" ref="D15:G15" si="1">D8*D9*D10*D11*D12</f>
        <v>0.18639195794199373</v>
      </c>
      <c r="E15" s="307">
        <f t="shared" si="1"/>
        <v>0.1839622481214912</v>
      </c>
      <c r="F15" s="307">
        <f t="shared" si="1"/>
        <v>0.18962431082997064</v>
      </c>
      <c r="G15" s="308">
        <f t="shared" si="1"/>
        <v>0.18705389115738461</v>
      </c>
      <c r="H15" s="240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5"/>
    </row>
    <row r="16" spans="1:26" ht="15" customHeight="1">
      <c r="A16" s="17"/>
      <c r="B16" s="241"/>
      <c r="C16" s="243"/>
      <c r="D16" s="243"/>
      <c r="E16" s="243"/>
      <c r="F16" s="243"/>
      <c r="G16" s="243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5"/>
    </row>
    <row r="17" spans="1:26" ht="15" customHeight="1">
      <c r="A17" s="17"/>
      <c r="B17" s="241"/>
      <c r="C17" s="243"/>
      <c r="D17" s="243"/>
      <c r="E17" s="243"/>
      <c r="F17" s="243"/>
      <c r="G17" s="243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5"/>
    </row>
    <row r="18" spans="1:26" ht="15" customHeight="1">
      <c r="A18" s="62"/>
      <c r="B18" s="241"/>
      <c r="C18" s="243"/>
      <c r="D18" s="243"/>
      <c r="E18" s="243"/>
      <c r="F18" s="243"/>
      <c r="G18" s="243"/>
      <c r="H18" s="241"/>
      <c r="I18" s="241"/>
      <c r="J18" s="241"/>
      <c r="K18" s="241"/>
      <c r="L18" s="241"/>
      <c r="M18" s="241"/>
      <c r="N18" s="241"/>
      <c r="O18" s="241"/>
      <c r="P18" s="241"/>
      <c r="Q18" s="241"/>
      <c r="R18" s="241"/>
      <c r="S18" s="241"/>
      <c r="T18" s="241"/>
      <c r="U18" s="241"/>
      <c r="V18" s="241"/>
      <c r="W18" s="241"/>
      <c r="X18" s="241"/>
      <c r="Y18" s="241"/>
      <c r="Z18" s="5"/>
    </row>
    <row r="19" spans="1:26" ht="15" customHeight="1">
      <c r="A19" s="62"/>
      <c r="B19" s="244"/>
      <c r="C19" s="245"/>
      <c r="D19" s="245"/>
      <c r="E19" s="245"/>
      <c r="F19" s="245"/>
      <c r="G19" s="245"/>
      <c r="H19" s="241"/>
      <c r="I19" s="241"/>
      <c r="J19" s="241"/>
      <c r="K19" s="241"/>
      <c r="L19" s="241"/>
      <c r="M19" s="241"/>
      <c r="N19" s="241"/>
      <c r="O19" s="241"/>
      <c r="P19" s="241"/>
      <c r="Q19" s="241"/>
      <c r="R19" s="241"/>
      <c r="S19" s="241"/>
      <c r="T19" s="241"/>
      <c r="U19" s="241"/>
      <c r="V19" s="241"/>
      <c r="W19" s="241"/>
      <c r="X19" s="241"/>
      <c r="Y19" s="241"/>
      <c r="Z19" s="5"/>
    </row>
    <row r="20" spans="1:26" ht="15" customHeight="1">
      <c r="A20" s="62"/>
      <c r="B20" s="241"/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1"/>
      <c r="P20" s="241"/>
      <c r="Q20" s="241"/>
      <c r="R20" s="241"/>
      <c r="S20" s="241"/>
      <c r="T20" s="241"/>
      <c r="U20" s="241"/>
      <c r="V20" s="241"/>
      <c r="W20" s="241"/>
      <c r="X20" s="241"/>
      <c r="Y20" s="241"/>
      <c r="Z20" s="5"/>
    </row>
    <row r="21" spans="1:26" ht="15" customHeight="1">
      <c r="A21" s="62"/>
      <c r="B21" s="241"/>
      <c r="C21" s="241"/>
      <c r="D21" s="241"/>
      <c r="E21" s="241"/>
      <c r="F21" s="241"/>
      <c r="G21" s="241"/>
      <c r="H21" s="241"/>
      <c r="I21" s="241"/>
      <c r="J21" s="241"/>
      <c r="K21" s="241"/>
      <c r="L21" s="241"/>
      <c r="M21" s="241"/>
      <c r="N21" s="241"/>
      <c r="O21" s="241"/>
      <c r="P21" s="241"/>
      <c r="Q21" s="241"/>
      <c r="R21" s="241"/>
      <c r="S21" s="241"/>
      <c r="T21" s="241"/>
      <c r="U21" s="241"/>
      <c r="V21" s="241"/>
      <c r="W21" s="241"/>
      <c r="X21" s="241"/>
      <c r="Y21" s="241"/>
      <c r="Z21" s="5"/>
    </row>
    <row r="22" spans="1:26" ht="15" customHeight="1">
      <c r="A22" s="62"/>
      <c r="B22" s="241"/>
      <c r="C22" s="241"/>
      <c r="D22" s="241"/>
      <c r="E22" s="241"/>
      <c r="F22" s="241"/>
      <c r="G22" s="241"/>
      <c r="H22" s="241"/>
      <c r="I22" s="241"/>
      <c r="J22" s="241"/>
      <c r="K22" s="241"/>
      <c r="L22" s="241"/>
      <c r="M22" s="241"/>
      <c r="N22" s="241"/>
      <c r="O22" s="241"/>
      <c r="P22" s="241"/>
      <c r="Q22" s="241"/>
      <c r="R22" s="241"/>
      <c r="S22" s="241"/>
      <c r="T22" s="241"/>
      <c r="U22" s="241"/>
      <c r="V22" s="241"/>
      <c r="W22" s="241"/>
      <c r="X22" s="241"/>
      <c r="Y22" s="241"/>
      <c r="Z22" s="5"/>
    </row>
    <row r="23" spans="1:26" ht="15" customHeight="1">
      <c r="A23" s="62"/>
      <c r="B23" s="241"/>
      <c r="C23" s="243"/>
      <c r="D23" s="243"/>
      <c r="E23" s="243"/>
      <c r="F23" s="243"/>
      <c r="G23" s="243"/>
      <c r="H23" s="241"/>
      <c r="I23" s="241"/>
      <c r="J23" s="241"/>
      <c r="K23" s="241"/>
      <c r="L23" s="241"/>
      <c r="M23" s="241"/>
      <c r="N23" s="241"/>
      <c r="O23" s="241"/>
      <c r="P23" s="241"/>
      <c r="Q23" s="241"/>
      <c r="R23" s="241"/>
      <c r="S23" s="241"/>
      <c r="T23" s="241"/>
      <c r="U23" s="241"/>
      <c r="V23" s="241"/>
      <c r="W23" s="241"/>
      <c r="X23" s="241"/>
      <c r="Y23" s="241"/>
      <c r="Z23" s="5"/>
    </row>
    <row r="24" spans="1:26" ht="15" customHeight="1">
      <c r="A24" s="62"/>
      <c r="B24" s="241"/>
      <c r="C24" s="243"/>
      <c r="D24" s="243"/>
      <c r="E24" s="243"/>
      <c r="F24" s="243"/>
      <c r="G24" s="243"/>
      <c r="H24" s="241"/>
      <c r="I24" s="241"/>
      <c r="J24" s="241"/>
      <c r="K24" s="241"/>
      <c r="L24" s="241"/>
      <c r="M24" s="241"/>
      <c r="N24" s="241"/>
      <c r="O24" s="241"/>
      <c r="P24" s="241"/>
      <c r="Q24" s="241"/>
      <c r="R24" s="241"/>
      <c r="S24" s="241"/>
      <c r="T24" s="241"/>
      <c r="U24" s="241"/>
      <c r="V24" s="241"/>
      <c r="W24" s="241"/>
      <c r="X24" s="241"/>
      <c r="Y24" s="241"/>
      <c r="Z24" s="5"/>
    </row>
    <row r="25" spans="1:26" ht="15" customHeight="1">
      <c r="A25" s="62"/>
      <c r="B25" s="241"/>
      <c r="C25" s="243"/>
      <c r="D25" s="243"/>
      <c r="E25" s="243"/>
      <c r="F25" s="243"/>
      <c r="G25" s="243"/>
      <c r="H25" s="241"/>
      <c r="I25" s="241"/>
      <c r="J25" s="241"/>
      <c r="K25" s="241"/>
      <c r="L25" s="241"/>
      <c r="M25" s="241"/>
      <c r="N25" s="241"/>
      <c r="O25" s="241"/>
      <c r="P25" s="241"/>
      <c r="Q25" s="241"/>
      <c r="R25" s="241"/>
      <c r="S25" s="241"/>
      <c r="T25" s="241"/>
      <c r="U25" s="241"/>
      <c r="V25" s="241"/>
      <c r="W25" s="241"/>
      <c r="X25" s="241"/>
      <c r="Y25" s="241"/>
      <c r="Z25" s="5"/>
    </row>
    <row r="26" spans="1:26" ht="15" customHeight="1">
      <c r="A26" s="62"/>
      <c r="B26" s="241"/>
      <c r="C26" s="243"/>
      <c r="D26" s="243"/>
      <c r="E26" s="243"/>
      <c r="F26" s="243"/>
      <c r="G26" s="243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  <c r="W26" s="241"/>
      <c r="X26" s="241"/>
      <c r="Y26" s="241"/>
      <c r="Z26" s="5"/>
    </row>
    <row r="27" spans="1:26" ht="15" customHeight="1">
      <c r="A27" s="62"/>
      <c r="B27" s="241"/>
      <c r="C27" s="243"/>
      <c r="D27" s="243"/>
      <c r="E27" s="243"/>
      <c r="F27" s="243"/>
      <c r="G27" s="243"/>
      <c r="H27" s="241"/>
      <c r="I27" s="241"/>
      <c r="J27" s="241"/>
      <c r="K27" s="241"/>
      <c r="L27" s="241"/>
      <c r="M27" s="241"/>
      <c r="N27" s="241"/>
      <c r="O27" s="241"/>
      <c r="P27" s="241"/>
      <c r="Q27" s="244"/>
      <c r="R27" s="244"/>
      <c r="S27" s="244"/>
      <c r="T27" s="244"/>
      <c r="U27" s="244"/>
      <c r="V27" s="244"/>
      <c r="W27" s="244"/>
      <c r="X27" s="244"/>
      <c r="Y27" s="244"/>
      <c r="Z27" s="3"/>
    </row>
    <row r="28" spans="1:26" ht="15" customHeight="1">
      <c r="A28" s="62"/>
      <c r="B28" s="241"/>
      <c r="C28" s="243"/>
      <c r="D28" s="243"/>
      <c r="E28" s="243"/>
      <c r="F28" s="243"/>
      <c r="G28" s="243"/>
      <c r="H28" s="241"/>
      <c r="I28" s="241"/>
      <c r="J28" s="241"/>
      <c r="K28" s="241"/>
      <c r="L28" s="241"/>
      <c r="M28" s="241"/>
      <c r="N28" s="241"/>
      <c r="O28" s="241"/>
      <c r="P28" s="241"/>
      <c r="Q28" s="241"/>
      <c r="R28" s="241"/>
      <c r="S28" s="241"/>
      <c r="T28" s="241"/>
      <c r="U28" s="241"/>
      <c r="V28" s="241"/>
      <c r="W28" s="241"/>
      <c r="X28" s="241"/>
      <c r="Y28" s="241"/>
      <c r="Z28" s="5"/>
    </row>
    <row r="29" spans="1:26" ht="15" customHeight="1">
      <c r="A29" s="62"/>
      <c r="B29" s="241"/>
      <c r="C29" s="243"/>
      <c r="D29" s="243"/>
      <c r="E29" s="243"/>
      <c r="F29" s="243"/>
      <c r="G29" s="243"/>
      <c r="H29" s="241"/>
      <c r="I29" s="241"/>
      <c r="J29" s="241"/>
      <c r="K29" s="241"/>
      <c r="L29" s="241"/>
      <c r="M29" s="241"/>
      <c r="N29" s="241"/>
      <c r="O29" s="241"/>
      <c r="P29" s="241"/>
      <c r="Q29" s="241"/>
      <c r="R29" s="241"/>
      <c r="S29" s="241"/>
      <c r="T29" s="241"/>
      <c r="U29" s="241"/>
      <c r="V29" s="241"/>
      <c r="W29" s="241"/>
      <c r="X29" s="241"/>
      <c r="Y29" s="241"/>
      <c r="Z29" s="5"/>
    </row>
    <row r="30" spans="1:26" ht="15" customHeight="1">
      <c r="A30" s="62"/>
      <c r="B30" s="241"/>
      <c r="C30" s="243"/>
      <c r="D30" s="243"/>
      <c r="E30" s="243"/>
      <c r="F30" s="243"/>
      <c r="G30" s="243"/>
      <c r="H30" s="241"/>
      <c r="I30" s="241"/>
      <c r="J30" s="241"/>
      <c r="K30" s="241"/>
      <c r="L30" s="241"/>
      <c r="M30" s="241"/>
      <c r="N30" s="241"/>
      <c r="O30" s="241"/>
      <c r="P30" s="241"/>
      <c r="Q30" s="241"/>
      <c r="R30" s="241"/>
      <c r="S30" s="241"/>
      <c r="T30" s="241"/>
      <c r="U30" s="241"/>
      <c r="V30" s="241"/>
      <c r="W30" s="241"/>
      <c r="X30" s="241"/>
      <c r="Y30" s="241"/>
      <c r="Z30" s="5"/>
    </row>
    <row r="31" spans="1:26" ht="15" customHeight="1">
      <c r="A31" s="62"/>
      <c r="B31" s="241"/>
      <c r="C31" s="243"/>
      <c r="D31" s="243"/>
      <c r="E31" s="243"/>
      <c r="F31" s="243"/>
      <c r="G31" s="243"/>
      <c r="H31" s="241"/>
      <c r="I31" s="241"/>
      <c r="J31" s="241"/>
      <c r="K31" s="241"/>
      <c r="L31" s="241"/>
      <c r="M31" s="241"/>
      <c r="N31" s="241"/>
      <c r="O31" s="241"/>
      <c r="P31" s="241"/>
      <c r="Q31" s="241"/>
      <c r="R31" s="241"/>
      <c r="S31" s="241"/>
      <c r="T31" s="241"/>
      <c r="U31" s="241"/>
      <c r="V31" s="241"/>
      <c r="W31" s="241"/>
      <c r="X31" s="241"/>
      <c r="Y31" s="241"/>
      <c r="Z31" s="5"/>
    </row>
    <row r="32" spans="1:26" ht="15" customHeight="1">
      <c r="A32" s="62"/>
      <c r="B32" s="241"/>
      <c r="C32" s="243"/>
      <c r="D32" s="243"/>
      <c r="E32" s="243"/>
      <c r="F32" s="243"/>
      <c r="G32" s="243"/>
      <c r="H32" s="241"/>
      <c r="I32" s="241"/>
      <c r="J32" s="241"/>
      <c r="K32" s="241"/>
      <c r="L32" s="241"/>
      <c r="M32" s="241"/>
      <c r="N32" s="241"/>
      <c r="O32" s="241"/>
      <c r="P32" s="241"/>
      <c r="Q32" s="241"/>
      <c r="R32" s="241"/>
      <c r="S32" s="241"/>
      <c r="T32" s="241"/>
      <c r="U32" s="241"/>
      <c r="V32" s="241"/>
      <c r="W32" s="241"/>
      <c r="X32" s="241"/>
      <c r="Y32" s="241"/>
      <c r="Z32" s="5"/>
    </row>
    <row r="33" spans="1:26" ht="15" customHeight="1">
      <c r="A33" s="62"/>
      <c r="B33" s="241"/>
      <c r="C33" s="243"/>
      <c r="D33" s="243"/>
      <c r="E33" s="243"/>
      <c r="F33" s="243"/>
      <c r="G33" s="243"/>
      <c r="H33" s="241"/>
      <c r="I33" s="241"/>
      <c r="J33" s="241"/>
      <c r="K33" s="241"/>
      <c r="L33" s="241"/>
      <c r="M33" s="241"/>
      <c r="N33" s="241"/>
      <c r="O33" s="241"/>
      <c r="P33" s="241"/>
      <c r="Q33" s="241"/>
      <c r="R33" s="241"/>
      <c r="S33" s="241"/>
      <c r="T33" s="241"/>
      <c r="U33" s="241"/>
      <c r="V33" s="241"/>
      <c r="W33" s="241"/>
      <c r="X33" s="241"/>
      <c r="Y33" s="241"/>
      <c r="Z33" s="5"/>
    </row>
    <row r="34" spans="1:26" ht="15" customHeight="1">
      <c r="A34" s="62"/>
      <c r="B34" s="241"/>
      <c r="C34" s="243"/>
      <c r="D34" s="243"/>
      <c r="E34" s="243"/>
      <c r="F34" s="243"/>
      <c r="G34" s="243"/>
      <c r="H34" s="241"/>
      <c r="I34" s="241"/>
      <c r="J34" s="241"/>
      <c r="K34" s="241"/>
      <c r="L34" s="241"/>
      <c r="M34" s="241"/>
      <c r="N34" s="241"/>
      <c r="O34" s="241"/>
      <c r="P34" s="241"/>
      <c r="Q34" s="241"/>
      <c r="R34" s="241"/>
      <c r="S34" s="241"/>
      <c r="T34" s="241"/>
      <c r="U34" s="241"/>
      <c r="V34" s="241"/>
      <c r="W34" s="241"/>
      <c r="X34" s="241"/>
      <c r="Y34" s="241"/>
      <c r="Z34" s="5"/>
    </row>
    <row r="35" spans="1:26" ht="15" customHeight="1">
      <c r="A35" s="62"/>
      <c r="B35" s="241"/>
      <c r="C35" s="243"/>
      <c r="D35" s="243"/>
      <c r="E35" s="243"/>
      <c r="F35" s="243"/>
      <c r="G35" s="243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5"/>
    </row>
    <row r="36" spans="1:26" ht="15" customHeight="1">
      <c r="A36" s="62"/>
      <c r="B36" s="241"/>
      <c r="C36" s="243"/>
      <c r="D36" s="243"/>
      <c r="E36" s="243"/>
      <c r="F36" s="243"/>
      <c r="G36" s="243"/>
      <c r="H36" s="241"/>
      <c r="I36" s="241"/>
      <c r="J36" s="241"/>
      <c r="K36" s="241"/>
      <c r="L36" s="241"/>
      <c r="M36" s="241"/>
      <c r="N36" s="241"/>
      <c r="O36" s="241"/>
      <c r="P36" s="241"/>
      <c r="Q36" s="241"/>
      <c r="R36" s="241"/>
      <c r="S36" s="241"/>
      <c r="T36" s="241"/>
      <c r="U36" s="241"/>
      <c r="V36" s="241"/>
      <c r="W36" s="241"/>
      <c r="X36" s="241"/>
      <c r="Y36" s="241"/>
      <c r="Z36" s="5"/>
    </row>
    <row r="37" spans="1:26" ht="15" customHeight="1">
      <c r="A37" s="62"/>
      <c r="B37" s="241"/>
      <c r="C37" s="243"/>
      <c r="D37" s="243"/>
      <c r="E37" s="243"/>
      <c r="F37" s="243"/>
      <c r="G37" s="243"/>
      <c r="H37" s="241"/>
      <c r="I37" s="241"/>
      <c r="J37" s="241"/>
      <c r="K37" s="241"/>
      <c r="L37" s="241"/>
      <c r="M37" s="241"/>
      <c r="N37" s="241"/>
      <c r="O37" s="241"/>
      <c r="P37" s="241"/>
      <c r="Q37" s="241"/>
      <c r="R37" s="241"/>
      <c r="S37" s="241"/>
      <c r="T37" s="241"/>
      <c r="U37" s="241"/>
      <c r="V37" s="241"/>
      <c r="W37" s="241"/>
      <c r="X37" s="241"/>
      <c r="Y37" s="241"/>
      <c r="Z37" s="5"/>
    </row>
    <row r="38" spans="1:26" ht="15" customHeight="1">
      <c r="A38" s="62"/>
      <c r="B38" s="241"/>
      <c r="C38" s="243"/>
      <c r="D38" s="243"/>
      <c r="E38" s="243"/>
      <c r="F38" s="243"/>
      <c r="G38" s="243"/>
      <c r="H38" s="241"/>
      <c r="I38" s="241"/>
      <c r="J38" s="241"/>
      <c r="K38" s="241"/>
      <c r="L38" s="241"/>
      <c r="M38" s="241"/>
      <c r="N38" s="241"/>
      <c r="O38" s="241"/>
      <c r="P38" s="241"/>
      <c r="Q38" s="241"/>
      <c r="R38" s="241"/>
      <c r="S38" s="241"/>
      <c r="T38" s="241"/>
      <c r="U38" s="241"/>
      <c r="V38" s="241"/>
      <c r="W38" s="241"/>
      <c r="X38" s="241"/>
      <c r="Y38" s="241"/>
      <c r="Z38" s="5"/>
    </row>
    <row r="39" spans="1:26" ht="15" customHeight="1">
      <c r="A39" s="62"/>
      <c r="B39" s="241"/>
      <c r="C39" s="243"/>
      <c r="D39" s="243"/>
      <c r="E39" s="243"/>
      <c r="F39" s="243"/>
      <c r="G39" s="243"/>
      <c r="H39" s="241"/>
      <c r="I39" s="241"/>
      <c r="J39" s="241"/>
      <c r="K39" s="241"/>
      <c r="L39" s="241"/>
      <c r="M39" s="241"/>
      <c r="N39" s="241"/>
      <c r="O39" s="241"/>
      <c r="P39" s="241"/>
      <c r="Q39" s="241"/>
      <c r="R39" s="241"/>
      <c r="S39" s="241"/>
      <c r="T39" s="241"/>
      <c r="U39" s="241"/>
      <c r="V39" s="241"/>
      <c r="W39" s="241"/>
      <c r="X39" s="241"/>
      <c r="Y39" s="241"/>
      <c r="Z39" s="5"/>
    </row>
    <row r="40" spans="1:26" ht="15" customHeight="1">
      <c r="A40" s="62"/>
      <c r="B40" s="241"/>
      <c r="C40" s="243"/>
      <c r="D40" s="243"/>
      <c r="E40" s="243"/>
      <c r="F40" s="243"/>
      <c r="G40" s="243"/>
      <c r="H40" s="241"/>
      <c r="I40" s="241"/>
      <c r="J40" s="241"/>
      <c r="K40" s="241"/>
      <c r="L40" s="241"/>
      <c r="M40" s="241"/>
      <c r="N40" s="241"/>
      <c r="O40" s="241"/>
      <c r="P40" s="241"/>
      <c r="Q40" s="241"/>
      <c r="R40" s="241"/>
      <c r="S40" s="241"/>
      <c r="T40" s="241"/>
      <c r="U40" s="241"/>
      <c r="V40" s="241"/>
      <c r="W40" s="241"/>
      <c r="X40" s="241"/>
      <c r="Y40" s="241"/>
      <c r="Z40" s="5"/>
    </row>
    <row r="41" spans="1:26" ht="15" customHeight="1">
      <c r="A41" s="62"/>
      <c r="B41" s="241"/>
      <c r="C41" s="243"/>
      <c r="D41" s="243"/>
      <c r="E41" s="243"/>
      <c r="F41" s="243"/>
      <c r="G41" s="243"/>
      <c r="H41" s="241"/>
      <c r="I41" s="241"/>
      <c r="J41" s="241"/>
      <c r="K41" s="241"/>
      <c r="L41" s="241"/>
      <c r="M41" s="241"/>
      <c r="N41" s="241"/>
      <c r="O41" s="241"/>
      <c r="P41" s="241"/>
      <c r="Q41" s="241"/>
      <c r="R41" s="241"/>
      <c r="S41" s="241"/>
      <c r="T41" s="241"/>
      <c r="U41" s="241"/>
      <c r="V41" s="241"/>
      <c r="W41" s="241"/>
      <c r="X41" s="241"/>
      <c r="Y41" s="241"/>
      <c r="Z41" s="5"/>
    </row>
    <row r="42" spans="1:26" ht="15" customHeight="1">
      <c r="A42" s="62"/>
      <c r="B42" s="241"/>
      <c r="C42" s="243"/>
      <c r="D42" s="243"/>
      <c r="E42" s="243"/>
      <c r="F42" s="243"/>
      <c r="G42" s="243"/>
      <c r="H42" s="241"/>
      <c r="I42" s="241"/>
      <c r="J42" s="241"/>
      <c r="K42" s="241"/>
      <c r="L42" s="241"/>
      <c r="M42" s="241"/>
      <c r="N42" s="241"/>
      <c r="O42" s="241"/>
      <c r="P42" s="241"/>
      <c r="Q42" s="241"/>
      <c r="R42" s="241"/>
      <c r="S42" s="241"/>
      <c r="T42" s="241"/>
      <c r="U42" s="241"/>
      <c r="V42" s="241"/>
      <c r="W42" s="241"/>
      <c r="X42" s="241"/>
      <c r="Y42" s="241"/>
      <c r="Z42" s="5"/>
    </row>
    <row r="43" spans="1:26" ht="15" customHeight="1">
      <c r="A43" s="62"/>
      <c r="B43" s="241"/>
      <c r="C43" s="243"/>
      <c r="D43" s="243"/>
      <c r="E43" s="243"/>
      <c r="F43" s="243"/>
      <c r="G43" s="243"/>
      <c r="H43" s="241"/>
      <c r="I43" s="241"/>
      <c r="J43" s="241"/>
      <c r="K43" s="241"/>
      <c r="L43" s="241"/>
      <c r="M43" s="241"/>
      <c r="N43" s="241"/>
      <c r="O43" s="241"/>
      <c r="P43" s="241"/>
      <c r="Q43" s="241"/>
      <c r="R43" s="241"/>
      <c r="S43" s="241"/>
      <c r="T43" s="241"/>
      <c r="U43" s="241"/>
      <c r="V43" s="241"/>
      <c r="W43" s="241"/>
      <c r="X43" s="241"/>
      <c r="Y43" s="241"/>
      <c r="Z43" s="5"/>
    </row>
    <row r="44" spans="1:26" ht="15" customHeight="1">
      <c r="A44" s="62"/>
      <c r="B44" s="241"/>
      <c r="C44" s="243"/>
      <c r="D44" s="243"/>
      <c r="E44" s="243"/>
      <c r="F44" s="243"/>
      <c r="G44" s="243"/>
      <c r="H44" s="241"/>
      <c r="I44" s="241"/>
      <c r="J44" s="241"/>
      <c r="K44" s="241"/>
      <c r="L44" s="241"/>
      <c r="M44" s="241"/>
      <c r="N44" s="241"/>
      <c r="O44" s="241"/>
      <c r="P44" s="241"/>
      <c r="Q44" s="241"/>
      <c r="R44" s="241"/>
      <c r="S44" s="241"/>
      <c r="T44" s="241"/>
      <c r="U44" s="241"/>
      <c r="V44" s="241"/>
      <c r="W44" s="241"/>
      <c r="X44" s="241"/>
      <c r="Y44" s="241"/>
      <c r="Z44" s="5"/>
    </row>
    <row r="45" spans="1:26" ht="15" customHeight="1">
      <c r="A45" s="62"/>
      <c r="B45" s="241"/>
      <c r="C45" s="243"/>
      <c r="D45" s="243"/>
      <c r="E45" s="243"/>
      <c r="F45" s="243"/>
      <c r="G45" s="243"/>
      <c r="H45" s="241"/>
      <c r="I45" s="241"/>
      <c r="J45" s="241"/>
      <c r="K45" s="241"/>
      <c r="L45" s="241"/>
      <c r="M45" s="241"/>
      <c r="N45" s="241"/>
      <c r="O45" s="241"/>
      <c r="P45" s="241"/>
      <c r="Q45" s="241"/>
      <c r="R45" s="241"/>
      <c r="S45" s="241"/>
      <c r="T45" s="241"/>
      <c r="U45" s="241"/>
      <c r="V45" s="241"/>
      <c r="W45" s="241"/>
      <c r="X45" s="241"/>
      <c r="Y45" s="241"/>
      <c r="Z45" s="5"/>
    </row>
    <row r="46" spans="1:26" ht="15" customHeight="1">
      <c r="A46" s="62"/>
      <c r="B46" s="241"/>
      <c r="C46" s="243"/>
      <c r="D46" s="243"/>
      <c r="E46" s="243"/>
      <c r="F46" s="243"/>
      <c r="G46" s="243"/>
      <c r="H46" s="241"/>
      <c r="I46" s="241"/>
      <c r="J46" s="241"/>
      <c r="K46" s="241"/>
      <c r="L46" s="241"/>
      <c r="M46" s="241"/>
      <c r="N46" s="241"/>
      <c r="O46" s="241"/>
      <c r="P46" s="241"/>
      <c r="Q46" s="241"/>
      <c r="R46" s="241"/>
      <c r="S46" s="241"/>
      <c r="T46" s="241"/>
      <c r="U46" s="241"/>
      <c r="V46" s="241"/>
      <c r="W46" s="241"/>
      <c r="X46" s="241"/>
      <c r="Y46" s="241"/>
      <c r="Z46" s="5"/>
    </row>
    <row r="47" spans="1:26" ht="15" customHeight="1">
      <c r="A47" s="62"/>
      <c r="B47" s="241"/>
      <c r="C47" s="243"/>
      <c r="D47" s="243"/>
      <c r="E47" s="243"/>
      <c r="F47" s="243"/>
      <c r="G47" s="243"/>
      <c r="H47" s="241"/>
      <c r="I47" s="241"/>
      <c r="J47" s="241"/>
      <c r="K47" s="241"/>
      <c r="L47" s="241"/>
      <c r="M47" s="241"/>
      <c r="N47" s="241"/>
      <c r="O47" s="241"/>
      <c r="P47" s="241"/>
      <c r="Q47" s="241"/>
      <c r="R47" s="241"/>
      <c r="S47" s="241"/>
      <c r="T47" s="241"/>
      <c r="U47" s="241"/>
      <c r="V47" s="241"/>
      <c r="W47" s="241"/>
      <c r="X47" s="241"/>
      <c r="Y47" s="241"/>
      <c r="Z47" s="5"/>
    </row>
    <row r="48" spans="1:26" ht="15" customHeight="1">
      <c r="A48" s="62"/>
      <c r="B48" s="241"/>
      <c r="C48" s="243"/>
      <c r="D48" s="243"/>
      <c r="E48" s="243"/>
      <c r="F48" s="243"/>
      <c r="G48" s="243"/>
      <c r="H48" s="241"/>
      <c r="I48" s="241"/>
      <c r="J48" s="241"/>
      <c r="K48" s="241"/>
      <c r="L48" s="241"/>
      <c r="M48" s="241"/>
      <c r="N48" s="241"/>
      <c r="O48" s="241"/>
      <c r="P48" s="241"/>
      <c r="Q48" s="241"/>
      <c r="R48" s="241"/>
      <c r="S48" s="241"/>
      <c r="T48" s="241"/>
      <c r="U48" s="241"/>
      <c r="V48" s="241"/>
      <c r="W48" s="241"/>
      <c r="X48" s="241"/>
      <c r="Y48" s="241"/>
      <c r="Z48" s="5"/>
    </row>
    <row r="49" spans="1:26" ht="15" customHeight="1">
      <c r="A49" s="62"/>
      <c r="B49" s="5"/>
      <c r="C49" s="223"/>
      <c r="D49" s="223"/>
      <c r="E49" s="223"/>
      <c r="F49" s="223"/>
      <c r="G49" s="223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" customHeight="1">
      <c r="A50" s="62"/>
      <c r="B50" s="5"/>
      <c r="C50" s="223"/>
      <c r="D50" s="223"/>
      <c r="E50" s="223"/>
      <c r="F50" s="223"/>
      <c r="G50" s="223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" customHeight="1">
      <c r="A51" s="62"/>
      <c r="B51" s="3"/>
      <c r="C51" s="224"/>
      <c r="D51" s="224"/>
      <c r="E51" s="224"/>
      <c r="F51" s="224"/>
      <c r="G51" s="224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62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" customHeight="1">
      <c r="A53" s="62"/>
      <c r="B53" s="330"/>
      <c r="C53" s="321"/>
      <c r="D53" s="321"/>
      <c r="E53" s="321"/>
      <c r="F53" s="321"/>
      <c r="G53" s="322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" customHeight="1">
      <c r="A54" s="62"/>
      <c r="B54" s="323"/>
      <c r="C54" s="324"/>
      <c r="D54" s="324"/>
      <c r="E54" s="324"/>
      <c r="F54" s="324"/>
      <c r="G54" s="32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62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62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62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62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" customHeight="1">
      <c r="A59" s="62"/>
      <c r="B59" s="5"/>
      <c r="C59" s="223"/>
      <c r="D59" s="223"/>
      <c r="E59" s="223"/>
      <c r="F59" s="223"/>
      <c r="G59" s="223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" customHeight="1">
      <c r="A60" s="62"/>
      <c r="B60" s="5"/>
      <c r="C60" s="223"/>
      <c r="D60" s="223"/>
      <c r="E60" s="223"/>
      <c r="F60" s="223"/>
      <c r="G60" s="223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" customHeight="1">
      <c r="A61" s="62"/>
      <c r="B61" s="5"/>
      <c r="C61" s="223"/>
      <c r="D61" s="223"/>
      <c r="E61" s="223"/>
      <c r="F61" s="223"/>
      <c r="G61" s="223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" customHeight="1">
      <c r="A62" s="62"/>
      <c r="B62" s="5"/>
      <c r="C62" s="223"/>
      <c r="D62" s="223"/>
      <c r="E62" s="223"/>
      <c r="F62" s="223"/>
      <c r="G62" s="223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" customHeight="1">
      <c r="A63" s="62"/>
      <c r="B63" s="5"/>
      <c r="C63" s="223"/>
      <c r="D63" s="223"/>
      <c r="E63" s="223"/>
      <c r="F63" s="223"/>
      <c r="G63" s="223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" customHeight="1">
      <c r="A64" s="62"/>
      <c r="B64" s="5"/>
      <c r="C64" s="223"/>
      <c r="D64" s="223"/>
      <c r="E64" s="223"/>
      <c r="F64" s="223"/>
      <c r="G64" s="223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" customHeight="1">
      <c r="A65" s="62"/>
      <c r="B65" s="5"/>
      <c r="C65" s="223"/>
      <c r="D65" s="223"/>
      <c r="E65" s="223"/>
      <c r="F65" s="223"/>
      <c r="G65" s="223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" customHeight="1">
      <c r="A66" s="62"/>
      <c r="B66" s="5"/>
      <c r="C66" s="223"/>
      <c r="D66" s="223"/>
      <c r="E66" s="223"/>
      <c r="F66" s="223"/>
      <c r="G66" s="223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" customHeight="1">
      <c r="A67" s="62"/>
      <c r="B67" s="5"/>
      <c r="C67" s="223"/>
      <c r="D67" s="223"/>
      <c r="E67" s="223"/>
      <c r="F67" s="223"/>
      <c r="G67" s="223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" customHeight="1">
      <c r="A68" s="62"/>
      <c r="B68" s="5"/>
      <c r="C68" s="223"/>
      <c r="D68" s="223"/>
      <c r="E68" s="223"/>
      <c r="F68" s="223"/>
      <c r="G68" s="223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" customHeight="1">
      <c r="A69" s="62"/>
      <c r="B69" s="5"/>
      <c r="C69" s="223"/>
      <c r="D69" s="223"/>
      <c r="E69" s="223"/>
      <c r="F69" s="223"/>
      <c r="G69" s="223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" customHeight="1">
      <c r="A70" s="62"/>
      <c r="B70" s="3"/>
      <c r="C70" s="224"/>
      <c r="D70" s="224"/>
      <c r="E70" s="224"/>
      <c r="F70" s="224"/>
      <c r="G70" s="224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" customHeight="1">
      <c r="A71" s="62"/>
      <c r="B71" s="5"/>
      <c r="C71" s="223"/>
      <c r="D71" s="223"/>
      <c r="E71" s="223"/>
      <c r="F71" s="223"/>
      <c r="G71" s="223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" customHeight="1">
      <c r="A72" s="62"/>
      <c r="B72" s="5"/>
      <c r="C72" s="223"/>
      <c r="D72" s="223"/>
      <c r="E72" s="223"/>
      <c r="F72" s="223"/>
      <c r="G72" s="223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" customHeight="1">
      <c r="A73" s="62"/>
      <c r="B73" s="5"/>
      <c r="C73" s="223"/>
      <c r="D73" s="223"/>
      <c r="E73" s="223"/>
      <c r="F73" s="223"/>
      <c r="G73" s="223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" customHeight="1">
      <c r="A74" s="62"/>
      <c r="B74" s="5"/>
      <c r="C74" s="223"/>
      <c r="D74" s="223"/>
      <c r="E74" s="223"/>
      <c r="F74" s="223"/>
      <c r="G74" s="223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" customHeight="1">
      <c r="A75" s="62"/>
      <c r="B75" s="5"/>
      <c r="C75" s="223"/>
      <c r="D75" s="223"/>
      <c r="E75" s="223"/>
      <c r="F75" s="223"/>
      <c r="G75" s="223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" customHeight="1">
      <c r="A76" s="62"/>
      <c r="B76" s="5"/>
      <c r="C76" s="223"/>
      <c r="D76" s="223"/>
      <c r="E76" s="223"/>
      <c r="F76" s="223"/>
      <c r="G76" s="223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" customHeight="1">
      <c r="A77" s="62"/>
      <c r="B77" s="5"/>
      <c r="C77" s="223"/>
      <c r="D77" s="223"/>
      <c r="E77" s="223"/>
      <c r="F77" s="223"/>
      <c r="G77" s="223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" customHeight="1">
      <c r="A78" s="62"/>
      <c r="B78" s="5"/>
      <c r="C78" s="223"/>
      <c r="D78" s="223"/>
      <c r="E78" s="223"/>
      <c r="F78" s="223"/>
      <c r="G78" s="223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" customHeight="1">
      <c r="A79" s="62"/>
      <c r="B79" s="5"/>
      <c r="C79" s="223"/>
      <c r="D79" s="223"/>
      <c r="E79" s="223"/>
      <c r="F79" s="223"/>
      <c r="G79" s="223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" customHeight="1">
      <c r="A80" s="62"/>
      <c r="B80" s="5"/>
      <c r="C80" s="223"/>
      <c r="D80" s="223"/>
      <c r="E80" s="223"/>
      <c r="F80" s="223"/>
      <c r="G80" s="223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" customHeight="1">
      <c r="A81" s="62"/>
      <c r="B81" s="5"/>
      <c r="C81" s="223"/>
      <c r="D81" s="223"/>
      <c r="E81" s="223"/>
      <c r="F81" s="223"/>
      <c r="G81" s="223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" customHeight="1">
      <c r="A82" s="62"/>
      <c r="B82" s="5"/>
      <c r="C82" s="223"/>
      <c r="D82" s="223"/>
      <c r="E82" s="223"/>
      <c r="F82" s="223"/>
      <c r="G82" s="223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" customHeight="1">
      <c r="A83" s="62"/>
      <c r="B83" s="5"/>
      <c r="C83" s="223"/>
      <c r="D83" s="223"/>
      <c r="E83" s="223"/>
      <c r="F83" s="223"/>
      <c r="G83" s="223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" customHeight="1">
      <c r="A84" s="62"/>
      <c r="B84" s="5"/>
      <c r="C84" s="223"/>
      <c r="D84" s="223"/>
      <c r="E84" s="223"/>
      <c r="F84" s="223"/>
      <c r="G84" s="223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" customHeight="1">
      <c r="A85" s="62"/>
      <c r="B85" s="5"/>
      <c r="C85" s="223"/>
      <c r="D85" s="223"/>
      <c r="E85" s="223"/>
      <c r="F85" s="223"/>
      <c r="G85" s="223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" customHeight="1">
      <c r="A86" s="62"/>
      <c r="B86" s="5"/>
      <c r="C86" s="223"/>
      <c r="D86" s="223"/>
      <c r="E86" s="223"/>
      <c r="F86" s="223"/>
      <c r="G86" s="223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" customHeight="1">
      <c r="A87" s="62"/>
      <c r="B87" s="5"/>
      <c r="C87" s="223"/>
      <c r="D87" s="223"/>
      <c r="E87" s="223"/>
      <c r="F87" s="223"/>
      <c r="G87" s="223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" customHeight="1">
      <c r="A88" s="62"/>
      <c r="B88" s="5"/>
      <c r="C88" s="223"/>
      <c r="D88" s="223"/>
      <c r="E88" s="223"/>
      <c r="F88" s="223"/>
      <c r="G88" s="223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" customHeight="1">
      <c r="A89" s="62"/>
      <c r="B89" s="5"/>
      <c r="C89" s="223"/>
      <c r="D89" s="223"/>
      <c r="E89" s="223"/>
      <c r="F89" s="223"/>
      <c r="G89" s="223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" customHeight="1">
      <c r="A90" s="62"/>
      <c r="B90" s="5"/>
      <c r="C90" s="223"/>
      <c r="D90" s="223"/>
      <c r="E90" s="223"/>
      <c r="F90" s="223"/>
      <c r="G90" s="223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" customHeight="1">
      <c r="A91" s="62"/>
      <c r="B91" s="5"/>
      <c r="C91" s="223"/>
      <c r="D91" s="223"/>
      <c r="E91" s="223"/>
      <c r="F91" s="223"/>
      <c r="G91" s="223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" customHeight="1">
      <c r="A92" s="62"/>
      <c r="B92" s="5"/>
      <c r="C92" s="223"/>
      <c r="D92" s="223"/>
      <c r="E92" s="223"/>
      <c r="F92" s="223"/>
      <c r="G92" s="223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" customHeight="1">
      <c r="A93" s="62"/>
      <c r="B93" s="5"/>
      <c r="C93" s="223"/>
      <c r="D93" s="223"/>
      <c r="E93" s="223"/>
      <c r="F93" s="223"/>
      <c r="G93" s="223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" customHeight="1">
      <c r="A94" s="62"/>
      <c r="B94" s="5"/>
      <c r="C94" s="223"/>
      <c r="D94" s="223"/>
      <c r="E94" s="223"/>
      <c r="F94" s="223"/>
      <c r="G94" s="223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" customHeight="1">
      <c r="A95" s="62"/>
      <c r="B95" s="5"/>
      <c r="C95" s="223"/>
      <c r="D95" s="223"/>
      <c r="E95" s="223"/>
      <c r="F95" s="223"/>
      <c r="G95" s="223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" customHeight="1">
      <c r="A96" s="62"/>
      <c r="B96" s="5"/>
      <c r="C96" s="223"/>
      <c r="D96" s="223"/>
      <c r="E96" s="223"/>
      <c r="F96" s="223"/>
      <c r="G96" s="223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" customHeight="1">
      <c r="A97" s="62"/>
      <c r="B97" s="5"/>
      <c r="C97" s="223"/>
      <c r="D97" s="223"/>
      <c r="E97" s="223"/>
      <c r="F97" s="223"/>
      <c r="G97" s="223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" customHeight="1">
      <c r="A98" s="62"/>
      <c r="B98" s="5"/>
      <c r="C98" s="223"/>
      <c r="D98" s="223"/>
      <c r="E98" s="223"/>
      <c r="F98" s="223"/>
      <c r="G98" s="223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" customHeight="1">
      <c r="A99" s="62"/>
      <c r="B99" s="5"/>
      <c r="C99" s="223"/>
      <c r="D99" s="223"/>
      <c r="E99" s="223"/>
      <c r="F99" s="223"/>
      <c r="G99" s="223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" customHeight="1">
      <c r="A100" s="62"/>
      <c r="B100" s="5"/>
      <c r="C100" s="223"/>
      <c r="D100" s="223"/>
      <c r="E100" s="223"/>
      <c r="F100" s="223"/>
      <c r="G100" s="223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" customHeight="1">
      <c r="A101" s="62"/>
      <c r="B101" s="5"/>
      <c r="C101" s="223"/>
      <c r="D101" s="223"/>
      <c r="E101" s="223"/>
      <c r="F101" s="223"/>
      <c r="G101" s="223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" customHeight="1">
      <c r="A102" s="62"/>
      <c r="B102" s="3"/>
      <c r="C102" s="224"/>
      <c r="D102" s="224"/>
      <c r="E102" s="224"/>
      <c r="F102" s="224"/>
      <c r="G102" s="224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62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62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62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62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62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62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62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62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62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62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62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62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62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62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62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62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62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62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62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62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62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62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62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62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62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62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62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62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62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62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62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62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62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62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62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62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62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62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62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62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62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62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62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62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62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62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62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62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62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62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62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62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62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62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62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62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62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62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62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62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62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62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62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62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62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62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62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62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62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62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62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62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62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62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62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62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62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62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62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62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62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62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62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62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62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62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62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62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62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62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62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62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62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62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62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62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62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62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62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62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62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62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62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62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62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62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62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62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62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62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62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62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62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62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62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62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62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62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A2"/>
    <mergeCell ref="B1:G1"/>
    <mergeCell ref="B53:G54"/>
  </mergeCells>
  <pageMargins left="0.7" right="0.7" top="0.75" bottom="0.75" header="0" footer="0"/>
  <pageSetup orientation="portrait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B00-00007E000000}">
          <x14:colorSeries rgb="FF00B050"/>
          <x14:sparklines>
            <x14:sparkline>
              <xm:f>'Du Pont Analysis'!B15:G15</xm:f>
              <xm:sqref>H15</xm:sqref>
            </x14:sparkline>
          </x14:sparklines>
        </x14:sparklineGroup>
        <x14:sparklineGroup displayEmptyCellsAs="gap" xr2:uid="{00000000-0003-0000-0B00-00007D000000}">
          <x14:colorSeries rgb="FF00B050"/>
          <x14:sparklines>
            <x14:sparkline>
              <xm:f>'Du Pont Analysis'!B14:G14</xm:f>
              <xm:sqref>H14</xm:sqref>
            </x14:sparkline>
          </x14:sparklines>
        </x14:sparklineGroup>
        <x14:sparklineGroup displayEmptyCellsAs="gap" xr2:uid="{00000000-0003-0000-0B00-00007C000000}">
          <x14:colorSeries rgb="FF00B050"/>
          <x14:sparklines>
            <x14:sparkline>
              <xm:f>'Du Pont Analysis'!B12:G12</xm:f>
              <xm:sqref>H12</xm:sqref>
            </x14:sparkline>
          </x14:sparklines>
        </x14:sparklineGroup>
        <x14:sparklineGroup displayEmptyCellsAs="gap" xr2:uid="{00000000-0003-0000-0B00-00007B000000}">
          <x14:colorSeries rgb="FF00B050"/>
          <x14:sparklines>
            <x14:sparkline>
              <xm:f>'Du Pont Analysis'!B11:G11</xm:f>
              <xm:sqref>H11</xm:sqref>
            </x14:sparkline>
          </x14:sparklines>
        </x14:sparklineGroup>
        <x14:sparklineGroup displayEmptyCellsAs="gap" xr2:uid="{00000000-0003-0000-0B00-00007A000000}">
          <x14:colorSeries rgb="FF00B050"/>
          <x14:sparklines>
            <x14:sparkline>
              <xm:f>'Du Pont Analysis'!B10:G10</xm:f>
              <xm:sqref>H10</xm:sqref>
            </x14:sparkline>
          </x14:sparklines>
        </x14:sparklineGroup>
        <x14:sparklineGroup displayEmptyCellsAs="gap" xr2:uid="{00000000-0003-0000-0B00-000079000000}">
          <x14:colorSeries rgb="FF00B050"/>
          <x14:sparklines>
            <x14:sparkline>
              <xm:f>'Du Pont Analysis'!B9:G9</xm:f>
              <xm:sqref>H9</xm:sqref>
            </x14:sparkline>
          </x14:sparklines>
        </x14:sparklineGroup>
        <x14:sparklineGroup displayEmptyCellsAs="gap" xr2:uid="{00000000-0003-0000-0B00-000078000000}">
          <x14:colorSeries rgb="FF00B050"/>
          <x14:sparklines>
            <x14:sparkline>
              <xm:f>'Du Pont Analysis'!B8:G8</xm:f>
              <xm:sqref>H8</xm:sqref>
            </x14:sparkline>
          </x14:sparklines>
        </x14:sparklineGroup>
        <x14:sparklineGroup displayEmptyCellsAs="gap" xr2:uid="{00000000-0003-0000-0B00-000077000000}">
          <x14:colorSeries rgb="FF00B050"/>
          <x14:sparklines>
            <x14:sparkline>
              <xm:f>'Du Pont Analysis'!B6:G6</xm:f>
              <xm:sqref>H6</xm:sqref>
            </x14:sparkline>
          </x14:sparklines>
        </x14:sparklineGroup>
        <x14:sparklineGroup displayEmptyCellsAs="gap" xr2:uid="{00000000-0003-0000-0B00-000076000000}">
          <x14:colorSeries rgb="FF00B050"/>
          <x14:sparklines>
            <x14:sparkline>
              <xm:f>'Du Pont Analysis'!B5:G5</xm:f>
              <xm:sqref>H5</xm:sqref>
            </x14:sparkline>
          </x14:sparklines>
        </x14:sparklineGroup>
        <x14:sparklineGroup displayEmptyCellsAs="gap" xr2:uid="{00000000-0003-0000-0B00-000075000000}">
          <x14:colorSeries rgb="FF00B050"/>
          <x14:sparklines>
            <x14:sparkline>
              <xm:f>'Du Pont Analysis'!B4:G4</xm:f>
              <xm:sqref>H4</xm:sqref>
            </x14:sparkline>
          </x14:sparklines>
        </x14:sparklineGroup>
        <x14:sparklineGroup displayEmptyCellsAs="gap" xr2:uid="{00000000-0003-0000-0B00-000074000000}">
          <x14:colorSeries rgb="FF00B050"/>
          <x14:sparklines>
            <x14:sparkline>
              <xm:f>'Du Pont Analysis'!B3:G3</xm:f>
              <xm:sqref>H3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Z1000"/>
  <sheetViews>
    <sheetView topLeftCell="A13" workbookViewId="0">
      <selection sqref="A1:A2"/>
    </sheetView>
  </sheetViews>
  <sheetFormatPr defaultColWidth="12.625" defaultRowHeight="15" customHeight="1"/>
  <cols>
    <col min="1" max="1" width="11.75" customWidth="1"/>
    <col min="2" max="2" width="41.25" customWidth="1"/>
    <col min="3" max="3" width="7.25" customWidth="1"/>
    <col min="4" max="4" width="15.5" customWidth="1"/>
    <col min="5" max="5" width="21.75" customWidth="1"/>
    <col min="6" max="6" width="20.25" customWidth="1"/>
    <col min="7" max="7" width="17.375" customWidth="1"/>
    <col min="8" max="8" width="21.5" customWidth="1"/>
    <col min="9" max="9" width="7.25" customWidth="1"/>
    <col min="10" max="10" width="10.5" customWidth="1"/>
    <col min="11" max="11" width="16.25" customWidth="1"/>
    <col min="12" max="12" width="14" customWidth="1"/>
    <col min="13" max="16" width="12.75" customWidth="1"/>
    <col min="17" max="17" width="13" customWidth="1"/>
    <col min="18" max="18" width="9.5" customWidth="1"/>
    <col min="19" max="26" width="7.75" customWidth="1"/>
  </cols>
  <sheetData>
    <row r="1" spans="1:26" ht="30" customHeight="1">
      <c r="A1" s="309"/>
      <c r="B1" s="316" t="s">
        <v>41</v>
      </c>
      <c r="C1" s="312"/>
      <c r="D1" s="312"/>
      <c r="E1" s="312"/>
      <c r="F1" s="312"/>
      <c r="G1" s="312"/>
      <c r="H1" s="313"/>
      <c r="I1" s="101"/>
      <c r="J1" s="2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" customHeight="1">
      <c r="A2" s="310"/>
      <c r="B2" s="4"/>
      <c r="C2" s="4"/>
      <c r="D2" s="4"/>
      <c r="E2" s="7" t="s">
        <v>42</v>
      </c>
      <c r="F2" s="4"/>
      <c r="G2" s="4"/>
      <c r="H2" s="4"/>
      <c r="I2" s="102"/>
      <c r="J2" s="2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customHeight="1">
      <c r="A3" s="56"/>
      <c r="B3" s="103"/>
      <c r="C3" s="104"/>
      <c r="D3" s="104"/>
      <c r="E3" s="105">
        <v>2019</v>
      </c>
      <c r="F3" s="105">
        <v>2020</v>
      </c>
      <c r="G3" s="105">
        <v>2021</v>
      </c>
      <c r="H3" s="105">
        <v>2022</v>
      </c>
      <c r="I3" s="317" t="s">
        <v>2</v>
      </c>
      <c r="J3" s="29"/>
      <c r="K3" s="15"/>
      <c r="L3" s="16"/>
      <c r="M3" s="15"/>
      <c r="N3" s="15"/>
      <c r="O3" s="106"/>
      <c r="P3" s="106"/>
      <c r="Q3" s="106"/>
      <c r="R3" s="16"/>
      <c r="S3" s="5"/>
      <c r="T3" s="5"/>
      <c r="U3" s="5"/>
      <c r="V3" s="5"/>
      <c r="W3" s="5"/>
      <c r="X3" s="5"/>
      <c r="Y3" s="5"/>
      <c r="Z3" s="5"/>
    </row>
    <row r="4" spans="1:26" ht="15" customHeight="1">
      <c r="A4" s="56"/>
      <c r="B4" s="107"/>
      <c r="C4" s="108"/>
      <c r="D4" s="109"/>
      <c r="E4" s="109"/>
      <c r="F4" s="109"/>
      <c r="G4" s="109"/>
      <c r="H4" s="109"/>
      <c r="I4" s="318"/>
      <c r="J4" s="29"/>
      <c r="K4" s="16"/>
      <c r="L4" s="16"/>
      <c r="M4" s="21"/>
      <c r="N4" s="21"/>
      <c r="O4" s="21"/>
      <c r="P4" s="21"/>
      <c r="Q4" s="21"/>
      <c r="R4" s="16"/>
      <c r="S4" s="5"/>
      <c r="T4" s="5"/>
      <c r="U4" s="5"/>
      <c r="V4" s="5"/>
      <c r="W4" s="5"/>
      <c r="X4" s="5"/>
      <c r="Y4" s="5"/>
      <c r="Z4" s="5"/>
    </row>
    <row r="5" spans="1:26" ht="15" customHeight="1">
      <c r="A5" s="17"/>
      <c r="B5" s="110"/>
      <c r="C5" s="111"/>
      <c r="D5" s="112"/>
      <c r="E5" s="113"/>
      <c r="F5" s="114"/>
      <c r="G5" s="114"/>
      <c r="H5" s="115"/>
      <c r="I5" s="28"/>
      <c r="J5" s="29"/>
      <c r="K5" s="16"/>
      <c r="L5" s="16"/>
      <c r="M5" s="31"/>
      <c r="N5" s="31"/>
      <c r="O5" s="31"/>
      <c r="P5" s="31"/>
      <c r="Q5" s="31"/>
      <c r="R5" s="16"/>
      <c r="S5" s="5"/>
      <c r="T5" s="5"/>
      <c r="U5" s="5"/>
      <c r="V5" s="5"/>
      <c r="W5" s="5"/>
      <c r="X5" s="5"/>
      <c r="Y5" s="5"/>
      <c r="Z5" s="5"/>
    </row>
    <row r="6" spans="1:26" ht="15" customHeight="1">
      <c r="A6" s="17"/>
      <c r="B6" s="116" t="s">
        <v>43</v>
      </c>
      <c r="C6" s="43"/>
      <c r="D6" s="117"/>
      <c r="E6" s="118">
        <v>44033634269</v>
      </c>
      <c r="F6" s="119">
        <v>45876448841</v>
      </c>
      <c r="G6" s="119">
        <v>50703028902</v>
      </c>
      <c r="H6" s="120">
        <v>57597941359</v>
      </c>
      <c r="I6" s="121"/>
      <c r="J6" s="29"/>
      <c r="K6" s="15"/>
      <c r="L6" s="15"/>
      <c r="M6" s="31"/>
      <c r="N6" s="31"/>
      <c r="O6" s="31"/>
      <c r="P6" s="31"/>
      <c r="Q6" s="31"/>
      <c r="R6" s="16"/>
      <c r="S6" s="5"/>
      <c r="T6" s="5"/>
      <c r="U6" s="5"/>
      <c r="V6" s="5"/>
      <c r="W6" s="5"/>
      <c r="X6" s="5"/>
      <c r="Y6" s="5"/>
      <c r="Z6" s="5"/>
    </row>
    <row r="7" spans="1:26" ht="15" customHeight="1">
      <c r="A7" s="17"/>
      <c r="B7" s="122" t="s">
        <v>44</v>
      </c>
      <c r="C7" s="43"/>
      <c r="D7" s="34"/>
      <c r="E7" s="74">
        <v>22091384351</v>
      </c>
      <c r="F7" s="59">
        <v>22536669960</v>
      </c>
      <c r="G7" s="59">
        <v>24800035555</v>
      </c>
      <c r="H7" s="123">
        <v>27958026980</v>
      </c>
      <c r="I7" s="37"/>
      <c r="J7" s="29"/>
      <c r="K7" s="16"/>
      <c r="L7" s="16"/>
      <c r="M7" s="31"/>
      <c r="N7" s="31"/>
      <c r="O7" s="31"/>
      <c r="P7" s="31"/>
      <c r="Q7" s="31"/>
      <c r="R7" s="16"/>
      <c r="S7" s="5"/>
      <c r="T7" s="5"/>
      <c r="U7" s="5"/>
      <c r="V7" s="5"/>
      <c r="W7" s="5"/>
      <c r="X7" s="5"/>
      <c r="Y7" s="5"/>
      <c r="Z7" s="5"/>
    </row>
    <row r="8" spans="1:26" ht="15" customHeight="1">
      <c r="A8" s="42"/>
      <c r="B8" s="124" t="s">
        <v>45</v>
      </c>
      <c r="C8" s="64"/>
      <c r="D8" s="65"/>
      <c r="E8" s="125">
        <v>21942249918</v>
      </c>
      <c r="F8" s="126">
        <v>23339778881</v>
      </c>
      <c r="G8" s="126">
        <v>25902993347</v>
      </c>
      <c r="H8" s="127">
        <v>29639914379</v>
      </c>
      <c r="I8" s="69"/>
      <c r="J8" s="29"/>
      <c r="K8" s="16"/>
      <c r="L8" s="16"/>
      <c r="M8" s="31"/>
      <c r="N8" s="31"/>
      <c r="O8" s="31"/>
      <c r="P8" s="31"/>
      <c r="Q8" s="31"/>
      <c r="R8" s="16"/>
      <c r="S8" s="5"/>
      <c r="T8" s="5"/>
      <c r="U8" s="5"/>
      <c r="V8" s="5"/>
      <c r="W8" s="5"/>
      <c r="X8" s="5"/>
      <c r="Y8" s="5"/>
      <c r="Z8" s="5"/>
    </row>
    <row r="9" spans="1:26" ht="15" customHeight="1">
      <c r="A9" s="17"/>
      <c r="B9" s="122"/>
      <c r="C9" s="33"/>
      <c r="D9" s="34"/>
      <c r="E9" s="51"/>
      <c r="F9" s="52"/>
      <c r="G9" s="52"/>
      <c r="H9" s="53"/>
      <c r="I9" s="37"/>
      <c r="J9" s="29"/>
      <c r="K9" s="16"/>
      <c r="L9" s="16"/>
      <c r="M9" s="31"/>
      <c r="N9" s="31"/>
      <c r="O9" s="31"/>
      <c r="P9" s="31"/>
      <c r="Q9" s="31"/>
      <c r="R9" s="16"/>
      <c r="S9" s="5"/>
      <c r="T9" s="5"/>
      <c r="U9" s="5"/>
      <c r="V9" s="5"/>
      <c r="W9" s="5"/>
      <c r="X9" s="5"/>
      <c r="Y9" s="5"/>
      <c r="Z9" s="5"/>
    </row>
    <row r="10" spans="1:26" ht="15" customHeight="1">
      <c r="A10" s="17"/>
      <c r="B10" s="122" t="s">
        <v>46</v>
      </c>
      <c r="C10" s="43"/>
      <c r="D10" s="34"/>
      <c r="E10" s="74">
        <v>1195957909</v>
      </c>
      <c r="F10" s="59">
        <v>1226459468</v>
      </c>
      <c r="G10" s="59">
        <v>1216931589</v>
      </c>
      <c r="H10" s="60">
        <v>1402254167</v>
      </c>
      <c r="I10" s="37"/>
      <c r="J10" s="29"/>
      <c r="K10" s="16"/>
      <c r="L10" s="16"/>
      <c r="M10" s="58"/>
      <c r="N10" s="58"/>
      <c r="O10" s="58"/>
      <c r="P10" s="58"/>
      <c r="Q10" s="58"/>
      <c r="R10" s="16"/>
      <c r="S10" s="5"/>
      <c r="T10" s="5"/>
      <c r="U10" s="5"/>
      <c r="V10" s="5"/>
      <c r="W10" s="5"/>
      <c r="X10" s="5"/>
      <c r="Y10" s="5"/>
      <c r="Z10" s="5"/>
    </row>
    <row r="11" spans="1:26" ht="15" customHeight="1">
      <c r="A11" s="17"/>
      <c r="B11" s="122" t="s">
        <v>47</v>
      </c>
      <c r="C11" s="43"/>
      <c r="D11" s="34"/>
      <c r="E11" s="74">
        <v>6603747456</v>
      </c>
      <c r="F11" s="59">
        <v>7382790764</v>
      </c>
      <c r="G11" s="59">
        <v>8564472484</v>
      </c>
      <c r="H11" s="60">
        <v>10439270466</v>
      </c>
      <c r="I11" s="37"/>
      <c r="J11" s="29"/>
      <c r="K11" s="16"/>
      <c r="L11" s="16"/>
      <c r="M11" s="31"/>
      <c r="N11" s="31"/>
      <c r="O11" s="31"/>
      <c r="P11" s="31"/>
      <c r="Q11" s="31"/>
      <c r="R11" s="16"/>
      <c r="S11" s="5"/>
      <c r="T11" s="5"/>
      <c r="U11" s="5"/>
      <c r="V11" s="5"/>
      <c r="W11" s="5"/>
      <c r="X11" s="5"/>
      <c r="Y11" s="5"/>
      <c r="Z11" s="5"/>
    </row>
    <row r="12" spans="1:26" ht="15" customHeight="1">
      <c r="A12" s="17"/>
      <c r="B12" s="122" t="s">
        <v>48</v>
      </c>
      <c r="C12" s="43"/>
      <c r="D12" s="34"/>
      <c r="E12" s="74">
        <v>0</v>
      </c>
      <c r="F12" s="59">
        <v>0</v>
      </c>
      <c r="G12" s="59">
        <v>0</v>
      </c>
      <c r="H12" s="123">
        <v>584184496</v>
      </c>
      <c r="I12" s="37"/>
      <c r="J12" s="29"/>
      <c r="K12" s="16"/>
      <c r="L12" s="16"/>
      <c r="M12" s="31"/>
      <c r="N12" s="31"/>
      <c r="O12" s="31"/>
      <c r="P12" s="31"/>
      <c r="Q12" s="31"/>
      <c r="R12" s="16"/>
      <c r="S12" s="5"/>
      <c r="T12" s="5"/>
      <c r="U12" s="5"/>
      <c r="V12" s="5"/>
      <c r="W12" s="5"/>
      <c r="X12" s="5"/>
      <c r="Y12" s="5"/>
      <c r="Z12" s="5"/>
    </row>
    <row r="13" spans="1:26" ht="15" customHeight="1">
      <c r="A13" s="17"/>
      <c r="B13" s="124" t="s">
        <v>49</v>
      </c>
      <c r="C13" s="128"/>
      <c r="D13" s="65"/>
      <c r="E13" s="129">
        <v>7799800561</v>
      </c>
      <c r="F13" s="126">
        <v>8609357322</v>
      </c>
      <c r="G13" s="126">
        <v>9781417516</v>
      </c>
      <c r="H13" s="127">
        <v>11841554391</v>
      </c>
      <c r="I13" s="69"/>
      <c r="J13" s="29"/>
      <c r="K13" s="16"/>
      <c r="L13" s="16"/>
      <c r="M13" s="31"/>
      <c r="N13" s="31"/>
      <c r="O13" s="31"/>
      <c r="P13" s="31"/>
      <c r="Q13" s="31"/>
      <c r="R13" s="16"/>
      <c r="S13" s="5"/>
      <c r="T13" s="5"/>
      <c r="U13" s="5"/>
      <c r="V13" s="5"/>
      <c r="W13" s="5"/>
      <c r="X13" s="5"/>
      <c r="Y13" s="5"/>
      <c r="Z13" s="5"/>
    </row>
    <row r="14" spans="1:26" ht="15" customHeight="1">
      <c r="A14" s="17"/>
      <c r="B14" s="122"/>
      <c r="C14" s="33"/>
      <c r="D14" s="34"/>
      <c r="E14" s="51"/>
      <c r="F14" s="52"/>
      <c r="G14" s="52"/>
      <c r="H14" s="53"/>
      <c r="I14" s="37"/>
      <c r="J14" s="29"/>
      <c r="K14" s="16"/>
      <c r="L14" s="16"/>
      <c r="M14" s="58"/>
      <c r="N14" s="58"/>
      <c r="O14" s="58"/>
      <c r="P14" s="58"/>
      <c r="Q14" s="58"/>
      <c r="R14" s="16"/>
      <c r="S14" s="5"/>
      <c r="T14" s="5"/>
      <c r="U14" s="5"/>
      <c r="V14" s="5"/>
      <c r="W14" s="5"/>
      <c r="X14" s="5"/>
      <c r="Y14" s="5"/>
      <c r="Z14" s="5"/>
    </row>
    <row r="15" spans="1:26" ht="15" customHeight="1">
      <c r="A15" s="17"/>
      <c r="B15" s="122" t="s">
        <v>50</v>
      </c>
      <c r="C15" s="43"/>
      <c r="D15" s="34"/>
      <c r="E15" s="130">
        <v>95196</v>
      </c>
      <c r="F15" s="59">
        <v>107090</v>
      </c>
      <c r="G15" s="59">
        <v>-13443</v>
      </c>
      <c r="H15" s="60">
        <v>-29757</v>
      </c>
      <c r="I15" s="37"/>
      <c r="J15" s="29"/>
      <c r="K15" s="16"/>
      <c r="L15" s="16"/>
      <c r="M15" s="31"/>
      <c r="N15" s="31"/>
      <c r="O15" s="31"/>
      <c r="P15" s="31"/>
      <c r="Q15" s="31"/>
      <c r="R15" s="16"/>
      <c r="S15" s="5"/>
      <c r="T15" s="5"/>
      <c r="U15" s="5"/>
      <c r="V15" s="5"/>
      <c r="W15" s="5"/>
      <c r="X15" s="5"/>
      <c r="Y15" s="5"/>
      <c r="Z15" s="5"/>
    </row>
    <row r="16" spans="1:26" ht="15" customHeight="1">
      <c r="A16" s="17"/>
      <c r="B16" s="122" t="s">
        <v>51</v>
      </c>
      <c r="C16" s="43"/>
      <c r="D16" s="34"/>
      <c r="E16" s="74">
        <v>0</v>
      </c>
      <c r="F16" s="59">
        <v>0</v>
      </c>
      <c r="G16" s="59">
        <v>0</v>
      </c>
      <c r="H16" s="60">
        <v>0</v>
      </c>
      <c r="I16" s="37"/>
      <c r="J16" s="29"/>
      <c r="K16" s="16"/>
      <c r="L16" s="15"/>
      <c r="M16" s="31"/>
      <c r="N16" s="31"/>
      <c r="O16" s="31"/>
      <c r="P16" s="31"/>
      <c r="Q16" s="31"/>
      <c r="R16" s="16"/>
      <c r="S16" s="5"/>
      <c r="T16" s="5"/>
      <c r="U16" s="5"/>
      <c r="V16" s="5"/>
      <c r="W16" s="5"/>
      <c r="X16" s="5"/>
      <c r="Y16" s="5"/>
      <c r="Z16" s="5"/>
    </row>
    <row r="17" spans="1:26" ht="15" customHeight="1">
      <c r="A17" s="17"/>
      <c r="B17" s="124" t="s">
        <v>52</v>
      </c>
      <c r="C17" s="128"/>
      <c r="D17" s="65"/>
      <c r="E17" s="129">
        <v>15660887890</v>
      </c>
      <c r="F17" s="126">
        <v>16997582524</v>
      </c>
      <c r="G17" s="126">
        <v>18668906947</v>
      </c>
      <c r="H17" s="127">
        <v>20772995235</v>
      </c>
      <c r="I17" s="69"/>
      <c r="J17" s="29"/>
      <c r="K17" s="16"/>
      <c r="L17" s="16"/>
      <c r="M17" s="31"/>
      <c r="N17" s="31"/>
      <c r="O17" s="31"/>
      <c r="P17" s="31"/>
      <c r="Q17" s="31"/>
      <c r="R17" s="16"/>
      <c r="S17" s="5"/>
      <c r="T17" s="5"/>
      <c r="U17" s="5"/>
      <c r="V17" s="5"/>
      <c r="W17" s="5"/>
      <c r="X17" s="5"/>
      <c r="Y17" s="5"/>
      <c r="Z17" s="5"/>
    </row>
    <row r="18" spans="1:26" ht="15" customHeight="1">
      <c r="A18" s="62"/>
      <c r="B18" s="122"/>
      <c r="C18" s="33"/>
      <c r="D18" s="34"/>
      <c r="E18" s="51"/>
      <c r="F18" s="52"/>
      <c r="G18" s="52"/>
      <c r="H18" s="53"/>
      <c r="I18" s="37"/>
      <c r="J18" s="29"/>
      <c r="K18" s="16"/>
      <c r="L18" s="16"/>
      <c r="M18" s="31"/>
      <c r="N18" s="31"/>
      <c r="O18" s="31"/>
      <c r="P18" s="31"/>
      <c r="Q18" s="31"/>
      <c r="R18" s="16"/>
      <c r="S18" s="5"/>
      <c r="T18" s="5"/>
      <c r="U18" s="5"/>
      <c r="V18" s="5"/>
      <c r="W18" s="5"/>
      <c r="X18" s="5"/>
      <c r="Y18" s="5"/>
      <c r="Z18" s="5"/>
    </row>
    <row r="19" spans="1:26" ht="15" customHeight="1">
      <c r="A19" s="62"/>
      <c r="B19" s="122" t="s">
        <v>53</v>
      </c>
      <c r="C19" s="43"/>
      <c r="D19" s="34"/>
      <c r="E19" s="131">
        <v>3813765609</v>
      </c>
      <c r="F19" s="132">
        <v>4229408325</v>
      </c>
      <c r="G19" s="59">
        <v>4012667932</v>
      </c>
      <c r="H19" s="60">
        <v>4012667932</v>
      </c>
      <c r="I19" s="37"/>
      <c r="J19" s="29"/>
      <c r="K19" s="16"/>
      <c r="L19" s="16"/>
      <c r="M19" s="31"/>
      <c r="N19" s="31"/>
      <c r="O19" s="31"/>
      <c r="P19" s="31"/>
      <c r="Q19" s="31"/>
      <c r="R19" s="16"/>
      <c r="S19" s="5"/>
      <c r="T19" s="5"/>
      <c r="U19" s="5"/>
      <c r="V19" s="5"/>
      <c r="W19" s="5"/>
      <c r="X19" s="5"/>
      <c r="Y19" s="5"/>
      <c r="Z19" s="5"/>
    </row>
    <row r="20" spans="1:26" ht="15" customHeight="1">
      <c r="A20" s="62"/>
      <c r="B20" s="124" t="s">
        <v>54</v>
      </c>
      <c r="C20" s="128"/>
      <c r="D20" s="65"/>
      <c r="E20" s="129">
        <v>12652401141</v>
      </c>
      <c r="F20" s="133">
        <v>13354413889</v>
      </c>
      <c r="G20" s="126">
        <v>15947450722</v>
      </c>
      <c r="H20" s="127">
        <v>18176739552</v>
      </c>
      <c r="I20" s="69"/>
      <c r="J20" s="29"/>
      <c r="K20" s="16"/>
      <c r="L20" s="16"/>
      <c r="M20" s="31"/>
      <c r="N20" s="31"/>
      <c r="O20" s="31"/>
      <c r="P20" s="31"/>
      <c r="Q20" s="31"/>
      <c r="R20" s="16"/>
      <c r="S20" s="5"/>
      <c r="T20" s="5"/>
      <c r="U20" s="5"/>
      <c r="V20" s="5"/>
      <c r="W20" s="5"/>
      <c r="X20" s="5"/>
      <c r="Y20" s="5"/>
      <c r="Z20" s="5"/>
    </row>
    <row r="21" spans="1:26" ht="15" customHeight="1">
      <c r="A21" s="62"/>
      <c r="B21" s="122"/>
      <c r="C21" s="33"/>
      <c r="D21" s="34"/>
      <c r="E21" s="51"/>
      <c r="F21" s="52"/>
      <c r="G21" s="52"/>
      <c r="H21" s="53"/>
      <c r="I21" s="37"/>
      <c r="J21" s="29"/>
      <c r="K21" s="16"/>
      <c r="L21" s="16"/>
      <c r="M21" s="31"/>
      <c r="N21" s="31"/>
      <c r="O21" s="31"/>
      <c r="P21" s="31"/>
      <c r="Q21" s="31"/>
      <c r="R21" s="16"/>
      <c r="S21" s="5"/>
      <c r="T21" s="5"/>
      <c r="U21" s="5"/>
      <c r="V21" s="5"/>
      <c r="W21" s="5"/>
      <c r="X21" s="5"/>
      <c r="Y21" s="5"/>
      <c r="Z21" s="5"/>
    </row>
    <row r="22" spans="1:26" ht="15" customHeight="1">
      <c r="A22" s="62"/>
      <c r="B22" s="122" t="s">
        <v>55</v>
      </c>
      <c r="C22" s="33"/>
      <c r="D22" s="34"/>
      <c r="E22" s="51"/>
      <c r="F22" s="52"/>
      <c r="G22" s="52"/>
      <c r="H22" s="53"/>
      <c r="I22" s="37"/>
      <c r="J22" s="29"/>
      <c r="K22" s="16"/>
      <c r="L22" s="16"/>
      <c r="M22" s="31"/>
      <c r="N22" s="31"/>
      <c r="O22" s="31"/>
      <c r="P22" s="31"/>
      <c r="Q22" s="31"/>
      <c r="R22" s="16"/>
      <c r="S22" s="5"/>
      <c r="T22" s="5"/>
      <c r="U22" s="5"/>
      <c r="V22" s="5"/>
      <c r="W22" s="5"/>
      <c r="X22" s="5"/>
      <c r="Y22" s="5"/>
      <c r="Z22" s="5"/>
    </row>
    <row r="23" spans="1:26" ht="15" customHeight="1">
      <c r="A23" s="62"/>
      <c r="B23" s="122" t="s">
        <v>56</v>
      </c>
      <c r="C23" s="33"/>
      <c r="D23" s="34"/>
      <c r="E23" s="130">
        <v>12598199525</v>
      </c>
      <c r="F23" s="59">
        <v>13354413889</v>
      </c>
      <c r="G23" s="59">
        <v>15947450722</v>
      </c>
      <c r="H23" s="60">
        <v>18176769919</v>
      </c>
      <c r="I23" s="37"/>
      <c r="J23" s="29"/>
      <c r="K23" s="16"/>
      <c r="L23" s="16"/>
      <c r="M23" s="31"/>
      <c r="N23" s="31"/>
      <c r="O23" s="31"/>
      <c r="P23" s="31"/>
      <c r="Q23" s="31"/>
      <c r="R23" s="16"/>
      <c r="S23" s="5"/>
      <c r="T23" s="5"/>
      <c r="U23" s="5"/>
      <c r="V23" s="5"/>
      <c r="W23" s="5"/>
      <c r="X23" s="5"/>
      <c r="Y23" s="5"/>
      <c r="Z23" s="5"/>
    </row>
    <row r="24" spans="1:26" ht="15" customHeight="1">
      <c r="A24" s="62"/>
      <c r="B24" s="122" t="s">
        <v>23</v>
      </c>
      <c r="C24" s="33"/>
      <c r="D24" s="34"/>
      <c r="E24" s="130">
        <v>6575575</v>
      </c>
      <c r="F24" s="59">
        <v>0</v>
      </c>
      <c r="G24" s="59">
        <v>0</v>
      </c>
      <c r="H24" s="123">
        <v>30368</v>
      </c>
      <c r="I24" s="37"/>
      <c r="J24" s="29"/>
      <c r="K24" s="16"/>
      <c r="L24" s="16"/>
      <c r="M24" s="31"/>
      <c r="N24" s="31"/>
      <c r="O24" s="31"/>
      <c r="P24" s="31"/>
      <c r="Q24" s="31"/>
      <c r="R24" s="16"/>
      <c r="S24" s="5"/>
      <c r="T24" s="5"/>
      <c r="U24" s="5"/>
      <c r="V24" s="5"/>
      <c r="W24" s="5"/>
      <c r="X24" s="5"/>
      <c r="Y24" s="5"/>
      <c r="Z24" s="5"/>
    </row>
    <row r="25" spans="1:26" ht="15" customHeight="1">
      <c r="A25" s="62"/>
      <c r="B25" s="122"/>
      <c r="C25" s="33"/>
      <c r="D25" s="65"/>
      <c r="E25" s="134">
        <v>12604775100</v>
      </c>
      <c r="F25" s="135">
        <v>12739062297</v>
      </c>
      <c r="G25" s="136">
        <v>17497675968</v>
      </c>
      <c r="H25" s="137">
        <v>17877012274</v>
      </c>
      <c r="I25" s="69"/>
      <c r="J25" s="29"/>
      <c r="K25" s="16"/>
      <c r="L25" s="16"/>
      <c r="M25" s="31"/>
      <c r="N25" s="31"/>
      <c r="O25" s="31"/>
      <c r="P25" s="31"/>
      <c r="Q25" s="31"/>
      <c r="R25" s="16"/>
      <c r="S25" s="5"/>
      <c r="T25" s="5"/>
      <c r="U25" s="5"/>
      <c r="V25" s="5"/>
      <c r="W25" s="5"/>
      <c r="X25" s="5"/>
      <c r="Y25" s="5"/>
      <c r="Z25" s="5"/>
    </row>
    <row r="26" spans="1:26" ht="15" customHeight="1">
      <c r="A26" s="62"/>
      <c r="B26" s="122"/>
      <c r="C26" s="33"/>
      <c r="D26" s="34"/>
      <c r="E26" s="51"/>
      <c r="F26" s="52"/>
      <c r="G26" s="52"/>
      <c r="H26" s="53"/>
      <c r="I26" s="37"/>
      <c r="J26" s="29"/>
      <c r="K26" s="16"/>
      <c r="L26" s="16"/>
      <c r="M26" s="31"/>
      <c r="N26" s="31"/>
      <c r="O26" s="31"/>
      <c r="P26" s="31"/>
      <c r="Q26" s="31"/>
      <c r="R26" s="16"/>
      <c r="S26" s="5"/>
      <c r="T26" s="5"/>
      <c r="U26" s="5"/>
      <c r="V26" s="5"/>
      <c r="W26" s="5"/>
      <c r="X26" s="5"/>
      <c r="Y26" s="5"/>
      <c r="Z26" s="5"/>
    </row>
    <row r="27" spans="1:26" ht="15" customHeight="1">
      <c r="A27" s="62"/>
      <c r="B27" s="124" t="s">
        <v>57</v>
      </c>
      <c r="C27" s="128"/>
      <c r="D27" s="138"/>
      <c r="E27" s="139">
        <v>16.03</v>
      </c>
      <c r="F27" s="140">
        <v>15.82</v>
      </c>
      <c r="G27" s="140">
        <v>17.989999999999998</v>
      </c>
      <c r="H27" s="141">
        <v>20.51</v>
      </c>
      <c r="I27" s="142"/>
      <c r="J27" s="29"/>
      <c r="K27" s="16"/>
      <c r="L27" s="16"/>
      <c r="M27" s="31"/>
      <c r="N27" s="31"/>
      <c r="O27" s="31"/>
      <c r="P27" s="31"/>
      <c r="Q27" s="31"/>
      <c r="R27" s="16"/>
      <c r="S27" s="5"/>
      <c r="T27" s="5"/>
      <c r="U27" s="5"/>
      <c r="V27" s="5"/>
      <c r="W27" s="5"/>
      <c r="X27" s="5"/>
      <c r="Y27" s="5"/>
      <c r="Z27" s="5"/>
    </row>
    <row r="28" spans="1:26" ht="15" customHeight="1">
      <c r="A28" s="62"/>
      <c r="B28" s="124" t="s">
        <v>58</v>
      </c>
      <c r="C28" s="128"/>
      <c r="D28" s="138"/>
      <c r="E28" s="139">
        <v>16.03</v>
      </c>
      <c r="F28" s="140">
        <v>15.82</v>
      </c>
      <c r="G28" s="140">
        <v>17.989999999999998</v>
      </c>
      <c r="H28" s="141">
        <v>20.51</v>
      </c>
      <c r="I28" s="142"/>
      <c r="J28" s="29"/>
      <c r="K28" s="16"/>
      <c r="L28" s="16"/>
      <c r="M28" s="58"/>
      <c r="N28" s="58"/>
      <c r="O28" s="58"/>
      <c r="P28" s="58"/>
      <c r="Q28" s="58"/>
      <c r="R28" s="16"/>
      <c r="S28" s="5"/>
      <c r="T28" s="5"/>
      <c r="U28" s="5"/>
      <c r="V28" s="5"/>
      <c r="W28" s="5"/>
      <c r="X28" s="5"/>
      <c r="Y28" s="5"/>
      <c r="Z28" s="5"/>
    </row>
    <row r="29" spans="1:26" ht="15" customHeight="1">
      <c r="A29" s="62"/>
      <c r="B29" s="122"/>
      <c r="C29" s="33"/>
      <c r="D29" s="143"/>
      <c r="E29" s="144"/>
      <c r="F29" s="145"/>
      <c r="G29" s="145"/>
      <c r="H29" s="146"/>
      <c r="I29" s="142"/>
      <c r="J29" s="29"/>
      <c r="K29" s="16"/>
      <c r="L29" s="16"/>
      <c r="M29" s="31"/>
      <c r="N29" s="31"/>
      <c r="O29" s="31"/>
      <c r="P29" s="31"/>
      <c r="Q29" s="31"/>
      <c r="R29" s="16"/>
      <c r="S29" s="5"/>
      <c r="T29" s="5"/>
      <c r="U29" s="5"/>
      <c r="V29" s="5"/>
      <c r="W29" s="5"/>
      <c r="X29" s="5"/>
      <c r="Y29" s="5"/>
      <c r="Z29" s="5"/>
    </row>
    <row r="30" spans="1:26" ht="15" customHeight="1">
      <c r="A30" s="62"/>
      <c r="B30" s="147" t="s">
        <v>59</v>
      </c>
      <c r="C30" s="148"/>
      <c r="D30" s="82"/>
      <c r="E30" s="149">
        <v>12604775100</v>
      </c>
      <c r="F30" s="150" t="s">
        <v>60</v>
      </c>
      <c r="G30" s="150">
        <v>17497675968</v>
      </c>
      <c r="H30" s="151">
        <v>17877012274</v>
      </c>
      <c r="I30" s="152"/>
      <c r="J30" s="29"/>
      <c r="K30" s="15"/>
      <c r="L30" s="15"/>
      <c r="M30" s="31"/>
      <c r="N30" s="31"/>
      <c r="O30" s="31"/>
      <c r="P30" s="31"/>
      <c r="Q30" s="31"/>
      <c r="R30" s="16"/>
      <c r="S30" s="5"/>
      <c r="T30" s="5"/>
      <c r="U30" s="5"/>
      <c r="V30" s="5"/>
      <c r="W30" s="5"/>
      <c r="X30" s="5"/>
      <c r="Y30" s="5"/>
      <c r="Z30" s="5"/>
    </row>
    <row r="31" spans="1:26" ht="15" customHeight="1">
      <c r="A31" s="62"/>
      <c r="B31" s="87"/>
      <c r="C31" s="87"/>
      <c r="D31" s="87"/>
      <c r="E31" s="87"/>
      <c r="F31" s="87"/>
      <c r="G31" s="87"/>
      <c r="H31" s="87"/>
      <c r="I31" s="87"/>
      <c r="J31" s="16"/>
      <c r="K31" s="16"/>
      <c r="L31" s="16"/>
      <c r="M31" s="31"/>
      <c r="N31" s="31"/>
      <c r="O31" s="31"/>
      <c r="P31" s="31"/>
      <c r="Q31" s="31"/>
      <c r="R31" s="16"/>
      <c r="S31" s="5"/>
      <c r="T31" s="5"/>
      <c r="U31" s="5"/>
      <c r="V31" s="5"/>
      <c r="W31" s="5"/>
      <c r="X31" s="5"/>
      <c r="Y31" s="5"/>
      <c r="Z31" s="5"/>
    </row>
    <row r="32" spans="1:26" ht="15" customHeight="1">
      <c r="A32" s="62"/>
      <c r="B32" s="5"/>
      <c r="C32" s="5"/>
      <c r="D32" s="5"/>
      <c r="E32" s="5"/>
      <c r="F32" s="5"/>
      <c r="G32" s="5"/>
      <c r="H32" s="5"/>
      <c r="I32" s="5"/>
      <c r="J32" s="16"/>
      <c r="K32" s="16"/>
      <c r="L32" s="16"/>
      <c r="M32" s="31"/>
      <c r="N32" s="31"/>
      <c r="O32" s="31"/>
      <c r="P32" s="31"/>
      <c r="Q32" s="31"/>
      <c r="R32" s="16"/>
      <c r="S32" s="5"/>
      <c r="T32" s="5"/>
      <c r="U32" s="5"/>
      <c r="V32" s="5"/>
      <c r="W32" s="5"/>
      <c r="X32" s="5"/>
      <c r="Y32" s="5"/>
      <c r="Z32" s="5"/>
    </row>
    <row r="33" spans="1:26" ht="15" customHeight="1">
      <c r="A33" s="62"/>
      <c r="B33" s="4"/>
      <c r="C33" s="4"/>
      <c r="D33" s="4"/>
      <c r="E33" s="4"/>
      <c r="F33" s="4"/>
      <c r="G33" s="4"/>
      <c r="H33" s="4"/>
      <c r="I33" s="5"/>
      <c r="J33" s="16"/>
      <c r="K33" s="16"/>
      <c r="L33" s="16"/>
      <c r="M33" s="31"/>
      <c r="N33" s="31"/>
      <c r="O33" s="31"/>
      <c r="P33" s="31"/>
      <c r="Q33" s="31"/>
      <c r="R33" s="16"/>
      <c r="S33" s="5"/>
      <c r="T33" s="5"/>
      <c r="U33" s="5"/>
      <c r="V33" s="5"/>
      <c r="W33" s="5"/>
      <c r="X33" s="5"/>
      <c r="Y33" s="5"/>
      <c r="Z33" s="5"/>
    </row>
    <row r="34" spans="1:26" ht="15" customHeight="1">
      <c r="A34" s="62"/>
      <c r="B34" s="153" t="s">
        <v>61</v>
      </c>
      <c r="C34" s="154"/>
      <c r="D34" s="155"/>
      <c r="E34" s="155"/>
      <c r="F34" s="156">
        <v>3313835557</v>
      </c>
      <c r="G34" s="156">
        <v>3967923573</v>
      </c>
      <c r="H34" s="156">
        <v>5564235770</v>
      </c>
      <c r="I34" s="2"/>
      <c r="J34" s="16"/>
      <c r="K34" s="16"/>
      <c r="L34" s="16"/>
      <c r="M34" s="31"/>
      <c r="N34" s="31"/>
      <c r="O34" s="31"/>
      <c r="P34" s="31"/>
      <c r="Q34" s="31"/>
      <c r="R34" s="16"/>
      <c r="S34" s="5"/>
      <c r="T34" s="5"/>
      <c r="U34" s="5"/>
      <c r="V34" s="5"/>
      <c r="W34" s="5"/>
      <c r="X34" s="5"/>
      <c r="Y34" s="5"/>
      <c r="Z34" s="5"/>
    </row>
    <row r="35" spans="1:26" ht="15" customHeight="1">
      <c r="A35" s="62"/>
      <c r="B35" s="87"/>
      <c r="C35" s="87"/>
      <c r="D35" s="87"/>
      <c r="E35" s="87"/>
      <c r="F35" s="87"/>
      <c r="G35" s="87"/>
      <c r="H35" s="87"/>
      <c r="I35" s="5"/>
      <c r="J35" s="16"/>
      <c r="K35" s="16"/>
      <c r="L35" s="16"/>
      <c r="M35" s="31"/>
      <c r="N35" s="31"/>
      <c r="O35" s="31"/>
      <c r="P35" s="31"/>
      <c r="Q35" s="31"/>
      <c r="R35" s="16"/>
      <c r="S35" s="5"/>
      <c r="T35" s="5"/>
      <c r="U35" s="5"/>
      <c r="V35" s="5"/>
      <c r="W35" s="5"/>
      <c r="X35" s="5"/>
      <c r="Y35" s="5"/>
      <c r="Z35" s="5"/>
    </row>
    <row r="36" spans="1:26" ht="15" customHeight="1">
      <c r="A36" s="62"/>
      <c r="B36" s="5"/>
      <c r="C36" s="5"/>
      <c r="D36" s="5"/>
      <c r="E36" s="5"/>
      <c r="F36" s="5"/>
      <c r="G36" s="5"/>
      <c r="H36" s="5"/>
      <c r="I36" s="5"/>
      <c r="J36" s="16"/>
      <c r="K36" s="16"/>
      <c r="L36" s="16"/>
      <c r="M36" s="31"/>
      <c r="N36" s="31"/>
      <c r="O36" s="31"/>
      <c r="P36" s="31"/>
      <c r="Q36" s="31"/>
      <c r="R36" s="16"/>
      <c r="S36" s="5"/>
      <c r="T36" s="5"/>
      <c r="U36" s="5"/>
      <c r="V36" s="5"/>
      <c r="W36" s="5"/>
      <c r="X36" s="5"/>
      <c r="Y36" s="5"/>
      <c r="Z36" s="5"/>
    </row>
    <row r="37" spans="1:26" ht="15" customHeight="1">
      <c r="A37" s="62"/>
      <c r="B37" s="5"/>
      <c r="C37" s="5"/>
      <c r="D37" s="5"/>
      <c r="E37" s="5"/>
      <c r="F37" s="5"/>
      <c r="G37" s="5"/>
      <c r="H37" s="5"/>
      <c r="I37" s="5"/>
      <c r="J37" s="16"/>
      <c r="K37" s="16"/>
      <c r="L37" s="16"/>
      <c r="M37" s="31"/>
      <c r="N37" s="31"/>
      <c r="O37" s="31"/>
      <c r="P37" s="31"/>
      <c r="Q37" s="31"/>
      <c r="R37" s="16"/>
      <c r="S37" s="5"/>
      <c r="T37" s="5"/>
      <c r="U37" s="5"/>
      <c r="V37" s="5"/>
      <c r="W37" s="5"/>
      <c r="X37" s="5"/>
      <c r="Y37" s="5"/>
      <c r="Z37" s="5"/>
    </row>
    <row r="38" spans="1:26" ht="15" customHeight="1">
      <c r="A38" s="62"/>
      <c r="B38" s="5"/>
      <c r="C38" s="5"/>
      <c r="D38" s="5"/>
      <c r="E38" s="5"/>
      <c r="F38" s="5"/>
      <c r="G38" s="5"/>
      <c r="H38" s="5"/>
      <c r="I38" s="5"/>
      <c r="J38" s="16"/>
      <c r="K38" s="16"/>
      <c r="L38" s="16"/>
      <c r="M38" s="31"/>
      <c r="N38" s="31"/>
      <c r="O38" s="31"/>
      <c r="P38" s="31"/>
      <c r="Q38" s="31"/>
      <c r="R38" s="16"/>
      <c r="S38" s="5"/>
      <c r="T38" s="5"/>
      <c r="U38" s="5"/>
      <c r="V38" s="5"/>
      <c r="W38" s="5"/>
      <c r="X38" s="5"/>
      <c r="Y38" s="5"/>
      <c r="Z38" s="5"/>
    </row>
    <row r="39" spans="1:26" ht="15" customHeight="1">
      <c r="A39" s="62"/>
      <c r="B39" s="5"/>
      <c r="C39" s="5"/>
      <c r="D39" s="5"/>
      <c r="E39" s="5"/>
      <c r="F39" s="5"/>
      <c r="G39" s="5"/>
      <c r="H39" s="5"/>
      <c r="I39" s="5"/>
      <c r="J39" s="16"/>
      <c r="K39" s="16"/>
      <c r="L39" s="16"/>
      <c r="M39" s="31"/>
      <c r="N39" s="31"/>
      <c r="O39" s="31"/>
      <c r="P39" s="31"/>
      <c r="Q39" s="31"/>
      <c r="R39" s="16"/>
      <c r="S39" s="5"/>
      <c r="T39" s="5"/>
      <c r="U39" s="5"/>
      <c r="V39" s="5"/>
      <c r="W39" s="5"/>
      <c r="X39" s="5"/>
      <c r="Y39" s="5"/>
      <c r="Z39" s="5"/>
    </row>
    <row r="40" spans="1:26" ht="15" customHeight="1">
      <c r="A40" s="62"/>
      <c r="B40" s="5"/>
      <c r="C40" s="5"/>
      <c r="D40" s="5"/>
      <c r="E40" s="5"/>
      <c r="F40" s="5"/>
      <c r="G40" s="5"/>
      <c r="H40" s="5"/>
      <c r="I40" s="5"/>
      <c r="J40" s="16"/>
      <c r="K40" s="16"/>
      <c r="L40" s="16"/>
      <c r="M40" s="31"/>
      <c r="N40" s="31"/>
      <c r="O40" s="31"/>
      <c r="P40" s="31"/>
      <c r="Q40" s="31"/>
      <c r="R40" s="16"/>
      <c r="S40" s="5"/>
      <c r="T40" s="5"/>
      <c r="U40" s="5"/>
      <c r="V40" s="5"/>
      <c r="W40" s="5"/>
      <c r="X40" s="5"/>
      <c r="Y40" s="5"/>
      <c r="Z40" s="5"/>
    </row>
    <row r="41" spans="1:26" ht="15" customHeight="1">
      <c r="A41" s="62"/>
      <c r="B41" s="5"/>
      <c r="C41" s="5"/>
      <c r="D41" s="5"/>
      <c r="E41" s="5"/>
      <c r="F41" s="5"/>
      <c r="G41" s="5"/>
      <c r="H41" s="5"/>
      <c r="I41" s="5"/>
      <c r="J41" s="16"/>
      <c r="K41" s="16"/>
      <c r="L41" s="16"/>
      <c r="M41" s="31"/>
      <c r="N41" s="31"/>
      <c r="O41" s="31"/>
      <c r="P41" s="31"/>
      <c r="Q41" s="31"/>
      <c r="R41" s="16"/>
      <c r="S41" s="5"/>
      <c r="T41" s="5"/>
      <c r="U41" s="5"/>
      <c r="V41" s="5"/>
      <c r="W41" s="5"/>
      <c r="X41" s="5"/>
      <c r="Y41" s="5"/>
      <c r="Z41" s="5"/>
    </row>
    <row r="42" spans="1:26" ht="15" customHeight="1">
      <c r="A42" s="62"/>
      <c r="B42" s="5"/>
      <c r="C42" s="5"/>
      <c r="D42" s="5"/>
      <c r="E42" s="5"/>
      <c r="F42" s="5"/>
      <c r="G42" s="5"/>
      <c r="H42" s="5"/>
      <c r="I42" s="5"/>
      <c r="J42" s="16"/>
      <c r="K42" s="16"/>
      <c r="L42" s="16"/>
      <c r="M42" s="31"/>
      <c r="N42" s="31"/>
      <c r="O42" s="31"/>
      <c r="P42" s="31"/>
      <c r="Q42" s="31"/>
      <c r="R42" s="16"/>
      <c r="S42" s="5"/>
      <c r="T42" s="5"/>
      <c r="U42" s="5"/>
      <c r="V42" s="5"/>
      <c r="W42" s="5"/>
      <c r="X42" s="5"/>
      <c r="Y42" s="5"/>
      <c r="Z42" s="5"/>
    </row>
    <row r="43" spans="1:26" ht="15" customHeight="1">
      <c r="A43" s="62"/>
      <c r="B43" s="5"/>
      <c r="C43" s="5"/>
      <c r="D43" s="5"/>
      <c r="E43" s="5"/>
      <c r="F43" s="5"/>
      <c r="G43" s="5"/>
      <c r="H43" s="5"/>
      <c r="I43" s="5"/>
      <c r="J43" s="16"/>
      <c r="K43" s="16"/>
      <c r="L43" s="16"/>
      <c r="M43" s="31"/>
      <c r="N43" s="31"/>
      <c r="O43" s="31"/>
      <c r="P43" s="31"/>
      <c r="Q43" s="31"/>
      <c r="R43" s="16"/>
      <c r="S43" s="5"/>
      <c r="T43" s="5"/>
      <c r="U43" s="5"/>
      <c r="V43" s="5"/>
      <c r="W43" s="5"/>
      <c r="X43" s="5"/>
      <c r="Y43" s="5"/>
      <c r="Z43" s="5"/>
    </row>
    <row r="44" spans="1:26" ht="15" customHeight="1">
      <c r="A44" s="62"/>
      <c r="B44" s="5"/>
      <c r="C44" s="5"/>
      <c r="D44" s="5"/>
      <c r="E44" s="5"/>
      <c r="F44" s="5"/>
      <c r="G44" s="5"/>
      <c r="H44" s="5"/>
      <c r="I44" s="5"/>
      <c r="J44" s="16"/>
      <c r="K44" s="16"/>
      <c r="L44" s="16"/>
      <c r="M44" s="31"/>
      <c r="N44" s="31"/>
      <c r="O44" s="31"/>
      <c r="P44" s="31"/>
      <c r="Q44" s="31"/>
      <c r="R44" s="16"/>
      <c r="S44" s="5"/>
      <c r="T44" s="5"/>
      <c r="U44" s="5"/>
      <c r="V44" s="5"/>
      <c r="W44" s="5"/>
      <c r="X44" s="5"/>
      <c r="Y44" s="5"/>
      <c r="Z44" s="5"/>
    </row>
    <row r="45" spans="1:26" ht="15" customHeight="1">
      <c r="A45" s="62"/>
      <c r="B45" s="5"/>
      <c r="C45" s="5"/>
      <c r="D45" s="5"/>
      <c r="E45" s="5"/>
      <c r="F45" s="5"/>
      <c r="G45" s="5"/>
      <c r="H45" s="5"/>
      <c r="I45" s="5"/>
      <c r="J45" s="16"/>
      <c r="K45" s="16"/>
      <c r="L45" s="16"/>
      <c r="M45" s="31"/>
      <c r="N45" s="31"/>
      <c r="O45" s="31"/>
      <c r="P45" s="31"/>
      <c r="Q45" s="31"/>
      <c r="R45" s="16"/>
      <c r="S45" s="5"/>
      <c r="T45" s="5"/>
      <c r="U45" s="5"/>
      <c r="V45" s="5"/>
      <c r="W45" s="5"/>
      <c r="X45" s="5"/>
      <c r="Y45" s="5"/>
      <c r="Z45" s="5"/>
    </row>
    <row r="46" spans="1:26" ht="15" customHeight="1">
      <c r="A46" s="62"/>
      <c r="B46" s="5"/>
      <c r="C46" s="5"/>
      <c r="D46" s="5"/>
      <c r="E46" s="5"/>
      <c r="F46" s="5"/>
      <c r="G46" s="5"/>
      <c r="H46" s="5"/>
      <c r="I46" s="5"/>
      <c r="J46" s="16"/>
      <c r="K46" s="16"/>
      <c r="L46" s="16"/>
      <c r="M46" s="31"/>
      <c r="N46" s="31"/>
      <c r="O46" s="31"/>
      <c r="P46" s="31"/>
      <c r="Q46" s="31"/>
      <c r="R46" s="16"/>
      <c r="S46" s="5"/>
      <c r="T46" s="5"/>
      <c r="U46" s="5"/>
      <c r="V46" s="5"/>
      <c r="W46" s="5"/>
      <c r="X46" s="5"/>
      <c r="Y46" s="5"/>
      <c r="Z46" s="5"/>
    </row>
    <row r="47" spans="1:26" ht="15" customHeight="1">
      <c r="A47" s="62"/>
      <c r="B47" s="5"/>
      <c r="C47" s="5"/>
      <c r="D47" s="5"/>
      <c r="E47" s="5"/>
      <c r="F47" s="5"/>
      <c r="G47" s="5"/>
      <c r="H47" s="5"/>
      <c r="I47" s="5"/>
      <c r="J47" s="16"/>
      <c r="K47" s="16"/>
      <c r="L47" s="16"/>
      <c r="M47" s="31"/>
      <c r="N47" s="31"/>
      <c r="O47" s="31"/>
      <c r="P47" s="31"/>
      <c r="Q47" s="31"/>
      <c r="R47" s="16"/>
      <c r="S47" s="5"/>
      <c r="T47" s="5"/>
      <c r="U47" s="5"/>
      <c r="V47" s="5"/>
      <c r="W47" s="5"/>
      <c r="X47" s="5"/>
      <c r="Y47" s="5"/>
      <c r="Z47" s="5"/>
    </row>
    <row r="48" spans="1:26" ht="15" customHeight="1">
      <c r="A48" s="62"/>
      <c r="B48" s="5"/>
      <c r="C48" s="5"/>
      <c r="D48" s="5"/>
      <c r="E48" s="5"/>
      <c r="F48" s="5"/>
      <c r="G48" s="5"/>
      <c r="H48" s="5"/>
      <c r="I48" s="5"/>
      <c r="J48" s="16"/>
      <c r="K48" s="16"/>
      <c r="L48" s="16"/>
      <c r="M48" s="31"/>
      <c r="N48" s="31"/>
      <c r="O48" s="31"/>
      <c r="P48" s="31"/>
      <c r="Q48" s="31"/>
      <c r="R48" s="16"/>
      <c r="S48" s="5"/>
      <c r="T48" s="5"/>
      <c r="U48" s="5"/>
      <c r="V48" s="5"/>
      <c r="W48" s="5"/>
      <c r="X48" s="5"/>
      <c r="Y48" s="5"/>
      <c r="Z48" s="5"/>
    </row>
    <row r="49" spans="1:26" ht="15" customHeight="1">
      <c r="A49" s="62"/>
      <c r="B49" s="5"/>
      <c r="C49" s="5"/>
      <c r="D49" s="5"/>
      <c r="E49" s="5"/>
      <c r="F49" s="5"/>
      <c r="G49" s="5"/>
      <c r="H49" s="5"/>
      <c r="I49" s="5"/>
      <c r="J49" s="16"/>
      <c r="K49" s="16"/>
      <c r="L49" s="16"/>
      <c r="M49" s="31"/>
      <c r="N49" s="31"/>
      <c r="O49" s="31"/>
      <c r="P49" s="31"/>
      <c r="Q49" s="31"/>
      <c r="R49" s="16"/>
      <c r="S49" s="5"/>
      <c r="T49" s="5"/>
      <c r="U49" s="5"/>
      <c r="V49" s="5"/>
      <c r="W49" s="5"/>
      <c r="X49" s="5"/>
      <c r="Y49" s="5"/>
      <c r="Z49" s="5"/>
    </row>
    <row r="50" spans="1:26" ht="15" customHeight="1">
      <c r="A50" s="62"/>
      <c r="B50" s="5"/>
      <c r="C50" s="5"/>
      <c r="D50" s="5"/>
      <c r="E50" s="5"/>
      <c r="F50" s="5"/>
      <c r="G50" s="5"/>
      <c r="H50" s="5"/>
      <c r="I50" s="5"/>
      <c r="J50" s="16"/>
      <c r="K50" s="16"/>
      <c r="L50" s="16"/>
      <c r="M50" s="31"/>
      <c r="N50" s="31"/>
      <c r="O50" s="31"/>
      <c r="P50" s="31"/>
      <c r="Q50" s="31"/>
      <c r="R50" s="16"/>
      <c r="S50" s="5"/>
      <c r="T50" s="5"/>
      <c r="U50" s="5"/>
      <c r="V50" s="5"/>
      <c r="W50" s="5"/>
      <c r="X50" s="5"/>
      <c r="Y50" s="5"/>
      <c r="Z50" s="5"/>
    </row>
    <row r="51" spans="1:26" ht="15" customHeight="1">
      <c r="A51" s="62"/>
      <c r="B51" s="5"/>
      <c r="C51" s="5"/>
      <c r="D51" s="5"/>
      <c r="E51" s="5"/>
      <c r="F51" s="5"/>
      <c r="G51" s="5"/>
      <c r="H51" s="5"/>
      <c r="I51" s="5"/>
      <c r="J51" s="16"/>
      <c r="K51" s="16"/>
      <c r="L51" s="16"/>
      <c r="M51" s="31"/>
      <c r="N51" s="31"/>
      <c r="O51" s="31"/>
      <c r="P51" s="31"/>
      <c r="Q51" s="31"/>
      <c r="R51" s="16"/>
      <c r="S51" s="5"/>
      <c r="T51" s="5"/>
      <c r="U51" s="5"/>
      <c r="V51" s="5"/>
      <c r="W51" s="5"/>
      <c r="X51" s="5"/>
      <c r="Y51" s="5"/>
      <c r="Z51" s="5"/>
    </row>
    <row r="52" spans="1:26" ht="15" customHeight="1">
      <c r="A52" s="62"/>
      <c r="B52" s="5"/>
      <c r="C52" s="5"/>
      <c r="D52" s="5"/>
      <c r="E52" s="5"/>
      <c r="F52" s="5"/>
      <c r="G52" s="5"/>
      <c r="H52" s="5"/>
      <c r="I52" s="5"/>
      <c r="J52" s="16"/>
      <c r="K52" s="16"/>
      <c r="L52" s="16"/>
      <c r="M52" s="31"/>
      <c r="N52" s="31"/>
      <c r="O52" s="31"/>
      <c r="P52" s="31"/>
      <c r="Q52" s="31"/>
      <c r="R52" s="16"/>
      <c r="S52" s="5"/>
      <c r="T52" s="5"/>
      <c r="U52" s="5"/>
      <c r="V52" s="5"/>
      <c r="W52" s="5"/>
      <c r="X52" s="5"/>
      <c r="Y52" s="5"/>
      <c r="Z52" s="5"/>
    </row>
    <row r="53" spans="1:26" ht="15" customHeight="1">
      <c r="A53" s="62"/>
      <c r="B53" s="5"/>
      <c r="C53" s="5"/>
      <c r="D53" s="5"/>
      <c r="E53" s="5"/>
      <c r="F53" s="5"/>
      <c r="G53" s="5"/>
      <c r="H53" s="5"/>
      <c r="I53" s="5"/>
      <c r="J53" s="16"/>
      <c r="K53" s="16"/>
      <c r="L53" s="16"/>
      <c r="M53" s="31"/>
      <c r="N53" s="31"/>
      <c r="O53" s="31"/>
      <c r="P53" s="31"/>
      <c r="Q53" s="31"/>
      <c r="R53" s="16"/>
      <c r="S53" s="5"/>
      <c r="T53" s="5"/>
      <c r="U53" s="5"/>
      <c r="V53" s="5"/>
      <c r="W53" s="5"/>
      <c r="X53" s="5"/>
      <c r="Y53" s="5"/>
      <c r="Z53" s="5"/>
    </row>
    <row r="54" spans="1:26" ht="15" customHeight="1">
      <c r="A54" s="62"/>
      <c r="B54" s="5"/>
      <c r="C54" s="5"/>
      <c r="D54" s="5"/>
      <c r="E54" s="5"/>
      <c r="F54" s="5"/>
      <c r="G54" s="5"/>
      <c r="H54" s="5"/>
      <c r="I54" s="5"/>
      <c r="J54" s="16"/>
      <c r="K54" s="16"/>
      <c r="L54" s="16"/>
      <c r="M54" s="31"/>
      <c r="N54" s="31"/>
      <c r="O54" s="31"/>
      <c r="P54" s="31"/>
      <c r="Q54" s="31"/>
      <c r="R54" s="16"/>
      <c r="S54" s="5"/>
      <c r="T54" s="5"/>
      <c r="U54" s="5"/>
      <c r="V54" s="5"/>
      <c r="W54" s="5"/>
      <c r="X54" s="5"/>
      <c r="Y54" s="5"/>
      <c r="Z54" s="5"/>
    </row>
    <row r="55" spans="1:26" ht="15" customHeight="1">
      <c r="A55" s="62"/>
      <c r="B55" s="5"/>
      <c r="C55" s="5"/>
      <c r="D55" s="5"/>
      <c r="E55" s="5"/>
      <c r="F55" s="5"/>
      <c r="G55" s="5"/>
      <c r="H55" s="5"/>
      <c r="I55" s="5"/>
      <c r="J55" s="16"/>
      <c r="K55" s="16"/>
      <c r="L55" s="16"/>
      <c r="M55" s="31"/>
      <c r="N55" s="31"/>
      <c r="O55" s="31"/>
      <c r="P55" s="31"/>
      <c r="Q55" s="31"/>
      <c r="R55" s="16"/>
      <c r="S55" s="5"/>
      <c r="T55" s="5"/>
      <c r="U55" s="5"/>
      <c r="V55" s="5"/>
      <c r="W55" s="5"/>
      <c r="X55" s="5"/>
      <c r="Y55" s="5"/>
      <c r="Z55" s="5"/>
    </row>
    <row r="56" spans="1:26" ht="15" customHeight="1">
      <c r="A56" s="62"/>
      <c r="B56" s="5"/>
      <c r="C56" s="5"/>
      <c r="D56" s="5"/>
      <c r="E56" s="5"/>
      <c r="F56" s="5"/>
      <c r="G56" s="5"/>
      <c r="H56" s="5"/>
      <c r="I56" s="5"/>
      <c r="J56" s="16"/>
      <c r="K56" s="16"/>
      <c r="L56" s="16"/>
      <c r="M56" s="31"/>
      <c r="N56" s="31"/>
      <c r="O56" s="31"/>
      <c r="P56" s="31"/>
      <c r="Q56" s="31"/>
      <c r="R56" s="16"/>
      <c r="S56" s="5"/>
      <c r="T56" s="5"/>
      <c r="U56" s="5"/>
      <c r="V56" s="5"/>
      <c r="W56" s="5"/>
      <c r="X56" s="5"/>
      <c r="Y56" s="5"/>
      <c r="Z56" s="5"/>
    </row>
    <row r="57" spans="1:26" ht="15" customHeight="1">
      <c r="A57" s="62"/>
      <c r="B57" s="5"/>
      <c r="C57" s="5"/>
      <c r="D57" s="5"/>
      <c r="E57" s="5"/>
      <c r="F57" s="5"/>
      <c r="G57" s="5"/>
      <c r="H57" s="5"/>
      <c r="I57" s="5"/>
      <c r="J57" s="16"/>
      <c r="K57" s="16"/>
      <c r="L57" s="16"/>
      <c r="M57" s="58"/>
      <c r="N57" s="58"/>
      <c r="O57" s="58"/>
      <c r="P57" s="58"/>
      <c r="Q57" s="58"/>
      <c r="R57" s="16"/>
      <c r="S57" s="5"/>
      <c r="T57" s="5"/>
      <c r="U57" s="5"/>
      <c r="V57" s="5"/>
      <c r="W57" s="5"/>
      <c r="X57" s="5"/>
      <c r="Y57" s="5"/>
      <c r="Z57" s="5"/>
    </row>
    <row r="58" spans="1:26" ht="15" customHeight="1">
      <c r="A58" s="62"/>
      <c r="B58" s="5"/>
      <c r="C58" s="5"/>
      <c r="D58" s="5"/>
      <c r="E58" s="5"/>
      <c r="F58" s="5"/>
      <c r="G58" s="5"/>
      <c r="H58" s="5"/>
      <c r="I58" s="5"/>
      <c r="J58" s="16"/>
      <c r="K58" s="16"/>
      <c r="L58" s="16"/>
      <c r="M58" s="31"/>
      <c r="N58" s="31"/>
      <c r="O58" s="31"/>
      <c r="P58" s="31"/>
      <c r="Q58" s="31"/>
      <c r="R58" s="16"/>
      <c r="S58" s="5"/>
      <c r="T58" s="5"/>
      <c r="U58" s="5"/>
      <c r="V58" s="5"/>
      <c r="W58" s="5"/>
      <c r="X58" s="5"/>
      <c r="Y58" s="5"/>
      <c r="Z58" s="5"/>
    </row>
    <row r="59" spans="1:26" ht="15" customHeight="1">
      <c r="A59" s="62"/>
      <c r="B59" s="5"/>
      <c r="C59" s="5"/>
      <c r="D59" s="5"/>
      <c r="E59" s="5"/>
      <c r="F59" s="5"/>
      <c r="G59" s="5"/>
      <c r="H59" s="5"/>
      <c r="I59" s="5"/>
      <c r="J59" s="16"/>
      <c r="K59" s="15"/>
      <c r="L59" s="15"/>
      <c r="M59" s="31"/>
      <c r="N59" s="31"/>
      <c r="O59" s="31"/>
      <c r="P59" s="31"/>
      <c r="Q59" s="31"/>
      <c r="R59" s="16"/>
      <c r="S59" s="5"/>
      <c r="T59" s="5"/>
      <c r="U59" s="5"/>
      <c r="V59" s="5"/>
      <c r="W59" s="5"/>
      <c r="X59" s="5"/>
      <c r="Y59" s="5"/>
      <c r="Z59" s="5"/>
    </row>
    <row r="60" spans="1:26" ht="15" customHeight="1">
      <c r="A60" s="62"/>
      <c r="B60" s="5"/>
      <c r="C60" s="5"/>
      <c r="D60" s="5"/>
      <c r="E60" s="5"/>
      <c r="F60" s="5"/>
      <c r="G60" s="5"/>
      <c r="H60" s="5"/>
      <c r="I60" s="5"/>
      <c r="J60" s="16"/>
      <c r="K60" s="16"/>
      <c r="L60" s="16"/>
      <c r="M60" s="31"/>
      <c r="N60" s="31"/>
      <c r="O60" s="31"/>
      <c r="P60" s="31"/>
      <c r="Q60" s="31"/>
      <c r="R60" s="16"/>
      <c r="S60" s="5"/>
      <c r="T60" s="5"/>
      <c r="U60" s="5"/>
      <c r="V60" s="5"/>
      <c r="W60" s="5"/>
      <c r="X60" s="5"/>
      <c r="Y60" s="5"/>
      <c r="Z60" s="5"/>
    </row>
    <row r="61" spans="1:26" ht="15" customHeight="1">
      <c r="A61" s="62"/>
      <c r="B61" s="5"/>
      <c r="C61" s="5"/>
      <c r="D61" s="5"/>
      <c r="E61" s="5"/>
      <c r="F61" s="5"/>
      <c r="G61" s="5"/>
      <c r="H61" s="5"/>
      <c r="I61" s="5"/>
      <c r="J61" s="16"/>
      <c r="K61" s="16"/>
      <c r="L61" s="16"/>
      <c r="M61" s="31"/>
      <c r="N61" s="31"/>
      <c r="O61" s="31"/>
      <c r="P61" s="31"/>
      <c r="Q61" s="31"/>
      <c r="R61" s="16"/>
      <c r="S61" s="5"/>
      <c r="T61" s="5"/>
      <c r="U61" s="5"/>
      <c r="V61" s="5"/>
      <c r="W61" s="5"/>
      <c r="X61" s="5"/>
      <c r="Y61" s="5"/>
      <c r="Z61" s="5"/>
    </row>
    <row r="62" spans="1:26" ht="15" customHeight="1">
      <c r="A62" s="62"/>
      <c r="B62" s="5"/>
      <c r="C62" s="5"/>
      <c r="D62" s="5"/>
      <c r="E62" s="5"/>
      <c r="F62" s="5"/>
      <c r="G62" s="5"/>
      <c r="H62" s="5"/>
      <c r="I62" s="5"/>
      <c r="J62" s="16"/>
      <c r="K62" s="16"/>
      <c r="L62" s="16"/>
      <c r="M62" s="31"/>
      <c r="N62" s="31"/>
      <c r="O62" s="31"/>
      <c r="P62" s="31"/>
      <c r="Q62" s="31"/>
      <c r="R62" s="16"/>
      <c r="S62" s="5"/>
      <c r="T62" s="5"/>
      <c r="U62" s="5"/>
      <c r="V62" s="5"/>
      <c r="W62" s="5"/>
      <c r="X62" s="5"/>
      <c r="Y62" s="5"/>
      <c r="Z62" s="5"/>
    </row>
    <row r="63" spans="1:26" ht="15" customHeight="1">
      <c r="A63" s="62"/>
      <c r="B63" s="5"/>
      <c r="C63" s="5"/>
      <c r="D63" s="5"/>
      <c r="E63" s="5"/>
      <c r="F63" s="5"/>
      <c r="G63" s="5"/>
      <c r="H63" s="5"/>
      <c r="I63" s="5"/>
      <c r="J63" s="16"/>
      <c r="K63" s="16"/>
      <c r="L63" s="16"/>
      <c r="M63" s="31"/>
      <c r="N63" s="31"/>
      <c r="O63" s="31"/>
      <c r="P63" s="31"/>
      <c r="Q63" s="31"/>
      <c r="R63" s="16"/>
      <c r="S63" s="5"/>
      <c r="T63" s="5"/>
      <c r="U63" s="5"/>
      <c r="V63" s="5"/>
      <c r="W63" s="5"/>
      <c r="X63" s="5"/>
      <c r="Y63" s="5"/>
      <c r="Z63" s="5"/>
    </row>
    <row r="64" spans="1:26" ht="15" customHeight="1">
      <c r="A64" s="62"/>
      <c r="B64" s="5"/>
      <c r="C64" s="5"/>
      <c r="D64" s="5"/>
      <c r="E64" s="5"/>
      <c r="F64" s="5"/>
      <c r="G64" s="5"/>
      <c r="H64" s="5"/>
      <c r="I64" s="5"/>
      <c r="J64" s="16"/>
      <c r="K64" s="16"/>
      <c r="L64" s="16"/>
      <c r="M64" s="31"/>
      <c r="N64" s="31"/>
      <c r="O64" s="31"/>
      <c r="P64" s="31"/>
      <c r="Q64" s="31"/>
      <c r="R64" s="16"/>
      <c r="S64" s="5"/>
      <c r="T64" s="5"/>
      <c r="U64" s="5"/>
      <c r="V64" s="5"/>
      <c r="W64" s="5"/>
      <c r="X64" s="5"/>
      <c r="Y64" s="5"/>
      <c r="Z64" s="5"/>
    </row>
    <row r="65" spans="1:26" ht="15" customHeight="1">
      <c r="A65" s="62"/>
      <c r="B65" s="5"/>
      <c r="C65" s="5"/>
      <c r="D65" s="5"/>
      <c r="E65" s="5"/>
      <c r="F65" s="5"/>
      <c r="G65" s="5"/>
      <c r="H65" s="5"/>
      <c r="I65" s="5"/>
      <c r="J65" s="16"/>
      <c r="K65" s="16"/>
      <c r="L65" s="16"/>
      <c r="M65" s="31"/>
      <c r="N65" s="31"/>
      <c r="O65" s="31"/>
      <c r="P65" s="31"/>
      <c r="Q65" s="31"/>
      <c r="R65" s="16"/>
      <c r="S65" s="5"/>
      <c r="T65" s="5"/>
      <c r="U65" s="5"/>
      <c r="V65" s="5"/>
      <c r="W65" s="5"/>
      <c r="X65" s="5"/>
      <c r="Y65" s="5"/>
      <c r="Z65" s="5"/>
    </row>
    <row r="66" spans="1:26" ht="15" customHeight="1">
      <c r="A66" s="62"/>
      <c r="B66" s="5"/>
      <c r="C66" s="5"/>
      <c r="D66" s="5"/>
      <c r="E66" s="5"/>
      <c r="F66" s="5"/>
      <c r="G66" s="5"/>
      <c r="H66" s="5"/>
      <c r="I66" s="5"/>
      <c r="J66" s="16"/>
      <c r="K66" s="16"/>
      <c r="L66" s="16"/>
      <c r="M66" s="31"/>
      <c r="N66" s="31"/>
      <c r="O66" s="31"/>
      <c r="P66" s="31"/>
      <c r="Q66" s="31"/>
      <c r="R66" s="16"/>
      <c r="S66" s="5"/>
      <c r="T66" s="5"/>
      <c r="U66" s="5"/>
      <c r="V66" s="5"/>
      <c r="W66" s="5"/>
      <c r="X66" s="5"/>
      <c r="Y66" s="5"/>
      <c r="Z66" s="5"/>
    </row>
    <row r="67" spans="1:26" ht="15" customHeight="1">
      <c r="A67" s="62"/>
      <c r="B67" s="5"/>
      <c r="C67" s="5"/>
      <c r="D67" s="5"/>
      <c r="E67" s="5"/>
      <c r="F67" s="5"/>
      <c r="G67" s="5"/>
      <c r="H67" s="5"/>
      <c r="I67" s="5"/>
      <c r="J67" s="16"/>
      <c r="K67" s="16"/>
      <c r="L67" s="16"/>
      <c r="M67" s="31"/>
      <c r="N67" s="31"/>
      <c r="O67" s="31"/>
      <c r="P67" s="31"/>
      <c r="Q67" s="31"/>
      <c r="R67" s="16"/>
      <c r="S67" s="5"/>
      <c r="T67" s="5"/>
      <c r="U67" s="5"/>
      <c r="V67" s="5"/>
      <c r="W67" s="5"/>
      <c r="X67" s="5"/>
      <c r="Y67" s="5"/>
      <c r="Z67" s="5"/>
    </row>
    <row r="68" spans="1:26" ht="15" customHeight="1">
      <c r="A68" s="62"/>
      <c r="B68" s="5"/>
      <c r="C68" s="5"/>
      <c r="D68" s="5"/>
      <c r="E68" s="5"/>
      <c r="F68" s="5"/>
      <c r="G68" s="5"/>
      <c r="H68" s="5"/>
      <c r="I68" s="5"/>
      <c r="J68" s="16"/>
      <c r="K68" s="16"/>
      <c r="L68" s="16"/>
      <c r="M68" s="31"/>
      <c r="N68" s="31"/>
      <c r="O68" s="31"/>
      <c r="P68" s="31"/>
      <c r="Q68" s="31"/>
      <c r="R68" s="16"/>
      <c r="S68" s="5"/>
      <c r="T68" s="5"/>
      <c r="U68" s="5"/>
      <c r="V68" s="5"/>
      <c r="W68" s="5"/>
      <c r="X68" s="5"/>
      <c r="Y68" s="5"/>
      <c r="Z68" s="5"/>
    </row>
    <row r="69" spans="1:26" ht="15" customHeight="1">
      <c r="A69" s="62"/>
      <c r="B69" s="5"/>
      <c r="C69" s="5"/>
      <c r="D69" s="5"/>
      <c r="E69" s="5"/>
      <c r="F69" s="5"/>
      <c r="G69" s="5"/>
      <c r="H69" s="5"/>
      <c r="I69" s="5"/>
      <c r="J69" s="16"/>
      <c r="K69" s="16"/>
      <c r="L69" s="16"/>
      <c r="M69" s="31"/>
      <c r="N69" s="31"/>
      <c r="O69" s="31"/>
      <c r="P69" s="31"/>
      <c r="Q69" s="31"/>
      <c r="R69" s="16"/>
      <c r="S69" s="5"/>
      <c r="T69" s="5"/>
      <c r="U69" s="5"/>
      <c r="V69" s="5"/>
      <c r="W69" s="5"/>
      <c r="X69" s="5"/>
      <c r="Y69" s="5"/>
      <c r="Z69" s="5"/>
    </row>
    <row r="70" spans="1:26" ht="15" customHeight="1">
      <c r="A70" s="62"/>
      <c r="B70" s="5"/>
      <c r="C70" s="5"/>
      <c r="D70" s="5"/>
      <c r="E70" s="5"/>
      <c r="F70" s="5"/>
      <c r="G70" s="5"/>
      <c r="H70" s="5"/>
      <c r="I70" s="5"/>
      <c r="J70" s="16"/>
      <c r="K70" s="16"/>
      <c r="L70" s="16"/>
      <c r="M70" s="31"/>
      <c r="N70" s="31"/>
      <c r="O70" s="31"/>
      <c r="P70" s="31"/>
      <c r="Q70" s="31"/>
      <c r="R70" s="16"/>
      <c r="S70" s="5"/>
      <c r="T70" s="5"/>
      <c r="U70" s="5"/>
      <c r="V70" s="5"/>
      <c r="W70" s="5"/>
      <c r="X70" s="5"/>
      <c r="Y70" s="5"/>
      <c r="Z70" s="5"/>
    </row>
    <row r="71" spans="1:26" ht="15" customHeight="1">
      <c r="A71" s="62"/>
      <c r="B71" s="5"/>
      <c r="C71" s="5"/>
      <c r="D71" s="5"/>
      <c r="E71" s="5"/>
      <c r="F71" s="5"/>
      <c r="G71" s="5"/>
      <c r="H71" s="5"/>
      <c r="I71" s="5"/>
      <c r="J71" s="16"/>
      <c r="K71" s="16"/>
      <c r="L71" s="16"/>
      <c r="M71" s="31"/>
      <c r="N71" s="31"/>
      <c r="O71" s="31"/>
      <c r="P71" s="31"/>
      <c r="Q71" s="31"/>
      <c r="R71" s="16"/>
      <c r="S71" s="5"/>
      <c r="T71" s="5"/>
      <c r="U71" s="5"/>
      <c r="V71" s="5"/>
      <c r="W71" s="5"/>
      <c r="X71" s="5"/>
      <c r="Y71" s="5"/>
      <c r="Z71" s="5"/>
    </row>
    <row r="72" spans="1:26" ht="15" customHeight="1">
      <c r="A72" s="62"/>
      <c r="B72" s="5"/>
      <c r="C72" s="5"/>
      <c r="D72" s="5"/>
      <c r="E72" s="5"/>
      <c r="F72" s="5"/>
      <c r="G72" s="5"/>
      <c r="H72" s="5"/>
      <c r="I72" s="5"/>
      <c r="J72" s="16"/>
      <c r="K72" s="16"/>
      <c r="L72" s="16"/>
      <c r="M72" s="31"/>
      <c r="N72" s="31"/>
      <c r="O72" s="31"/>
      <c r="P72" s="31"/>
      <c r="Q72" s="31"/>
      <c r="R72" s="16"/>
      <c r="S72" s="5"/>
      <c r="T72" s="5"/>
      <c r="U72" s="5"/>
      <c r="V72" s="5"/>
      <c r="W72" s="5"/>
      <c r="X72" s="5"/>
      <c r="Y72" s="5"/>
      <c r="Z72" s="5"/>
    </row>
    <row r="73" spans="1:26" ht="15" customHeight="1">
      <c r="A73" s="62"/>
      <c r="B73" s="5"/>
      <c r="C73" s="5"/>
      <c r="D73" s="5"/>
      <c r="E73" s="5"/>
      <c r="F73" s="5"/>
      <c r="G73" s="5"/>
      <c r="H73" s="5"/>
      <c r="I73" s="5"/>
      <c r="J73" s="16"/>
      <c r="K73" s="16"/>
      <c r="L73" s="16"/>
      <c r="M73" s="31"/>
      <c r="N73" s="31"/>
      <c r="O73" s="31"/>
      <c r="P73" s="31"/>
      <c r="Q73" s="31"/>
      <c r="R73" s="16"/>
      <c r="S73" s="5"/>
      <c r="T73" s="5"/>
      <c r="U73" s="5"/>
      <c r="V73" s="5"/>
      <c r="W73" s="5"/>
      <c r="X73" s="5"/>
      <c r="Y73" s="5"/>
      <c r="Z73" s="5"/>
    </row>
    <row r="74" spans="1:26" ht="15" customHeight="1">
      <c r="A74" s="62"/>
      <c r="B74" s="5"/>
      <c r="C74" s="5"/>
      <c r="D74" s="5"/>
      <c r="E74" s="5"/>
      <c r="F74" s="5"/>
      <c r="G74" s="5"/>
      <c r="H74" s="5"/>
      <c r="I74" s="5"/>
      <c r="J74" s="16"/>
      <c r="K74" s="16"/>
      <c r="L74" s="16"/>
      <c r="M74" s="31"/>
      <c r="N74" s="31"/>
      <c r="O74" s="31"/>
      <c r="P74" s="31"/>
      <c r="Q74" s="31"/>
      <c r="R74" s="16"/>
      <c r="S74" s="5"/>
      <c r="T74" s="5"/>
      <c r="U74" s="5"/>
      <c r="V74" s="5"/>
      <c r="W74" s="5"/>
      <c r="X74" s="5"/>
      <c r="Y74" s="5"/>
      <c r="Z74" s="5"/>
    </row>
    <row r="75" spans="1:26" ht="15" customHeight="1">
      <c r="A75" s="62"/>
      <c r="B75" s="5"/>
      <c r="C75" s="5"/>
      <c r="D75" s="5"/>
      <c r="E75" s="5"/>
      <c r="F75" s="5"/>
      <c r="G75" s="5"/>
      <c r="H75" s="5"/>
      <c r="I75" s="5"/>
      <c r="J75" s="16"/>
      <c r="K75" s="16"/>
      <c r="L75" s="16"/>
      <c r="M75" s="31"/>
      <c r="N75" s="31"/>
      <c r="O75" s="31"/>
      <c r="P75" s="31"/>
      <c r="Q75" s="31"/>
      <c r="R75" s="16"/>
      <c r="S75" s="5"/>
      <c r="T75" s="5"/>
      <c r="U75" s="5"/>
      <c r="V75" s="5"/>
      <c r="W75" s="5"/>
      <c r="X75" s="5"/>
      <c r="Y75" s="5"/>
      <c r="Z75" s="5"/>
    </row>
    <row r="76" spans="1:26" ht="15" customHeight="1">
      <c r="A76" s="62"/>
      <c r="B76" s="5"/>
      <c r="C76" s="5"/>
      <c r="D76" s="5"/>
      <c r="E76" s="5"/>
      <c r="F76" s="5"/>
      <c r="G76" s="5"/>
      <c r="H76" s="5"/>
      <c r="I76" s="5"/>
      <c r="J76" s="16"/>
      <c r="K76" s="16"/>
      <c r="L76" s="16"/>
      <c r="M76" s="31"/>
      <c r="N76" s="31"/>
      <c r="O76" s="31"/>
      <c r="P76" s="31"/>
      <c r="Q76" s="31"/>
      <c r="R76" s="16"/>
      <c r="S76" s="5"/>
      <c r="T76" s="5"/>
      <c r="U76" s="5"/>
      <c r="V76" s="5"/>
      <c r="W76" s="5"/>
      <c r="X76" s="5"/>
      <c r="Y76" s="5"/>
      <c r="Z76" s="5"/>
    </row>
    <row r="77" spans="1:26" ht="15" customHeight="1">
      <c r="A77" s="62"/>
      <c r="B77" s="5"/>
      <c r="C77" s="5"/>
      <c r="D77" s="5"/>
      <c r="E77" s="5"/>
      <c r="F77" s="5"/>
      <c r="G77" s="5"/>
      <c r="H77" s="5"/>
      <c r="I77" s="5"/>
      <c r="J77" s="16"/>
      <c r="K77" s="16"/>
      <c r="L77" s="16"/>
      <c r="M77" s="31"/>
      <c r="N77" s="31"/>
      <c r="O77" s="31"/>
      <c r="P77" s="31"/>
      <c r="Q77" s="31"/>
      <c r="R77" s="16"/>
      <c r="S77" s="5"/>
      <c r="T77" s="5"/>
      <c r="U77" s="5"/>
      <c r="V77" s="5"/>
      <c r="W77" s="5"/>
      <c r="X77" s="5"/>
      <c r="Y77" s="5"/>
      <c r="Z77" s="5"/>
    </row>
    <row r="78" spans="1:26" ht="15" customHeight="1">
      <c r="A78" s="62"/>
      <c r="B78" s="5"/>
      <c r="C78" s="5"/>
      <c r="D78" s="5"/>
      <c r="E78" s="5"/>
      <c r="F78" s="5"/>
      <c r="G78" s="5"/>
      <c r="H78" s="5"/>
      <c r="I78" s="5"/>
      <c r="J78" s="16"/>
      <c r="K78" s="16"/>
      <c r="L78" s="16"/>
      <c r="M78" s="31"/>
      <c r="N78" s="31"/>
      <c r="O78" s="31"/>
      <c r="P78" s="31"/>
      <c r="Q78" s="31"/>
      <c r="R78" s="16"/>
      <c r="S78" s="5"/>
      <c r="T78" s="5"/>
      <c r="U78" s="5"/>
      <c r="V78" s="5"/>
      <c r="W78" s="5"/>
      <c r="X78" s="5"/>
      <c r="Y78" s="5"/>
      <c r="Z78" s="5"/>
    </row>
    <row r="79" spans="1:26" ht="15" customHeight="1">
      <c r="A79" s="62"/>
      <c r="B79" s="5"/>
      <c r="C79" s="5"/>
      <c r="D79" s="5"/>
      <c r="E79" s="5"/>
      <c r="F79" s="5"/>
      <c r="G79" s="5"/>
      <c r="H79" s="5"/>
      <c r="I79" s="5"/>
      <c r="J79" s="16"/>
      <c r="K79" s="16"/>
      <c r="L79" s="16"/>
      <c r="M79" s="31"/>
      <c r="N79" s="31"/>
      <c r="O79" s="31"/>
      <c r="P79" s="31"/>
      <c r="Q79" s="31"/>
      <c r="R79" s="16"/>
      <c r="S79" s="5"/>
      <c r="T79" s="5"/>
      <c r="U79" s="5"/>
      <c r="V79" s="5"/>
      <c r="W79" s="5"/>
      <c r="X79" s="5"/>
      <c r="Y79" s="5"/>
      <c r="Z79" s="5"/>
    </row>
    <row r="80" spans="1:26" ht="15" customHeight="1">
      <c r="A80" s="62"/>
      <c r="B80" s="5"/>
      <c r="C80" s="5"/>
      <c r="D80" s="5"/>
      <c r="E80" s="5"/>
      <c r="F80" s="5"/>
      <c r="G80" s="5"/>
      <c r="H80" s="5"/>
      <c r="I80" s="5"/>
      <c r="J80" s="16"/>
      <c r="K80" s="16"/>
      <c r="L80" s="16"/>
      <c r="M80" s="58"/>
      <c r="N80" s="58"/>
      <c r="O80" s="58"/>
      <c r="P80" s="58"/>
      <c r="Q80" s="58"/>
      <c r="R80" s="16"/>
      <c r="S80" s="5"/>
      <c r="T80" s="5"/>
      <c r="U80" s="5"/>
      <c r="V80" s="5"/>
      <c r="W80" s="5"/>
      <c r="X80" s="5"/>
      <c r="Y80" s="5"/>
      <c r="Z80" s="5"/>
    </row>
    <row r="81" spans="1:26" ht="15" customHeight="1">
      <c r="A81" s="62"/>
      <c r="B81" s="5"/>
      <c r="C81" s="5"/>
      <c r="D81" s="5"/>
      <c r="E81" s="5"/>
      <c r="F81" s="5"/>
      <c r="G81" s="5"/>
      <c r="H81" s="5"/>
      <c r="I81" s="5"/>
      <c r="J81" s="16"/>
      <c r="K81" s="16"/>
      <c r="L81" s="16"/>
      <c r="M81" s="31"/>
      <c r="N81" s="31"/>
      <c r="O81" s="31"/>
      <c r="P81" s="31"/>
      <c r="Q81" s="31"/>
      <c r="R81" s="16"/>
      <c r="S81" s="5"/>
      <c r="T81" s="5"/>
      <c r="U81" s="5"/>
      <c r="V81" s="5"/>
      <c r="W81" s="5"/>
      <c r="X81" s="5"/>
      <c r="Y81" s="5"/>
      <c r="Z81" s="5"/>
    </row>
    <row r="82" spans="1:26" ht="15" customHeight="1">
      <c r="A82" s="62"/>
      <c r="B82" s="5"/>
      <c r="C82" s="5"/>
      <c r="D82" s="5"/>
      <c r="E82" s="5"/>
      <c r="F82" s="5"/>
      <c r="G82" s="5"/>
      <c r="H82" s="5"/>
      <c r="I82" s="5"/>
      <c r="J82" s="16"/>
      <c r="K82" s="15"/>
      <c r="L82" s="15"/>
      <c r="M82" s="31"/>
      <c r="N82" s="31"/>
      <c r="O82" s="31"/>
      <c r="P82" s="31"/>
      <c r="Q82" s="31"/>
      <c r="R82" s="16"/>
      <c r="S82" s="5"/>
      <c r="T82" s="5"/>
      <c r="U82" s="5"/>
      <c r="V82" s="5"/>
      <c r="W82" s="5"/>
      <c r="X82" s="5"/>
      <c r="Y82" s="5"/>
      <c r="Z82" s="5"/>
    </row>
    <row r="83" spans="1:26" ht="15" customHeight="1">
      <c r="A83" s="62"/>
      <c r="B83" s="5"/>
      <c r="C83" s="5"/>
      <c r="D83" s="5"/>
      <c r="E83" s="5"/>
      <c r="F83" s="5"/>
      <c r="G83" s="5"/>
      <c r="H83" s="5"/>
      <c r="I83" s="5"/>
      <c r="J83" s="16"/>
      <c r="K83" s="16"/>
      <c r="L83" s="16"/>
      <c r="M83" s="31"/>
      <c r="N83" s="31"/>
      <c r="O83" s="31"/>
      <c r="P83" s="31"/>
      <c r="Q83" s="31"/>
      <c r="R83" s="16"/>
      <c r="S83" s="5"/>
      <c r="T83" s="5"/>
      <c r="U83" s="5"/>
      <c r="V83" s="5"/>
      <c r="W83" s="5"/>
      <c r="X83" s="5"/>
      <c r="Y83" s="5"/>
      <c r="Z83" s="5"/>
    </row>
    <row r="84" spans="1:26" ht="15" customHeight="1">
      <c r="A84" s="62"/>
      <c r="B84" s="5"/>
      <c r="C84" s="5"/>
      <c r="D84" s="5"/>
      <c r="E84" s="5"/>
      <c r="F84" s="5"/>
      <c r="G84" s="5"/>
      <c r="H84" s="5"/>
      <c r="I84" s="5"/>
      <c r="J84" s="16"/>
      <c r="K84" s="16"/>
      <c r="L84" s="16"/>
      <c r="M84" s="31"/>
      <c r="N84" s="31"/>
      <c r="O84" s="31"/>
      <c r="P84" s="31"/>
      <c r="Q84" s="31"/>
      <c r="R84" s="16"/>
      <c r="S84" s="5"/>
      <c r="T84" s="5"/>
      <c r="U84" s="5"/>
      <c r="V84" s="5"/>
      <c r="W84" s="5"/>
      <c r="X84" s="5"/>
      <c r="Y84" s="5"/>
      <c r="Z84" s="5"/>
    </row>
    <row r="85" spans="1:26" ht="15" customHeight="1">
      <c r="A85" s="62"/>
      <c r="B85" s="5"/>
      <c r="C85" s="5"/>
      <c r="D85" s="5"/>
      <c r="E85" s="5"/>
      <c r="F85" s="5"/>
      <c r="G85" s="5"/>
      <c r="H85" s="5"/>
      <c r="I85" s="5"/>
      <c r="J85" s="16"/>
      <c r="K85" s="16"/>
      <c r="L85" s="16"/>
      <c r="M85" s="31"/>
      <c r="N85" s="31"/>
      <c r="O85" s="31"/>
      <c r="P85" s="31"/>
      <c r="Q85" s="31"/>
      <c r="R85" s="16"/>
      <c r="S85" s="5"/>
      <c r="T85" s="5"/>
      <c r="U85" s="5"/>
      <c r="V85" s="5"/>
      <c r="W85" s="5"/>
      <c r="X85" s="5"/>
      <c r="Y85" s="5"/>
      <c r="Z85" s="5"/>
    </row>
    <row r="86" spans="1:26" ht="15" customHeight="1">
      <c r="A86" s="62"/>
      <c r="B86" s="5"/>
      <c r="C86" s="5"/>
      <c r="D86" s="5"/>
      <c r="E86" s="5"/>
      <c r="F86" s="5"/>
      <c r="G86" s="5"/>
      <c r="H86" s="5"/>
      <c r="I86" s="5"/>
      <c r="J86" s="16"/>
      <c r="K86" s="16"/>
      <c r="L86" s="16"/>
      <c r="M86" s="31"/>
      <c r="N86" s="31"/>
      <c r="O86" s="31"/>
      <c r="P86" s="31"/>
      <c r="Q86" s="31"/>
      <c r="R86" s="16"/>
      <c r="S86" s="5"/>
      <c r="T86" s="5"/>
      <c r="U86" s="5"/>
      <c r="V86" s="5"/>
      <c r="W86" s="5"/>
      <c r="X86" s="5"/>
      <c r="Y86" s="5"/>
      <c r="Z86" s="5"/>
    </row>
    <row r="87" spans="1:26" ht="15" customHeight="1">
      <c r="A87" s="62"/>
      <c r="B87" s="5"/>
      <c r="C87" s="5"/>
      <c r="D87" s="5"/>
      <c r="E87" s="5"/>
      <c r="F87" s="5"/>
      <c r="G87" s="5"/>
      <c r="H87" s="5"/>
      <c r="I87" s="5"/>
      <c r="J87" s="16"/>
      <c r="K87" s="16"/>
      <c r="L87" s="16"/>
      <c r="M87" s="31"/>
      <c r="N87" s="31"/>
      <c r="O87" s="31"/>
      <c r="P87" s="31"/>
      <c r="Q87" s="31"/>
      <c r="R87" s="16"/>
      <c r="S87" s="5"/>
      <c r="T87" s="5"/>
      <c r="U87" s="5"/>
      <c r="V87" s="5"/>
      <c r="W87" s="5"/>
      <c r="X87" s="5"/>
      <c r="Y87" s="5"/>
      <c r="Z87" s="5"/>
    </row>
    <row r="88" spans="1:26" ht="15" customHeight="1">
      <c r="A88" s="62"/>
      <c r="B88" s="5"/>
      <c r="C88" s="5"/>
      <c r="D88" s="5"/>
      <c r="E88" s="5"/>
      <c r="F88" s="5"/>
      <c r="G88" s="5"/>
      <c r="H88" s="5"/>
      <c r="I88" s="5"/>
      <c r="J88" s="16"/>
      <c r="K88" s="16"/>
      <c r="L88" s="16"/>
      <c r="M88" s="31"/>
      <c r="N88" s="31"/>
      <c r="O88" s="31"/>
      <c r="P88" s="31"/>
      <c r="Q88" s="31"/>
      <c r="R88" s="16"/>
      <c r="S88" s="5"/>
      <c r="T88" s="5"/>
      <c r="U88" s="5"/>
      <c r="V88" s="5"/>
      <c r="W88" s="5"/>
      <c r="X88" s="5"/>
      <c r="Y88" s="5"/>
      <c r="Z88" s="5"/>
    </row>
    <row r="89" spans="1:26" ht="15" customHeight="1">
      <c r="A89" s="62"/>
      <c r="B89" s="5"/>
      <c r="C89" s="5"/>
      <c r="D89" s="5"/>
      <c r="E89" s="5"/>
      <c r="F89" s="5"/>
      <c r="G89" s="5"/>
      <c r="H89" s="5"/>
      <c r="I89" s="5"/>
      <c r="J89" s="16"/>
      <c r="K89" s="16"/>
      <c r="L89" s="16"/>
      <c r="M89" s="31"/>
      <c r="N89" s="31"/>
      <c r="O89" s="31"/>
      <c r="P89" s="31"/>
      <c r="Q89" s="31"/>
      <c r="R89" s="16"/>
      <c r="S89" s="5"/>
      <c r="T89" s="5"/>
      <c r="U89" s="5"/>
      <c r="V89" s="5"/>
      <c r="W89" s="5"/>
      <c r="X89" s="5"/>
      <c r="Y89" s="5"/>
      <c r="Z89" s="5"/>
    </row>
    <row r="90" spans="1:26" ht="15" customHeight="1">
      <c r="A90" s="62"/>
      <c r="B90" s="5"/>
      <c r="C90" s="5"/>
      <c r="D90" s="5"/>
      <c r="E90" s="5"/>
      <c r="F90" s="5"/>
      <c r="G90" s="5"/>
      <c r="H90" s="5"/>
      <c r="I90" s="5"/>
      <c r="J90" s="16"/>
      <c r="K90" s="16"/>
      <c r="L90" s="16"/>
      <c r="M90" s="31"/>
      <c r="N90" s="31"/>
      <c r="O90" s="31"/>
      <c r="P90" s="31"/>
      <c r="Q90" s="31"/>
      <c r="R90" s="16"/>
      <c r="S90" s="5"/>
      <c r="T90" s="5"/>
      <c r="U90" s="5"/>
      <c r="V90" s="5"/>
      <c r="W90" s="5"/>
      <c r="X90" s="5"/>
      <c r="Y90" s="5"/>
      <c r="Z90" s="5"/>
    </row>
    <row r="91" spans="1:26" ht="15" customHeight="1">
      <c r="A91" s="62"/>
      <c r="B91" s="5"/>
      <c r="C91" s="5"/>
      <c r="D91" s="5"/>
      <c r="E91" s="5"/>
      <c r="F91" s="5"/>
      <c r="G91" s="5"/>
      <c r="H91" s="5"/>
      <c r="I91" s="5"/>
      <c r="J91" s="16"/>
      <c r="K91" s="16"/>
      <c r="L91" s="16"/>
      <c r="M91" s="58"/>
      <c r="N91" s="58"/>
      <c r="O91" s="58"/>
      <c r="P91" s="58"/>
      <c r="Q91" s="58"/>
      <c r="R91" s="16"/>
      <c r="S91" s="5"/>
      <c r="T91" s="5"/>
      <c r="U91" s="5"/>
      <c r="V91" s="5"/>
      <c r="W91" s="5"/>
      <c r="X91" s="5"/>
      <c r="Y91" s="5"/>
      <c r="Z91" s="5"/>
    </row>
    <row r="92" spans="1:26" ht="15" customHeight="1">
      <c r="A92" s="62"/>
      <c r="B92" s="5"/>
      <c r="C92" s="5"/>
      <c r="D92" s="5"/>
      <c r="E92" s="5"/>
      <c r="F92" s="5"/>
      <c r="G92" s="5"/>
      <c r="H92" s="5"/>
      <c r="I92" s="5"/>
      <c r="J92" s="16"/>
      <c r="K92" s="16"/>
      <c r="L92" s="16"/>
      <c r="M92" s="31"/>
      <c r="N92" s="31"/>
      <c r="O92" s="31"/>
      <c r="P92" s="31"/>
      <c r="Q92" s="31"/>
      <c r="R92" s="16"/>
      <c r="S92" s="5"/>
      <c r="T92" s="5"/>
      <c r="U92" s="5"/>
      <c r="V92" s="5"/>
      <c r="W92" s="5"/>
      <c r="X92" s="5"/>
      <c r="Y92" s="5"/>
      <c r="Z92" s="5"/>
    </row>
    <row r="93" spans="1:26" ht="15" customHeight="1">
      <c r="A93" s="62"/>
      <c r="B93" s="5"/>
      <c r="C93" s="5"/>
      <c r="D93" s="5"/>
      <c r="E93" s="5"/>
      <c r="F93" s="5"/>
      <c r="G93" s="5"/>
      <c r="H93" s="5"/>
      <c r="I93" s="5"/>
      <c r="J93" s="16"/>
      <c r="K93" s="15"/>
      <c r="L93" s="15"/>
      <c r="M93" s="31"/>
      <c r="N93" s="31"/>
      <c r="O93" s="31"/>
      <c r="P93" s="31"/>
      <c r="Q93" s="31"/>
      <c r="R93" s="16"/>
      <c r="S93" s="5"/>
      <c r="T93" s="5"/>
      <c r="U93" s="5"/>
      <c r="V93" s="5"/>
      <c r="W93" s="5"/>
      <c r="X93" s="5"/>
      <c r="Y93" s="5"/>
      <c r="Z93" s="5"/>
    </row>
    <row r="94" spans="1:26" ht="15" customHeight="1">
      <c r="A94" s="62"/>
      <c r="B94" s="5"/>
      <c r="C94" s="5"/>
      <c r="D94" s="5"/>
      <c r="E94" s="5"/>
      <c r="F94" s="5"/>
      <c r="G94" s="5"/>
      <c r="H94" s="5"/>
      <c r="I94" s="5"/>
      <c r="J94" s="16"/>
      <c r="K94" s="16"/>
      <c r="L94" s="16"/>
      <c r="M94" s="31"/>
      <c r="N94" s="31"/>
      <c r="O94" s="31"/>
      <c r="P94" s="31"/>
      <c r="Q94" s="31"/>
      <c r="R94" s="16"/>
      <c r="S94" s="5"/>
      <c r="T94" s="5"/>
      <c r="U94" s="5"/>
      <c r="V94" s="5"/>
      <c r="W94" s="5"/>
      <c r="X94" s="5"/>
      <c r="Y94" s="5"/>
      <c r="Z94" s="5"/>
    </row>
    <row r="95" spans="1:26" ht="15" customHeight="1">
      <c r="A95" s="62"/>
      <c r="B95" s="5"/>
      <c r="C95" s="5"/>
      <c r="D95" s="5"/>
      <c r="E95" s="5"/>
      <c r="F95" s="5"/>
      <c r="G95" s="5"/>
      <c r="H95" s="5"/>
      <c r="I95" s="5"/>
      <c r="J95" s="16"/>
      <c r="K95" s="16"/>
      <c r="L95" s="16"/>
      <c r="M95" s="31"/>
      <c r="N95" s="31"/>
      <c r="O95" s="31"/>
      <c r="P95" s="31"/>
      <c r="Q95" s="31"/>
      <c r="R95" s="16"/>
      <c r="S95" s="5"/>
      <c r="T95" s="5"/>
      <c r="U95" s="5"/>
      <c r="V95" s="5"/>
      <c r="W95" s="5"/>
      <c r="X95" s="5"/>
      <c r="Y95" s="5"/>
      <c r="Z95" s="5"/>
    </row>
    <row r="96" spans="1:26" ht="15" customHeight="1">
      <c r="A96" s="62"/>
      <c r="B96" s="5"/>
      <c r="C96" s="5"/>
      <c r="D96" s="5"/>
      <c r="E96" s="5"/>
      <c r="F96" s="5"/>
      <c r="G96" s="5"/>
      <c r="H96" s="5"/>
      <c r="I96" s="5"/>
      <c r="J96" s="16"/>
      <c r="K96" s="16"/>
      <c r="L96" s="16"/>
      <c r="M96" s="31"/>
      <c r="N96" s="31"/>
      <c r="O96" s="31"/>
      <c r="P96" s="31"/>
      <c r="Q96" s="31"/>
      <c r="R96" s="16"/>
      <c r="S96" s="5"/>
      <c r="T96" s="5"/>
      <c r="U96" s="5"/>
      <c r="V96" s="5"/>
      <c r="W96" s="5"/>
      <c r="X96" s="5"/>
      <c r="Y96" s="5"/>
      <c r="Z96" s="5"/>
    </row>
    <row r="97" spans="1:26" ht="15" customHeight="1">
      <c r="A97" s="62"/>
      <c r="B97" s="5"/>
      <c r="C97" s="5"/>
      <c r="D97" s="5"/>
      <c r="E97" s="5"/>
      <c r="F97" s="5"/>
      <c r="G97" s="5"/>
      <c r="H97" s="5"/>
      <c r="I97" s="5"/>
      <c r="J97" s="16"/>
      <c r="K97" s="16"/>
      <c r="L97" s="16"/>
      <c r="M97" s="31"/>
      <c r="N97" s="31"/>
      <c r="O97" s="31"/>
      <c r="P97" s="31"/>
      <c r="Q97" s="31"/>
      <c r="R97" s="16"/>
      <c r="S97" s="5"/>
      <c r="T97" s="5"/>
      <c r="U97" s="5"/>
      <c r="V97" s="5"/>
      <c r="W97" s="5"/>
      <c r="X97" s="5"/>
      <c r="Y97" s="5"/>
      <c r="Z97" s="5"/>
    </row>
    <row r="98" spans="1:26" ht="15" customHeight="1">
      <c r="A98" s="62"/>
      <c r="B98" s="5"/>
      <c r="C98" s="5"/>
      <c r="D98" s="5"/>
      <c r="E98" s="5"/>
      <c r="F98" s="5"/>
      <c r="G98" s="5"/>
      <c r="H98" s="5"/>
      <c r="I98" s="5"/>
      <c r="J98" s="16"/>
      <c r="K98" s="16"/>
      <c r="L98" s="16"/>
      <c r="M98" s="58"/>
      <c r="N98" s="58"/>
      <c r="O98" s="58"/>
      <c r="P98" s="58"/>
      <c r="Q98" s="58"/>
      <c r="R98" s="16"/>
      <c r="S98" s="5"/>
      <c r="T98" s="5"/>
      <c r="U98" s="5"/>
      <c r="V98" s="5"/>
      <c r="W98" s="5"/>
      <c r="X98" s="5"/>
      <c r="Y98" s="5"/>
      <c r="Z98" s="5"/>
    </row>
    <row r="99" spans="1:26" ht="15" customHeight="1">
      <c r="A99" s="62"/>
      <c r="B99" s="5"/>
      <c r="C99" s="5"/>
      <c r="D99" s="5"/>
      <c r="E99" s="5"/>
      <c r="F99" s="5"/>
      <c r="G99" s="5"/>
      <c r="H99" s="5"/>
      <c r="I99" s="5"/>
      <c r="J99" s="16"/>
      <c r="K99" s="16"/>
      <c r="L99" s="16"/>
      <c r="M99" s="31"/>
      <c r="N99" s="31"/>
      <c r="O99" s="31"/>
      <c r="P99" s="31"/>
      <c r="Q99" s="31"/>
      <c r="R99" s="16"/>
      <c r="S99" s="5"/>
      <c r="T99" s="5"/>
      <c r="U99" s="5"/>
      <c r="V99" s="5"/>
      <c r="W99" s="5"/>
      <c r="X99" s="5"/>
      <c r="Y99" s="5"/>
      <c r="Z99" s="5"/>
    </row>
    <row r="100" spans="1:26" ht="15" customHeight="1">
      <c r="A100" s="62"/>
      <c r="B100" s="5"/>
      <c r="C100" s="5"/>
      <c r="D100" s="5"/>
      <c r="E100" s="5"/>
      <c r="F100" s="5"/>
      <c r="G100" s="5"/>
      <c r="H100" s="5"/>
      <c r="I100" s="5"/>
      <c r="J100" s="16"/>
      <c r="K100" s="16"/>
      <c r="L100" s="16"/>
      <c r="M100" s="31"/>
      <c r="N100" s="31"/>
      <c r="O100" s="31"/>
      <c r="P100" s="31"/>
      <c r="Q100" s="31"/>
      <c r="R100" s="16"/>
      <c r="S100" s="5"/>
      <c r="T100" s="5"/>
      <c r="U100" s="5"/>
      <c r="V100" s="5"/>
      <c r="W100" s="5"/>
      <c r="X100" s="5"/>
      <c r="Y100" s="5"/>
      <c r="Z100" s="5"/>
    </row>
    <row r="101" spans="1:26" ht="15" customHeight="1">
      <c r="A101" s="62"/>
      <c r="B101" s="5"/>
      <c r="C101" s="5"/>
      <c r="D101" s="5"/>
      <c r="E101" s="5"/>
      <c r="F101" s="5"/>
      <c r="G101" s="5"/>
      <c r="H101" s="5"/>
      <c r="I101" s="5"/>
      <c r="J101" s="16"/>
      <c r="K101" s="16"/>
      <c r="L101" s="16"/>
      <c r="M101" s="31"/>
      <c r="N101" s="31"/>
      <c r="O101" s="31"/>
      <c r="P101" s="31"/>
      <c r="Q101" s="31"/>
      <c r="R101" s="16"/>
      <c r="S101" s="5"/>
      <c r="T101" s="5"/>
      <c r="U101" s="5"/>
      <c r="V101" s="5"/>
      <c r="W101" s="5"/>
      <c r="X101" s="5"/>
      <c r="Y101" s="5"/>
      <c r="Z101" s="5"/>
    </row>
    <row r="102" spans="1:26" ht="15" customHeight="1">
      <c r="A102" s="62"/>
      <c r="B102" s="5"/>
      <c r="C102" s="5"/>
      <c r="D102" s="5"/>
      <c r="E102" s="5"/>
      <c r="F102" s="5"/>
      <c r="G102" s="5"/>
      <c r="H102" s="5"/>
      <c r="I102" s="5"/>
      <c r="J102" s="16"/>
      <c r="K102" s="16"/>
      <c r="L102" s="16"/>
      <c r="M102" s="31"/>
      <c r="N102" s="31"/>
      <c r="O102" s="31"/>
      <c r="P102" s="31"/>
      <c r="Q102" s="31"/>
      <c r="R102" s="16"/>
      <c r="S102" s="5"/>
      <c r="T102" s="5"/>
      <c r="U102" s="5"/>
      <c r="V102" s="5"/>
      <c r="W102" s="5"/>
      <c r="X102" s="5"/>
      <c r="Y102" s="5"/>
      <c r="Z102" s="5"/>
    </row>
    <row r="103" spans="1:26" ht="15" customHeight="1">
      <c r="A103" s="62"/>
      <c r="B103" s="5"/>
      <c r="C103" s="5"/>
      <c r="D103" s="5"/>
      <c r="E103" s="5"/>
      <c r="F103" s="5"/>
      <c r="G103" s="5"/>
      <c r="H103" s="5"/>
      <c r="I103" s="5"/>
      <c r="J103" s="16"/>
      <c r="K103" s="16"/>
      <c r="L103" s="16"/>
      <c r="M103" s="58"/>
      <c r="N103" s="58"/>
      <c r="O103" s="58"/>
      <c r="P103" s="58"/>
      <c r="Q103" s="58"/>
      <c r="R103" s="16"/>
      <c r="S103" s="5"/>
      <c r="T103" s="5"/>
      <c r="U103" s="5"/>
      <c r="V103" s="5"/>
      <c r="W103" s="5"/>
      <c r="X103" s="5"/>
      <c r="Y103" s="5"/>
      <c r="Z103" s="5"/>
    </row>
    <row r="104" spans="1:26" ht="15" customHeight="1">
      <c r="A104" s="62"/>
      <c r="B104" s="5"/>
      <c r="C104" s="5"/>
      <c r="D104" s="5"/>
      <c r="E104" s="5"/>
      <c r="F104" s="5"/>
      <c r="G104" s="5"/>
      <c r="H104" s="5"/>
      <c r="I104" s="5"/>
      <c r="J104" s="16"/>
      <c r="K104" s="16"/>
      <c r="L104" s="16"/>
      <c r="M104" s="31"/>
      <c r="N104" s="31"/>
      <c r="O104" s="31"/>
      <c r="P104" s="31"/>
      <c r="Q104" s="31"/>
      <c r="R104" s="16"/>
      <c r="S104" s="5"/>
      <c r="T104" s="5"/>
      <c r="U104" s="5"/>
      <c r="V104" s="5"/>
      <c r="W104" s="5"/>
      <c r="X104" s="5"/>
      <c r="Y104" s="5"/>
      <c r="Z104" s="5"/>
    </row>
    <row r="105" spans="1:26" ht="15" customHeight="1">
      <c r="A105" s="62"/>
      <c r="B105" s="5"/>
      <c r="C105" s="5"/>
      <c r="D105" s="5"/>
      <c r="E105" s="5"/>
      <c r="F105" s="5"/>
      <c r="G105" s="5"/>
      <c r="H105" s="5"/>
      <c r="I105" s="5"/>
      <c r="J105" s="16"/>
      <c r="K105" s="15"/>
      <c r="L105" s="15"/>
      <c r="M105" s="31"/>
      <c r="N105" s="31"/>
      <c r="O105" s="31"/>
      <c r="P105" s="31"/>
      <c r="Q105" s="31"/>
      <c r="R105" s="16"/>
      <c r="S105" s="5"/>
      <c r="T105" s="5"/>
      <c r="U105" s="5"/>
      <c r="V105" s="5"/>
      <c r="W105" s="5"/>
      <c r="X105" s="5"/>
      <c r="Y105" s="5"/>
      <c r="Z105" s="5"/>
    </row>
    <row r="106" spans="1:26" ht="15" customHeight="1">
      <c r="A106" s="62"/>
      <c r="B106" s="5"/>
      <c r="C106" s="5"/>
      <c r="D106" s="5"/>
      <c r="E106" s="5"/>
      <c r="F106" s="5"/>
      <c r="G106" s="5"/>
      <c r="H106" s="5"/>
      <c r="I106" s="5"/>
      <c r="J106" s="16"/>
      <c r="K106" s="16"/>
      <c r="L106" s="16"/>
      <c r="M106" s="31"/>
      <c r="N106" s="31"/>
      <c r="O106" s="31"/>
      <c r="P106" s="31"/>
      <c r="Q106" s="31"/>
      <c r="R106" s="16"/>
      <c r="S106" s="5"/>
      <c r="T106" s="5"/>
      <c r="U106" s="5"/>
      <c r="V106" s="5"/>
      <c r="W106" s="5"/>
      <c r="X106" s="5"/>
      <c r="Y106" s="5"/>
      <c r="Z106" s="5"/>
    </row>
    <row r="107" spans="1:26" ht="15" customHeight="1">
      <c r="A107" s="62"/>
      <c r="B107" s="5"/>
      <c r="C107" s="5"/>
      <c r="D107" s="5"/>
      <c r="E107" s="5"/>
      <c r="F107" s="5"/>
      <c r="G107" s="5"/>
      <c r="H107" s="5"/>
      <c r="I107" s="5"/>
      <c r="J107" s="16"/>
      <c r="K107" s="16"/>
      <c r="L107" s="16"/>
      <c r="M107" s="31"/>
      <c r="N107" s="31"/>
      <c r="O107" s="31"/>
      <c r="P107" s="31"/>
      <c r="Q107" s="31"/>
      <c r="R107" s="16"/>
      <c r="S107" s="5"/>
      <c r="T107" s="5"/>
      <c r="U107" s="5"/>
      <c r="V107" s="5"/>
      <c r="W107" s="5"/>
      <c r="X107" s="5"/>
      <c r="Y107" s="5"/>
      <c r="Z107" s="5"/>
    </row>
    <row r="108" spans="1:26" ht="15" customHeight="1">
      <c r="A108" s="62"/>
      <c r="B108" s="5"/>
      <c r="C108" s="5"/>
      <c r="D108" s="5"/>
      <c r="E108" s="5"/>
      <c r="F108" s="5"/>
      <c r="G108" s="5"/>
      <c r="H108" s="5"/>
      <c r="I108" s="5"/>
      <c r="J108" s="16"/>
      <c r="K108" s="16"/>
      <c r="L108" s="16"/>
      <c r="M108" s="31"/>
      <c r="N108" s="31"/>
      <c r="O108" s="31"/>
      <c r="P108" s="31"/>
      <c r="Q108" s="31"/>
      <c r="R108" s="16"/>
      <c r="S108" s="5"/>
      <c r="T108" s="5"/>
      <c r="U108" s="5"/>
      <c r="V108" s="5"/>
      <c r="W108" s="5"/>
      <c r="X108" s="5"/>
      <c r="Y108" s="5"/>
      <c r="Z108" s="5"/>
    </row>
    <row r="109" spans="1:26" ht="15" customHeight="1">
      <c r="A109" s="62"/>
      <c r="B109" s="5"/>
      <c r="C109" s="5"/>
      <c r="D109" s="5"/>
      <c r="E109" s="5"/>
      <c r="F109" s="5"/>
      <c r="G109" s="5"/>
      <c r="H109" s="5"/>
      <c r="I109" s="5"/>
      <c r="J109" s="16"/>
      <c r="K109" s="16"/>
      <c r="L109" s="16"/>
      <c r="M109" s="31"/>
      <c r="N109" s="31"/>
      <c r="O109" s="31"/>
      <c r="P109" s="31"/>
      <c r="Q109" s="31"/>
      <c r="R109" s="16"/>
      <c r="S109" s="5"/>
      <c r="T109" s="5"/>
      <c r="U109" s="5"/>
      <c r="V109" s="5"/>
      <c r="W109" s="5"/>
      <c r="X109" s="5"/>
      <c r="Y109" s="5"/>
      <c r="Z109" s="5"/>
    </row>
    <row r="110" spans="1:26" ht="15" customHeight="1">
      <c r="A110" s="62"/>
      <c r="B110" s="5"/>
      <c r="C110" s="5"/>
      <c r="D110" s="5"/>
      <c r="E110" s="5"/>
      <c r="F110" s="5"/>
      <c r="G110" s="5"/>
      <c r="H110" s="5"/>
      <c r="I110" s="5"/>
      <c r="J110" s="16"/>
      <c r="K110" s="16"/>
      <c r="L110" s="16"/>
      <c r="M110" s="58"/>
      <c r="N110" s="58"/>
      <c r="O110" s="58"/>
      <c r="P110" s="58"/>
      <c r="Q110" s="58"/>
      <c r="R110" s="16"/>
      <c r="S110" s="5"/>
      <c r="T110" s="5"/>
      <c r="U110" s="5"/>
      <c r="V110" s="5"/>
      <c r="W110" s="5"/>
      <c r="X110" s="5"/>
      <c r="Y110" s="5"/>
      <c r="Z110" s="5"/>
    </row>
    <row r="111" spans="1:26" ht="15" customHeight="1">
      <c r="A111" s="62"/>
      <c r="B111" s="5"/>
      <c r="C111" s="5"/>
      <c r="D111" s="5"/>
      <c r="E111" s="5"/>
      <c r="F111" s="5"/>
      <c r="G111" s="5"/>
      <c r="H111" s="5"/>
      <c r="I111" s="5"/>
      <c r="J111" s="16"/>
      <c r="K111" s="16"/>
      <c r="L111" s="16"/>
      <c r="M111" s="31"/>
      <c r="N111" s="31"/>
      <c r="O111" s="31"/>
      <c r="P111" s="31"/>
      <c r="Q111" s="31"/>
      <c r="R111" s="16"/>
      <c r="S111" s="5"/>
      <c r="T111" s="5"/>
      <c r="U111" s="5"/>
      <c r="V111" s="5"/>
      <c r="W111" s="5"/>
      <c r="X111" s="5"/>
      <c r="Y111" s="5"/>
      <c r="Z111" s="5"/>
    </row>
    <row r="112" spans="1:26" ht="15" customHeight="1">
      <c r="A112" s="62"/>
      <c r="B112" s="5"/>
      <c r="C112" s="5"/>
      <c r="D112" s="5"/>
      <c r="E112" s="5"/>
      <c r="F112" s="5"/>
      <c r="G112" s="5"/>
      <c r="H112" s="5"/>
      <c r="I112" s="5"/>
      <c r="J112" s="16"/>
      <c r="K112" s="15"/>
      <c r="L112" s="15"/>
      <c r="M112" s="31"/>
      <c r="N112" s="31"/>
      <c r="O112" s="31"/>
      <c r="P112" s="31"/>
      <c r="Q112" s="31"/>
      <c r="R112" s="16"/>
      <c r="S112" s="5"/>
      <c r="T112" s="5"/>
      <c r="U112" s="5"/>
      <c r="V112" s="5"/>
      <c r="W112" s="5"/>
      <c r="X112" s="5"/>
      <c r="Y112" s="5"/>
      <c r="Z112" s="5"/>
    </row>
    <row r="113" spans="1:26" ht="15" customHeight="1">
      <c r="A113" s="62"/>
      <c r="B113" s="5"/>
      <c r="C113" s="5"/>
      <c r="D113" s="5"/>
      <c r="E113" s="5"/>
      <c r="F113" s="5"/>
      <c r="G113" s="5"/>
      <c r="H113" s="5"/>
      <c r="I113" s="5"/>
      <c r="J113" s="16"/>
      <c r="K113" s="16"/>
      <c r="L113" s="16"/>
      <c r="M113" s="31"/>
      <c r="N113" s="31"/>
      <c r="O113" s="31"/>
      <c r="P113" s="31"/>
      <c r="Q113" s="31"/>
      <c r="R113" s="16"/>
      <c r="S113" s="5"/>
      <c r="T113" s="5"/>
      <c r="U113" s="5"/>
      <c r="V113" s="5"/>
      <c r="W113" s="5"/>
      <c r="X113" s="5"/>
      <c r="Y113" s="5"/>
      <c r="Z113" s="5"/>
    </row>
    <row r="114" spans="1:26" ht="15" customHeight="1">
      <c r="A114" s="62"/>
      <c r="B114" s="5"/>
      <c r="C114" s="5"/>
      <c r="D114" s="5"/>
      <c r="E114" s="5"/>
      <c r="F114" s="5"/>
      <c r="G114" s="5"/>
      <c r="H114" s="5"/>
      <c r="I114" s="5"/>
      <c r="J114" s="16"/>
      <c r="K114" s="16"/>
      <c r="L114" s="16"/>
      <c r="M114" s="31"/>
      <c r="N114" s="31"/>
      <c r="O114" s="31"/>
      <c r="P114" s="31"/>
      <c r="Q114" s="31"/>
      <c r="R114" s="16"/>
      <c r="S114" s="5"/>
      <c r="T114" s="5"/>
      <c r="U114" s="5"/>
      <c r="V114" s="5"/>
      <c r="W114" s="5"/>
      <c r="X114" s="5"/>
      <c r="Y114" s="5"/>
      <c r="Z114" s="5"/>
    </row>
    <row r="115" spans="1:26" ht="15" customHeight="1">
      <c r="A115" s="62"/>
      <c r="B115" s="5"/>
      <c r="C115" s="5"/>
      <c r="D115" s="5"/>
      <c r="E115" s="5"/>
      <c r="F115" s="5"/>
      <c r="G115" s="5"/>
      <c r="H115" s="5"/>
      <c r="I115" s="5"/>
      <c r="J115" s="16"/>
      <c r="K115" s="16"/>
      <c r="L115" s="16"/>
      <c r="M115" s="31"/>
      <c r="N115" s="31"/>
      <c r="O115" s="31"/>
      <c r="P115" s="31"/>
      <c r="Q115" s="31"/>
      <c r="R115" s="16"/>
      <c r="S115" s="5"/>
      <c r="T115" s="5"/>
      <c r="U115" s="5"/>
      <c r="V115" s="5"/>
      <c r="W115" s="5"/>
      <c r="X115" s="5"/>
      <c r="Y115" s="5"/>
      <c r="Z115" s="5"/>
    </row>
    <row r="116" spans="1:26" ht="15" customHeight="1">
      <c r="A116" s="62"/>
      <c r="B116" s="5"/>
      <c r="C116" s="5"/>
      <c r="D116" s="5"/>
      <c r="E116" s="5"/>
      <c r="F116" s="5"/>
      <c r="G116" s="5"/>
      <c r="H116" s="5"/>
      <c r="I116" s="5"/>
      <c r="J116" s="16"/>
      <c r="K116" s="16"/>
      <c r="L116" s="16"/>
      <c r="M116" s="31"/>
      <c r="N116" s="31"/>
      <c r="O116" s="31"/>
      <c r="P116" s="31"/>
      <c r="Q116" s="31"/>
      <c r="R116" s="16"/>
      <c r="S116" s="5"/>
      <c r="T116" s="5"/>
      <c r="U116" s="5"/>
      <c r="V116" s="5"/>
      <c r="W116" s="5"/>
      <c r="X116" s="5"/>
      <c r="Y116" s="5"/>
      <c r="Z116" s="5"/>
    </row>
    <row r="117" spans="1:26" ht="15" customHeight="1">
      <c r="A117" s="62"/>
      <c r="B117" s="5"/>
      <c r="C117" s="5"/>
      <c r="D117" s="5"/>
      <c r="E117" s="5"/>
      <c r="F117" s="5"/>
      <c r="G117" s="5"/>
      <c r="H117" s="5"/>
      <c r="I117" s="5"/>
      <c r="J117" s="16"/>
      <c r="K117" s="16"/>
      <c r="L117" s="16"/>
      <c r="M117" s="157"/>
      <c r="N117" s="157"/>
      <c r="O117" s="157"/>
      <c r="P117" s="157"/>
      <c r="Q117" s="157"/>
      <c r="R117" s="16"/>
      <c r="S117" s="5"/>
      <c r="T117" s="5"/>
      <c r="U117" s="5"/>
      <c r="V117" s="5"/>
      <c r="W117" s="5"/>
      <c r="X117" s="5"/>
      <c r="Y117" s="5"/>
      <c r="Z117" s="5"/>
    </row>
    <row r="118" spans="1:26" ht="15" customHeight="1">
      <c r="A118" s="62"/>
      <c r="B118" s="5"/>
      <c r="C118" s="5"/>
      <c r="D118" s="5"/>
      <c r="E118" s="5"/>
      <c r="F118" s="5"/>
      <c r="G118" s="5"/>
      <c r="H118" s="5"/>
      <c r="I118" s="5"/>
      <c r="J118" s="16"/>
      <c r="K118" s="16"/>
      <c r="L118" s="16"/>
      <c r="M118" s="158"/>
      <c r="N118" s="158"/>
      <c r="O118" s="158"/>
      <c r="P118" s="158"/>
      <c r="Q118" s="158"/>
      <c r="R118" s="16"/>
      <c r="S118" s="5"/>
      <c r="T118" s="5"/>
      <c r="U118" s="5"/>
      <c r="V118" s="5"/>
      <c r="W118" s="5"/>
      <c r="X118" s="5"/>
      <c r="Y118" s="5"/>
      <c r="Z118" s="5"/>
    </row>
    <row r="119" spans="1:26" ht="15" customHeight="1">
      <c r="A119" s="62"/>
      <c r="B119" s="5"/>
      <c r="C119" s="5"/>
      <c r="D119" s="5"/>
      <c r="E119" s="5"/>
      <c r="F119" s="5"/>
      <c r="G119" s="5"/>
      <c r="H119" s="5"/>
      <c r="I119" s="5"/>
      <c r="J119" s="16"/>
      <c r="K119" s="16"/>
      <c r="L119" s="16"/>
      <c r="M119" s="158"/>
      <c r="N119" s="158"/>
      <c r="O119" s="158"/>
      <c r="P119" s="158"/>
      <c r="Q119" s="158"/>
      <c r="R119" s="16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62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62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62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62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62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62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62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62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62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62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62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62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62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62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62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62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62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62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62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62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62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62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62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62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62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62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62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62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62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62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62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62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62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62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62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62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62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62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62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62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62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62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62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62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62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62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62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62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62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62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62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62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62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62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62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62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62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62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62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62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62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62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62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62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62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62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62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62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62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62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62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62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62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62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62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62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62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62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62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62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62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62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62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62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62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62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62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62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62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62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62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62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62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62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62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62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62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62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62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62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62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62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62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62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62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62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62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62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62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62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62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62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62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62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62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62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62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62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62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62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62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62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62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62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62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62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62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62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62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62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62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62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62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62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62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62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62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62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62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62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62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62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62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62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62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62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62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62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62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62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62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62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62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62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62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62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62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62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62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62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62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62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62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62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62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62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62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62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62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62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62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62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62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62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62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62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62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62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62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62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62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62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62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62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62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62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62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62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62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62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62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62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62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62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62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62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62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62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62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62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A2"/>
    <mergeCell ref="B1:H1"/>
    <mergeCell ref="I3:I4"/>
  </mergeCells>
  <pageMargins left="0.7" right="0.7" top="0.75" bottom="0.75" header="0" footer="0"/>
  <pageSetup orientation="portrait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100-00002D000000}">
          <x14:colorSeries rgb="FF833C0B"/>
          <x14:sparklines>
            <x14:sparkline>
              <xm:f>'Income Statements'!D30:H30</xm:f>
              <xm:sqref>I30</xm:sqref>
            </x14:sparkline>
          </x14:sparklines>
        </x14:sparklineGroup>
        <x14:sparklineGroup displayEmptyCellsAs="gap" xr2:uid="{00000000-0003-0000-0100-00002C000000}">
          <x14:colorSeries rgb="FF833C0B"/>
          <x14:sparklines>
            <x14:sparkline>
              <xm:f>'Income Statements'!D28:H28</xm:f>
              <xm:sqref>I28</xm:sqref>
            </x14:sparkline>
          </x14:sparklines>
        </x14:sparklineGroup>
        <x14:sparklineGroup displayEmptyCellsAs="gap" xr2:uid="{00000000-0003-0000-0100-00002B000000}">
          <x14:colorSeries rgb="FF833C0B"/>
          <x14:sparklines>
            <x14:sparkline>
              <xm:f>'Income Statements'!D27:H27</xm:f>
              <xm:sqref>I27</xm:sqref>
            </x14:sparkline>
          </x14:sparklines>
        </x14:sparklineGroup>
        <x14:sparklineGroup displayEmptyCellsAs="gap" xr2:uid="{00000000-0003-0000-0100-00002A000000}">
          <x14:colorSeries rgb="FF833C0B"/>
          <x14:sparklines>
            <x14:sparkline>
              <xm:f>'Income Statements'!D25:H25</xm:f>
              <xm:sqref>I25</xm:sqref>
            </x14:sparkline>
          </x14:sparklines>
        </x14:sparklineGroup>
        <x14:sparklineGroup displayEmptyCellsAs="gap" xr2:uid="{00000000-0003-0000-0100-000029000000}">
          <x14:colorSeries rgb="FF833C0B"/>
          <x14:sparklines>
            <x14:sparkline>
              <xm:f>'Income Statements'!D24:H24</xm:f>
              <xm:sqref>I24</xm:sqref>
            </x14:sparkline>
          </x14:sparklines>
        </x14:sparklineGroup>
        <x14:sparklineGroup displayEmptyCellsAs="gap" xr2:uid="{00000000-0003-0000-0100-000028000000}">
          <x14:colorSeries rgb="FF833C0B"/>
          <x14:sparklines>
            <x14:sparkline>
              <xm:f>'Income Statements'!D23:H23</xm:f>
              <xm:sqref>I23</xm:sqref>
            </x14:sparkline>
          </x14:sparklines>
        </x14:sparklineGroup>
        <x14:sparklineGroup displayEmptyCellsAs="gap" xr2:uid="{00000000-0003-0000-0100-000027000000}">
          <x14:colorSeries rgb="FF833C0B"/>
          <x14:sparklines>
            <x14:sparkline>
              <xm:f>'Income Statements'!D20:H20</xm:f>
              <xm:sqref>I20</xm:sqref>
            </x14:sparkline>
          </x14:sparklines>
        </x14:sparklineGroup>
        <x14:sparklineGroup displayEmptyCellsAs="gap" xr2:uid="{00000000-0003-0000-0100-000026000000}">
          <x14:colorSeries rgb="FF833C0B"/>
          <x14:sparklines>
            <x14:sparkline>
              <xm:f>'Income Statements'!D19:H19</xm:f>
              <xm:sqref>I19</xm:sqref>
            </x14:sparkline>
          </x14:sparklines>
        </x14:sparklineGroup>
        <x14:sparklineGroup displayEmptyCellsAs="gap" xr2:uid="{00000000-0003-0000-0100-000025000000}">
          <x14:colorSeries rgb="FF833C0B"/>
          <x14:sparklines>
            <x14:sparkline>
              <xm:f>'Income Statements'!D17:H17</xm:f>
              <xm:sqref>I17</xm:sqref>
            </x14:sparkline>
          </x14:sparklines>
        </x14:sparklineGroup>
        <x14:sparklineGroup displayEmptyCellsAs="gap" xr2:uid="{00000000-0003-0000-0100-000024000000}">
          <x14:colorSeries rgb="FF833C0B"/>
          <x14:sparklines>
            <x14:sparkline>
              <xm:f>'Income Statements'!D16:H16</xm:f>
              <xm:sqref>I16</xm:sqref>
            </x14:sparkline>
          </x14:sparklines>
        </x14:sparklineGroup>
        <x14:sparklineGroup displayEmptyCellsAs="gap" xr2:uid="{00000000-0003-0000-0100-000023000000}">
          <x14:colorSeries rgb="FF833C0B"/>
          <x14:sparklines>
            <x14:sparkline>
              <xm:f>'Income Statements'!D15:H15</xm:f>
              <xm:sqref>I15</xm:sqref>
            </x14:sparkline>
          </x14:sparklines>
        </x14:sparklineGroup>
        <x14:sparklineGroup displayEmptyCellsAs="gap" xr2:uid="{00000000-0003-0000-0100-000022000000}">
          <x14:colorSeries rgb="FF833C0B"/>
          <x14:sparklines>
            <x14:sparkline>
              <xm:f>'Income Statements'!D13:H13</xm:f>
              <xm:sqref>I13</xm:sqref>
            </x14:sparkline>
          </x14:sparklines>
        </x14:sparklineGroup>
        <x14:sparklineGroup displayEmptyCellsAs="gap" xr2:uid="{00000000-0003-0000-0100-000021000000}">
          <x14:colorSeries rgb="FF833C0B"/>
          <x14:sparklines>
            <x14:sparkline>
              <xm:f>'Income Statements'!D12:H12</xm:f>
              <xm:sqref>I12</xm:sqref>
            </x14:sparkline>
          </x14:sparklines>
        </x14:sparklineGroup>
        <x14:sparklineGroup displayEmptyCellsAs="gap" xr2:uid="{00000000-0003-0000-0100-000020000000}">
          <x14:colorSeries rgb="FF833C0B"/>
          <x14:sparklines>
            <x14:sparkline>
              <xm:f>'Income Statements'!D11:H11</xm:f>
              <xm:sqref>I11</xm:sqref>
            </x14:sparkline>
          </x14:sparklines>
        </x14:sparklineGroup>
        <x14:sparklineGroup displayEmptyCellsAs="gap" xr2:uid="{00000000-0003-0000-0100-00001F000000}">
          <x14:colorSeries rgb="FF833C0B"/>
          <x14:sparklines>
            <x14:sparkline>
              <xm:f>'Income Statements'!D10:H10</xm:f>
              <xm:sqref>I10</xm:sqref>
            </x14:sparkline>
          </x14:sparklines>
        </x14:sparklineGroup>
        <x14:sparklineGroup displayEmptyCellsAs="gap" xr2:uid="{00000000-0003-0000-0100-00001E000000}">
          <x14:colorSeries rgb="FF833C0B"/>
          <x14:sparklines>
            <x14:sparkline>
              <xm:f>'Income Statements'!D8:H8</xm:f>
              <xm:sqref>I8</xm:sqref>
            </x14:sparkline>
          </x14:sparklines>
        </x14:sparklineGroup>
        <x14:sparklineGroup displayEmptyCellsAs="gap" xr2:uid="{00000000-0003-0000-0100-00001D000000}">
          <x14:colorSeries rgb="FF833C0B"/>
          <x14:sparklines>
            <x14:sparkline>
              <xm:f>'Income Statements'!D7:H7</xm:f>
              <xm:sqref>I7</xm:sqref>
            </x14:sparkline>
          </x14:sparklines>
        </x14:sparklineGroup>
        <x14:sparklineGroup displayEmptyCellsAs="gap" xr2:uid="{00000000-0003-0000-0100-00001C000000}">
          <x14:colorSeries rgb="FF833C0B"/>
          <x14:sparklines>
            <x14:sparkline>
              <xm:f>'Income Statements'!D6:H6</xm:f>
              <xm:sqref>I6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Z1000"/>
  <sheetViews>
    <sheetView workbookViewId="0">
      <selection sqref="A1:A2"/>
    </sheetView>
  </sheetViews>
  <sheetFormatPr defaultColWidth="12.625" defaultRowHeight="15" customHeight="1"/>
  <cols>
    <col min="1" max="1" width="10.375" customWidth="1"/>
    <col min="2" max="2" width="53.25" customWidth="1"/>
    <col min="3" max="3" width="7.25" customWidth="1"/>
    <col min="4" max="4" width="12.25" customWidth="1"/>
    <col min="5" max="5" width="16.5" customWidth="1"/>
    <col min="6" max="6" width="18" customWidth="1"/>
    <col min="7" max="8" width="17" customWidth="1"/>
    <col min="9" max="9" width="7.25" customWidth="1"/>
    <col min="10" max="11" width="13.875" customWidth="1"/>
    <col min="12" max="12" width="15.625" customWidth="1"/>
    <col min="13" max="13" width="12.5" customWidth="1"/>
    <col min="14" max="14" width="8.5" customWidth="1"/>
    <col min="15" max="15" width="11.875" customWidth="1"/>
    <col min="16" max="16" width="8.875" customWidth="1"/>
    <col min="17" max="17" width="12.75" customWidth="1"/>
    <col min="18" max="26" width="7.75" customWidth="1"/>
  </cols>
  <sheetData>
    <row r="1" spans="1:26" ht="30" customHeight="1">
      <c r="A1" s="309"/>
      <c r="B1" s="316" t="s">
        <v>41</v>
      </c>
      <c r="C1" s="312"/>
      <c r="D1" s="312"/>
      <c r="E1" s="312"/>
      <c r="F1" s="312"/>
      <c r="G1" s="312"/>
      <c r="H1" s="313"/>
      <c r="I1" s="101"/>
      <c r="J1" s="2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" customHeight="1">
      <c r="A2" s="310"/>
      <c r="B2" s="159"/>
      <c r="C2" s="7"/>
      <c r="D2" s="7" t="s">
        <v>62</v>
      </c>
      <c r="E2" s="160"/>
      <c r="F2" s="159"/>
      <c r="G2" s="159"/>
      <c r="H2" s="159"/>
      <c r="I2" s="161"/>
      <c r="J2" s="2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customHeight="1">
      <c r="A3" s="17"/>
      <c r="B3" s="11"/>
      <c r="C3" s="12"/>
      <c r="D3" s="12"/>
      <c r="E3" s="13">
        <v>2019</v>
      </c>
      <c r="F3" s="13">
        <v>2020</v>
      </c>
      <c r="G3" s="13">
        <v>2021</v>
      </c>
      <c r="H3" s="13">
        <v>2022</v>
      </c>
      <c r="I3" s="314" t="s">
        <v>2</v>
      </c>
      <c r="J3" s="29"/>
      <c r="K3" s="15"/>
      <c r="L3" s="16"/>
      <c r="M3" s="15"/>
      <c r="N3" s="15"/>
      <c r="O3" s="15"/>
      <c r="P3" s="15"/>
      <c r="Q3" s="15"/>
      <c r="R3" s="16"/>
      <c r="S3" s="5"/>
      <c r="T3" s="5"/>
      <c r="U3" s="5"/>
      <c r="V3" s="5"/>
      <c r="W3" s="5"/>
      <c r="X3" s="5"/>
      <c r="Y3" s="5"/>
      <c r="Z3" s="5"/>
    </row>
    <row r="4" spans="1:26" ht="15" customHeight="1">
      <c r="A4" s="17"/>
      <c r="B4" s="162"/>
      <c r="C4" s="163"/>
      <c r="D4" s="164"/>
      <c r="E4" s="164"/>
      <c r="F4" s="164"/>
      <c r="G4" s="164"/>
      <c r="H4" s="164"/>
      <c r="I4" s="315"/>
      <c r="J4" s="29"/>
      <c r="K4" s="15"/>
      <c r="L4" s="16"/>
      <c r="M4" s="21"/>
      <c r="N4" s="21"/>
      <c r="O4" s="21"/>
      <c r="P4" s="21"/>
      <c r="Q4" s="21"/>
      <c r="R4" s="16"/>
      <c r="S4" s="5"/>
      <c r="T4" s="5"/>
      <c r="U4" s="5"/>
      <c r="V4" s="5"/>
      <c r="W4" s="5"/>
      <c r="X4" s="5"/>
      <c r="Y4" s="5"/>
      <c r="Z4" s="5"/>
    </row>
    <row r="5" spans="1:26" ht="15" customHeight="1">
      <c r="A5" s="56"/>
      <c r="B5" s="165"/>
      <c r="C5" s="166"/>
      <c r="D5" s="167"/>
      <c r="E5" s="168"/>
      <c r="F5" s="169"/>
      <c r="G5" s="169"/>
      <c r="H5" s="170"/>
      <c r="I5" s="171"/>
      <c r="J5" s="29"/>
      <c r="K5" s="16"/>
      <c r="L5" s="16"/>
      <c r="M5" s="31"/>
      <c r="N5" s="31"/>
      <c r="O5" s="31"/>
      <c r="P5" s="31"/>
      <c r="Q5" s="31"/>
      <c r="R5" s="16"/>
      <c r="S5" s="5"/>
      <c r="T5" s="5"/>
      <c r="U5" s="5"/>
      <c r="V5" s="5"/>
      <c r="W5" s="5"/>
      <c r="X5" s="5"/>
      <c r="Y5" s="5"/>
      <c r="Z5" s="5"/>
    </row>
    <row r="6" spans="1:26" ht="15" customHeight="1">
      <c r="A6" s="56"/>
      <c r="B6" s="172" t="s">
        <v>63</v>
      </c>
      <c r="C6" s="173"/>
      <c r="D6" s="174"/>
      <c r="E6" s="175"/>
      <c r="F6" s="176"/>
      <c r="G6" s="176"/>
      <c r="H6" s="177"/>
      <c r="I6" s="178"/>
      <c r="J6" s="29"/>
      <c r="K6" s="15"/>
      <c r="L6" s="15"/>
      <c r="M6" s="31"/>
      <c r="N6" s="31"/>
      <c r="O6" s="31"/>
      <c r="P6" s="179"/>
      <c r="Q6" s="179"/>
      <c r="R6" s="16"/>
      <c r="S6" s="5"/>
      <c r="T6" s="5"/>
      <c r="U6" s="5"/>
      <c r="V6" s="5"/>
      <c r="W6" s="5"/>
      <c r="X6" s="5"/>
      <c r="Y6" s="5"/>
      <c r="Z6" s="5"/>
    </row>
    <row r="7" spans="1:26" ht="15" customHeight="1">
      <c r="A7" s="56"/>
      <c r="B7" s="180" t="s">
        <v>64</v>
      </c>
      <c r="C7" s="181"/>
      <c r="D7" s="182"/>
      <c r="E7" s="74">
        <v>51161723791</v>
      </c>
      <c r="F7" s="59">
        <v>52944903655</v>
      </c>
      <c r="G7" s="59">
        <v>58187343839</v>
      </c>
      <c r="H7" s="60">
        <v>66060690959</v>
      </c>
      <c r="I7" s="183"/>
      <c r="J7" s="29"/>
      <c r="K7" s="16"/>
      <c r="L7" s="16"/>
      <c r="M7" s="31"/>
      <c r="N7" s="31"/>
      <c r="O7" s="31"/>
      <c r="P7" s="31"/>
      <c r="Q7" s="184"/>
      <c r="R7" s="16"/>
      <c r="S7" s="5"/>
      <c r="T7" s="5"/>
      <c r="U7" s="5"/>
      <c r="V7" s="5"/>
      <c r="W7" s="5"/>
      <c r="X7" s="5"/>
      <c r="Y7" s="5"/>
      <c r="Z7" s="5"/>
    </row>
    <row r="8" spans="1:26" ht="15" customHeight="1">
      <c r="A8" s="42"/>
      <c r="B8" s="180" t="s">
        <v>65</v>
      </c>
      <c r="C8" s="181"/>
      <c r="D8" s="182"/>
      <c r="E8" s="74">
        <v>38769930520</v>
      </c>
      <c r="F8" s="59">
        <v>42184131718</v>
      </c>
      <c r="G8" s="59">
        <v>47166269712</v>
      </c>
      <c r="H8" s="60">
        <v>47693798594</v>
      </c>
      <c r="I8" s="183"/>
      <c r="J8" s="29"/>
      <c r="K8" s="16"/>
      <c r="L8" s="16"/>
      <c r="M8" s="31"/>
      <c r="N8" s="31"/>
      <c r="O8" s="31"/>
      <c r="P8" s="184"/>
      <c r="Q8" s="184"/>
      <c r="R8" s="16"/>
      <c r="S8" s="5"/>
      <c r="T8" s="5"/>
      <c r="U8" s="5"/>
      <c r="V8" s="5"/>
      <c r="W8" s="5"/>
      <c r="X8" s="5"/>
      <c r="Y8" s="5"/>
      <c r="Z8" s="5"/>
    </row>
    <row r="9" spans="1:26" ht="15" customHeight="1">
      <c r="A9" s="56"/>
      <c r="B9" s="185" t="s">
        <v>66</v>
      </c>
      <c r="C9" s="186"/>
      <c r="D9" s="187"/>
      <c r="E9" s="188">
        <f t="shared" ref="E9:G9" si="0">E7-E8</f>
        <v>12391793271</v>
      </c>
      <c r="F9" s="189">
        <f t="shared" si="0"/>
        <v>10760771937</v>
      </c>
      <c r="G9" s="189">
        <f t="shared" si="0"/>
        <v>11021074127</v>
      </c>
      <c r="H9" s="190">
        <v>18366892365</v>
      </c>
      <c r="I9" s="191"/>
      <c r="J9" s="29"/>
      <c r="K9" s="16"/>
      <c r="L9" s="16"/>
      <c r="M9" s="31"/>
      <c r="N9" s="31"/>
      <c r="O9" s="31"/>
      <c r="P9" s="184"/>
      <c r="Q9" s="184"/>
      <c r="R9" s="16"/>
      <c r="S9" s="5"/>
      <c r="T9" s="5"/>
      <c r="U9" s="5"/>
      <c r="V9" s="5"/>
      <c r="W9" s="5"/>
      <c r="X9" s="5"/>
      <c r="Y9" s="5"/>
      <c r="Z9" s="5"/>
    </row>
    <row r="10" spans="1:26" ht="15" customHeight="1">
      <c r="A10" s="56"/>
      <c r="B10" s="180"/>
      <c r="C10" s="181"/>
      <c r="D10" s="182"/>
      <c r="E10" s="51"/>
      <c r="F10" s="52"/>
      <c r="G10" s="52"/>
      <c r="H10" s="53"/>
      <c r="I10" s="183"/>
      <c r="J10" s="29"/>
      <c r="K10" s="16"/>
      <c r="L10" s="16"/>
      <c r="M10" s="30"/>
      <c r="N10" s="31"/>
      <c r="O10" s="31"/>
      <c r="P10" s="184"/>
      <c r="Q10" s="184"/>
      <c r="R10" s="16"/>
      <c r="S10" s="5"/>
      <c r="T10" s="5"/>
      <c r="U10" s="5"/>
      <c r="V10" s="5"/>
      <c r="W10" s="5"/>
      <c r="X10" s="5"/>
      <c r="Y10" s="5"/>
      <c r="Z10" s="5"/>
    </row>
    <row r="11" spans="1:26" ht="15" customHeight="1">
      <c r="A11" s="56"/>
      <c r="B11" s="180" t="s">
        <v>67</v>
      </c>
      <c r="C11" s="181"/>
      <c r="D11" s="182"/>
      <c r="E11" s="74">
        <v>0</v>
      </c>
      <c r="F11" s="59">
        <v>0</v>
      </c>
      <c r="G11" s="59">
        <v>0</v>
      </c>
      <c r="H11" s="60">
        <v>0</v>
      </c>
      <c r="I11" s="183"/>
      <c r="J11" s="29"/>
      <c r="K11" s="16"/>
      <c r="L11" s="192"/>
      <c r="M11" s="31"/>
      <c r="N11" s="31"/>
      <c r="O11" s="31"/>
      <c r="P11" s="184"/>
      <c r="Q11" s="184"/>
      <c r="R11" s="16"/>
      <c r="S11" s="5"/>
      <c r="T11" s="5"/>
      <c r="U11" s="5"/>
      <c r="V11" s="5"/>
      <c r="W11" s="5"/>
      <c r="X11" s="5"/>
      <c r="Y11" s="5"/>
      <c r="Z11" s="5"/>
    </row>
    <row r="12" spans="1:26" ht="15" customHeight="1">
      <c r="A12" s="56"/>
      <c r="B12" s="180" t="s">
        <v>68</v>
      </c>
      <c r="C12" s="173"/>
      <c r="D12" s="182"/>
      <c r="E12" s="74">
        <v>0</v>
      </c>
      <c r="F12" s="59">
        <v>0</v>
      </c>
      <c r="G12" s="59">
        <v>0</v>
      </c>
      <c r="H12" s="60">
        <v>0</v>
      </c>
      <c r="I12" s="183"/>
      <c r="J12" s="29"/>
      <c r="K12" s="15"/>
      <c r="L12" s="15"/>
      <c r="M12" s="31"/>
      <c r="N12" s="31"/>
      <c r="O12" s="31"/>
      <c r="P12" s="31"/>
      <c r="Q12" s="31"/>
      <c r="R12" s="16"/>
      <c r="S12" s="5"/>
      <c r="T12" s="5"/>
      <c r="U12" s="5"/>
      <c r="V12" s="5"/>
      <c r="W12" s="5"/>
      <c r="X12" s="5"/>
      <c r="Y12" s="5"/>
      <c r="Z12" s="5"/>
    </row>
    <row r="13" spans="1:26" ht="15" customHeight="1">
      <c r="A13" s="56"/>
      <c r="B13" s="185" t="s">
        <v>69</v>
      </c>
      <c r="C13" s="186"/>
      <c r="D13" s="187"/>
      <c r="E13" s="188">
        <f t="shared" ref="E13:H13" si="1">E9-E11+E12</f>
        <v>12391793271</v>
      </c>
      <c r="F13" s="189">
        <f t="shared" si="1"/>
        <v>10760771937</v>
      </c>
      <c r="G13" s="189">
        <f t="shared" si="1"/>
        <v>11021074127</v>
      </c>
      <c r="H13" s="193">
        <f t="shared" si="1"/>
        <v>18366892365</v>
      </c>
      <c r="I13" s="191"/>
      <c r="J13" s="29"/>
      <c r="K13" s="16"/>
      <c r="L13" s="16"/>
      <c r="M13" s="31"/>
      <c r="N13" s="31"/>
      <c r="O13" s="31"/>
      <c r="P13" s="31"/>
      <c r="Q13" s="31"/>
      <c r="R13" s="16"/>
      <c r="S13" s="5"/>
      <c r="T13" s="5"/>
      <c r="U13" s="5"/>
      <c r="V13" s="5"/>
      <c r="W13" s="5"/>
      <c r="X13" s="5"/>
      <c r="Y13" s="5"/>
      <c r="Z13" s="5"/>
    </row>
    <row r="14" spans="1:26" ht="15" customHeight="1">
      <c r="A14" s="56"/>
      <c r="B14" s="180"/>
      <c r="C14" s="181"/>
      <c r="D14" s="182"/>
      <c r="E14" s="51"/>
      <c r="F14" s="52"/>
      <c r="G14" s="52"/>
      <c r="H14" s="53"/>
      <c r="I14" s="183"/>
      <c r="J14" s="29"/>
      <c r="K14" s="16"/>
      <c r="L14" s="16"/>
      <c r="M14" s="31"/>
      <c r="N14" s="31"/>
      <c r="O14" s="31"/>
      <c r="P14" s="31"/>
      <c r="Q14" s="31"/>
      <c r="R14" s="16"/>
      <c r="S14" s="5"/>
      <c r="T14" s="5"/>
      <c r="U14" s="5"/>
      <c r="V14" s="5"/>
      <c r="W14" s="5"/>
      <c r="X14" s="5"/>
      <c r="Y14" s="5"/>
      <c r="Z14" s="5"/>
    </row>
    <row r="15" spans="1:26" ht="15" customHeight="1">
      <c r="A15" s="56"/>
      <c r="B15" s="172" t="s">
        <v>70</v>
      </c>
      <c r="C15" s="173"/>
      <c r="D15" s="174"/>
      <c r="E15" s="175"/>
      <c r="F15" s="176"/>
      <c r="G15" s="176"/>
      <c r="H15" s="177"/>
      <c r="I15" s="178"/>
      <c r="J15" s="29"/>
      <c r="K15" s="16"/>
      <c r="L15" s="16"/>
      <c r="M15" s="31"/>
      <c r="N15" s="31"/>
      <c r="O15" s="31"/>
      <c r="P15" s="31"/>
      <c r="Q15" s="31"/>
      <c r="R15" s="16"/>
      <c r="S15" s="5"/>
      <c r="T15" s="5"/>
      <c r="U15" s="5"/>
      <c r="V15" s="5"/>
      <c r="W15" s="5"/>
      <c r="X15" s="5"/>
      <c r="Y15" s="5"/>
      <c r="Z15" s="5"/>
    </row>
    <row r="16" spans="1:26" ht="15" customHeight="1">
      <c r="A16" s="56"/>
      <c r="B16" s="180" t="s">
        <v>71</v>
      </c>
      <c r="C16" s="181"/>
      <c r="D16" s="182"/>
      <c r="E16" s="74">
        <v>2048539921</v>
      </c>
      <c r="F16" s="59">
        <v>2042104801</v>
      </c>
      <c r="G16" s="59">
        <v>3798315053</v>
      </c>
      <c r="H16" s="60">
        <v>6183191295</v>
      </c>
      <c r="I16" s="183"/>
      <c r="J16" s="29"/>
      <c r="K16" s="16"/>
      <c r="L16" s="16"/>
      <c r="M16" s="31"/>
      <c r="N16" s="31"/>
      <c r="O16" s="31"/>
      <c r="P16" s="31"/>
      <c r="Q16" s="31"/>
      <c r="R16" s="16"/>
      <c r="S16" s="5"/>
      <c r="T16" s="5"/>
      <c r="U16" s="5"/>
      <c r="V16" s="5"/>
      <c r="W16" s="5"/>
      <c r="X16" s="5"/>
      <c r="Y16" s="5"/>
      <c r="Z16" s="5"/>
    </row>
    <row r="17" spans="1:26" ht="15" customHeight="1">
      <c r="A17" s="56"/>
      <c r="B17" s="180" t="s">
        <v>72</v>
      </c>
      <c r="C17" s="181"/>
      <c r="D17" s="182"/>
      <c r="E17" s="74">
        <v>0</v>
      </c>
      <c r="F17" s="59">
        <v>0</v>
      </c>
      <c r="G17" s="59">
        <v>0</v>
      </c>
      <c r="H17" s="60">
        <v>0</v>
      </c>
      <c r="I17" s="183"/>
      <c r="J17" s="29"/>
      <c r="K17" s="16"/>
      <c r="L17" s="16"/>
      <c r="M17" s="31"/>
      <c r="N17" s="31"/>
      <c r="O17" s="31"/>
      <c r="P17" s="31"/>
      <c r="Q17" s="31"/>
      <c r="R17" s="16"/>
      <c r="S17" s="5"/>
      <c r="T17" s="5"/>
      <c r="U17" s="5"/>
      <c r="V17" s="5"/>
      <c r="W17" s="5"/>
      <c r="X17" s="5"/>
      <c r="Y17" s="5"/>
      <c r="Z17" s="5"/>
    </row>
    <row r="18" spans="1:26" ht="15" customHeight="1">
      <c r="A18" s="194"/>
      <c r="B18" s="180" t="s">
        <v>73</v>
      </c>
      <c r="C18" s="181"/>
      <c r="D18" s="182"/>
      <c r="E18" s="74">
        <v>116427551</v>
      </c>
      <c r="F18" s="59">
        <v>60742370</v>
      </c>
      <c r="G18" s="59">
        <v>0</v>
      </c>
      <c r="H18" s="60">
        <v>130700166</v>
      </c>
      <c r="I18" s="183"/>
      <c r="J18" s="29"/>
      <c r="K18" s="15"/>
      <c r="L18" s="15"/>
      <c r="M18" s="31"/>
      <c r="N18" s="31"/>
      <c r="O18" s="31"/>
      <c r="P18" s="31"/>
      <c r="Q18" s="31"/>
      <c r="R18" s="16"/>
      <c r="S18" s="5"/>
      <c r="T18" s="5"/>
      <c r="U18" s="5"/>
      <c r="V18" s="5"/>
      <c r="W18" s="5"/>
      <c r="X18" s="5"/>
      <c r="Y18" s="5"/>
      <c r="Z18" s="5"/>
    </row>
    <row r="19" spans="1:26" ht="15" customHeight="1">
      <c r="A19" s="194"/>
      <c r="B19" s="180" t="s">
        <v>74</v>
      </c>
      <c r="C19" s="181"/>
      <c r="D19" s="182"/>
      <c r="E19" s="74">
        <v>0</v>
      </c>
      <c r="F19" s="59">
        <v>2712143496</v>
      </c>
      <c r="G19" s="59">
        <v>0</v>
      </c>
      <c r="H19" s="60">
        <v>0</v>
      </c>
      <c r="I19" s="183"/>
      <c r="J19" s="29"/>
      <c r="K19" s="16"/>
      <c r="L19" s="16"/>
      <c r="M19" s="31"/>
      <c r="N19" s="31"/>
      <c r="O19" s="31"/>
      <c r="P19" s="31"/>
      <c r="Q19" s="31"/>
      <c r="R19" s="16"/>
      <c r="S19" s="5"/>
      <c r="T19" s="5"/>
      <c r="U19" s="5"/>
      <c r="V19" s="5"/>
      <c r="W19" s="5"/>
      <c r="X19" s="5"/>
      <c r="Y19" s="5"/>
      <c r="Z19" s="5"/>
    </row>
    <row r="20" spans="1:26" ht="15" customHeight="1">
      <c r="A20" s="194"/>
      <c r="B20" s="180" t="s">
        <v>75</v>
      </c>
      <c r="C20" s="181"/>
      <c r="D20" s="182"/>
      <c r="E20" s="74">
        <v>0</v>
      </c>
      <c r="F20" s="59">
        <v>0</v>
      </c>
      <c r="G20" s="52"/>
      <c r="H20" s="60">
        <v>0</v>
      </c>
      <c r="I20" s="183"/>
      <c r="J20" s="29"/>
      <c r="K20" s="16"/>
      <c r="L20" s="16"/>
      <c r="M20" s="31"/>
      <c r="N20" s="31"/>
      <c r="O20" s="31"/>
      <c r="P20" s="31"/>
      <c r="Q20" s="31"/>
      <c r="R20" s="16"/>
      <c r="S20" s="5"/>
      <c r="T20" s="5"/>
      <c r="U20" s="5"/>
      <c r="V20" s="5"/>
      <c r="W20" s="5"/>
      <c r="X20" s="5"/>
      <c r="Y20" s="5"/>
      <c r="Z20" s="5"/>
    </row>
    <row r="21" spans="1:26" ht="15" customHeight="1">
      <c r="A21" s="194"/>
      <c r="B21" s="185" t="s">
        <v>76</v>
      </c>
      <c r="C21" s="186"/>
      <c r="D21" s="187"/>
      <c r="E21" s="195">
        <v>169312616</v>
      </c>
      <c r="F21" s="196">
        <v>1866592538</v>
      </c>
      <c r="G21" s="196">
        <v>3606736649</v>
      </c>
      <c r="H21" s="190">
        <v>3969654789</v>
      </c>
      <c r="I21" s="191"/>
      <c r="J21" s="29"/>
      <c r="K21" s="15"/>
      <c r="L21" s="15"/>
      <c r="M21" s="31"/>
      <c r="N21" s="31"/>
      <c r="O21" s="31"/>
      <c r="P21" s="31"/>
      <c r="Q21" s="31"/>
      <c r="R21" s="16"/>
      <c r="S21" s="5"/>
      <c r="T21" s="5"/>
      <c r="U21" s="5"/>
      <c r="V21" s="5"/>
      <c r="W21" s="5"/>
      <c r="X21" s="5"/>
      <c r="Y21" s="5"/>
      <c r="Z21" s="5"/>
    </row>
    <row r="22" spans="1:26" ht="15" customHeight="1">
      <c r="A22" s="194"/>
      <c r="B22" s="180"/>
      <c r="C22" s="181"/>
      <c r="D22" s="182"/>
      <c r="E22" s="51"/>
      <c r="F22" s="52"/>
      <c r="G22" s="52"/>
      <c r="H22" s="53"/>
      <c r="I22" s="183"/>
      <c r="J22" s="29"/>
      <c r="K22" s="16"/>
      <c r="L22" s="16"/>
      <c r="M22" s="31"/>
      <c r="N22" s="31"/>
      <c r="O22" s="31"/>
      <c r="P22" s="31"/>
      <c r="Q22" s="31"/>
      <c r="R22" s="16"/>
      <c r="S22" s="5"/>
      <c r="T22" s="5"/>
      <c r="U22" s="5"/>
      <c r="V22" s="5"/>
      <c r="W22" s="5"/>
      <c r="X22" s="5"/>
      <c r="Y22" s="5"/>
      <c r="Z22" s="5"/>
    </row>
    <row r="23" spans="1:26" ht="15" customHeight="1">
      <c r="A23" s="194"/>
      <c r="B23" s="172" t="s">
        <v>77</v>
      </c>
      <c r="C23" s="173"/>
      <c r="D23" s="174"/>
      <c r="E23" s="175"/>
      <c r="F23" s="176"/>
      <c r="G23" s="176"/>
      <c r="H23" s="177"/>
      <c r="I23" s="178"/>
      <c r="J23" s="29"/>
      <c r="K23" s="16"/>
      <c r="L23" s="16"/>
      <c r="M23" s="31"/>
      <c r="N23" s="31"/>
      <c r="O23" s="31"/>
      <c r="P23" s="31"/>
      <c r="Q23" s="31"/>
      <c r="R23" s="16"/>
      <c r="S23" s="5"/>
      <c r="T23" s="5"/>
      <c r="U23" s="5"/>
      <c r="V23" s="5"/>
      <c r="W23" s="5"/>
      <c r="X23" s="5"/>
      <c r="Y23" s="5"/>
      <c r="Z23" s="5"/>
    </row>
    <row r="24" spans="1:26" ht="15" customHeight="1">
      <c r="A24" s="194"/>
      <c r="B24" s="180" t="s">
        <v>78</v>
      </c>
      <c r="C24" s="181"/>
      <c r="D24" s="182"/>
      <c r="E24" s="74">
        <v>0</v>
      </c>
      <c r="F24" s="59">
        <v>0</v>
      </c>
      <c r="G24" s="59">
        <v>0</v>
      </c>
      <c r="H24" s="60">
        <v>0</v>
      </c>
      <c r="I24" s="183"/>
      <c r="J24" s="29"/>
      <c r="K24" s="16"/>
      <c r="L24" s="16"/>
      <c r="M24" s="31"/>
      <c r="N24" s="31"/>
      <c r="O24" s="31"/>
      <c r="P24" s="31"/>
      <c r="Q24" s="31"/>
      <c r="R24" s="16"/>
      <c r="S24" s="5"/>
      <c r="T24" s="5"/>
      <c r="U24" s="5"/>
      <c r="V24" s="5"/>
      <c r="W24" s="5"/>
      <c r="X24" s="5"/>
      <c r="Y24" s="5"/>
      <c r="Z24" s="5"/>
    </row>
    <row r="25" spans="1:26" ht="15" customHeight="1">
      <c r="A25" s="194"/>
      <c r="B25" s="180" t="s">
        <v>79</v>
      </c>
      <c r="C25" s="181"/>
      <c r="D25" s="182"/>
      <c r="E25" s="74">
        <v>0</v>
      </c>
      <c r="F25" s="59">
        <v>0</v>
      </c>
      <c r="G25" s="59">
        <v>0</v>
      </c>
      <c r="H25" s="60">
        <v>0</v>
      </c>
      <c r="I25" s="183"/>
      <c r="J25" s="29"/>
      <c r="K25" s="16"/>
      <c r="L25" s="16"/>
      <c r="M25" s="31"/>
      <c r="N25" s="31"/>
      <c r="O25" s="31"/>
      <c r="P25" s="31"/>
      <c r="Q25" s="31"/>
      <c r="R25" s="16"/>
      <c r="S25" s="5"/>
      <c r="T25" s="5"/>
      <c r="U25" s="5"/>
      <c r="V25" s="5"/>
      <c r="W25" s="5"/>
      <c r="X25" s="5"/>
      <c r="Y25" s="5"/>
      <c r="Z25" s="5"/>
    </row>
    <row r="26" spans="1:26" ht="15" customHeight="1">
      <c r="A26" s="194"/>
      <c r="B26" s="180" t="s">
        <v>80</v>
      </c>
      <c r="C26" s="173"/>
      <c r="D26" s="182"/>
      <c r="E26" s="74">
        <v>0</v>
      </c>
      <c r="F26" s="59">
        <v>0</v>
      </c>
      <c r="G26" s="59">
        <v>0</v>
      </c>
      <c r="H26" s="60">
        <v>0</v>
      </c>
      <c r="I26" s="183"/>
      <c r="J26" s="29"/>
      <c r="K26" s="16"/>
      <c r="L26" s="16"/>
      <c r="M26" s="31"/>
      <c r="N26" s="31"/>
      <c r="O26" s="31"/>
      <c r="P26" s="31"/>
      <c r="Q26" s="31"/>
      <c r="R26" s="16"/>
      <c r="S26" s="5"/>
      <c r="T26" s="5"/>
      <c r="U26" s="5"/>
      <c r="V26" s="5"/>
      <c r="W26" s="5"/>
      <c r="X26" s="5"/>
      <c r="Y26" s="5"/>
      <c r="Z26" s="5"/>
    </row>
    <row r="27" spans="1:26" ht="15" customHeight="1">
      <c r="A27" s="194"/>
      <c r="B27" s="180" t="s">
        <v>81</v>
      </c>
      <c r="C27" s="173"/>
      <c r="D27" s="182"/>
      <c r="E27" s="74">
        <v>0</v>
      </c>
      <c r="F27" s="59">
        <v>0</v>
      </c>
      <c r="G27" s="59">
        <v>0</v>
      </c>
      <c r="H27" s="60">
        <v>0</v>
      </c>
      <c r="I27" s="183"/>
      <c r="J27" s="197"/>
      <c r="K27" s="15"/>
      <c r="L27" s="15"/>
      <c r="M27" s="30"/>
      <c r="N27" s="30"/>
      <c r="O27" s="30"/>
      <c r="P27" s="30"/>
      <c r="Q27" s="30"/>
      <c r="R27" s="15"/>
      <c r="S27" s="3"/>
      <c r="T27" s="3"/>
      <c r="U27" s="3"/>
      <c r="V27" s="3"/>
      <c r="W27" s="3"/>
      <c r="X27" s="3"/>
      <c r="Y27" s="3"/>
      <c r="Z27" s="3"/>
    </row>
    <row r="28" spans="1:26" ht="15" customHeight="1">
      <c r="A28" s="194"/>
      <c r="B28" s="180" t="s">
        <v>82</v>
      </c>
      <c r="C28" s="181"/>
      <c r="D28" s="182"/>
      <c r="E28" s="74">
        <v>0</v>
      </c>
      <c r="F28" s="59">
        <v>0</v>
      </c>
      <c r="G28" s="59">
        <v>0</v>
      </c>
      <c r="H28" s="60">
        <v>5564235770</v>
      </c>
      <c r="I28" s="183"/>
      <c r="J28" s="29"/>
      <c r="K28" s="16"/>
      <c r="L28" s="16"/>
      <c r="M28" s="31"/>
      <c r="N28" s="31"/>
      <c r="O28" s="31"/>
      <c r="P28" s="31"/>
      <c r="Q28" s="31"/>
      <c r="R28" s="16"/>
      <c r="S28" s="5"/>
      <c r="T28" s="5"/>
      <c r="U28" s="5"/>
      <c r="V28" s="5"/>
      <c r="W28" s="5"/>
      <c r="X28" s="5"/>
      <c r="Y28" s="5"/>
      <c r="Z28" s="5"/>
    </row>
    <row r="29" spans="1:26" ht="15" customHeight="1">
      <c r="A29" s="194"/>
      <c r="B29" s="180" t="s">
        <v>83</v>
      </c>
      <c r="C29" s="181"/>
      <c r="D29" s="182"/>
      <c r="E29" s="74">
        <v>0</v>
      </c>
      <c r="F29" s="59">
        <v>0</v>
      </c>
      <c r="G29" s="59">
        <v>0</v>
      </c>
      <c r="H29" s="60">
        <v>0</v>
      </c>
      <c r="I29" s="183"/>
      <c r="J29" s="29"/>
      <c r="K29" s="16"/>
      <c r="L29" s="16"/>
      <c r="M29" s="31"/>
      <c r="N29" s="31"/>
      <c r="O29" s="31"/>
      <c r="P29" s="31"/>
      <c r="Q29" s="31"/>
      <c r="R29" s="16"/>
      <c r="S29" s="5"/>
      <c r="T29" s="5"/>
      <c r="U29" s="5"/>
      <c r="V29" s="5"/>
      <c r="W29" s="5"/>
      <c r="X29" s="5"/>
      <c r="Y29" s="5"/>
      <c r="Z29" s="5"/>
    </row>
    <row r="30" spans="1:26" ht="15" customHeight="1">
      <c r="A30" s="194"/>
      <c r="B30" s="185" t="s">
        <v>84</v>
      </c>
      <c r="C30" s="186"/>
      <c r="D30" s="187"/>
      <c r="E30" s="195">
        <v>2654607924</v>
      </c>
      <c r="F30" s="196">
        <v>3313835557</v>
      </c>
      <c r="G30" s="196">
        <v>3863716104</v>
      </c>
      <c r="H30" s="190">
        <v>3773232977</v>
      </c>
      <c r="I30" s="191"/>
      <c r="J30" s="29"/>
      <c r="K30" s="16"/>
      <c r="L30" s="16"/>
      <c r="M30" s="31"/>
      <c r="N30" s="31"/>
      <c r="O30" s="31"/>
      <c r="P30" s="31"/>
      <c r="Q30" s="30"/>
      <c r="R30" s="16"/>
      <c r="S30" s="5"/>
      <c r="T30" s="5"/>
      <c r="U30" s="5"/>
      <c r="V30" s="5"/>
      <c r="W30" s="5"/>
      <c r="X30" s="5"/>
      <c r="Y30" s="5"/>
      <c r="Z30" s="5"/>
    </row>
    <row r="31" spans="1:26" ht="15" customHeight="1">
      <c r="A31" s="194"/>
      <c r="B31" s="180"/>
      <c r="C31" s="181"/>
      <c r="D31" s="182"/>
      <c r="E31" s="51"/>
      <c r="F31" s="52"/>
      <c r="G31" s="52"/>
      <c r="H31" s="53"/>
      <c r="I31" s="183"/>
      <c r="J31" s="29"/>
      <c r="K31" s="16"/>
      <c r="L31" s="16"/>
      <c r="M31" s="31"/>
      <c r="N31" s="31"/>
      <c r="O31" s="31"/>
      <c r="P31" s="31"/>
      <c r="Q31" s="31"/>
      <c r="R31" s="16"/>
      <c r="S31" s="5"/>
      <c r="T31" s="5"/>
      <c r="U31" s="5"/>
      <c r="V31" s="5"/>
      <c r="W31" s="5"/>
      <c r="X31" s="5"/>
      <c r="Y31" s="5"/>
      <c r="Z31" s="5"/>
    </row>
    <row r="32" spans="1:26" ht="15" customHeight="1">
      <c r="A32" s="194"/>
      <c r="B32" s="180" t="s">
        <v>85</v>
      </c>
      <c r="C32" s="173"/>
      <c r="D32" s="182"/>
      <c r="E32" s="74">
        <v>32442654</v>
      </c>
      <c r="F32" s="52">
        <v>-1959</v>
      </c>
      <c r="G32" s="52">
        <v>33087</v>
      </c>
      <c r="H32" s="53">
        <v>-12651</v>
      </c>
      <c r="I32" s="183"/>
      <c r="J32" s="198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" customHeight="1">
      <c r="A33" s="194"/>
      <c r="B33" s="185" t="s">
        <v>86</v>
      </c>
      <c r="C33" s="186"/>
      <c r="D33" s="187"/>
      <c r="E33" s="195">
        <v>9906497963</v>
      </c>
      <c r="F33" s="196">
        <v>5580343842</v>
      </c>
      <c r="G33" s="196">
        <v>10764094672</v>
      </c>
      <c r="H33" s="190">
        <v>5131803804</v>
      </c>
      <c r="I33" s="191"/>
      <c r="J33" s="2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" customHeight="1">
      <c r="A34" s="194"/>
      <c r="B34" s="180"/>
      <c r="C34" s="181"/>
      <c r="D34" s="182"/>
      <c r="E34" s="51"/>
      <c r="F34" s="52"/>
      <c r="G34" s="52"/>
      <c r="H34" s="53"/>
      <c r="I34" s="183"/>
      <c r="J34" s="2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" customHeight="1">
      <c r="A35" s="194"/>
      <c r="B35" s="185" t="s">
        <v>87</v>
      </c>
      <c r="C35" s="186"/>
      <c r="D35" s="187"/>
      <c r="E35" s="195">
        <v>16980412765</v>
      </c>
      <c r="F35" s="196">
        <v>27004038946</v>
      </c>
      <c r="G35" s="196">
        <v>32564329438</v>
      </c>
      <c r="H35" s="190">
        <v>43364039004</v>
      </c>
      <c r="I35" s="191"/>
      <c r="J35" s="2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" customHeight="1">
      <c r="A36" s="194"/>
      <c r="B36" s="199" t="s">
        <v>88</v>
      </c>
      <c r="C36" s="200"/>
      <c r="D36" s="201"/>
      <c r="E36" s="202">
        <v>27004038946</v>
      </c>
      <c r="F36" s="203">
        <v>32564329438</v>
      </c>
      <c r="G36" s="203">
        <v>43364039004</v>
      </c>
      <c r="H36" s="204">
        <f>SUM(H33:H35)</f>
        <v>48495842808</v>
      </c>
      <c r="I36" s="205"/>
      <c r="J36" s="2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62"/>
      <c r="B37" s="87"/>
      <c r="C37" s="87"/>
      <c r="D37" s="87"/>
      <c r="E37" s="87"/>
      <c r="F37" s="87"/>
      <c r="G37" s="87"/>
      <c r="H37" s="87"/>
      <c r="I37" s="87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62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62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6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62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62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62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62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62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62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62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62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62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62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62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62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62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62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62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62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62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62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62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62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62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62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62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62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62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62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62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62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62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62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62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62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62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62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62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62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62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62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62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62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62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62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62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62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62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6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62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62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62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62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62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62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62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62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62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62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62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62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62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62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62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62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62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62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62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62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62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62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62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62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62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62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62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62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62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62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62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62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62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62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62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62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62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62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62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62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62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62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62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62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62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62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62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62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62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62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62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62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62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62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62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62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62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62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62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62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62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62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62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62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62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62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62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62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62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62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62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62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62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62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62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62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62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62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62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62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62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62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62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62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62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62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62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62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62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62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62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62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62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62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62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62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62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62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62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62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62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62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62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62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62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62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62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62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62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62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62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62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62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62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62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62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62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62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62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62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62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62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62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62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62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62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62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62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62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62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62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62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62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62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62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62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62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62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62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62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62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62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62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62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62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62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62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62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62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62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A2"/>
    <mergeCell ref="B1:H1"/>
    <mergeCell ref="I3:I4"/>
  </mergeCells>
  <pageMargins left="0.7" right="0.7" top="0.75" bottom="0.75" header="0" footer="0"/>
  <pageSetup orientation="portrait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200-000041000000}">
          <x14:colorSeries rgb="FF833C0B"/>
          <x14:sparklines>
            <x14:sparkline>
              <xm:f>'Cash Flow Statements'!D36:H36</xm:f>
              <xm:sqref>I36</xm:sqref>
            </x14:sparkline>
          </x14:sparklines>
        </x14:sparklineGroup>
        <x14:sparklineGroup displayEmptyCellsAs="gap" xr2:uid="{00000000-0003-0000-0200-000040000000}">
          <x14:colorSeries rgb="FF833C0B"/>
          <x14:sparklines>
            <x14:sparkline>
              <xm:f>'Cash Flow Statements'!D35:H35</xm:f>
              <xm:sqref>I35</xm:sqref>
            </x14:sparkline>
          </x14:sparklines>
        </x14:sparklineGroup>
        <x14:sparklineGroup displayEmptyCellsAs="gap" xr2:uid="{00000000-0003-0000-0200-00003F000000}">
          <x14:colorSeries rgb="FF833C0B"/>
          <x14:sparklines>
            <x14:sparkline>
              <xm:f>'Cash Flow Statements'!D33:H33</xm:f>
              <xm:sqref>I33</xm:sqref>
            </x14:sparkline>
          </x14:sparklines>
        </x14:sparklineGroup>
        <x14:sparklineGroup displayEmptyCellsAs="gap" xr2:uid="{00000000-0003-0000-0200-00003E000000}">
          <x14:colorSeries rgb="FF833C0B"/>
          <x14:sparklines>
            <x14:sparkline>
              <xm:f>'Cash Flow Statements'!D32:H32</xm:f>
              <xm:sqref>I32</xm:sqref>
            </x14:sparkline>
          </x14:sparklines>
        </x14:sparklineGroup>
        <x14:sparklineGroup displayEmptyCellsAs="gap" xr2:uid="{00000000-0003-0000-0200-00003D000000}">
          <x14:colorSeries rgb="FF833C0B"/>
          <x14:sparklines>
            <x14:sparkline>
              <xm:f>'Cash Flow Statements'!D30:H30</xm:f>
              <xm:sqref>I30</xm:sqref>
            </x14:sparkline>
          </x14:sparklines>
        </x14:sparklineGroup>
        <x14:sparklineGroup displayEmptyCellsAs="gap" xr2:uid="{00000000-0003-0000-0200-00003C000000}">
          <x14:colorSeries rgb="FF833C0B"/>
          <x14:sparklines>
            <x14:sparkline>
              <xm:f>'Cash Flow Statements'!D29:H29</xm:f>
              <xm:sqref>I29</xm:sqref>
            </x14:sparkline>
          </x14:sparklines>
        </x14:sparklineGroup>
        <x14:sparklineGroup displayEmptyCellsAs="gap" xr2:uid="{00000000-0003-0000-0200-00003B000000}">
          <x14:colorSeries rgb="FF833C0B"/>
          <x14:sparklines>
            <x14:sparkline>
              <xm:f>'Cash Flow Statements'!D28:H28</xm:f>
              <xm:sqref>I28</xm:sqref>
            </x14:sparkline>
          </x14:sparklines>
        </x14:sparklineGroup>
        <x14:sparklineGroup displayEmptyCellsAs="gap" xr2:uid="{00000000-0003-0000-0200-00003A000000}">
          <x14:colorSeries rgb="FF833C0B"/>
          <x14:sparklines>
            <x14:sparkline>
              <xm:f>'Cash Flow Statements'!D26:H26</xm:f>
              <xm:sqref>I26</xm:sqref>
            </x14:sparkline>
          </x14:sparklines>
        </x14:sparklineGroup>
        <x14:sparklineGroup displayEmptyCellsAs="gap" xr2:uid="{00000000-0003-0000-0200-000039000000}">
          <x14:colorSeries rgb="FF833C0B"/>
          <x14:sparklines>
            <x14:sparkline>
              <xm:f>'Cash Flow Statements'!D24:H24</xm:f>
              <xm:sqref>I24</xm:sqref>
            </x14:sparkline>
          </x14:sparklines>
        </x14:sparklineGroup>
        <x14:sparklineGroup displayEmptyCellsAs="gap" xr2:uid="{00000000-0003-0000-0200-000038000000}">
          <x14:colorSeries rgb="FF833C0B"/>
          <x14:sparklines>
            <x14:sparkline>
              <xm:f>'Cash Flow Statements'!D21:H21</xm:f>
              <xm:sqref>I21</xm:sqref>
            </x14:sparkline>
          </x14:sparklines>
        </x14:sparklineGroup>
        <x14:sparklineGroup displayEmptyCellsAs="gap" xr2:uid="{00000000-0003-0000-0200-000037000000}">
          <x14:colorSeries rgb="FF833C0B"/>
          <x14:sparklines>
            <x14:sparkline>
              <xm:f>'Cash Flow Statements'!D19:H19</xm:f>
              <xm:sqref>I19</xm:sqref>
            </x14:sparkline>
          </x14:sparklines>
        </x14:sparklineGroup>
        <x14:sparklineGroup displayEmptyCellsAs="gap" xr2:uid="{00000000-0003-0000-0200-000036000000}">
          <x14:colorSeries rgb="FF833C0B"/>
          <x14:sparklines>
            <x14:sparkline>
              <xm:f>'Cash Flow Statements'!D18:H18</xm:f>
              <xm:sqref>I18</xm:sqref>
            </x14:sparkline>
          </x14:sparklines>
        </x14:sparklineGroup>
        <x14:sparklineGroup displayEmptyCellsAs="gap" xr2:uid="{00000000-0003-0000-0200-000035000000}">
          <x14:colorSeries rgb="FF833C0B"/>
          <x14:sparklines>
            <x14:sparkline>
              <xm:f>'Cash Flow Statements'!D17:H17</xm:f>
              <xm:sqref>I17</xm:sqref>
            </x14:sparkline>
          </x14:sparklines>
        </x14:sparklineGroup>
        <x14:sparklineGroup displayEmptyCellsAs="gap" xr2:uid="{00000000-0003-0000-0200-000034000000}">
          <x14:colorSeries rgb="FF833C0B"/>
          <x14:sparklines>
            <x14:sparkline>
              <xm:f>'Cash Flow Statements'!D16:H16</xm:f>
              <xm:sqref>I16</xm:sqref>
            </x14:sparkline>
          </x14:sparklines>
        </x14:sparklineGroup>
        <x14:sparklineGroup displayEmptyCellsAs="gap" xr2:uid="{00000000-0003-0000-0200-000033000000}">
          <x14:colorSeries rgb="FF833C0B"/>
          <x14:sparklines>
            <x14:sparkline>
              <xm:f>'Cash Flow Statements'!D13:H13</xm:f>
              <xm:sqref>I13</xm:sqref>
            </x14:sparkline>
          </x14:sparklines>
        </x14:sparklineGroup>
        <x14:sparklineGroup displayEmptyCellsAs="gap" xr2:uid="{00000000-0003-0000-0200-000032000000}">
          <x14:colorSeries rgb="FF833C0B"/>
          <x14:sparklines>
            <x14:sparkline>
              <xm:f>'Cash Flow Statements'!D12:H12</xm:f>
              <xm:sqref>I12</xm:sqref>
            </x14:sparkline>
          </x14:sparklines>
        </x14:sparklineGroup>
        <x14:sparklineGroup displayEmptyCellsAs="gap" xr2:uid="{00000000-0003-0000-0200-000031000000}">
          <x14:colorSeries rgb="FF833C0B"/>
          <x14:sparklines>
            <x14:sparkline>
              <xm:f>'Cash Flow Statements'!D11:H11</xm:f>
              <xm:sqref>I11</xm:sqref>
            </x14:sparkline>
          </x14:sparklines>
        </x14:sparklineGroup>
        <x14:sparklineGroup displayEmptyCellsAs="gap" xr2:uid="{00000000-0003-0000-0200-000030000000}">
          <x14:colorSeries rgb="FF833C0B"/>
          <x14:sparklines>
            <x14:sparkline>
              <xm:f>'Cash Flow Statements'!D9:H9</xm:f>
              <xm:sqref>I9</xm:sqref>
            </x14:sparkline>
          </x14:sparklines>
        </x14:sparklineGroup>
        <x14:sparklineGroup displayEmptyCellsAs="gap" xr2:uid="{00000000-0003-0000-0200-00002F000000}">
          <x14:colorSeries rgb="FF833C0B"/>
          <x14:sparklines>
            <x14:sparkline>
              <xm:f>'Cash Flow Statements'!D8:H8</xm:f>
              <xm:sqref>I8</xm:sqref>
            </x14:sparkline>
          </x14:sparklines>
        </x14:sparklineGroup>
        <x14:sparklineGroup displayEmptyCellsAs="gap" xr2:uid="{00000000-0003-0000-0200-00002E000000}">
          <x14:colorSeries rgb="FF833C0B"/>
          <x14:sparklines>
            <x14:sparkline>
              <xm:f>'Cash Flow Statements'!D7:H7</xm:f>
              <xm:sqref>I7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I1000"/>
  <sheetViews>
    <sheetView workbookViewId="0">
      <selection sqref="A1:A2"/>
    </sheetView>
  </sheetViews>
  <sheetFormatPr defaultColWidth="12.625" defaultRowHeight="15" customHeight="1"/>
  <cols>
    <col min="1" max="1" width="10.375" customWidth="1"/>
    <col min="2" max="2" width="47.375" customWidth="1"/>
    <col min="3" max="7" width="9.875" customWidth="1"/>
    <col min="8" max="8" width="3" customWidth="1"/>
    <col min="9" max="14" width="10" customWidth="1"/>
    <col min="15" max="15" width="1.5" customWidth="1"/>
    <col min="16" max="26" width="10" customWidth="1"/>
    <col min="27" max="27" width="2.5" customWidth="1"/>
    <col min="28" max="35" width="10" customWidth="1"/>
  </cols>
  <sheetData>
    <row r="1" spans="1:35" ht="30" customHeight="1">
      <c r="A1" s="309"/>
      <c r="B1" s="319" t="s">
        <v>89</v>
      </c>
      <c r="C1" s="312"/>
      <c r="D1" s="312"/>
      <c r="E1" s="312"/>
      <c r="F1" s="312"/>
      <c r="G1" s="313"/>
      <c r="H1" s="206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</row>
    <row r="2" spans="1:35" ht="15" customHeight="1">
      <c r="A2" s="310"/>
      <c r="B2" s="320" t="s">
        <v>90</v>
      </c>
      <c r="C2" s="321"/>
      <c r="D2" s="321"/>
      <c r="E2" s="321"/>
      <c r="F2" s="321"/>
      <c r="G2" s="322"/>
      <c r="H2" s="206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  <c r="AI2" s="207"/>
    </row>
    <row r="3" spans="1:35" ht="15" customHeight="1">
      <c r="A3" s="17"/>
      <c r="B3" s="323"/>
      <c r="C3" s="324"/>
      <c r="D3" s="324"/>
      <c r="E3" s="324"/>
      <c r="F3" s="324"/>
      <c r="G3" s="325"/>
      <c r="H3" s="206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</row>
    <row r="4" spans="1:35" ht="15" customHeight="1">
      <c r="A4" s="17"/>
      <c r="B4" s="207"/>
      <c r="C4" s="207"/>
      <c r="D4" s="207">
        <f>'Balance Sheets'!E3</f>
        <v>2019</v>
      </c>
      <c r="E4" s="207">
        <f>'Balance Sheets'!F3</f>
        <v>2020</v>
      </c>
      <c r="F4" s="207">
        <f>'Balance Sheets'!G3</f>
        <v>2021</v>
      </c>
      <c r="G4" s="207">
        <f>'Balance Sheets'!H3</f>
        <v>2022</v>
      </c>
      <c r="H4" s="206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H4" s="207"/>
      <c r="AI4" s="207"/>
    </row>
    <row r="5" spans="1:35" ht="15" customHeight="1">
      <c r="A5" s="17"/>
      <c r="B5" s="207" t="str">
        <f>'Balance Sheets'!B5</f>
        <v>ASSETS</v>
      </c>
      <c r="C5" s="207"/>
      <c r="D5" s="207"/>
      <c r="E5" s="207"/>
      <c r="F5" s="207"/>
      <c r="G5" s="207"/>
      <c r="H5" s="206"/>
      <c r="I5" s="207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207"/>
      <c r="W5" s="207"/>
      <c r="X5" s="207"/>
      <c r="Y5" s="207"/>
      <c r="Z5" s="207"/>
      <c r="AA5" s="207"/>
      <c r="AB5" s="207"/>
      <c r="AC5" s="207"/>
      <c r="AD5" s="207"/>
      <c r="AE5" s="207"/>
      <c r="AF5" s="207"/>
      <c r="AG5" s="207"/>
      <c r="AH5" s="207"/>
      <c r="AI5" s="207"/>
    </row>
    <row r="6" spans="1:35" ht="15" customHeight="1">
      <c r="A6" s="17"/>
      <c r="B6" s="207"/>
      <c r="C6" s="207"/>
      <c r="D6" s="207"/>
      <c r="E6" s="207"/>
      <c r="F6" s="207"/>
      <c r="G6" s="207"/>
      <c r="H6" s="206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207"/>
      <c r="AG6" s="207"/>
      <c r="AH6" s="207"/>
      <c r="AI6" s="207"/>
    </row>
    <row r="7" spans="1:35" ht="15" customHeight="1">
      <c r="A7" s="17"/>
      <c r="B7" s="207" t="str">
        <f>'Balance Sheets'!B7</f>
        <v>NON-CURRENT ASSETS</v>
      </c>
      <c r="C7" s="207"/>
      <c r="D7" s="207"/>
      <c r="E7" s="207"/>
      <c r="F7" s="207"/>
      <c r="G7" s="207"/>
      <c r="H7" s="206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07"/>
    </row>
    <row r="8" spans="1:35" ht="15" customHeight="1">
      <c r="A8" s="42"/>
      <c r="B8" s="208" t="str">
        <f>'Balance Sheets'!B8</f>
        <v>Property, plant and equipment</v>
      </c>
      <c r="C8" s="209"/>
      <c r="D8" s="209">
        <f>'Balance Sheets'!E8/'Balance Sheets'!E$19</f>
        <v>0.28905193736843959</v>
      </c>
      <c r="E8" s="209">
        <f>'Balance Sheets'!F8/'Balance Sheets'!F$19</f>
        <v>0.25511686807427836</v>
      </c>
      <c r="F8" s="209">
        <f>'Balance Sheets'!G8/'Balance Sheets'!G$19</f>
        <v>0.23974396224312108</v>
      </c>
      <c r="G8" s="209">
        <f>'Balance Sheets'!H8/'Balance Sheets'!H$19</f>
        <v>0.247140527443869</v>
      </c>
      <c r="H8" s="206"/>
      <c r="I8" s="207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207"/>
      <c r="AF8" s="207"/>
      <c r="AG8" s="207"/>
      <c r="AH8" s="207"/>
      <c r="AI8" s="207"/>
    </row>
    <row r="9" spans="1:35" ht="15" customHeight="1">
      <c r="A9" s="17"/>
      <c r="B9" s="207" t="str">
        <f>'Balance Sheets'!B9</f>
        <v>Intangible assets</v>
      </c>
      <c r="C9" s="209"/>
      <c r="D9" s="209">
        <f>'Balance Sheets'!E9/'Balance Sheets'!E$19</f>
        <v>4.1768601697357223E-2</v>
      </c>
      <c r="E9" s="209">
        <f>'Balance Sheets'!F9/'Balance Sheets'!F$19</f>
        <v>3.2900124717603584E-2</v>
      </c>
      <c r="F9" s="209">
        <f>'Balance Sheets'!G9/'Balance Sheets'!G$19</f>
        <v>4.8446538416250497E-2</v>
      </c>
      <c r="G9" s="209">
        <f>'Balance Sheets'!H9/'Balance Sheets'!H$19</f>
        <v>4.5517173790428654E-2</v>
      </c>
      <c r="H9" s="206"/>
      <c r="I9" s="207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207"/>
      <c r="AE9" s="207"/>
      <c r="AF9" s="207"/>
      <c r="AG9" s="207"/>
      <c r="AH9" s="207"/>
      <c r="AI9" s="207"/>
    </row>
    <row r="10" spans="1:35" ht="15" customHeight="1">
      <c r="A10" s="17"/>
      <c r="B10" s="207" t="str">
        <f>'Balance Sheets'!B10</f>
        <v>Other receivables</v>
      </c>
      <c r="C10" s="209"/>
      <c r="D10" s="209">
        <f>'Balance Sheets'!E10/'Balance Sheets'!E$19</f>
        <v>0.13676444076936062</v>
      </c>
      <c r="E10" s="209">
        <f>'Balance Sheets'!F10/'Balance Sheets'!F$19</f>
        <v>0.13284593313461693</v>
      </c>
      <c r="F10" s="209">
        <f>'Balance Sheets'!G10/'Balance Sheets'!G$19</f>
        <v>0.13480505527268771</v>
      </c>
      <c r="G10" s="209">
        <f>'Balance Sheets'!H10/'Balance Sheets'!H$19</f>
        <v>0.14048668896571878</v>
      </c>
      <c r="H10" s="206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</row>
    <row r="11" spans="1:35" ht="15" customHeight="1">
      <c r="A11" s="17"/>
      <c r="B11" s="207"/>
      <c r="C11" s="209"/>
      <c r="D11" s="209"/>
      <c r="E11" s="209"/>
      <c r="F11" s="209"/>
      <c r="G11" s="209"/>
      <c r="H11" s="206"/>
      <c r="I11" s="207"/>
      <c r="J11" s="207"/>
      <c r="K11" s="207"/>
      <c r="L11" s="207"/>
      <c r="M11" s="207"/>
      <c r="N11" s="207"/>
      <c r="O11" s="207"/>
      <c r="P11" s="207"/>
      <c r="Q11" s="207"/>
      <c r="R11" s="207"/>
      <c r="S11" s="207"/>
      <c r="T11" s="207"/>
      <c r="U11" s="207"/>
      <c r="V11" s="207"/>
      <c r="W11" s="207"/>
      <c r="X11" s="207"/>
      <c r="Y11" s="207"/>
      <c r="Z11" s="207"/>
      <c r="AA11" s="207"/>
      <c r="AB11" s="207"/>
      <c r="AC11" s="207"/>
      <c r="AD11" s="207"/>
      <c r="AE11" s="207"/>
      <c r="AF11" s="207"/>
      <c r="AG11" s="207"/>
      <c r="AH11" s="207"/>
      <c r="AI11" s="207"/>
    </row>
    <row r="12" spans="1:35" ht="15" customHeight="1">
      <c r="A12" s="17"/>
      <c r="B12" s="207" t="str">
        <f>'Balance Sheets'!B12</f>
        <v>CURRENT ASSETS</v>
      </c>
      <c r="C12" s="209"/>
      <c r="D12" s="209"/>
      <c r="E12" s="209"/>
      <c r="F12" s="209"/>
      <c r="G12" s="209"/>
      <c r="H12" s="206"/>
      <c r="I12" s="207"/>
      <c r="J12" s="207"/>
      <c r="K12" s="207"/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7"/>
      <c r="AH12" s="207"/>
      <c r="AI12" s="207"/>
    </row>
    <row r="13" spans="1:35" ht="15" customHeight="1">
      <c r="A13" s="17"/>
      <c r="B13" s="207" t="str">
        <f>'Balance Sheets'!B13</f>
        <v>Inventories</v>
      </c>
      <c r="C13" s="209"/>
      <c r="D13" s="209">
        <f>'Balance Sheets'!E13/'Balance Sheets'!E$19</f>
        <v>6.3711215083948905E-2</v>
      </c>
      <c r="E13" s="209">
        <f>'Balance Sheets'!F13/'Balance Sheets'!F$19</f>
        <v>6.9511078928011422E-2</v>
      </c>
      <c r="F13" s="209">
        <f>'Balance Sheets'!G13/'Balance Sheets'!G$19</f>
        <v>7.5905973647586639E-2</v>
      </c>
      <c r="G13" s="209">
        <f>'Balance Sheets'!H13/'Balance Sheets'!H$19</f>
        <v>7.4681389991649361E-2</v>
      </c>
      <c r="H13" s="206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</row>
    <row r="14" spans="1:35" ht="15" customHeight="1">
      <c r="A14" s="17"/>
      <c r="B14" s="207" t="str">
        <f>'Balance Sheets'!B14</f>
        <v>Trade receivables</v>
      </c>
      <c r="C14" s="209"/>
      <c r="D14" s="209">
        <f>'Balance Sheets'!E14/'Balance Sheets'!E$19</f>
        <v>2.1648005833694747E-2</v>
      </c>
      <c r="E14" s="209">
        <f>'Balance Sheets'!F14/'Balance Sheets'!F$19</f>
        <v>1.8581003467369697E-2</v>
      </c>
      <c r="F14" s="209">
        <f>'Balance Sheets'!G14/'Balance Sheets'!G$19</f>
        <v>1.7140887704246183E-2</v>
      </c>
      <c r="G14" s="209">
        <f>'Balance Sheets'!H14/'Balance Sheets'!H$19</f>
        <v>3.0867530715220023E-2</v>
      </c>
      <c r="H14" s="206"/>
      <c r="I14" s="207"/>
      <c r="J14" s="207"/>
      <c r="K14" s="207"/>
      <c r="L14" s="207"/>
      <c r="M14" s="207"/>
      <c r="N14" s="207"/>
      <c r="O14" s="207"/>
      <c r="P14" s="207"/>
      <c r="Q14" s="207"/>
      <c r="R14" s="207"/>
      <c r="S14" s="207"/>
      <c r="T14" s="207"/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07"/>
      <c r="AI14" s="207"/>
    </row>
    <row r="15" spans="1:35" ht="15" customHeight="1">
      <c r="A15" s="17"/>
      <c r="B15" s="207" t="str">
        <f>'Balance Sheets'!B15</f>
        <v>Advances, Deposits and Prepayments</v>
      </c>
      <c r="C15" s="209"/>
      <c r="D15" s="209">
        <f>'Balance Sheets'!E15/'Balance Sheets'!E$19</f>
        <v>3.2048893896563249E-2</v>
      </c>
      <c r="E15" s="209">
        <f>'Balance Sheets'!F15/'Balance Sheets'!F$19</f>
        <v>3.3340546650913329E-2</v>
      </c>
      <c r="F15" s="209">
        <f>'Balance Sheets'!G15/'Balance Sheets'!G$19</f>
        <v>2.9656785313260197E-2</v>
      </c>
      <c r="G15" s="209">
        <f>'Balance Sheets'!H15/'Balance Sheets'!H$19</f>
        <v>1.614745408658854E-2</v>
      </c>
      <c r="H15" s="206"/>
      <c r="I15" s="207"/>
      <c r="J15" s="207"/>
      <c r="K15" s="207"/>
      <c r="L15" s="207"/>
      <c r="M15" s="207"/>
      <c r="N15" s="207"/>
      <c r="O15" s="207"/>
      <c r="P15" s="207"/>
      <c r="Q15" s="207"/>
      <c r="R15" s="207"/>
      <c r="S15" s="207"/>
      <c r="T15" s="207"/>
      <c r="U15" s="207"/>
      <c r="V15" s="207"/>
      <c r="W15" s="207"/>
      <c r="X15" s="207"/>
      <c r="Y15" s="207"/>
      <c r="Z15" s="207"/>
      <c r="AA15" s="207"/>
      <c r="AB15" s="207"/>
      <c r="AC15" s="207"/>
      <c r="AD15" s="207"/>
      <c r="AE15" s="207"/>
      <c r="AF15" s="207"/>
      <c r="AG15" s="207"/>
      <c r="AH15" s="207"/>
      <c r="AI15" s="207"/>
    </row>
    <row r="16" spans="1:35" ht="15" customHeight="1">
      <c r="A16" s="17"/>
      <c r="B16" s="207" t="str">
        <f>'Balance Sheets'!B16</f>
        <v>Short Term Loan</v>
      </c>
      <c r="C16" s="209"/>
      <c r="D16" s="209">
        <f>'Balance Sheets'!E16/'Balance Sheets'!E$19</f>
        <v>4.0710072986840887E-2</v>
      </c>
      <c r="E16" s="209">
        <f>'Balance Sheets'!F16/'Balance Sheets'!F$19</f>
        <v>5.9696043716410227E-2</v>
      </c>
      <c r="F16" s="209">
        <f>'Balance Sheets'!G16/'Balance Sheets'!G$19</f>
        <v>0</v>
      </c>
      <c r="G16" s="209">
        <f>'Balance Sheets'!H16/'Balance Sheets'!H$19</f>
        <v>0</v>
      </c>
      <c r="H16" s="206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  <c r="AE16" s="207"/>
      <c r="AF16" s="207"/>
      <c r="AG16" s="207"/>
      <c r="AH16" s="207"/>
      <c r="AI16" s="207"/>
    </row>
    <row r="17" spans="1:35" ht="15" customHeight="1">
      <c r="A17" s="17"/>
      <c r="B17" s="207" t="str">
        <f>'Balance Sheets'!B17</f>
        <v>Cash and cash equivalents</v>
      </c>
      <c r="C17" s="209"/>
      <c r="D17" s="209">
        <f>'Balance Sheets'!E17/'Balance Sheets'!E$19</f>
        <v>0.37429683236379474</v>
      </c>
      <c r="E17" s="209">
        <f>'Balance Sheets'!F17/'Balance Sheets'!F$19</f>
        <v>0.39799893710083883</v>
      </c>
      <c r="F17" s="209">
        <f>'Balance Sheets'!G17/'Balance Sheets'!G$19</f>
        <v>0.45430079740284768</v>
      </c>
      <c r="G17" s="209">
        <f>'Balance Sheets'!H17/'Balance Sheets'!H$19</f>
        <v>0.44515923501561749</v>
      </c>
      <c r="H17" s="206"/>
      <c r="I17" s="207"/>
      <c r="J17" s="207"/>
      <c r="K17" s="207"/>
      <c r="L17" s="207"/>
      <c r="M17" s="207"/>
      <c r="N17" s="207"/>
      <c r="O17" s="207"/>
      <c r="P17" s="207"/>
      <c r="Q17" s="207"/>
      <c r="R17" s="207"/>
      <c r="S17" s="207"/>
      <c r="T17" s="207"/>
      <c r="U17" s="207"/>
      <c r="V17" s="207"/>
      <c r="W17" s="207"/>
      <c r="X17" s="207"/>
      <c r="Y17" s="207"/>
      <c r="Z17" s="207"/>
      <c r="AA17" s="207"/>
      <c r="AB17" s="207"/>
      <c r="AC17" s="207"/>
      <c r="AD17" s="207"/>
      <c r="AE17" s="207"/>
      <c r="AF17" s="207"/>
      <c r="AG17" s="207"/>
      <c r="AH17" s="207"/>
      <c r="AI17" s="207"/>
    </row>
    <row r="18" spans="1:35" ht="15" customHeight="1">
      <c r="A18" s="62"/>
      <c r="B18" s="207"/>
      <c r="C18" s="209"/>
      <c r="D18" s="209"/>
      <c r="E18" s="209"/>
      <c r="F18" s="209"/>
      <c r="G18" s="209"/>
      <c r="H18" s="206"/>
      <c r="I18" s="207"/>
      <c r="J18" s="207"/>
      <c r="K18" s="207"/>
      <c r="L18" s="207"/>
      <c r="M18" s="207"/>
      <c r="N18" s="207"/>
      <c r="O18" s="207"/>
      <c r="P18" s="207"/>
      <c r="Q18" s="207"/>
      <c r="R18" s="207"/>
      <c r="S18" s="207"/>
      <c r="T18" s="207"/>
      <c r="U18" s="207"/>
      <c r="V18" s="207"/>
      <c r="W18" s="207"/>
      <c r="X18" s="207"/>
      <c r="Y18" s="207"/>
      <c r="Z18" s="207"/>
      <c r="AA18" s="207"/>
      <c r="AB18" s="207"/>
      <c r="AC18" s="207"/>
      <c r="AD18" s="207"/>
      <c r="AE18" s="207"/>
      <c r="AF18" s="207"/>
      <c r="AG18" s="207"/>
      <c r="AH18" s="207"/>
      <c r="AI18" s="207"/>
    </row>
    <row r="19" spans="1:35" ht="15" customHeight="1">
      <c r="A19" s="62"/>
      <c r="B19" s="210" t="str">
        <f>'Balance Sheets'!B19</f>
        <v>TOTAL ASSETS</v>
      </c>
      <c r="C19" s="211"/>
      <c r="D19" s="211">
        <f>'Balance Sheets'!E19/'Balance Sheets'!E19</f>
        <v>1</v>
      </c>
      <c r="E19" s="211">
        <f>'Balance Sheets'!F19/'Balance Sheets'!F19</f>
        <v>1</v>
      </c>
      <c r="F19" s="211">
        <f>'Balance Sheets'!G19/'Balance Sheets'!G19</f>
        <v>1</v>
      </c>
      <c r="G19" s="211">
        <f>'Balance Sheets'!H19/'Balance Sheets'!H19</f>
        <v>1</v>
      </c>
      <c r="H19" s="206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</row>
    <row r="20" spans="1:35" ht="15" customHeight="1">
      <c r="A20" s="62"/>
      <c r="B20" s="207"/>
      <c r="C20" s="207"/>
      <c r="D20" s="207"/>
      <c r="E20" s="207"/>
      <c r="F20" s="207"/>
      <c r="G20" s="207"/>
      <c r="H20" s="206"/>
      <c r="I20" s="207"/>
      <c r="J20" s="207"/>
      <c r="K20" s="207"/>
      <c r="L20" s="207"/>
      <c r="M20" s="207"/>
      <c r="N20" s="207"/>
      <c r="O20" s="207" t="s">
        <v>91</v>
      </c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7"/>
    </row>
    <row r="21" spans="1:35" ht="15" customHeight="1">
      <c r="A21" s="62"/>
      <c r="B21" s="207" t="str">
        <f>'Balance Sheets'!B21</f>
        <v>EQUITY &amp; LIABILITIES</v>
      </c>
      <c r="C21" s="207"/>
      <c r="D21" s="207"/>
      <c r="E21" s="207"/>
      <c r="F21" s="207"/>
      <c r="G21" s="207"/>
      <c r="H21" s="206"/>
      <c r="I21" s="207"/>
      <c r="J21" s="207"/>
      <c r="K21" s="207"/>
      <c r="L21" s="207"/>
      <c r="M21" s="207"/>
      <c r="N21" s="207"/>
      <c r="O21" s="207"/>
      <c r="P21" s="207"/>
      <c r="Q21" s="207"/>
      <c r="R21" s="207"/>
      <c r="S21" s="207"/>
      <c r="T21" s="207"/>
      <c r="U21" s="207"/>
      <c r="V21" s="207"/>
      <c r="W21" s="207"/>
      <c r="X21" s="207"/>
      <c r="Y21" s="207"/>
      <c r="Z21" s="207"/>
      <c r="AA21" s="207"/>
      <c r="AB21" s="207"/>
      <c r="AC21" s="207"/>
      <c r="AD21" s="207"/>
      <c r="AE21" s="207"/>
      <c r="AF21" s="207"/>
      <c r="AG21" s="207"/>
      <c r="AH21" s="207"/>
      <c r="AI21" s="207"/>
    </row>
    <row r="22" spans="1:35" ht="15" customHeight="1">
      <c r="A22" s="62"/>
      <c r="B22" s="207"/>
      <c r="C22" s="207"/>
      <c r="D22" s="207"/>
      <c r="E22" s="207"/>
      <c r="F22" s="207"/>
      <c r="G22" s="207"/>
      <c r="H22" s="206"/>
      <c r="I22" s="207"/>
      <c r="J22" s="207"/>
      <c r="K22" s="207"/>
      <c r="L22" s="207"/>
      <c r="M22" s="207"/>
      <c r="N22" s="207"/>
      <c r="O22" s="207"/>
      <c r="P22" s="207"/>
      <c r="Q22" s="207"/>
      <c r="R22" s="207"/>
      <c r="S22" s="207"/>
      <c r="T22" s="207"/>
      <c r="U22" s="207"/>
      <c r="V22" s="207"/>
      <c r="W22" s="207"/>
      <c r="X22" s="207"/>
      <c r="Y22" s="207"/>
      <c r="Z22" s="207"/>
      <c r="AA22" s="207"/>
      <c r="AB22" s="207"/>
      <c r="AC22" s="207"/>
      <c r="AD22" s="207"/>
      <c r="AE22" s="207"/>
      <c r="AF22" s="207"/>
      <c r="AG22" s="207"/>
      <c r="AH22" s="207"/>
      <c r="AI22" s="207"/>
    </row>
    <row r="23" spans="1:35" ht="15" customHeight="1">
      <c r="A23" s="62"/>
      <c r="B23" s="207" t="str">
        <f>'Balance Sheets'!B23</f>
        <v>Share capital</v>
      </c>
      <c r="C23" s="209"/>
      <c r="D23" s="209">
        <f>'Balance Sheets'!E23/'Balance Sheets'!E$51</f>
        <v>0.10936266612656545</v>
      </c>
      <c r="E23" s="209">
        <f>'Balance Sheets'!F23/'Balance Sheets'!F$51</f>
        <v>0.10318230209000426</v>
      </c>
      <c r="F23" s="209">
        <f>'Balance Sheets'!G23/'Balance Sheets'!G$51</f>
        <v>9.2868517313254031E-2</v>
      </c>
      <c r="G23" s="209">
        <f>'Balance Sheets'!H23/'Balance Sheets'!H$51</f>
        <v>8.0594713689329966E-2</v>
      </c>
      <c r="H23" s="206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</row>
    <row r="24" spans="1:35" ht="15" customHeight="1">
      <c r="A24" s="62"/>
      <c r="B24" s="207" t="str">
        <f>'Balance Sheets'!B24</f>
        <v>Retained earnings</v>
      </c>
      <c r="C24" s="209"/>
      <c r="D24" s="209">
        <f>'Balance Sheets'!E24/'Balance Sheets'!E$51</f>
        <v>0.76917304807607034</v>
      </c>
      <c r="E24" s="209">
        <f>'Balance Sheets'!F24/'Balance Sheets'!F$51</f>
        <v>0.79419407264502595</v>
      </c>
      <c r="F24" s="209">
        <f>'Balance Sheets'!G24/'Balance Sheets'!G$51</f>
        <v>0.82501395619615492</v>
      </c>
      <c r="G24" s="209">
        <f>'Balance Sheets'!H24/'Balance Sheets'!H$51</f>
        <v>0.83288091159508992</v>
      </c>
      <c r="H24" s="206"/>
      <c r="I24" s="207"/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07"/>
      <c r="AD24" s="207"/>
      <c r="AE24" s="207"/>
      <c r="AF24" s="207"/>
      <c r="AG24" s="207"/>
      <c r="AH24" s="207"/>
      <c r="AI24" s="207"/>
    </row>
    <row r="25" spans="1:35" ht="15" customHeight="1">
      <c r="A25" s="62"/>
      <c r="B25" s="207" t="str">
        <f>'Balance Sheets'!B25</f>
        <v>Other components of equity</v>
      </c>
      <c r="C25" s="209"/>
      <c r="D25" s="209">
        <f>'Balance Sheets'!E25/'Balance Sheets'!E$51</f>
        <v>6.2342057347998185E-2</v>
      </c>
      <c r="E25" s="209">
        <f>'Balance Sheets'!F25/'Balance Sheets'!F$51</f>
        <v>4.7450195934468739E-2</v>
      </c>
      <c r="F25" s="209">
        <f>'Balance Sheets'!G25/'Balance Sheets'!G$51</f>
        <v>3.4369895488338041E-2</v>
      </c>
      <c r="G25" s="209">
        <f>'Balance Sheets'!H25/'Balance Sheets'!H$51</f>
        <v>2.7102386269687462E-2</v>
      </c>
      <c r="H25" s="206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207"/>
      <c r="AA25" s="207"/>
      <c r="AB25" s="207"/>
      <c r="AC25" s="207"/>
      <c r="AD25" s="207"/>
      <c r="AE25" s="207"/>
      <c r="AF25" s="207"/>
      <c r="AG25" s="207"/>
      <c r="AH25" s="207"/>
      <c r="AI25" s="207"/>
    </row>
    <row r="26" spans="1:35" ht="15" customHeight="1">
      <c r="A26" s="62"/>
      <c r="B26" s="207" t="str">
        <f>'Balance Sheets'!B26</f>
        <v>Foreign currency translation</v>
      </c>
      <c r="C26" s="209"/>
      <c r="D26" s="209">
        <f>'Balance Sheets'!E26/'Balance Sheets'!E$51</f>
        <v>0</v>
      </c>
      <c r="E26" s="209">
        <f>'Balance Sheets'!F26/'Balance Sheets'!F$51</f>
        <v>0</v>
      </c>
      <c r="F26" s="209">
        <f>'Balance Sheets'!G26/'Balance Sheets'!G$51</f>
        <v>0</v>
      </c>
      <c r="G26" s="209">
        <f>'Balance Sheets'!H26/'Balance Sheets'!H$51</f>
        <v>0</v>
      </c>
      <c r="H26" s="206"/>
      <c r="I26" s="207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  <c r="W26" s="207"/>
      <c r="X26" s="207"/>
      <c r="Y26" s="207"/>
      <c r="Z26" s="207"/>
      <c r="AA26" s="207"/>
      <c r="AB26" s="207"/>
      <c r="AC26" s="207"/>
      <c r="AD26" s="207"/>
      <c r="AE26" s="207"/>
      <c r="AF26" s="207"/>
      <c r="AG26" s="207"/>
      <c r="AH26" s="207"/>
      <c r="AI26" s="207"/>
    </row>
    <row r="27" spans="1:35" ht="15" customHeight="1">
      <c r="A27" s="62"/>
      <c r="B27" s="207" t="str">
        <f>'Balance Sheets'!B27</f>
        <v>SHAREHOLDERS’ EQUITY- PARENT COMPANY</v>
      </c>
      <c r="C27" s="209"/>
      <c r="D27" s="209">
        <f>'Balance Sheets'!E27/'Balance Sheets'!E$51</f>
        <v>0.94087777155063401</v>
      </c>
      <c r="E27" s="209">
        <f>'Balance Sheets'!F27/'Balance Sheets'!F$51</f>
        <v>0.94482657066949893</v>
      </c>
      <c r="F27" s="209">
        <f>'Balance Sheets'!G27/'Balance Sheets'!G$51</f>
        <v>0.95224713077723255</v>
      </c>
      <c r="G27" s="209">
        <f>'Balance Sheets'!H27/'Balance Sheets'!H$51</f>
        <v>0.94057374173477692</v>
      </c>
      <c r="H27" s="206"/>
      <c r="I27" s="207"/>
      <c r="J27" s="207"/>
      <c r="K27" s="207"/>
      <c r="L27" s="207"/>
      <c r="M27" s="207"/>
      <c r="N27" s="207"/>
      <c r="O27" s="207"/>
      <c r="P27" s="207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210"/>
      <c r="AC27" s="210"/>
      <c r="AD27" s="210"/>
      <c r="AE27" s="210"/>
      <c r="AF27" s="210"/>
      <c r="AG27" s="210"/>
      <c r="AH27" s="210"/>
      <c r="AI27" s="210"/>
    </row>
    <row r="28" spans="1:35" ht="15" customHeight="1">
      <c r="A28" s="62"/>
      <c r="B28" s="207"/>
      <c r="C28" s="209"/>
      <c r="D28" s="209"/>
      <c r="E28" s="209"/>
      <c r="F28" s="209"/>
      <c r="G28" s="209"/>
      <c r="H28" s="206"/>
      <c r="I28" s="207"/>
      <c r="J28" s="207"/>
      <c r="K28" s="207"/>
      <c r="L28" s="207"/>
      <c r="M28" s="207"/>
      <c r="N28" s="207"/>
      <c r="O28" s="207"/>
      <c r="P28" s="207"/>
      <c r="Q28" s="207"/>
      <c r="R28" s="207"/>
      <c r="S28" s="207"/>
      <c r="T28" s="207"/>
      <c r="U28" s="207"/>
      <c r="V28" s="207"/>
      <c r="W28" s="207"/>
      <c r="X28" s="207"/>
      <c r="Y28" s="207"/>
      <c r="Z28" s="207"/>
      <c r="AA28" s="207"/>
      <c r="AB28" s="207"/>
      <c r="AC28" s="207"/>
      <c r="AD28" s="207"/>
      <c r="AE28" s="207"/>
      <c r="AF28" s="207"/>
      <c r="AG28" s="207"/>
      <c r="AH28" s="207"/>
      <c r="AI28" s="207"/>
    </row>
    <row r="29" spans="1:35" ht="15" customHeight="1">
      <c r="A29" s="62"/>
      <c r="B29" s="207" t="str">
        <f>'Balance Sheets'!B29</f>
        <v>Non-controlling interests</v>
      </c>
      <c r="C29" s="209"/>
      <c r="D29" s="209">
        <f>'Balance Sheets'!E29/'Balance Sheets'!E$51</f>
        <v>0</v>
      </c>
      <c r="E29" s="209">
        <f>'Balance Sheets'!F29/'Balance Sheets'!F$51</f>
        <v>0</v>
      </c>
      <c r="F29" s="209">
        <f>'Balance Sheets'!G29/'Balance Sheets'!G$51</f>
        <v>5.2382205144790816E-6</v>
      </c>
      <c r="G29" s="209">
        <f>'Balance Sheets'!H29/'Balance Sheets'!H$51</f>
        <v>4.2698193303821057E-6</v>
      </c>
      <c r="H29" s="206"/>
      <c r="I29" s="207"/>
      <c r="J29" s="207"/>
      <c r="K29" s="207"/>
      <c r="L29" s="207"/>
      <c r="M29" s="207"/>
      <c r="N29" s="207"/>
      <c r="O29" s="207"/>
      <c r="P29" s="207"/>
      <c r="Q29" s="207"/>
      <c r="R29" s="207"/>
      <c r="S29" s="207"/>
      <c r="T29" s="207"/>
      <c r="U29" s="207"/>
      <c r="V29" s="207"/>
      <c r="W29" s="207"/>
      <c r="X29" s="207"/>
      <c r="Y29" s="207"/>
      <c r="Z29" s="207"/>
      <c r="AA29" s="207"/>
      <c r="AB29" s="207"/>
      <c r="AC29" s="207"/>
      <c r="AD29" s="207"/>
      <c r="AE29" s="207"/>
      <c r="AF29" s="207"/>
      <c r="AG29" s="207"/>
      <c r="AH29" s="207"/>
      <c r="AI29" s="207"/>
    </row>
    <row r="30" spans="1:35" ht="15" customHeight="1">
      <c r="A30" s="62"/>
      <c r="B30" s="207"/>
      <c r="C30" s="209"/>
      <c r="D30" s="209"/>
      <c r="E30" s="209"/>
      <c r="F30" s="209"/>
      <c r="G30" s="209"/>
      <c r="H30" s="206"/>
      <c r="I30" s="207"/>
      <c r="J30" s="207"/>
      <c r="K30" s="207"/>
      <c r="L30" s="207"/>
      <c r="M30" s="207"/>
      <c r="N30" s="207"/>
      <c r="O30" s="207"/>
      <c r="P30" s="207"/>
      <c r="Q30" s="207"/>
      <c r="R30" s="207"/>
      <c r="S30" s="207"/>
      <c r="T30" s="207"/>
      <c r="U30" s="207"/>
      <c r="V30" s="207"/>
      <c r="W30" s="207"/>
      <c r="X30" s="207"/>
      <c r="Y30" s="207"/>
      <c r="Z30" s="207"/>
      <c r="AA30" s="207"/>
      <c r="AB30" s="207"/>
      <c r="AC30" s="207"/>
      <c r="AD30" s="207"/>
      <c r="AE30" s="207"/>
      <c r="AF30" s="207"/>
      <c r="AG30" s="207"/>
      <c r="AH30" s="207"/>
      <c r="AI30" s="207"/>
    </row>
    <row r="31" spans="1:35" ht="15" customHeight="1">
      <c r="A31" s="62"/>
      <c r="B31" s="207" t="str">
        <f>'Balance Sheets'!B31</f>
        <v>EQUITY</v>
      </c>
      <c r="C31" s="209"/>
      <c r="D31" s="209"/>
      <c r="E31" s="209"/>
      <c r="F31" s="209"/>
      <c r="G31" s="209"/>
      <c r="H31" s="206"/>
      <c r="I31" s="207"/>
      <c r="J31" s="207"/>
      <c r="K31" s="207"/>
      <c r="L31" s="207"/>
      <c r="M31" s="207"/>
      <c r="N31" s="207"/>
      <c r="O31" s="207"/>
      <c r="P31" s="207"/>
      <c r="Q31" s="207"/>
      <c r="R31" s="207"/>
      <c r="S31" s="207"/>
      <c r="T31" s="207"/>
      <c r="U31" s="207"/>
      <c r="V31" s="207"/>
      <c r="W31" s="207"/>
      <c r="X31" s="207"/>
      <c r="Y31" s="207"/>
      <c r="Z31" s="207"/>
      <c r="AA31" s="207"/>
      <c r="AB31" s="207"/>
      <c r="AC31" s="207"/>
      <c r="AD31" s="207"/>
      <c r="AE31" s="207"/>
      <c r="AF31" s="207"/>
      <c r="AG31" s="207"/>
      <c r="AH31" s="207"/>
      <c r="AI31" s="207"/>
    </row>
    <row r="32" spans="1:35" ht="15" customHeight="1">
      <c r="A32" s="62"/>
      <c r="B32" s="207"/>
      <c r="C32" s="209"/>
      <c r="D32" s="209"/>
      <c r="E32" s="209"/>
      <c r="F32" s="209"/>
      <c r="G32" s="209"/>
      <c r="H32" s="206"/>
      <c r="I32" s="207"/>
      <c r="J32" s="207"/>
      <c r="K32" s="207"/>
      <c r="L32" s="207"/>
      <c r="M32" s="207"/>
      <c r="N32" s="207"/>
      <c r="O32" s="207"/>
      <c r="P32" s="207"/>
      <c r="Q32" s="207"/>
      <c r="R32" s="207"/>
      <c r="S32" s="207"/>
      <c r="T32" s="207"/>
      <c r="U32" s="207"/>
      <c r="V32" s="207"/>
      <c r="W32" s="207"/>
      <c r="X32" s="207"/>
      <c r="Y32" s="207"/>
      <c r="Z32" s="207"/>
      <c r="AA32" s="207"/>
      <c r="AB32" s="207"/>
      <c r="AC32" s="207"/>
      <c r="AD32" s="207"/>
      <c r="AE32" s="207"/>
      <c r="AF32" s="207"/>
      <c r="AG32" s="207"/>
      <c r="AH32" s="207"/>
      <c r="AI32" s="207"/>
    </row>
    <row r="33" spans="1:35" ht="15" customHeight="1">
      <c r="A33" s="62"/>
      <c r="B33" s="207" t="str">
        <f>'Balance Sheets'!B33</f>
        <v>NON-CURRENT LIABILITIES</v>
      </c>
      <c r="C33" s="209"/>
      <c r="D33" s="209"/>
      <c r="E33" s="209"/>
      <c r="F33" s="209"/>
      <c r="G33" s="209"/>
      <c r="H33" s="206"/>
      <c r="I33" s="207"/>
      <c r="J33" s="207"/>
      <c r="K33" s="207"/>
      <c r="L33" s="207"/>
      <c r="M33" s="207"/>
      <c r="N33" s="207"/>
      <c r="O33" s="207"/>
      <c r="P33" s="207"/>
      <c r="Q33" s="207"/>
      <c r="R33" s="207"/>
      <c r="S33" s="207"/>
      <c r="T33" s="207"/>
      <c r="U33" s="207"/>
      <c r="V33" s="207"/>
      <c r="W33" s="207"/>
      <c r="X33" s="207"/>
      <c r="Y33" s="207"/>
      <c r="Z33" s="207"/>
      <c r="AA33" s="207"/>
      <c r="AB33" s="207"/>
      <c r="AC33" s="207"/>
      <c r="AD33" s="207"/>
      <c r="AE33" s="207"/>
      <c r="AF33" s="207"/>
      <c r="AG33" s="207"/>
      <c r="AH33" s="207"/>
      <c r="AI33" s="207"/>
    </row>
    <row r="34" spans="1:35" ht="15" customHeight="1">
      <c r="A34" s="62"/>
      <c r="B34" s="207" t="str">
        <f>'Balance Sheets'!B34</f>
        <v>Borrowings</v>
      </c>
      <c r="C34" s="209"/>
      <c r="D34" s="209">
        <f>'Balance Sheets'!E34/'Balance Sheets'!E$51</f>
        <v>0</v>
      </c>
      <c r="E34" s="209">
        <f>'Balance Sheets'!F34/'Balance Sheets'!F$51</f>
        <v>0</v>
      </c>
      <c r="F34" s="209">
        <f>'Balance Sheets'!G34/'Balance Sheets'!G$51</f>
        <v>0</v>
      </c>
      <c r="G34" s="209">
        <f>'Balance Sheets'!H48/'Balance Sheets'!H$51</f>
        <v>1.8183681394718016E-3</v>
      </c>
      <c r="H34" s="206"/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7"/>
      <c r="W34" s="207"/>
      <c r="X34" s="207"/>
      <c r="Y34" s="207"/>
      <c r="Z34" s="207"/>
      <c r="AA34" s="207"/>
      <c r="AB34" s="207"/>
      <c r="AC34" s="207"/>
      <c r="AD34" s="207"/>
      <c r="AE34" s="207"/>
      <c r="AF34" s="207"/>
      <c r="AG34" s="207"/>
      <c r="AH34" s="207"/>
      <c r="AI34" s="207"/>
    </row>
    <row r="35" spans="1:35" ht="15" customHeight="1">
      <c r="A35" s="62"/>
      <c r="B35" s="207" t="str">
        <f>'Balance Sheets'!B35</f>
        <v>Long-term debt</v>
      </c>
      <c r="C35" s="209"/>
      <c r="D35" s="209">
        <f>'Balance Sheets'!E35/'Balance Sheets'!E$51</f>
        <v>0</v>
      </c>
      <c r="E35" s="209">
        <f>'Balance Sheets'!F35/'Balance Sheets'!F$51</f>
        <v>0</v>
      </c>
      <c r="F35" s="209">
        <f>'Balance Sheets'!G35/'Balance Sheets'!G$51</f>
        <v>1.0864851832410069E-3</v>
      </c>
      <c r="G35" s="209">
        <f>'Balance Sheets'!H35/'Balance Sheets'!H$51</f>
        <v>1.5408035730283546E-2</v>
      </c>
      <c r="H35" s="206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7"/>
      <c r="W35" s="207"/>
      <c r="X35" s="207"/>
      <c r="Y35" s="207"/>
      <c r="Z35" s="207"/>
      <c r="AA35" s="207"/>
      <c r="AB35" s="207"/>
      <c r="AC35" s="207"/>
      <c r="AD35" s="207"/>
      <c r="AE35" s="207"/>
      <c r="AF35" s="207"/>
      <c r="AG35" s="207"/>
      <c r="AH35" s="207"/>
      <c r="AI35" s="207"/>
    </row>
    <row r="36" spans="1:35" ht="15" customHeight="1">
      <c r="A36" s="62"/>
      <c r="B36" s="207" t="str">
        <f>'Balance Sheets'!B36</f>
        <v>Deferred tax liability</v>
      </c>
      <c r="C36" s="209"/>
      <c r="D36" s="209">
        <f>'Balance Sheets'!E36/'Balance Sheets'!E$51</f>
        <v>1.7940647156992992E-2</v>
      </c>
      <c r="E36" s="209">
        <f>'Balance Sheets'!F36/'Balance Sheets'!F$51</f>
        <v>1.555546096895712E-2</v>
      </c>
      <c r="F36" s="209">
        <f>'Balance Sheets'!G36/'Balance Sheets'!G$51</f>
        <v>1.33559224531899E-2</v>
      </c>
      <c r="G36" s="209">
        <f>'Balance Sheets'!H36/'Balance Sheets'!H$51</f>
        <v>1.0716918940238759E-2</v>
      </c>
      <c r="H36" s="206"/>
      <c r="I36" s="207"/>
      <c r="J36" s="207"/>
      <c r="K36" s="207"/>
      <c r="L36" s="207"/>
      <c r="M36" s="207"/>
      <c r="N36" s="207"/>
      <c r="O36" s="207"/>
      <c r="P36" s="207"/>
      <c r="Q36" s="207"/>
      <c r="R36" s="207"/>
      <c r="S36" s="207"/>
      <c r="T36" s="207"/>
      <c r="U36" s="207"/>
      <c r="V36" s="207"/>
      <c r="W36" s="207"/>
      <c r="X36" s="207"/>
      <c r="Y36" s="207"/>
      <c r="Z36" s="207"/>
      <c r="AA36" s="207"/>
      <c r="AB36" s="207"/>
      <c r="AC36" s="207"/>
      <c r="AD36" s="207"/>
      <c r="AE36" s="207"/>
      <c r="AF36" s="207"/>
      <c r="AG36" s="207"/>
      <c r="AH36" s="207"/>
      <c r="AI36" s="207"/>
    </row>
    <row r="37" spans="1:35" ht="15" customHeight="1">
      <c r="A37" s="62"/>
      <c r="B37" s="207" t="str">
        <f>'Balance Sheets'!B37</f>
        <v>Employee benefits</v>
      </c>
      <c r="C37" s="209"/>
      <c r="D37" s="209">
        <f>'Balance Sheets'!E37/'Balance Sheets'!E$51</f>
        <v>0</v>
      </c>
      <c r="E37" s="209">
        <f>'Balance Sheets'!F37/'Balance Sheets'!F$51</f>
        <v>0</v>
      </c>
      <c r="F37" s="209">
        <f>'Balance Sheets'!G37/'Balance Sheets'!G$51</f>
        <v>0</v>
      </c>
      <c r="G37" s="209">
        <f>'Balance Sheets'!H37/'Balance Sheets'!H$51</f>
        <v>0</v>
      </c>
      <c r="H37" s="206"/>
      <c r="I37" s="207"/>
      <c r="J37" s="207"/>
      <c r="K37" s="207"/>
      <c r="L37" s="207"/>
      <c r="M37" s="207"/>
      <c r="N37" s="207"/>
      <c r="O37" s="207"/>
      <c r="P37" s="207"/>
      <c r="Q37" s="207"/>
      <c r="R37" s="207"/>
      <c r="S37" s="207"/>
      <c r="T37" s="207"/>
      <c r="U37" s="207"/>
      <c r="V37" s="207"/>
      <c r="W37" s="207"/>
      <c r="X37" s="207"/>
      <c r="Y37" s="207"/>
      <c r="Z37" s="207"/>
      <c r="AA37" s="207"/>
      <c r="AB37" s="207"/>
      <c r="AC37" s="207"/>
      <c r="AD37" s="207"/>
      <c r="AE37" s="207"/>
      <c r="AF37" s="207"/>
      <c r="AG37" s="207"/>
      <c r="AH37" s="207"/>
      <c r="AI37" s="207"/>
    </row>
    <row r="38" spans="1:35" ht="15" customHeight="1">
      <c r="A38" s="62"/>
      <c r="B38" s="207" t="str">
        <f>'Balance Sheets'!B38</f>
        <v>Provisions</v>
      </c>
      <c r="C38" s="209"/>
      <c r="D38" s="209">
        <f>'Balance Sheets'!E38/'Balance Sheets'!E$51</f>
        <v>0</v>
      </c>
      <c r="E38" s="209">
        <f>'Balance Sheets'!F38/'Balance Sheets'!F$51</f>
        <v>0</v>
      </c>
      <c r="F38" s="209">
        <f>'Balance Sheets'!G38/'Balance Sheets'!G$51</f>
        <v>0</v>
      </c>
      <c r="G38" s="209">
        <f>'Balance Sheets'!H38/'Balance Sheets'!H$51</f>
        <v>0</v>
      </c>
      <c r="H38" s="206"/>
      <c r="I38" s="207"/>
      <c r="J38" s="207"/>
      <c r="K38" s="207"/>
      <c r="L38" s="207"/>
      <c r="M38" s="207"/>
      <c r="N38" s="207"/>
      <c r="O38" s="207"/>
      <c r="P38" s="207"/>
      <c r="Q38" s="207"/>
      <c r="R38" s="207"/>
      <c r="S38" s="207"/>
      <c r="T38" s="207"/>
      <c r="U38" s="207"/>
      <c r="V38" s="207"/>
      <c r="W38" s="207"/>
      <c r="X38" s="207"/>
      <c r="Y38" s="207"/>
      <c r="Z38" s="207"/>
      <c r="AA38" s="207"/>
      <c r="AB38" s="207"/>
      <c r="AC38" s="207"/>
      <c r="AD38" s="207"/>
      <c r="AE38" s="207"/>
      <c r="AF38" s="207"/>
      <c r="AG38" s="207"/>
      <c r="AH38" s="207"/>
      <c r="AI38" s="207"/>
    </row>
    <row r="39" spans="1:35" ht="15" customHeight="1">
      <c r="A39" s="62"/>
      <c r="B39" s="207" t="str">
        <f>'Balance Sheets'!B39</f>
        <v>TOTAL NON-CURRENT LIABILITIES</v>
      </c>
      <c r="C39" s="209"/>
      <c r="D39" s="209">
        <f>'Balance Sheets'!E39/'Balance Sheets'!E$51</f>
        <v>1.7940647156992992E-2</v>
      </c>
      <c r="E39" s="209">
        <f>'Balance Sheets'!F39/'Balance Sheets'!F$51</f>
        <v>1.555546096895712E-2</v>
      </c>
      <c r="F39" s="209">
        <f>'Balance Sheets'!G39/'Balance Sheets'!G$51</f>
        <v>1.4442407636430905E-2</v>
      </c>
      <c r="G39" s="209">
        <f>'Balance Sheets'!H39/'Balance Sheets'!H$51</f>
        <v>2.6124954670522307E-2</v>
      </c>
      <c r="H39" s="206"/>
      <c r="I39" s="207"/>
      <c r="J39" s="207"/>
      <c r="K39" s="207"/>
      <c r="L39" s="207"/>
      <c r="M39" s="207"/>
      <c r="N39" s="207"/>
      <c r="O39" s="207"/>
      <c r="P39" s="207"/>
      <c r="Q39" s="207"/>
      <c r="R39" s="207"/>
      <c r="S39" s="207"/>
      <c r="T39" s="207"/>
      <c r="U39" s="207"/>
      <c r="V39" s="207"/>
      <c r="W39" s="207"/>
      <c r="X39" s="207"/>
      <c r="Y39" s="207"/>
      <c r="Z39" s="207"/>
      <c r="AA39" s="207"/>
      <c r="AB39" s="207"/>
      <c r="AC39" s="207"/>
      <c r="AD39" s="207"/>
      <c r="AE39" s="207"/>
      <c r="AF39" s="207"/>
      <c r="AG39" s="207"/>
      <c r="AH39" s="207"/>
      <c r="AI39" s="207"/>
    </row>
    <row r="40" spans="1:35" ht="15" customHeight="1">
      <c r="A40" s="62"/>
      <c r="B40" s="207"/>
      <c r="C40" s="209"/>
      <c r="D40" s="209"/>
      <c r="E40" s="209"/>
      <c r="F40" s="209"/>
      <c r="G40" s="209"/>
      <c r="H40" s="206"/>
      <c r="I40" s="207"/>
      <c r="J40" s="207"/>
      <c r="K40" s="207"/>
      <c r="L40" s="207"/>
      <c r="M40" s="207"/>
      <c r="N40" s="207"/>
      <c r="O40" s="207"/>
      <c r="P40" s="207"/>
      <c r="Q40" s="207"/>
      <c r="R40" s="207"/>
      <c r="S40" s="207"/>
      <c r="T40" s="207"/>
      <c r="U40" s="207"/>
      <c r="V40" s="207"/>
      <c r="W40" s="207"/>
      <c r="X40" s="207"/>
      <c r="Y40" s="207"/>
      <c r="Z40" s="207"/>
      <c r="AA40" s="207"/>
      <c r="AB40" s="207"/>
      <c r="AC40" s="207"/>
      <c r="AD40" s="207"/>
      <c r="AE40" s="207"/>
      <c r="AF40" s="207"/>
      <c r="AG40" s="207"/>
      <c r="AH40" s="207"/>
      <c r="AI40" s="207"/>
    </row>
    <row r="41" spans="1:35" ht="15" customHeight="1">
      <c r="A41" s="62"/>
      <c r="B41" s="207" t="str">
        <f>'Balance Sheets'!B41</f>
        <v>CURRENT LIABILITIES</v>
      </c>
      <c r="C41" s="209"/>
      <c r="D41" s="209"/>
      <c r="E41" s="209"/>
      <c r="F41" s="209"/>
      <c r="G41" s="209"/>
      <c r="H41" s="206"/>
      <c r="I41" s="207"/>
      <c r="J41" s="207"/>
      <c r="K41" s="207"/>
      <c r="L41" s="207"/>
      <c r="M41" s="207"/>
      <c r="N41" s="207"/>
      <c r="O41" s="207"/>
      <c r="P41" s="207"/>
      <c r="Q41" s="207"/>
      <c r="R41" s="207"/>
      <c r="S41" s="207"/>
      <c r="T41" s="207"/>
      <c r="U41" s="207"/>
      <c r="V41" s="207"/>
      <c r="W41" s="207"/>
      <c r="X41" s="207"/>
      <c r="Y41" s="207"/>
      <c r="Z41" s="207"/>
      <c r="AA41" s="207"/>
      <c r="AB41" s="207"/>
      <c r="AC41" s="207"/>
      <c r="AD41" s="207"/>
      <c r="AE41" s="207"/>
      <c r="AF41" s="207"/>
      <c r="AG41" s="207"/>
      <c r="AH41" s="207"/>
      <c r="AI41" s="207"/>
    </row>
    <row r="42" spans="1:35" ht="15" customHeight="1">
      <c r="A42" s="62"/>
      <c r="B42" s="207" t="str">
        <f>'Balance Sheets'!B42</f>
        <v>Trade payables</v>
      </c>
      <c r="C42" s="209"/>
      <c r="D42" s="209">
        <f>'Balance Sheets'!E42/'Balance Sheets'!E$51</f>
        <v>9.9380132719608886E-3</v>
      </c>
      <c r="E42" s="209">
        <f>'Balance Sheets'!F42/'Balance Sheets'!F$51</f>
        <v>6.7683272646377425E-3</v>
      </c>
      <c r="F42" s="209">
        <f>'Balance Sheets'!G42/'Balance Sheets'!G$51</f>
        <v>7.1401806576222911E-3</v>
      </c>
      <c r="G42" s="209">
        <f>'Balance Sheets'!H42/'Balance Sheets'!H$51</f>
        <v>5.7824407684211963E-3</v>
      </c>
      <c r="H42" s="206"/>
      <c r="I42" s="207"/>
      <c r="J42" s="207"/>
      <c r="K42" s="207"/>
      <c r="L42" s="207"/>
      <c r="M42" s="207"/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207"/>
      <c r="Z42" s="207"/>
      <c r="AA42" s="207"/>
      <c r="AB42" s="207"/>
      <c r="AC42" s="207"/>
      <c r="AD42" s="207"/>
      <c r="AE42" s="207"/>
      <c r="AF42" s="207"/>
      <c r="AG42" s="207"/>
      <c r="AH42" s="207"/>
      <c r="AI42" s="207"/>
    </row>
    <row r="43" spans="1:35" ht="15" customHeight="1">
      <c r="A43" s="62"/>
      <c r="B43" s="207" t="str">
        <f>'Balance Sheets'!B43</f>
        <v>Other payables</v>
      </c>
      <c r="C43" s="209"/>
      <c r="D43" s="209">
        <f>'Balance Sheets'!E43/'Balance Sheets'!E$51</f>
        <v>2.7918183991203875E-2</v>
      </c>
      <c r="E43" s="209">
        <f>'Balance Sheets'!F43/'Balance Sheets'!F$51</f>
        <v>3.127303121469098E-2</v>
      </c>
      <c r="F43" s="209">
        <f>'Balance Sheets'!G43/'Balance Sheets'!G$51</f>
        <v>2.0311699865417691E-2</v>
      </c>
      <c r="G43" s="209">
        <f>'Balance Sheets'!H43/'Balance Sheets'!H$51</f>
        <v>1.4582243859975644E-2</v>
      </c>
      <c r="H43" s="206"/>
      <c r="I43" s="207"/>
      <c r="J43" s="207"/>
      <c r="K43" s="207"/>
      <c r="L43" s="207"/>
      <c r="M43" s="207"/>
      <c r="N43" s="207"/>
      <c r="O43" s="207"/>
      <c r="P43" s="207"/>
      <c r="Q43" s="207"/>
      <c r="R43" s="207"/>
      <c r="S43" s="207"/>
      <c r="T43" s="207"/>
      <c r="U43" s="207"/>
      <c r="V43" s="207"/>
      <c r="W43" s="207"/>
      <c r="X43" s="207"/>
      <c r="Y43" s="207"/>
      <c r="Z43" s="207"/>
      <c r="AA43" s="207"/>
      <c r="AB43" s="207"/>
      <c r="AC43" s="207"/>
      <c r="AD43" s="207"/>
      <c r="AE43" s="207"/>
      <c r="AF43" s="207"/>
      <c r="AG43" s="207"/>
      <c r="AH43" s="207"/>
      <c r="AI43" s="207"/>
    </row>
    <row r="44" spans="1:35" ht="15" customHeight="1">
      <c r="A44" s="62"/>
      <c r="B44" s="207" t="str">
        <f>'Balance Sheets'!B44</f>
        <v>Derivative instruments</v>
      </c>
      <c r="C44" s="209"/>
      <c r="D44" s="209">
        <f>'Balance Sheets'!E44/'Balance Sheets'!E$51</f>
        <v>0</v>
      </c>
      <c r="E44" s="209">
        <f>'Balance Sheets'!F44/'Balance Sheets'!F$51</f>
        <v>0</v>
      </c>
      <c r="F44" s="209">
        <f>'Balance Sheets'!G44/'Balance Sheets'!G$51</f>
        <v>0</v>
      </c>
      <c r="G44" s="209">
        <f>'Balance Sheets'!H44/'Balance Sheets'!H$51</f>
        <v>0</v>
      </c>
      <c r="H44" s="206"/>
      <c r="I44" s="207"/>
      <c r="J44" s="207"/>
      <c r="K44" s="207"/>
      <c r="L44" s="207"/>
      <c r="M44" s="207"/>
      <c r="N44" s="207"/>
      <c r="O44" s="207"/>
      <c r="P44" s="207"/>
      <c r="Q44" s="207"/>
      <c r="R44" s="207"/>
      <c r="S44" s="207"/>
      <c r="T44" s="207"/>
      <c r="U44" s="207"/>
      <c r="V44" s="207"/>
      <c r="W44" s="207"/>
      <c r="X44" s="207"/>
      <c r="Y44" s="207"/>
      <c r="Z44" s="207"/>
      <c r="AA44" s="207"/>
      <c r="AB44" s="207"/>
      <c r="AC44" s="207"/>
      <c r="AD44" s="207"/>
      <c r="AE44" s="207"/>
      <c r="AF44" s="207"/>
      <c r="AG44" s="207"/>
      <c r="AH44" s="207"/>
      <c r="AI44" s="207"/>
    </row>
    <row r="45" spans="1:35" ht="15" customHeight="1">
      <c r="A45" s="62"/>
      <c r="B45" s="207" t="str">
        <f>'Balance Sheets'!B45</f>
        <v>Current portion of long term debt</v>
      </c>
      <c r="C45" s="209"/>
      <c r="D45" s="209">
        <f>'Balance Sheets'!E45/'Balance Sheets'!E$51</f>
        <v>3.3253840292082728E-3</v>
      </c>
      <c r="E45" s="209">
        <f>'Balance Sheets'!F45/'Balance Sheets'!F$51</f>
        <v>1.5766098822151979E-3</v>
      </c>
      <c r="F45" s="209">
        <f>'Balance Sheets'!G45/'Balance Sheets'!G$51</f>
        <v>1.9177028815486042E-3</v>
      </c>
      <c r="G45" s="209">
        <f>'Balance Sheets'!H45/'Balance Sheets'!H$51</f>
        <v>1.643823954590858E-3</v>
      </c>
      <c r="H45" s="206"/>
      <c r="I45" s="207"/>
      <c r="J45" s="207"/>
      <c r="K45" s="207"/>
      <c r="L45" s="207"/>
      <c r="M45" s="207"/>
      <c r="N45" s="207"/>
      <c r="O45" s="207"/>
      <c r="P45" s="207"/>
      <c r="Q45" s="207"/>
      <c r="R45" s="207"/>
      <c r="S45" s="207"/>
      <c r="T45" s="207"/>
      <c r="U45" s="207"/>
      <c r="V45" s="207"/>
      <c r="W45" s="207"/>
      <c r="X45" s="207"/>
      <c r="Y45" s="207"/>
      <c r="Z45" s="207"/>
      <c r="AA45" s="207"/>
      <c r="AB45" s="207"/>
      <c r="AC45" s="207"/>
      <c r="AD45" s="207"/>
      <c r="AE45" s="207"/>
      <c r="AF45" s="207"/>
      <c r="AG45" s="207"/>
      <c r="AH45" s="207"/>
      <c r="AI45" s="207"/>
    </row>
    <row r="46" spans="1:35" ht="15" customHeight="1">
      <c r="A46" s="62"/>
      <c r="B46" s="207" t="str">
        <f>'Balance Sheets'!B46</f>
        <v>Short-term debt</v>
      </c>
      <c r="C46" s="209"/>
      <c r="D46" s="209">
        <f>'Balance Sheets'!E46/'Balance Sheets'!E$51</f>
        <v>0</v>
      </c>
      <c r="E46" s="209">
        <f>'Balance Sheets'!F46/'Balance Sheets'!F$51</f>
        <v>4.0385132077964828E-3</v>
      </c>
      <c r="F46" s="209">
        <f>'Balance Sheets'!G46/'Balance Sheets'!G$51</f>
        <v>3.9304017407190096E-3</v>
      </c>
      <c r="G46" s="209">
        <f>'Balance Sheets'!H46/'Balance Sheets'!H$51</f>
        <v>1.1786301243062126E-3</v>
      </c>
      <c r="H46" s="206"/>
      <c r="I46" s="207"/>
      <c r="J46" s="207"/>
      <c r="K46" s="207"/>
      <c r="L46" s="207"/>
      <c r="M46" s="207"/>
      <c r="N46" s="207"/>
      <c r="O46" s="207"/>
      <c r="P46" s="207"/>
      <c r="Q46" s="207"/>
      <c r="R46" s="207"/>
      <c r="S46" s="207"/>
      <c r="T46" s="207"/>
      <c r="U46" s="207"/>
      <c r="V46" s="207"/>
      <c r="W46" s="207"/>
      <c r="X46" s="207"/>
      <c r="Y46" s="207"/>
      <c r="Z46" s="207"/>
      <c r="AA46" s="207"/>
      <c r="AB46" s="207"/>
      <c r="AC46" s="207"/>
      <c r="AD46" s="207"/>
      <c r="AE46" s="207"/>
      <c r="AF46" s="207"/>
      <c r="AG46" s="207"/>
      <c r="AH46" s="207"/>
      <c r="AI46" s="207"/>
    </row>
    <row r="47" spans="1:35" ht="15" customHeight="1">
      <c r="A47" s="62"/>
      <c r="B47" s="207" t="str">
        <f>'Balance Sheets'!B47</f>
        <v>Current tax liabilities</v>
      </c>
      <c r="C47" s="209"/>
      <c r="D47" s="209">
        <f>'Balance Sheets'!E47/'Balance Sheets'!E$51</f>
        <v>0</v>
      </c>
      <c r="E47" s="209">
        <f>'Balance Sheets'!F47/'Balance Sheets'!F$51</f>
        <v>0</v>
      </c>
      <c r="F47" s="209">
        <f>'Balance Sheets'!G47/'Balance Sheets'!G$51</f>
        <v>0</v>
      </c>
      <c r="G47" s="209">
        <f>'Balance Sheets'!H47/'Balance Sheets'!H$51</f>
        <v>8.2872571001824536E-3</v>
      </c>
      <c r="H47" s="206"/>
      <c r="I47" s="207"/>
      <c r="J47" s="207"/>
      <c r="K47" s="207"/>
      <c r="L47" s="207"/>
      <c r="M47" s="207"/>
      <c r="N47" s="207"/>
      <c r="O47" s="207"/>
      <c r="P47" s="207"/>
      <c r="Q47" s="207"/>
      <c r="R47" s="207"/>
      <c r="S47" s="207"/>
      <c r="T47" s="207"/>
      <c r="U47" s="207"/>
      <c r="V47" s="207"/>
      <c r="W47" s="207"/>
      <c r="X47" s="207"/>
      <c r="Y47" s="207"/>
      <c r="Z47" s="207"/>
      <c r="AA47" s="207"/>
      <c r="AB47" s="207"/>
      <c r="AC47" s="207"/>
      <c r="AD47" s="207"/>
      <c r="AE47" s="207"/>
      <c r="AF47" s="207"/>
      <c r="AG47" s="207"/>
      <c r="AH47" s="207"/>
      <c r="AI47" s="207"/>
    </row>
    <row r="48" spans="1:35" ht="15" customHeight="1">
      <c r="A48" s="62"/>
      <c r="B48" s="207" t="str">
        <f>'Balance Sheets'!B48</f>
        <v>Borrowings</v>
      </c>
      <c r="C48" s="209"/>
      <c r="D48" s="209">
        <f>'Balance Sheets'!E48/'Balance Sheets'!E$51</f>
        <v>0</v>
      </c>
      <c r="E48" s="209">
        <f>'Balance Sheets'!F48/'Balance Sheets'!F$51</f>
        <v>0</v>
      </c>
      <c r="F48" s="209">
        <f>'Balance Sheets'!G48/'Balance Sheets'!G$51</f>
        <v>0</v>
      </c>
      <c r="G48" s="209">
        <f>'Balance Sheets'!H48/'Balance Sheets'!H$51</f>
        <v>1.8183681394718016E-3</v>
      </c>
      <c r="H48" s="206"/>
      <c r="I48" s="207"/>
      <c r="J48" s="207"/>
      <c r="K48" s="207"/>
      <c r="L48" s="207"/>
      <c r="M48" s="207"/>
      <c r="N48" s="207"/>
      <c r="O48" s="207"/>
      <c r="P48" s="207"/>
      <c r="Q48" s="207"/>
      <c r="R48" s="207"/>
      <c r="S48" s="207"/>
      <c r="T48" s="207"/>
      <c r="U48" s="207"/>
      <c r="V48" s="207"/>
      <c r="W48" s="207"/>
      <c r="X48" s="207"/>
      <c r="Y48" s="207"/>
      <c r="Z48" s="207"/>
      <c r="AA48" s="207"/>
      <c r="AB48" s="207"/>
      <c r="AC48" s="207"/>
      <c r="AD48" s="207"/>
      <c r="AE48" s="207"/>
      <c r="AF48" s="207"/>
      <c r="AG48" s="207"/>
      <c r="AH48" s="207"/>
      <c r="AI48" s="207"/>
    </row>
    <row r="49" spans="1:35" ht="15" customHeight="1">
      <c r="A49" s="62"/>
      <c r="B49" s="207" t="str">
        <f>'Balance Sheets'!B49</f>
        <v>TOTAL CURRENT LIABILITIES</v>
      </c>
      <c r="C49" s="209"/>
      <c r="D49" s="209">
        <f>'Balance Sheets'!E49/'Balance Sheets'!E$51</f>
        <v>4.1181581292373037E-2</v>
      </c>
      <c r="E49" s="209">
        <f>'Balance Sheets'!F49/'Balance Sheets'!F$51</f>
        <v>3.9617968361543923E-2</v>
      </c>
      <c r="F49" s="209">
        <f>'Balance Sheets'!G49/'Balance Sheets'!G$51</f>
        <v>3.3299985145307597E-2</v>
      </c>
      <c r="G49" s="209">
        <f>'Balance Sheets'!H49/'Balance Sheets'!H$51</f>
        <v>3.3292763956040007E-2</v>
      </c>
      <c r="H49" s="206"/>
      <c r="I49" s="207"/>
      <c r="J49" s="207"/>
      <c r="K49" s="207"/>
      <c r="L49" s="207"/>
      <c r="M49" s="207"/>
      <c r="N49" s="207"/>
      <c r="O49" s="207"/>
      <c r="P49" s="207"/>
      <c r="Q49" s="207"/>
      <c r="R49" s="207"/>
      <c r="S49" s="207"/>
      <c r="T49" s="207"/>
      <c r="U49" s="207"/>
      <c r="V49" s="207"/>
      <c r="W49" s="207"/>
      <c r="X49" s="207"/>
      <c r="Y49" s="207"/>
      <c r="Z49" s="207"/>
      <c r="AA49" s="207"/>
      <c r="AB49" s="207"/>
      <c r="AC49" s="207"/>
      <c r="AD49" s="207"/>
      <c r="AE49" s="207"/>
      <c r="AF49" s="207"/>
      <c r="AG49" s="207"/>
      <c r="AH49" s="207"/>
      <c r="AI49" s="207"/>
    </row>
    <row r="50" spans="1:35" ht="15" customHeight="1">
      <c r="A50" s="62"/>
      <c r="B50" s="207"/>
      <c r="C50" s="209"/>
      <c r="D50" s="209"/>
      <c r="E50" s="209"/>
      <c r="F50" s="209"/>
      <c r="G50" s="209"/>
      <c r="H50" s="206"/>
      <c r="I50" s="207"/>
      <c r="J50" s="207"/>
      <c r="K50" s="207"/>
      <c r="L50" s="207"/>
      <c r="M50" s="207"/>
      <c r="N50" s="207"/>
      <c r="O50" s="207"/>
      <c r="P50" s="207"/>
      <c r="Q50" s="207"/>
      <c r="R50" s="207"/>
      <c r="S50" s="207"/>
      <c r="T50" s="207"/>
      <c r="U50" s="207"/>
      <c r="V50" s="207"/>
      <c r="W50" s="207"/>
      <c r="X50" s="207"/>
      <c r="Y50" s="207"/>
      <c r="Z50" s="207"/>
      <c r="AA50" s="207"/>
      <c r="AB50" s="207"/>
      <c r="AC50" s="207"/>
      <c r="AD50" s="207"/>
      <c r="AE50" s="207"/>
      <c r="AF50" s="207"/>
      <c r="AG50" s="207"/>
      <c r="AH50" s="207"/>
      <c r="AI50" s="207"/>
    </row>
    <row r="51" spans="1:35" ht="15" customHeight="1">
      <c r="A51" s="62"/>
      <c r="B51" s="210" t="str">
        <f>'Balance Sheets'!B51</f>
        <v>TOTAL EQUITY AND LIABILITIES</v>
      </c>
      <c r="C51" s="211"/>
      <c r="D51" s="211">
        <f>'Balance Sheets'!E51/'Balance Sheets'!E51</f>
        <v>1</v>
      </c>
      <c r="E51" s="211">
        <f>'Balance Sheets'!F51/'Balance Sheets'!F51</f>
        <v>1</v>
      </c>
      <c r="F51" s="211">
        <f>'Balance Sheets'!G51/'Balance Sheets'!G51</f>
        <v>1</v>
      </c>
      <c r="G51" s="211">
        <f>'Balance Sheets'!H51/'Balance Sheets'!H51</f>
        <v>1</v>
      </c>
      <c r="H51" s="206"/>
      <c r="I51" s="207"/>
      <c r="J51" s="207"/>
      <c r="K51" s="207"/>
      <c r="L51" s="207"/>
      <c r="M51" s="207"/>
      <c r="N51" s="207"/>
      <c r="O51" s="207"/>
      <c r="P51" s="207"/>
      <c r="Q51" s="207"/>
      <c r="R51" s="207"/>
      <c r="S51" s="207"/>
      <c r="T51" s="207"/>
      <c r="U51" s="207"/>
      <c r="V51" s="207"/>
      <c r="W51" s="207"/>
      <c r="X51" s="207"/>
      <c r="Y51" s="207"/>
      <c r="Z51" s="207"/>
      <c r="AA51" s="207"/>
      <c r="AB51" s="207"/>
      <c r="AC51" s="207"/>
      <c r="AD51" s="207"/>
      <c r="AE51" s="207"/>
      <c r="AF51" s="207"/>
      <c r="AG51" s="207"/>
      <c r="AH51" s="207"/>
      <c r="AI51" s="207"/>
    </row>
    <row r="52" spans="1:35" ht="15" customHeight="1">
      <c r="A52" s="62"/>
      <c r="B52" s="207"/>
      <c r="C52" s="207"/>
      <c r="D52" s="207"/>
      <c r="E52" s="207"/>
      <c r="F52" s="207"/>
      <c r="G52" s="207"/>
      <c r="H52" s="206"/>
      <c r="I52" s="207"/>
      <c r="J52" s="207"/>
      <c r="K52" s="207"/>
      <c r="L52" s="207"/>
      <c r="M52" s="207"/>
      <c r="N52" s="207"/>
      <c r="O52" s="207"/>
      <c r="P52" s="207"/>
      <c r="Q52" s="207"/>
      <c r="R52" s="207"/>
      <c r="S52" s="207"/>
      <c r="T52" s="207"/>
      <c r="U52" s="207"/>
      <c r="V52" s="207"/>
      <c r="W52" s="207"/>
      <c r="X52" s="207"/>
      <c r="Y52" s="207"/>
      <c r="Z52" s="207"/>
      <c r="AA52" s="207"/>
      <c r="AB52" s="207"/>
      <c r="AC52" s="207"/>
      <c r="AD52" s="207"/>
      <c r="AE52" s="207"/>
      <c r="AF52" s="207"/>
      <c r="AG52" s="207"/>
      <c r="AH52" s="207"/>
      <c r="AI52" s="207"/>
    </row>
    <row r="53" spans="1:35" ht="15" customHeight="1">
      <c r="A53" s="62"/>
      <c r="B53" s="326" t="s">
        <v>92</v>
      </c>
      <c r="C53" s="321"/>
      <c r="D53" s="321"/>
      <c r="E53" s="321"/>
      <c r="F53" s="321"/>
      <c r="G53" s="322"/>
      <c r="H53" s="206"/>
      <c r="I53" s="207"/>
      <c r="J53" s="207"/>
      <c r="K53" s="207"/>
      <c r="L53" s="207"/>
      <c r="M53" s="207"/>
      <c r="N53" s="207"/>
      <c r="O53" s="207"/>
      <c r="P53" s="207"/>
      <c r="Q53" s="207"/>
      <c r="R53" s="207"/>
      <c r="S53" s="207"/>
      <c r="T53" s="207"/>
      <c r="U53" s="207"/>
      <c r="V53" s="207"/>
      <c r="W53" s="207"/>
      <c r="X53" s="207"/>
      <c r="Y53" s="207"/>
      <c r="Z53" s="207"/>
      <c r="AA53" s="207"/>
      <c r="AB53" s="207"/>
      <c r="AC53" s="207"/>
      <c r="AD53" s="207"/>
      <c r="AE53" s="207"/>
      <c r="AF53" s="207"/>
      <c r="AG53" s="207"/>
      <c r="AH53" s="207"/>
      <c r="AI53" s="207"/>
    </row>
    <row r="54" spans="1:35" ht="15" customHeight="1">
      <c r="A54" s="62"/>
      <c r="B54" s="323"/>
      <c r="C54" s="324"/>
      <c r="D54" s="324"/>
      <c r="E54" s="324"/>
      <c r="F54" s="324"/>
      <c r="G54" s="325"/>
      <c r="H54" s="206"/>
      <c r="I54" s="207"/>
      <c r="J54" s="207"/>
      <c r="K54" s="207"/>
      <c r="L54" s="207"/>
      <c r="M54" s="207"/>
      <c r="N54" s="207"/>
      <c r="O54" s="207"/>
      <c r="P54" s="207"/>
      <c r="Q54" s="207"/>
      <c r="R54" s="207"/>
      <c r="S54" s="207"/>
      <c r="T54" s="207"/>
      <c r="U54" s="207"/>
      <c r="V54" s="207"/>
      <c r="W54" s="207"/>
      <c r="X54" s="207"/>
      <c r="Y54" s="207"/>
      <c r="Z54" s="207"/>
      <c r="AA54" s="207"/>
      <c r="AB54" s="207"/>
      <c r="AC54" s="207"/>
      <c r="AD54" s="207"/>
      <c r="AE54" s="207"/>
      <c r="AF54" s="207"/>
      <c r="AG54" s="207"/>
      <c r="AH54" s="207"/>
      <c r="AI54" s="207"/>
    </row>
    <row r="55" spans="1:35" ht="15" customHeight="1">
      <c r="A55" s="62"/>
      <c r="B55" s="212"/>
      <c r="C55" s="212"/>
      <c r="D55" s="212">
        <f>'Balance Sheets'!E3</f>
        <v>2019</v>
      </c>
      <c r="E55" s="212">
        <f>'Balance Sheets'!F3</f>
        <v>2020</v>
      </c>
      <c r="F55" s="212">
        <f>'Balance Sheets'!G3</f>
        <v>2021</v>
      </c>
      <c r="G55" s="212">
        <f>'Balance Sheets'!H3</f>
        <v>2022</v>
      </c>
      <c r="H55" s="206"/>
      <c r="I55" s="207"/>
      <c r="J55" s="207"/>
      <c r="K55" s="207"/>
      <c r="L55" s="207"/>
      <c r="M55" s="207"/>
      <c r="N55" s="207"/>
      <c r="O55" s="207"/>
      <c r="P55" s="207"/>
      <c r="Q55" s="207"/>
      <c r="R55" s="207"/>
      <c r="S55" s="207"/>
      <c r="T55" s="207"/>
      <c r="U55" s="207"/>
      <c r="V55" s="207"/>
      <c r="W55" s="207"/>
      <c r="X55" s="207"/>
      <c r="Y55" s="207"/>
      <c r="Z55" s="207"/>
      <c r="AA55" s="207"/>
      <c r="AB55" s="207"/>
      <c r="AC55" s="207"/>
      <c r="AD55" s="207"/>
      <c r="AE55" s="207"/>
      <c r="AF55" s="207"/>
      <c r="AG55" s="207"/>
      <c r="AH55" s="207"/>
      <c r="AI55" s="207"/>
    </row>
    <row r="56" spans="1:35" ht="15" customHeight="1">
      <c r="A56" s="62"/>
      <c r="B56" s="212" t="str">
        <f>'Balance Sheets'!B5</f>
        <v>ASSETS</v>
      </c>
      <c r="C56" s="212"/>
      <c r="D56" s="212"/>
      <c r="E56" s="212"/>
      <c r="F56" s="212"/>
      <c r="G56" s="212"/>
      <c r="H56" s="206"/>
      <c r="I56" s="207"/>
      <c r="J56" s="207"/>
      <c r="K56" s="207"/>
      <c r="L56" s="207"/>
      <c r="M56" s="207"/>
      <c r="N56" s="207"/>
      <c r="O56" s="207"/>
      <c r="P56" s="207"/>
      <c r="Q56" s="207"/>
      <c r="R56" s="207"/>
      <c r="S56" s="207"/>
      <c r="T56" s="207"/>
      <c r="U56" s="207"/>
      <c r="V56" s="207"/>
      <c r="W56" s="207"/>
      <c r="X56" s="207"/>
      <c r="Y56" s="207"/>
      <c r="Z56" s="207"/>
      <c r="AA56" s="207"/>
      <c r="AB56" s="207"/>
      <c r="AC56" s="207"/>
      <c r="AD56" s="207"/>
      <c r="AE56" s="207"/>
      <c r="AF56" s="207"/>
      <c r="AG56" s="207"/>
      <c r="AH56" s="207"/>
      <c r="AI56" s="207"/>
    </row>
    <row r="57" spans="1:35" ht="15" customHeight="1">
      <c r="A57" s="62"/>
      <c r="B57" s="212"/>
      <c r="C57" s="212"/>
      <c r="D57" s="212"/>
      <c r="E57" s="212"/>
      <c r="F57" s="212"/>
      <c r="G57" s="212"/>
      <c r="H57" s="206"/>
      <c r="I57" s="207"/>
      <c r="J57" s="207"/>
      <c r="K57" s="207"/>
      <c r="L57" s="207"/>
      <c r="M57" s="207"/>
      <c r="N57" s="207"/>
      <c r="O57" s="207"/>
      <c r="P57" s="207"/>
      <c r="Q57" s="207"/>
      <c r="R57" s="207"/>
      <c r="S57" s="207"/>
      <c r="T57" s="207"/>
      <c r="U57" s="207"/>
      <c r="V57" s="207"/>
      <c r="W57" s="207"/>
      <c r="X57" s="207"/>
      <c r="Y57" s="207"/>
      <c r="Z57" s="207"/>
      <c r="AA57" s="207"/>
      <c r="AB57" s="207"/>
      <c r="AC57" s="207"/>
      <c r="AD57" s="207"/>
      <c r="AE57" s="207"/>
      <c r="AF57" s="207"/>
      <c r="AG57" s="207"/>
      <c r="AH57" s="207"/>
      <c r="AI57" s="207"/>
    </row>
    <row r="58" spans="1:35" ht="15" customHeight="1">
      <c r="A58" s="62"/>
      <c r="B58" s="212" t="str">
        <f>'Balance Sheets'!B7</f>
        <v>NON-CURRENT ASSETS</v>
      </c>
      <c r="C58" s="212"/>
      <c r="D58" s="212"/>
      <c r="E58" s="212"/>
      <c r="F58" s="212"/>
      <c r="G58" s="212"/>
      <c r="H58" s="206"/>
      <c r="I58" s="207"/>
      <c r="J58" s="207"/>
      <c r="K58" s="207"/>
      <c r="L58" s="207"/>
      <c r="M58" s="207"/>
      <c r="N58" s="207"/>
      <c r="O58" s="207"/>
      <c r="P58" s="207"/>
      <c r="Q58" s="20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F58" s="207"/>
      <c r="AG58" s="207"/>
      <c r="AH58" s="207"/>
      <c r="AI58" s="207"/>
    </row>
    <row r="59" spans="1:35" ht="15" customHeight="1">
      <c r="A59" s="62"/>
      <c r="B59" s="212" t="str">
        <f>'Balance Sheets'!B8</f>
        <v>Property, plant and equipment</v>
      </c>
      <c r="C59" s="213"/>
      <c r="D59" s="213">
        <f>'Balance Sheets'!E8/'Balance Sheets'!$E8</f>
        <v>1</v>
      </c>
      <c r="E59" s="213">
        <f>'Balance Sheets'!F8/'Balance Sheets'!$E8</f>
        <v>1.0009466803681948</v>
      </c>
      <c r="F59" s="213">
        <f>'Balance Sheets'!G8/'Balance Sheets'!$E8</f>
        <v>1.0973507060106633</v>
      </c>
      <c r="G59" s="213">
        <f>'Balance Sheets'!H8/'Balance Sheets'!$E8</f>
        <v>1.3034779624576243</v>
      </c>
      <c r="H59" s="206"/>
      <c r="I59" s="207"/>
      <c r="J59" s="207"/>
      <c r="K59" s="207"/>
      <c r="L59" s="207"/>
      <c r="M59" s="207"/>
      <c r="N59" s="207"/>
      <c r="O59" s="207"/>
      <c r="P59" s="207"/>
      <c r="Q59" s="207"/>
      <c r="R59" s="207"/>
      <c r="S59" s="207"/>
      <c r="T59" s="207"/>
      <c r="U59" s="207"/>
      <c r="V59" s="207"/>
      <c r="W59" s="207"/>
      <c r="X59" s="207"/>
      <c r="Y59" s="207"/>
      <c r="Z59" s="207"/>
      <c r="AA59" s="207"/>
      <c r="AB59" s="207"/>
      <c r="AC59" s="207"/>
      <c r="AD59" s="207"/>
      <c r="AE59" s="207"/>
      <c r="AF59" s="207"/>
      <c r="AG59" s="207"/>
      <c r="AH59" s="207"/>
      <c r="AI59" s="207"/>
    </row>
    <row r="60" spans="1:35" ht="15" customHeight="1">
      <c r="A60" s="62"/>
      <c r="B60" s="212" t="str">
        <f>'Balance Sheets'!B9</f>
        <v>Intangible assets</v>
      </c>
      <c r="C60" s="213"/>
      <c r="D60" s="213">
        <f>'Balance Sheets'!E9/'Balance Sheets'!$E9</f>
        <v>1</v>
      </c>
      <c r="E60" s="213">
        <f>'Balance Sheets'!F9/'Balance Sheets'!$E9</f>
        <v>0.89329573663874706</v>
      </c>
      <c r="F60" s="213">
        <f>'Balance Sheets'!G9/'Balance Sheets'!$E9</f>
        <v>1.5345691681916345</v>
      </c>
      <c r="G60" s="213">
        <f>'Balance Sheets'!H9/'Balance Sheets'!$E9</f>
        <v>1.6613493289791472</v>
      </c>
      <c r="H60" s="206"/>
      <c r="I60" s="207"/>
      <c r="J60" s="207"/>
      <c r="K60" s="207"/>
      <c r="L60" s="207"/>
      <c r="M60" s="207"/>
      <c r="N60" s="207"/>
      <c r="O60" s="207"/>
      <c r="P60" s="207"/>
      <c r="Q60" s="207"/>
      <c r="R60" s="207"/>
      <c r="S60" s="207"/>
      <c r="T60" s="207"/>
      <c r="U60" s="207"/>
      <c r="V60" s="207"/>
      <c r="W60" s="207"/>
      <c r="X60" s="207"/>
      <c r="Y60" s="207"/>
      <c r="Z60" s="207"/>
      <c r="AA60" s="207"/>
      <c r="AB60" s="207"/>
      <c r="AC60" s="207"/>
      <c r="AD60" s="207"/>
      <c r="AE60" s="207"/>
      <c r="AF60" s="207"/>
      <c r="AG60" s="207"/>
      <c r="AH60" s="207"/>
      <c r="AI60" s="207"/>
    </row>
    <row r="61" spans="1:35" ht="15" customHeight="1">
      <c r="A61" s="62"/>
      <c r="B61" s="212" t="str">
        <f>'Balance Sheets'!B10</f>
        <v>Other receivables</v>
      </c>
      <c r="C61" s="213"/>
      <c r="D61" s="213">
        <f>'Balance Sheets'!E10/'Balance Sheets'!$E10</f>
        <v>1</v>
      </c>
      <c r="E61" s="213">
        <f>'Balance Sheets'!F10/'Balance Sheets'!$E10</f>
        <v>1.1015969459197312</v>
      </c>
      <c r="F61" s="213">
        <f>'Balance Sheets'!G10/'Balance Sheets'!$E10</f>
        <v>1.3040872179382157</v>
      </c>
      <c r="G61" s="213">
        <f>'Balance Sheets'!H10/'Balance Sheets'!$E10</f>
        <v>1.5660210358214519</v>
      </c>
      <c r="H61" s="206"/>
      <c r="I61" s="207"/>
      <c r="J61" s="207"/>
      <c r="K61" s="207"/>
      <c r="L61" s="207"/>
      <c r="M61" s="207"/>
      <c r="N61" s="207"/>
      <c r="O61" s="207"/>
      <c r="P61" s="207"/>
      <c r="Q61" s="20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</row>
    <row r="62" spans="1:35" ht="15" customHeight="1">
      <c r="A62" s="62"/>
      <c r="B62" s="212"/>
      <c r="C62" s="213"/>
      <c r="D62" s="213">
        <f>'Balance Sheets'!E11/'Balance Sheets'!$E11</f>
        <v>1</v>
      </c>
      <c r="E62" s="213">
        <f>'Balance Sheets'!F11/'Balance Sheets'!$E11</f>
        <v>1.0207926582327524</v>
      </c>
      <c r="F62" s="213">
        <f>'Balance Sheets'!G11/'Balance Sheets'!$E11</f>
        <v>1.1968753042095914</v>
      </c>
      <c r="G62" s="213">
        <f>'Balance Sheets'!H11/'Balance Sheets'!$E11</f>
        <v>1.4122375363676496</v>
      </c>
      <c r="H62" s="206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  <c r="U62" s="207"/>
      <c r="V62" s="207"/>
      <c r="W62" s="207"/>
      <c r="X62" s="207"/>
      <c r="Y62" s="207"/>
      <c r="Z62" s="207"/>
      <c r="AA62" s="207"/>
      <c r="AB62" s="207"/>
      <c r="AC62" s="207"/>
      <c r="AD62" s="207"/>
      <c r="AE62" s="207"/>
      <c r="AF62" s="207"/>
      <c r="AG62" s="207"/>
      <c r="AH62" s="207"/>
      <c r="AI62" s="207"/>
    </row>
    <row r="63" spans="1:35" ht="15" customHeight="1">
      <c r="A63" s="62"/>
      <c r="B63" s="212" t="str">
        <f>'Balance Sheets'!B12</f>
        <v>CURRENT ASSETS</v>
      </c>
      <c r="C63" s="213"/>
      <c r="D63" s="213"/>
      <c r="E63" s="213"/>
      <c r="F63" s="213"/>
      <c r="G63" s="213"/>
      <c r="H63" s="206"/>
      <c r="I63" s="207"/>
      <c r="J63" s="207"/>
      <c r="K63" s="207"/>
      <c r="L63" s="207"/>
      <c r="M63" s="207"/>
      <c r="N63" s="207"/>
      <c r="O63" s="207"/>
      <c r="P63" s="207"/>
      <c r="Q63" s="207"/>
      <c r="R63" s="207"/>
      <c r="S63" s="207"/>
      <c r="T63" s="207"/>
      <c r="U63" s="207"/>
      <c r="V63" s="207"/>
      <c r="W63" s="207"/>
      <c r="X63" s="207"/>
      <c r="Y63" s="207"/>
      <c r="Z63" s="207"/>
      <c r="AA63" s="207"/>
      <c r="AB63" s="207"/>
      <c r="AC63" s="207"/>
      <c r="AD63" s="207"/>
      <c r="AE63" s="207"/>
      <c r="AF63" s="207"/>
      <c r="AG63" s="207"/>
      <c r="AH63" s="207"/>
      <c r="AI63" s="207"/>
    </row>
    <row r="64" spans="1:35" ht="15" customHeight="1">
      <c r="A64" s="62"/>
      <c r="B64" s="212" t="str">
        <f>'Balance Sheets'!B13</f>
        <v>Inventories</v>
      </c>
      <c r="C64" s="213"/>
      <c r="D64" s="213">
        <f>'Balance Sheets'!E13/'Balance Sheets'!$E13</f>
        <v>1</v>
      </c>
      <c r="E64" s="213">
        <f>'Balance Sheets'!F13/'Balance Sheets'!$E13</f>
        <v>1.2373307186571962</v>
      </c>
      <c r="F64" s="213">
        <f>'Balance Sheets'!G13/'Balance Sheets'!$E13</f>
        <v>1.5762812905008605</v>
      </c>
      <c r="G64" s="213">
        <f>'Balance Sheets'!H13/'Balance Sheets'!$E13</f>
        <v>1.787031109965135</v>
      </c>
      <c r="H64" s="206"/>
      <c r="I64" s="207"/>
      <c r="J64" s="207"/>
      <c r="K64" s="207"/>
      <c r="L64" s="207"/>
      <c r="M64" s="207"/>
      <c r="N64" s="207"/>
      <c r="O64" s="207"/>
      <c r="P64" s="207"/>
      <c r="Q64" s="207"/>
      <c r="R64" s="207"/>
      <c r="S64" s="207"/>
      <c r="T64" s="207"/>
      <c r="U64" s="207"/>
      <c r="V64" s="207"/>
      <c r="W64" s="207"/>
      <c r="X64" s="207"/>
      <c r="Y64" s="207"/>
      <c r="Z64" s="207"/>
      <c r="AA64" s="207"/>
      <c r="AB64" s="207"/>
      <c r="AC64" s="207"/>
      <c r="AD64" s="207"/>
      <c r="AE64" s="207"/>
      <c r="AF64" s="207"/>
      <c r="AG64" s="207"/>
      <c r="AH64" s="207"/>
      <c r="AI64" s="207"/>
    </row>
    <row r="65" spans="1:35" ht="15" customHeight="1">
      <c r="A65" s="62"/>
      <c r="B65" s="212" t="str">
        <f>'Balance Sheets'!B14</f>
        <v>Trade receivables</v>
      </c>
      <c r="C65" s="213"/>
      <c r="D65" s="213">
        <f>'Balance Sheets'!E14/'Balance Sheets'!$E14</f>
        <v>1</v>
      </c>
      <c r="E65" s="213">
        <f>'Balance Sheets'!F14/'Balance Sheets'!$E14</f>
        <v>0.97341698868841497</v>
      </c>
      <c r="F65" s="213">
        <f>'Balance Sheets'!G14/'Balance Sheets'!$E14</f>
        <v>1.0475845066796434</v>
      </c>
      <c r="G65" s="213">
        <f>'Balance Sheets'!H14/'Balance Sheets'!$E14</f>
        <v>2.1738000836047386</v>
      </c>
      <c r="H65" s="206"/>
      <c r="I65" s="207"/>
      <c r="J65" s="207"/>
      <c r="K65" s="207"/>
      <c r="L65" s="207"/>
      <c r="M65" s="207"/>
      <c r="N65" s="207"/>
      <c r="O65" s="207"/>
      <c r="P65" s="207"/>
      <c r="Q65" s="207"/>
      <c r="R65" s="207"/>
      <c r="S65" s="207"/>
      <c r="T65" s="207"/>
      <c r="U65" s="207"/>
      <c r="V65" s="207"/>
      <c r="W65" s="207"/>
      <c r="X65" s="207"/>
      <c r="Y65" s="207"/>
      <c r="Z65" s="207"/>
      <c r="AA65" s="207"/>
      <c r="AB65" s="207"/>
      <c r="AC65" s="207"/>
      <c r="AD65" s="207"/>
      <c r="AE65" s="207"/>
      <c r="AF65" s="207"/>
      <c r="AG65" s="207"/>
      <c r="AH65" s="207"/>
      <c r="AI65" s="207"/>
    </row>
    <row r="66" spans="1:35" ht="15" customHeight="1">
      <c r="A66" s="62"/>
      <c r="B66" s="212" t="str">
        <f>'Balance Sheets'!B15</f>
        <v>Advances, Deposits and Prepayments</v>
      </c>
      <c r="C66" s="213"/>
      <c r="D66" s="213">
        <f>'Balance Sheets'!E15/'Balance Sheets'!$E15</f>
        <v>1</v>
      </c>
      <c r="E66" s="213">
        <f>'Balance Sheets'!F15/'Balance Sheets'!$E15</f>
        <v>1.1797971002163452</v>
      </c>
      <c r="F66" s="213">
        <f>'Balance Sheets'!G15/'Balance Sheets'!$E15</f>
        <v>1.2242910688692044</v>
      </c>
      <c r="G66" s="213">
        <f>'Balance Sheets'!H15/'Balance Sheets'!$E15</f>
        <v>0.76811566367574358</v>
      </c>
      <c r="H66" s="206"/>
      <c r="I66" s="207"/>
      <c r="J66" s="207"/>
      <c r="K66" s="207"/>
      <c r="L66" s="207"/>
      <c r="M66" s="207"/>
      <c r="N66" s="207"/>
      <c r="O66" s="207"/>
      <c r="P66" s="207"/>
      <c r="Q66" s="207"/>
      <c r="R66" s="207"/>
      <c r="S66" s="207"/>
      <c r="T66" s="207"/>
      <c r="U66" s="207"/>
      <c r="V66" s="207"/>
      <c r="W66" s="207"/>
      <c r="X66" s="207"/>
      <c r="Y66" s="207"/>
      <c r="Z66" s="207"/>
      <c r="AA66" s="207"/>
      <c r="AB66" s="207"/>
      <c r="AC66" s="207"/>
      <c r="AD66" s="207"/>
      <c r="AE66" s="207"/>
      <c r="AF66" s="207"/>
      <c r="AG66" s="207"/>
      <c r="AH66" s="207"/>
      <c r="AI66" s="207"/>
    </row>
    <row r="67" spans="1:35" ht="15" customHeight="1">
      <c r="A67" s="62"/>
      <c r="B67" s="212" t="str">
        <f>'Balance Sheets'!B16</f>
        <v>Short Term Loan</v>
      </c>
      <c r="C67" s="213"/>
      <c r="D67" s="213">
        <f>'Balance Sheets'!E16/'Balance Sheets'!$E16</f>
        <v>1</v>
      </c>
      <c r="E67" s="213">
        <f>'Balance Sheets'!F16/'Balance Sheets'!$E16</f>
        <v>1.6629964502874579</v>
      </c>
      <c r="F67" s="213">
        <f>'Balance Sheets'!G16/'Balance Sheets'!$E16</f>
        <v>0</v>
      </c>
      <c r="G67" s="213">
        <f>'Balance Sheets'!H16/'Balance Sheets'!$E16</f>
        <v>0</v>
      </c>
      <c r="H67" s="206"/>
      <c r="I67" s="207"/>
      <c r="J67" s="207"/>
      <c r="K67" s="207"/>
      <c r="L67" s="207"/>
      <c r="M67" s="207"/>
      <c r="N67" s="207"/>
      <c r="O67" s="207"/>
      <c r="P67" s="207"/>
      <c r="Q67" s="207"/>
      <c r="R67" s="207"/>
      <c r="S67" s="207"/>
      <c r="T67" s="207"/>
      <c r="U67" s="207"/>
      <c r="V67" s="207"/>
      <c r="W67" s="207"/>
      <c r="X67" s="207"/>
      <c r="Y67" s="207"/>
      <c r="Z67" s="207"/>
      <c r="AA67" s="207"/>
      <c r="AB67" s="207"/>
      <c r="AC67" s="207"/>
      <c r="AD67" s="207"/>
      <c r="AE67" s="207"/>
      <c r="AF67" s="207"/>
      <c r="AG67" s="207"/>
      <c r="AH67" s="207"/>
      <c r="AI67" s="207"/>
    </row>
    <row r="68" spans="1:35" ht="15" customHeight="1">
      <c r="A68" s="62"/>
      <c r="B68" s="212" t="str">
        <f>'Balance Sheets'!B17</f>
        <v>Cash and cash equivalents</v>
      </c>
      <c r="C68" s="213"/>
      <c r="D68" s="213">
        <f>'Balance Sheets'!E17/'Balance Sheets'!$E17</f>
        <v>1</v>
      </c>
      <c r="E68" s="213">
        <f>'Balance Sheets'!F17/'Balance Sheets'!$E17</f>
        <v>1.205905883305787</v>
      </c>
      <c r="F68" s="213">
        <f>'Balance Sheets'!G17/'Balance Sheets'!$E17</f>
        <v>1.605835300812412</v>
      </c>
      <c r="G68" s="213">
        <f>'Balance Sheets'!H17/'Balance Sheets'!$E17</f>
        <v>1.8131546334202209</v>
      </c>
      <c r="H68" s="206"/>
      <c r="I68" s="207"/>
      <c r="J68" s="207"/>
      <c r="K68" s="207"/>
      <c r="L68" s="207"/>
      <c r="M68" s="207"/>
      <c r="N68" s="207"/>
      <c r="O68" s="207"/>
      <c r="P68" s="207"/>
      <c r="Q68" s="207"/>
      <c r="R68" s="207"/>
      <c r="S68" s="207"/>
      <c r="T68" s="207"/>
      <c r="U68" s="207"/>
      <c r="V68" s="207"/>
      <c r="W68" s="207"/>
      <c r="X68" s="207"/>
      <c r="Y68" s="207"/>
      <c r="Z68" s="207"/>
      <c r="AA68" s="207"/>
      <c r="AB68" s="207"/>
      <c r="AC68" s="207"/>
      <c r="AD68" s="207"/>
      <c r="AE68" s="207"/>
      <c r="AF68" s="207"/>
      <c r="AG68" s="207"/>
      <c r="AH68" s="207"/>
      <c r="AI68" s="207"/>
    </row>
    <row r="69" spans="1:35" ht="15" customHeight="1">
      <c r="A69" s="62"/>
      <c r="B69" s="212"/>
      <c r="C69" s="213"/>
      <c r="D69" s="213">
        <f>'Balance Sheets'!E18/'Balance Sheets'!$E18</f>
        <v>1</v>
      </c>
      <c r="E69" s="213">
        <f>'Balance Sheets'!F18/'Balance Sheets'!$E18</f>
        <v>1.2335922288505834</v>
      </c>
      <c r="F69" s="213">
        <f>'Balance Sheets'!G18/'Balance Sheets'!$E18</f>
        <v>1.433846010888614</v>
      </c>
      <c r="G69" s="213">
        <f>'Balance Sheets'!H18/'Balance Sheets'!$E18</f>
        <v>1.6231466446960721</v>
      </c>
      <c r="H69" s="206"/>
      <c r="I69" s="207"/>
      <c r="J69" s="207"/>
      <c r="K69" s="207"/>
      <c r="L69" s="207"/>
      <c r="M69" s="207"/>
      <c r="N69" s="207"/>
      <c r="O69" s="207"/>
      <c r="P69" s="207"/>
      <c r="Q69" s="207"/>
      <c r="R69" s="207"/>
      <c r="S69" s="207"/>
      <c r="T69" s="207"/>
      <c r="U69" s="207"/>
      <c r="V69" s="207"/>
      <c r="W69" s="207"/>
      <c r="X69" s="207"/>
      <c r="Y69" s="207"/>
      <c r="Z69" s="207"/>
      <c r="AA69" s="207"/>
      <c r="AB69" s="207"/>
      <c r="AC69" s="207"/>
      <c r="AD69" s="207"/>
      <c r="AE69" s="207"/>
      <c r="AF69" s="207"/>
      <c r="AG69" s="207"/>
      <c r="AH69" s="207"/>
      <c r="AI69" s="207"/>
    </row>
    <row r="70" spans="1:35" ht="15" customHeight="1">
      <c r="A70" s="62"/>
      <c r="B70" s="214" t="str">
        <f>'Balance Sheets'!B19</f>
        <v>TOTAL ASSETS</v>
      </c>
      <c r="C70" s="213"/>
      <c r="D70" s="213">
        <f>'Balance Sheets'!E19/'Balance Sheets'!$E19</f>
        <v>1</v>
      </c>
      <c r="E70" s="213">
        <f>'Balance Sheets'!F19/'Balance Sheets'!$E19</f>
        <v>1.1340903459143148</v>
      </c>
      <c r="F70" s="213">
        <f>'Balance Sheets'!G19/'Balance Sheets'!$E19</f>
        <v>1.3230420677845802</v>
      </c>
      <c r="G70" s="213">
        <f>'Balance Sheets'!H19/'Balance Sheets'!$E19</f>
        <v>1.5245287135312757</v>
      </c>
      <c r="H70" s="206"/>
      <c r="I70" s="207"/>
      <c r="J70" s="207"/>
      <c r="K70" s="207"/>
      <c r="L70" s="207"/>
      <c r="M70" s="207"/>
      <c r="N70" s="207"/>
      <c r="O70" s="207"/>
      <c r="P70" s="207"/>
      <c r="Q70" s="207"/>
      <c r="R70" s="207"/>
      <c r="S70" s="207"/>
      <c r="T70" s="207"/>
      <c r="U70" s="207"/>
      <c r="V70" s="207"/>
      <c r="W70" s="207"/>
      <c r="X70" s="207"/>
      <c r="Y70" s="207"/>
      <c r="Z70" s="207"/>
      <c r="AA70" s="207"/>
      <c r="AB70" s="207"/>
      <c r="AC70" s="207"/>
      <c r="AD70" s="207"/>
      <c r="AE70" s="207"/>
      <c r="AF70" s="207"/>
      <c r="AG70" s="207"/>
      <c r="AH70" s="207"/>
      <c r="AI70" s="207"/>
    </row>
    <row r="71" spans="1:35" ht="15" customHeight="1">
      <c r="A71" s="62"/>
      <c r="B71" s="212"/>
      <c r="C71" s="213"/>
      <c r="D71" s="213"/>
      <c r="E71" s="213"/>
      <c r="F71" s="213"/>
      <c r="G71" s="213"/>
      <c r="H71" s="206"/>
      <c r="I71" s="207"/>
      <c r="J71" s="207"/>
      <c r="K71" s="207"/>
      <c r="L71" s="207"/>
      <c r="M71" s="207"/>
      <c r="N71" s="207"/>
      <c r="O71" s="207"/>
      <c r="P71" s="207"/>
      <c r="Q71" s="207"/>
      <c r="R71" s="207"/>
      <c r="S71" s="207"/>
      <c r="T71" s="207"/>
      <c r="U71" s="207"/>
      <c r="V71" s="207"/>
      <c r="W71" s="207"/>
      <c r="X71" s="207"/>
      <c r="Y71" s="207"/>
      <c r="Z71" s="207"/>
      <c r="AA71" s="207"/>
      <c r="AB71" s="207"/>
      <c r="AC71" s="207"/>
      <c r="AD71" s="207"/>
      <c r="AE71" s="207"/>
      <c r="AF71" s="207"/>
      <c r="AG71" s="207"/>
      <c r="AH71" s="207"/>
      <c r="AI71" s="207"/>
    </row>
    <row r="72" spans="1:35" ht="15" customHeight="1">
      <c r="A72" s="62"/>
      <c r="B72" s="212" t="str">
        <f>'Balance Sheets'!B21</f>
        <v>EQUITY &amp; LIABILITIES</v>
      </c>
      <c r="C72" s="213"/>
      <c r="D72" s="213"/>
      <c r="E72" s="213"/>
      <c r="F72" s="213"/>
      <c r="G72" s="213"/>
      <c r="H72" s="206"/>
      <c r="I72" s="207"/>
      <c r="J72" s="207"/>
      <c r="K72" s="207"/>
      <c r="L72" s="207"/>
      <c r="M72" s="207"/>
      <c r="N72" s="207"/>
      <c r="O72" s="207"/>
      <c r="P72" s="207"/>
      <c r="Q72" s="207"/>
      <c r="R72" s="207"/>
      <c r="S72" s="207"/>
      <c r="T72" s="207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</row>
    <row r="73" spans="1:35" ht="15" customHeight="1">
      <c r="A73" s="62"/>
      <c r="B73" s="212"/>
      <c r="C73" s="213"/>
      <c r="D73" s="213"/>
      <c r="E73" s="213"/>
      <c r="F73" s="213"/>
      <c r="G73" s="213"/>
      <c r="H73" s="206"/>
      <c r="I73" s="207"/>
      <c r="J73" s="207"/>
      <c r="K73" s="207"/>
      <c r="L73" s="207"/>
      <c r="M73" s="207"/>
      <c r="N73" s="207"/>
      <c r="O73" s="207"/>
      <c r="P73" s="207"/>
      <c r="Q73" s="207"/>
      <c r="R73" s="207"/>
      <c r="S73" s="207"/>
      <c r="T73" s="207"/>
      <c r="U73" s="207"/>
      <c r="V73" s="207"/>
      <c r="W73" s="207"/>
      <c r="X73" s="207"/>
      <c r="Y73" s="207"/>
      <c r="Z73" s="207"/>
      <c r="AA73" s="207"/>
      <c r="AB73" s="207"/>
      <c r="AC73" s="207"/>
      <c r="AD73" s="207"/>
      <c r="AE73" s="207"/>
      <c r="AF73" s="207"/>
      <c r="AG73" s="207"/>
      <c r="AH73" s="207"/>
      <c r="AI73" s="207"/>
    </row>
    <row r="74" spans="1:35" ht="15" customHeight="1">
      <c r="A74" s="62"/>
      <c r="B74" s="212" t="str">
        <f>'Balance Sheets'!B23</f>
        <v>Share capital</v>
      </c>
      <c r="C74" s="213"/>
      <c r="D74" s="213">
        <f>'Balance Sheets'!E23/'Balance Sheets'!$E23</f>
        <v>1</v>
      </c>
      <c r="E74" s="213">
        <f>'Balance Sheets'!F23/'Balance Sheets'!$E23</f>
        <v>1.0699999992142035</v>
      </c>
      <c r="F74" s="213">
        <f>'Balance Sheets'!G23/'Balance Sheets'!$E23</f>
        <v>1.1234999980342417</v>
      </c>
      <c r="G74" s="213">
        <f>'Balance Sheets'!H23/'Balance Sheets'!$E23</f>
        <v>1.1234999980342417</v>
      </c>
      <c r="H74" s="206"/>
      <c r="I74" s="207"/>
      <c r="J74" s="207"/>
      <c r="K74" s="207"/>
      <c r="L74" s="207"/>
      <c r="M74" s="207"/>
      <c r="N74" s="207"/>
      <c r="O74" s="207"/>
      <c r="P74" s="207"/>
      <c r="Q74" s="207"/>
      <c r="R74" s="207"/>
      <c r="S74" s="207"/>
      <c r="T74" s="207"/>
      <c r="U74" s="207"/>
      <c r="V74" s="207"/>
      <c r="W74" s="207"/>
      <c r="X74" s="207"/>
      <c r="Y74" s="207"/>
      <c r="Z74" s="207"/>
      <c r="AA74" s="207"/>
      <c r="AB74" s="207"/>
      <c r="AC74" s="207"/>
      <c r="AD74" s="207"/>
      <c r="AE74" s="207"/>
      <c r="AF74" s="207"/>
      <c r="AG74" s="207"/>
      <c r="AH74" s="207"/>
      <c r="AI74" s="207"/>
    </row>
    <row r="75" spans="1:35" ht="15" customHeight="1">
      <c r="A75" s="62"/>
      <c r="B75" s="212" t="str">
        <f>'Balance Sheets'!B24</f>
        <v>Retained earnings</v>
      </c>
      <c r="C75" s="213"/>
      <c r="D75" s="213">
        <f>'Balance Sheets'!E24/'Balance Sheets'!$E24</f>
        <v>1</v>
      </c>
      <c r="E75" s="213">
        <f>'Balance Sheets'!F24/'Balance Sheets'!$E24</f>
        <v>1.1709820473064976</v>
      </c>
      <c r="F75" s="213">
        <f>'Balance Sheets'!G24/'Balance Sheets'!$E24</f>
        <v>1.4190931069245514</v>
      </c>
      <c r="G75" s="213">
        <f>'Balance Sheets'!H24/'Balance Sheets'!$E24</f>
        <v>1.6507999959889932</v>
      </c>
      <c r="H75" s="206"/>
      <c r="I75" s="207"/>
      <c r="J75" s="207"/>
      <c r="K75" s="207"/>
      <c r="L75" s="207"/>
      <c r="M75" s="207"/>
      <c r="N75" s="207"/>
      <c r="O75" s="207"/>
      <c r="P75" s="207"/>
      <c r="Q75" s="207"/>
      <c r="R75" s="207"/>
      <c r="S75" s="207"/>
      <c r="T75" s="207"/>
      <c r="U75" s="207"/>
      <c r="V75" s="207"/>
      <c r="W75" s="207"/>
      <c r="X75" s="207"/>
      <c r="Y75" s="207"/>
      <c r="Z75" s="207"/>
      <c r="AA75" s="207"/>
      <c r="AB75" s="207"/>
      <c r="AC75" s="207"/>
      <c r="AD75" s="207"/>
      <c r="AE75" s="207"/>
      <c r="AF75" s="207"/>
      <c r="AG75" s="207"/>
      <c r="AH75" s="207"/>
      <c r="AI75" s="207"/>
    </row>
    <row r="76" spans="1:35" ht="15" customHeight="1">
      <c r="A76" s="62"/>
      <c r="B76" s="212" t="str">
        <f>'Balance Sheets'!B25</f>
        <v>Other components of equity</v>
      </c>
      <c r="C76" s="213"/>
      <c r="D76" s="213">
        <f>'Balance Sheets'!E25/'Balance Sheets'!$E25</f>
        <v>1</v>
      </c>
      <c r="E76" s="213">
        <f>'Balance Sheets'!F25/'Balance Sheets'!$E25</f>
        <v>0.86318628884248083</v>
      </c>
      <c r="F76" s="213">
        <f>'Balance Sheets'!G25/'Balance Sheets'!$E25</f>
        <v>0.72940835658659597</v>
      </c>
      <c r="G76" s="213">
        <f>'Balance Sheets'!H25/'Balance Sheets'!$E25</f>
        <v>0.66276872838366596</v>
      </c>
      <c r="H76" s="206"/>
      <c r="I76" s="207"/>
      <c r="J76" s="207"/>
      <c r="K76" s="207"/>
      <c r="L76" s="207"/>
      <c r="M76" s="207"/>
      <c r="N76" s="207"/>
      <c r="O76" s="207"/>
      <c r="P76" s="207"/>
      <c r="Q76" s="207"/>
      <c r="R76" s="207"/>
      <c r="S76" s="207"/>
      <c r="T76" s="207"/>
      <c r="U76" s="207"/>
      <c r="V76" s="207"/>
      <c r="W76" s="207"/>
      <c r="X76" s="207"/>
      <c r="Y76" s="207"/>
      <c r="Z76" s="207"/>
      <c r="AA76" s="207"/>
      <c r="AB76" s="207"/>
      <c r="AC76" s="207"/>
      <c r="AD76" s="207"/>
      <c r="AE76" s="207"/>
      <c r="AF76" s="207"/>
      <c r="AG76" s="207"/>
      <c r="AH76" s="207"/>
      <c r="AI76" s="207"/>
    </row>
    <row r="77" spans="1:35" ht="15" customHeight="1">
      <c r="A77" s="62"/>
      <c r="B77" s="212" t="str">
        <f>'Balance Sheets'!B26</f>
        <v>Foreign currency translation</v>
      </c>
      <c r="C77" s="213"/>
      <c r="D77" s="215">
        <v>0</v>
      </c>
      <c r="E77" s="215">
        <v>0</v>
      </c>
      <c r="F77" s="215">
        <v>0</v>
      </c>
      <c r="G77" s="215">
        <v>0</v>
      </c>
      <c r="H77" s="206"/>
      <c r="I77" s="207"/>
      <c r="J77" s="207"/>
      <c r="K77" s="207"/>
      <c r="L77" s="207"/>
      <c r="M77" s="207"/>
      <c r="N77" s="207"/>
      <c r="O77" s="207"/>
      <c r="P77" s="207"/>
      <c r="Q77" s="207"/>
      <c r="R77" s="207"/>
      <c r="S77" s="207"/>
      <c r="T77" s="207"/>
      <c r="U77" s="207"/>
      <c r="V77" s="207"/>
      <c r="W77" s="207"/>
      <c r="X77" s="207"/>
      <c r="Y77" s="207"/>
      <c r="Z77" s="207"/>
      <c r="AA77" s="207"/>
      <c r="AB77" s="207"/>
      <c r="AC77" s="207"/>
      <c r="AD77" s="207"/>
      <c r="AE77" s="207"/>
      <c r="AF77" s="207"/>
      <c r="AG77" s="207"/>
      <c r="AH77" s="207"/>
      <c r="AI77" s="207"/>
    </row>
    <row r="78" spans="1:35" ht="15" customHeight="1">
      <c r="A78" s="62"/>
      <c r="B78" s="212" t="str">
        <f>'Balance Sheets'!B27</f>
        <v>SHAREHOLDERS’ EQUITY- PARENT COMPANY</v>
      </c>
      <c r="C78" s="213"/>
      <c r="D78" s="213">
        <f>'Balance Sheets'!E27/'Balance Sheets'!$E27</f>
        <v>1</v>
      </c>
      <c r="E78" s="213">
        <f>'Balance Sheets'!F27/'Balance Sheets'!$E27</f>
        <v>1.1388500448827357</v>
      </c>
      <c r="F78" s="213">
        <f>'Balance Sheets'!G27/'Balance Sheets'!$E27</f>
        <v>1.3390294159772729</v>
      </c>
      <c r="G78" s="213">
        <f>'Balance Sheets'!H27/'Balance Sheets'!$E27</f>
        <v>1.5240360861166862</v>
      </c>
      <c r="H78" s="206"/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07"/>
      <c r="U78" s="207"/>
      <c r="V78" s="207"/>
      <c r="W78" s="207"/>
      <c r="X78" s="207"/>
      <c r="Y78" s="207"/>
      <c r="Z78" s="207"/>
      <c r="AA78" s="207"/>
      <c r="AB78" s="207"/>
      <c r="AC78" s="207"/>
      <c r="AD78" s="207"/>
      <c r="AE78" s="207"/>
      <c r="AF78" s="207"/>
      <c r="AG78" s="207"/>
      <c r="AH78" s="207"/>
      <c r="AI78" s="207"/>
    </row>
    <row r="79" spans="1:35" ht="15" customHeight="1">
      <c r="A79" s="62"/>
      <c r="B79" s="212"/>
      <c r="C79" s="213"/>
      <c r="D79" s="213"/>
      <c r="E79" s="213"/>
      <c r="F79" s="213"/>
      <c r="G79" s="213"/>
      <c r="H79" s="206"/>
      <c r="I79" s="207"/>
      <c r="J79" s="207"/>
      <c r="K79" s="207"/>
      <c r="L79" s="207"/>
      <c r="M79" s="207"/>
      <c r="N79" s="207"/>
      <c r="O79" s="207"/>
      <c r="P79" s="207"/>
      <c r="Q79" s="207"/>
      <c r="R79" s="207"/>
      <c r="S79" s="207"/>
      <c r="T79" s="207"/>
      <c r="U79" s="207"/>
      <c r="V79" s="207"/>
      <c r="W79" s="207"/>
      <c r="X79" s="207"/>
      <c r="Y79" s="207"/>
      <c r="Z79" s="207"/>
      <c r="AA79" s="207"/>
      <c r="AB79" s="207"/>
      <c r="AC79" s="207"/>
      <c r="AD79" s="207"/>
      <c r="AE79" s="207"/>
      <c r="AF79" s="207"/>
      <c r="AG79" s="207"/>
      <c r="AH79" s="207"/>
      <c r="AI79" s="207"/>
    </row>
    <row r="80" spans="1:35" ht="15" customHeight="1">
      <c r="A80" s="62"/>
      <c r="B80" s="212" t="str">
        <f>'Balance Sheets'!B29</f>
        <v>Non-controlling interests</v>
      </c>
      <c r="C80" s="213"/>
      <c r="D80" s="215">
        <v>0</v>
      </c>
      <c r="E80" s="215">
        <v>0</v>
      </c>
      <c r="F80" s="215">
        <v>0</v>
      </c>
      <c r="G80" s="215">
        <v>0</v>
      </c>
      <c r="H80" s="206"/>
      <c r="I80" s="207"/>
      <c r="J80" s="207"/>
      <c r="K80" s="207"/>
      <c r="L80" s="207"/>
      <c r="M80" s="207"/>
      <c r="N80" s="207"/>
      <c r="O80" s="207"/>
      <c r="P80" s="207"/>
      <c r="Q80" s="207"/>
      <c r="R80" s="207"/>
      <c r="S80" s="207"/>
      <c r="T80" s="207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</row>
    <row r="81" spans="1:35" ht="15" customHeight="1">
      <c r="A81" s="62"/>
      <c r="B81" s="212"/>
      <c r="C81" s="213"/>
      <c r="D81" s="213"/>
      <c r="E81" s="213"/>
      <c r="F81" s="213"/>
      <c r="G81" s="213"/>
      <c r="H81" s="206"/>
      <c r="I81" s="207"/>
      <c r="J81" s="207"/>
      <c r="K81" s="207"/>
      <c r="L81" s="207"/>
      <c r="M81" s="207"/>
      <c r="N81" s="207"/>
      <c r="O81" s="207"/>
      <c r="P81" s="207"/>
      <c r="Q81" s="207"/>
      <c r="R81" s="207"/>
      <c r="S81" s="207"/>
      <c r="T81" s="207"/>
      <c r="U81" s="207"/>
      <c r="V81" s="207"/>
      <c r="W81" s="207"/>
      <c r="X81" s="207"/>
      <c r="Y81" s="207"/>
      <c r="Z81" s="207"/>
      <c r="AA81" s="207"/>
      <c r="AB81" s="207"/>
      <c r="AC81" s="207"/>
      <c r="AD81" s="207"/>
      <c r="AE81" s="207"/>
      <c r="AF81" s="207"/>
      <c r="AG81" s="207"/>
      <c r="AH81" s="207"/>
      <c r="AI81" s="207"/>
    </row>
    <row r="82" spans="1:35" ht="15" customHeight="1">
      <c r="A82" s="62"/>
      <c r="B82" s="212" t="str">
        <f>'Balance Sheets'!B31</f>
        <v>EQUITY</v>
      </c>
      <c r="C82" s="213"/>
      <c r="D82" s="213">
        <f>'Balance Sheets'!E31/'Balance Sheets'!$E31</f>
        <v>1</v>
      </c>
      <c r="E82" s="213">
        <f>'Balance Sheets'!F31/'Balance Sheets'!$E31</f>
        <v>1.1388500448827357</v>
      </c>
      <c r="F82" s="213">
        <f>'Balance Sheets'!G31/'Balance Sheets'!$E31</f>
        <v>1.3390367818501956</v>
      </c>
      <c r="G82" s="213">
        <f>'Balance Sheets'!H31/'Balance Sheets'!$E31</f>
        <v>1.524043004615951</v>
      </c>
      <c r="H82" s="206"/>
      <c r="I82" s="207"/>
      <c r="J82" s="207"/>
      <c r="K82" s="207"/>
      <c r="L82" s="207"/>
      <c r="M82" s="207"/>
      <c r="N82" s="207"/>
      <c r="O82" s="207"/>
      <c r="P82" s="207"/>
      <c r="Q82" s="207"/>
      <c r="R82" s="207"/>
      <c r="S82" s="207"/>
      <c r="T82" s="207"/>
      <c r="U82" s="207"/>
      <c r="V82" s="207"/>
      <c r="W82" s="207"/>
      <c r="X82" s="207"/>
      <c r="Y82" s="207"/>
      <c r="Z82" s="207"/>
      <c r="AA82" s="207"/>
      <c r="AB82" s="207"/>
      <c r="AC82" s="207"/>
      <c r="AD82" s="207"/>
      <c r="AE82" s="207"/>
      <c r="AF82" s="207"/>
      <c r="AG82" s="207"/>
      <c r="AH82" s="207"/>
      <c r="AI82" s="207"/>
    </row>
    <row r="83" spans="1:35" ht="15" customHeight="1">
      <c r="A83" s="62"/>
      <c r="B83" s="212"/>
      <c r="C83" s="213"/>
      <c r="D83" s="213"/>
      <c r="E83" s="213"/>
      <c r="F83" s="213"/>
      <c r="G83" s="213"/>
      <c r="H83" s="206"/>
      <c r="I83" s="207"/>
      <c r="J83" s="207"/>
      <c r="K83" s="207"/>
      <c r="L83" s="207"/>
      <c r="M83" s="207"/>
      <c r="N83" s="207"/>
      <c r="O83" s="207"/>
      <c r="P83" s="207"/>
      <c r="Q83" s="207"/>
      <c r="R83" s="207"/>
      <c r="S83" s="207"/>
      <c r="T83" s="207"/>
      <c r="U83" s="207"/>
      <c r="V83" s="207"/>
      <c r="W83" s="207"/>
      <c r="X83" s="207"/>
      <c r="Y83" s="207"/>
      <c r="Z83" s="207"/>
      <c r="AA83" s="207"/>
      <c r="AB83" s="207"/>
      <c r="AC83" s="207"/>
      <c r="AD83" s="207"/>
      <c r="AE83" s="207"/>
      <c r="AF83" s="207"/>
      <c r="AG83" s="207"/>
      <c r="AH83" s="207"/>
      <c r="AI83" s="207"/>
    </row>
    <row r="84" spans="1:35" ht="15" customHeight="1">
      <c r="A84" s="62"/>
      <c r="B84" s="212" t="str">
        <f>'Balance Sheets'!B33</f>
        <v>NON-CURRENT LIABILITIES</v>
      </c>
      <c r="C84" s="213"/>
      <c r="D84" s="215"/>
      <c r="E84" s="215"/>
      <c r="F84" s="213"/>
      <c r="G84" s="213"/>
      <c r="H84" s="206"/>
      <c r="I84" s="207"/>
      <c r="J84" s="207"/>
      <c r="K84" s="207"/>
      <c r="L84" s="207"/>
      <c r="M84" s="207"/>
      <c r="N84" s="207"/>
      <c r="O84" s="207"/>
      <c r="P84" s="207"/>
      <c r="Q84" s="207"/>
      <c r="R84" s="207"/>
      <c r="S84" s="207"/>
      <c r="T84" s="207"/>
      <c r="U84" s="207"/>
      <c r="V84" s="207"/>
      <c r="W84" s="207"/>
      <c r="X84" s="207"/>
      <c r="Y84" s="207"/>
      <c r="Z84" s="207"/>
      <c r="AA84" s="207"/>
      <c r="AB84" s="207"/>
      <c r="AC84" s="207"/>
      <c r="AD84" s="207"/>
      <c r="AE84" s="207"/>
      <c r="AF84" s="207"/>
      <c r="AG84" s="207"/>
      <c r="AH84" s="207"/>
      <c r="AI84" s="207"/>
    </row>
    <row r="85" spans="1:35" ht="15" customHeight="1">
      <c r="A85" s="62"/>
      <c r="B85" s="212" t="str">
        <f>'Balance Sheets'!B34</f>
        <v>Borrowings</v>
      </c>
      <c r="C85" s="213"/>
      <c r="D85" s="215">
        <v>0</v>
      </c>
      <c r="E85" s="215">
        <v>0</v>
      </c>
      <c r="F85" s="215">
        <v>0</v>
      </c>
      <c r="G85" s="215">
        <v>0</v>
      </c>
      <c r="H85" s="206"/>
      <c r="I85" s="207"/>
      <c r="J85" s="207"/>
      <c r="K85" s="207"/>
      <c r="L85" s="207"/>
      <c r="M85" s="207"/>
      <c r="N85" s="207"/>
      <c r="O85" s="207"/>
      <c r="P85" s="207"/>
      <c r="Q85" s="207"/>
      <c r="R85" s="207"/>
      <c r="S85" s="207"/>
      <c r="T85" s="207"/>
      <c r="U85" s="207"/>
      <c r="V85" s="207"/>
      <c r="W85" s="207"/>
      <c r="X85" s="207"/>
      <c r="Y85" s="207"/>
      <c r="Z85" s="207"/>
      <c r="AA85" s="207"/>
      <c r="AB85" s="207"/>
      <c r="AC85" s="207"/>
      <c r="AD85" s="207"/>
      <c r="AE85" s="207"/>
      <c r="AF85" s="207"/>
      <c r="AG85" s="207"/>
      <c r="AH85" s="207"/>
      <c r="AI85" s="207"/>
    </row>
    <row r="86" spans="1:35" ht="15" customHeight="1">
      <c r="A86" s="62"/>
      <c r="B86" s="212" t="str">
        <f>'Balance Sheets'!B35</f>
        <v>Long-term debt</v>
      </c>
      <c r="C86" s="213"/>
      <c r="D86" s="215">
        <v>0</v>
      </c>
      <c r="E86" s="215">
        <v>0</v>
      </c>
      <c r="F86" s="215">
        <v>0</v>
      </c>
      <c r="G86" s="215">
        <v>0</v>
      </c>
      <c r="H86" s="206"/>
      <c r="I86" s="207"/>
      <c r="J86" s="207"/>
      <c r="K86" s="207"/>
      <c r="L86" s="207"/>
      <c r="M86" s="207"/>
      <c r="N86" s="207"/>
      <c r="O86" s="207"/>
      <c r="P86" s="207"/>
      <c r="Q86" s="207"/>
      <c r="R86" s="207"/>
      <c r="S86" s="207"/>
      <c r="T86" s="207"/>
      <c r="U86" s="207"/>
      <c r="V86" s="207"/>
      <c r="W86" s="207"/>
      <c r="X86" s="207"/>
      <c r="Y86" s="207"/>
      <c r="Z86" s="207"/>
      <c r="AA86" s="207"/>
      <c r="AB86" s="207"/>
      <c r="AC86" s="207"/>
      <c r="AD86" s="207"/>
      <c r="AE86" s="207"/>
      <c r="AF86" s="207"/>
      <c r="AG86" s="207"/>
      <c r="AH86" s="207"/>
      <c r="AI86" s="207"/>
    </row>
    <row r="87" spans="1:35" ht="15" customHeight="1">
      <c r="A87" s="62"/>
      <c r="B87" s="212" t="str">
        <f>'Balance Sheets'!B36</f>
        <v>Deferred tax liability</v>
      </c>
      <c r="C87" s="213"/>
      <c r="D87" s="213">
        <f>'Balance Sheets'!E36/'Balance Sheets'!$E36</f>
        <v>1</v>
      </c>
      <c r="E87" s="213">
        <f>'Balance Sheets'!F36/'Balance Sheets'!$E36</f>
        <v>0.98331447894647939</v>
      </c>
      <c r="F87" s="213">
        <f>'Balance Sheets'!G36/'Balance Sheets'!$E36</f>
        <v>0.98493923351874157</v>
      </c>
      <c r="G87" s="213">
        <f>'Balance Sheets'!H36/'Balance Sheets'!$E36</f>
        <v>0.91068346097051223</v>
      </c>
      <c r="H87" s="206"/>
      <c r="I87" s="207"/>
      <c r="J87" s="207"/>
      <c r="K87" s="207"/>
      <c r="L87" s="207"/>
      <c r="M87" s="207"/>
      <c r="N87" s="207"/>
      <c r="O87" s="207"/>
      <c r="P87" s="207"/>
      <c r="Q87" s="207"/>
      <c r="R87" s="207"/>
      <c r="S87" s="207"/>
      <c r="T87" s="207"/>
      <c r="U87" s="207"/>
      <c r="V87" s="207"/>
      <c r="W87" s="207"/>
      <c r="X87" s="207"/>
      <c r="Y87" s="207"/>
      <c r="Z87" s="207"/>
      <c r="AA87" s="207"/>
      <c r="AB87" s="207"/>
      <c r="AC87" s="207"/>
      <c r="AD87" s="207"/>
      <c r="AE87" s="207"/>
      <c r="AF87" s="207"/>
      <c r="AG87" s="207"/>
      <c r="AH87" s="207"/>
      <c r="AI87" s="207"/>
    </row>
    <row r="88" spans="1:35" ht="15" customHeight="1">
      <c r="A88" s="62"/>
      <c r="B88" s="212" t="str">
        <f>'Balance Sheets'!B37</f>
        <v>Employee benefits</v>
      </c>
      <c r="C88" s="213"/>
      <c r="D88" s="215">
        <v>0</v>
      </c>
      <c r="E88" s="215">
        <v>0</v>
      </c>
      <c r="F88" s="215">
        <v>0</v>
      </c>
      <c r="G88" s="215">
        <v>0</v>
      </c>
      <c r="H88" s="206"/>
      <c r="I88" s="207"/>
      <c r="J88" s="207"/>
      <c r="K88" s="207"/>
      <c r="L88" s="207"/>
      <c r="M88" s="207"/>
      <c r="N88" s="207"/>
      <c r="O88" s="207"/>
      <c r="P88" s="207"/>
      <c r="Q88" s="207"/>
      <c r="R88" s="207"/>
      <c r="S88" s="207"/>
      <c r="T88" s="207"/>
      <c r="U88" s="207"/>
      <c r="V88" s="207"/>
      <c r="W88" s="207"/>
      <c r="X88" s="207"/>
      <c r="Y88" s="207"/>
      <c r="Z88" s="207"/>
      <c r="AA88" s="207"/>
      <c r="AB88" s="207"/>
      <c r="AC88" s="207"/>
      <c r="AD88" s="207"/>
      <c r="AE88" s="207"/>
      <c r="AF88" s="207"/>
      <c r="AG88" s="207"/>
      <c r="AH88" s="207"/>
      <c r="AI88" s="207"/>
    </row>
    <row r="89" spans="1:35" ht="15" customHeight="1">
      <c r="A89" s="62"/>
      <c r="B89" s="212" t="str">
        <f>'Balance Sheets'!B38</f>
        <v>Provisions</v>
      </c>
      <c r="C89" s="213"/>
      <c r="D89" s="215">
        <v>0</v>
      </c>
      <c r="E89" s="215">
        <v>0</v>
      </c>
      <c r="F89" s="215">
        <v>0</v>
      </c>
      <c r="G89" s="215">
        <v>0</v>
      </c>
      <c r="H89" s="206"/>
      <c r="I89" s="207"/>
      <c r="J89" s="207"/>
      <c r="K89" s="207"/>
      <c r="L89" s="207"/>
      <c r="M89" s="207"/>
      <c r="N89" s="207"/>
      <c r="O89" s="207"/>
      <c r="P89" s="207"/>
      <c r="Q89" s="207"/>
      <c r="R89" s="207"/>
      <c r="S89" s="207"/>
      <c r="T89" s="207"/>
      <c r="U89" s="207"/>
      <c r="V89" s="207"/>
      <c r="W89" s="207"/>
      <c r="X89" s="207"/>
      <c r="Y89" s="207"/>
      <c r="Z89" s="207"/>
      <c r="AA89" s="207"/>
      <c r="AB89" s="207"/>
      <c r="AC89" s="207"/>
      <c r="AD89" s="207"/>
      <c r="AE89" s="207"/>
      <c r="AF89" s="207"/>
      <c r="AG89" s="207"/>
      <c r="AH89" s="207"/>
      <c r="AI89" s="207"/>
    </row>
    <row r="90" spans="1:35" ht="15" customHeight="1">
      <c r="A90" s="62"/>
      <c r="B90" s="212" t="str">
        <f>'Balance Sheets'!B39</f>
        <v>TOTAL NON-CURRENT LIABILITIES</v>
      </c>
      <c r="C90" s="213"/>
      <c r="D90" s="213">
        <f>'Balance Sheets'!E39/'Balance Sheets'!$E39</f>
        <v>1</v>
      </c>
      <c r="E90" s="213">
        <f>'Balance Sheets'!F39/'Balance Sheets'!$E39</f>
        <v>0.98331447894647939</v>
      </c>
      <c r="F90" s="213">
        <f>'Balance Sheets'!G39/'Balance Sheets'!$E39</f>
        <v>1.0650626310123592</v>
      </c>
      <c r="G90" s="213">
        <f>'Balance Sheets'!H39/'Balance Sheets'!$E39</f>
        <v>2.220000381613314</v>
      </c>
      <c r="H90" s="206"/>
      <c r="I90" s="207"/>
      <c r="J90" s="207"/>
      <c r="K90" s="207"/>
      <c r="L90" s="207"/>
      <c r="M90" s="207"/>
      <c r="N90" s="207"/>
      <c r="O90" s="207"/>
      <c r="P90" s="207"/>
      <c r="Q90" s="207"/>
      <c r="R90" s="207"/>
      <c r="S90" s="207"/>
      <c r="T90" s="207"/>
      <c r="U90" s="207"/>
      <c r="V90" s="207"/>
      <c r="W90" s="207"/>
      <c r="X90" s="207"/>
      <c r="Y90" s="207"/>
      <c r="Z90" s="207"/>
      <c r="AA90" s="207"/>
      <c r="AB90" s="207"/>
      <c r="AC90" s="207"/>
      <c r="AD90" s="207"/>
      <c r="AE90" s="207"/>
      <c r="AF90" s="207"/>
      <c r="AG90" s="207"/>
      <c r="AH90" s="207"/>
      <c r="AI90" s="207"/>
    </row>
    <row r="91" spans="1:35" ht="15" customHeight="1">
      <c r="A91" s="62"/>
      <c r="B91" s="212"/>
      <c r="C91" s="213"/>
      <c r="D91" s="213"/>
      <c r="E91" s="213"/>
      <c r="F91" s="213"/>
      <c r="G91" s="213"/>
      <c r="H91" s="206"/>
      <c r="I91" s="207"/>
      <c r="J91" s="207"/>
      <c r="K91" s="207"/>
      <c r="L91" s="207"/>
      <c r="M91" s="207"/>
      <c r="N91" s="207"/>
      <c r="O91" s="207"/>
      <c r="P91" s="207"/>
      <c r="Q91" s="207"/>
      <c r="R91" s="207"/>
      <c r="S91" s="207"/>
      <c r="T91" s="207"/>
      <c r="U91" s="207"/>
      <c r="V91" s="207"/>
      <c r="W91" s="207"/>
      <c r="X91" s="207"/>
      <c r="Y91" s="207"/>
      <c r="Z91" s="207"/>
      <c r="AA91" s="207"/>
      <c r="AB91" s="207"/>
      <c r="AC91" s="207"/>
      <c r="AD91" s="207"/>
      <c r="AE91" s="207"/>
      <c r="AF91" s="207"/>
      <c r="AG91" s="207"/>
      <c r="AH91" s="207"/>
      <c r="AI91" s="207"/>
    </row>
    <row r="92" spans="1:35" ht="15" customHeight="1">
      <c r="A92" s="62"/>
      <c r="B92" s="212" t="str">
        <f>'Balance Sheets'!B41</f>
        <v>CURRENT LIABILITIES</v>
      </c>
      <c r="C92" s="213"/>
      <c r="D92" s="213"/>
      <c r="E92" s="213"/>
      <c r="F92" s="213"/>
      <c r="G92" s="213"/>
      <c r="H92" s="206"/>
      <c r="I92" s="207"/>
      <c r="J92" s="207"/>
      <c r="K92" s="207"/>
      <c r="L92" s="207"/>
      <c r="M92" s="207"/>
      <c r="N92" s="207"/>
      <c r="O92" s="207"/>
      <c r="P92" s="207"/>
      <c r="Q92" s="207"/>
      <c r="R92" s="207"/>
      <c r="S92" s="207"/>
      <c r="T92" s="207"/>
      <c r="U92" s="207"/>
      <c r="V92" s="207"/>
      <c r="W92" s="207"/>
      <c r="X92" s="207"/>
      <c r="Y92" s="207"/>
      <c r="Z92" s="207"/>
      <c r="AA92" s="207"/>
      <c r="AB92" s="207"/>
      <c r="AC92" s="207"/>
      <c r="AD92" s="207"/>
      <c r="AE92" s="207"/>
      <c r="AF92" s="207"/>
      <c r="AG92" s="207"/>
      <c r="AH92" s="207"/>
      <c r="AI92" s="207"/>
    </row>
    <row r="93" spans="1:35" ht="15" customHeight="1">
      <c r="A93" s="62"/>
      <c r="B93" s="212" t="str">
        <f>'Balance Sheets'!B42</f>
        <v>Trade payables</v>
      </c>
      <c r="C93" s="213"/>
      <c r="D93" s="213">
        <f>'Balance Sheets'!E42/'Balance Sheets'!$E42</f>
        <v>1</v>
      </c>
      <c r="E93" s="213">
        <f>'Balance Sheets'!F42/'Balance Sheets'!$E42</f>
        <v>0.77237717426591435</v>
      </c>
      <c r="F93" s="213">
        <f>'Balance Sheets'!G42/'Balance Sheets'!$E42</f>
        <v>0.95056819940753634</v>
      </c>
      <c r="G93" s="213">
        <f>'Balance Sheets'!H42/'Balance Sheets'!$E42</f>
        <v>0.88704822025384211</v>
      </c>
      <c r="H93" s="206"/>
      <c r="I93" s="207"/>
      <c r="J93" s="207"/>
      <c r="K93" s="207"/>
      <c r="L93" s="207"/>
      <c r="M93" s="207"/>
      <c r="N93" s="207"/>
      <c r="O93" s="207"/>
      <c r="P93" s="207"/>
      <c r="Q93" s="207"/>
      <c r="R93" s="207"/>
      <c r="S93" s="207"/>
      <c r="T93" s="207"/>
      <c r="U93" s="207"/>
      <c r="V93" s="207"/>
      <c r="W93" s="207"/>
      <c r="X93" s="207"/>
      <c r="Y93" s="207"/>
      <c r="Z93" s="207"/>
      <c r="AA93" s="207"/>
      <c r="AB93" s="207"/>
      <c r="AC93" s="207"/>
      <c r="AD93" s="207"/>
      <c r="AE93" s="207"/>
      <c r="AF93" s="207"/>
      <c r="AG93" s="207"/>
      <c r="AH93" s="207"/>
      <c r="AI93" s="207"/>
    </row>
    <row r="94" spans="1:35" ht="15" customHeight="1">
      <c r="A94" s="62"/>
      <c r="B94" s="212" t="str">
        <f>'Balance Sheets'!B43</f>
        <v>Other payables</v>
      </c>
      <c r="C94" s="213"/>
      <c r="D94" s="213">
        <f>'Balance Sheets'!E43/'Balance Sheets'!$E43</f>
        <v>1</v>
      </c>
      <c r="E94" s="213">
        <f>'Balance Sheets'!F43/'Balance Sheets'!$E43</f>
        <v>1.2703706945706927</v>
      </c>
      <c r="F94" s="213">
        <f>'Balance Sheets'!G43/'Balance Sheets'!$E43</f>
        <v>0.96257096803391273</v>
      </c>
      <c r="G94" s="213">
        <f>'Balance Sheets'!H43/'Balance Sheets'!$E43</f>
        <v>0.7962928204517995</v>
      </c>
      <c r="H94" s="206"/>
      <c r="I94" s="207"/>
      <c r="J94" s="207"/>
      <c r="K94" s="207"/>
      <c r="L94" s="207"/>
      <c r="M94" s="207"/>
      <c r="N94" s="207"/>
      <c r="O94" s="207"/>
      <c r="P94" s="207"/>
      <c r="Q94" s="207"/>
      <c r="R94" s="207"/>
      <c r="S94" s="207"/>
      <c r="T94" s="207"/>
      <c r="U94" s="207"/>
      <c r="V94" s="207"/>
      <c r="W94" s="207"/>
      <c r="X94" s="207"/>
      <c r="Y94" s="207"/>
      <c r="Z94" s="207"/>
      <c r="AA94" s="207"/>
      <c r="AB94" s="207"/>
      <c r="AC94" s="207"/>
      <c r="AD94" s="207"/>
      <c r="AE94" s="207"/>
      <c r="AF94" s="207"/>
      <c r="AG94" s="207"/>
      <c r="AH94" s="207"/>
      <c r="AI94" s="207"/>
    </row>
    <row r="95" spans="1:35" ht="15" customHeight="1">
      <c r="A95" s="62"/>
      <c r="B95" s="212" t="str">
        <f>'Balance Sheets'!B44</f>
        <v>Derivative instruments</v>
      </c>
      <c r="C95" s="213"/>
      <c r="D95" s="215">
        <v>0</v>
      </c>
      <c r="E95" s="215">
        <v>0</v>
      </c>
      <c r="F95" s="215">
        <v>0</v>
      </c>
      <c r="G95" s="215">
        <v>0</v>
      </c>
      <c r="H95" s="206"/>
      <c r="I95" s="207"/>
      <c r="J95" s="207"/>
      <c r="K95" s="207"/>
      <c r="L95" s="207"/>
      <c r="M95" s="207"/>
      <c r="N95" s="207"/>
      <c r="O95" s="207"/>
      <c r="P95" s="207"/>
      <c r="Q95" s="207"/>
      <c r="R95" s="207"/>
      <c r="S95" s="207"/>
      <c r="T95" s="207"/>
      <c r="U95" s="207"/>
      <c r="V95" s="207"/>
      <c r="W95" s="207"/>
      <c r="X95" s="207"/>
      <c r="Y95" s="207"/>
      <c r="Z95" s="207"/>
      <c r="AA95" s="207"/>
      <c r="AB95" s="207"/>
      <c r="AC95" s="207"/>
      <c r="AD95" s="207"/>
      <c r="AE95" s="207"/>
      <c r="AF95" s="207"/>
      <c r="AG95" s="207"/>
      <c r="AH95" s="207"/>
      <c r="AI95" s="207"/>
    </row>
    <row r="96" spans="1:35" ht="15" customHeight="1">
      <c r="A96" s="62"/>
      <c r="B96" s="212" t="str">
        <f>'Balance Sheets'!B45</f>
        <v>Current portion of long term debt</v>
      </c>
      <c r="C96" s="213"/>
      <c r="D96" s="213">
        <f>'Balance Sheets'!E45/'Balance Sheets'!$E45</f>
        <v>1</v>
      </c>
      <c r="E96" s="213">
        <f>'Balance Sheets'!F45/'Balance Sheets'!$E45</f>
        <v>0.53768768689223023</v>
      </c>
      <c r="F96" s="213">
        <f>'Balance Sheets'!G45/'Balance Sheets'!$E45</f>
        <v>0.76298002381535024</v>
      </c>
      <c r="G96" s="213">
        <f>'Balance Sheets'!H45/'Balance Sheets'!$E45</f>
        <v>0.75361425830897244</v>
      </c>
      <c r="H96" s="206"/>
      <c r="I96" s="207"/>
      <c r="J96" s="207"/>
      <c r="K96" s="207"/>
      <c r="L96" s="207"/>
      <c r="M96" s="207"/>
      <c r="N96" s="207"/>
      <c r="O96" s="207"/>
      <c r="P96" s="207"/>
      <c r="Q96" s="207"/>
      <c r="R96" s="207"/>
      <c r="S96" s="207"/>
      <c r="T96" s="207"/>
      <c r="U96" s="207"/>
      <c r="V96" s="207"/>
      <c r="W96" s="207"/>
      <c r="X96" s="207"/>
      <c r="Y96" s="207"/>
      <c r="Z96" s="207"/>
      <c r="AA96" s="207"/>
      <c r="AB96" s="207"/>
      <c r="AC96" s="207"/>
      <c r="AD96" s="207"/>
      <c r="AE96" s="207"/>
      <c r="AF96" s="207"/>
      <c r="AG96" s="207"/>
      <c r="AH96" s="207"/>
      <c r="AI96" s="207"/>
    </row>
    <row r="97" spans="1:35" ht="15" customHeight="1">
      <c r="A97" s="62"/>
      <c r="B97" s="212" t="str">
        <f>'Balance Sheets'!B46</f>
        <v>Short-term debt</v>
      </c>
      <c r="C97" s="213"/>
      <c r="D97" s="215">
        <v>0</v>
      </c>
      <c r="E97" s="215">
        <v>0</v>
      </c>
      <c r="F97" s="215">
        <v>0</v>
      </c>
      <c r="G97" s="215">
        <v>0</v>
      </c>
      <c r="H97" s="206"/>
      <c r="I97" s="207"/>
      <c r="J97" s="207"/>
      <c r="K97" s="207"/>
      <c r="L97" s="207"/>
      <c r="M97" s="207"/>
      <c r="N97" s="207"/>
      <c r="O97" s="207"/>
      <c r="P97" s="207"/>
      <c r="Q97" s="207"/>
      <c r="R97" s="207"/>
      <c r="S97" s="207"/>
      <c r="T97" s="207"/>
      <c r="U97" s="207"/>
      <c r="V97" s="207"/>
      <c r="W97" s="207"/>
      <c r="X97" s="207"/>
      <c r="Y97" s="207"/>
      <c r="Z97" s="207"/>
      <c r="AA97" s="207"/>
      <c r="AB97" s="207"/>
      <c r="AC97" s="207"/>
      <c r="AD97" s="207"/>
      <c r="AE97" s="207"/>
      <c r="AF97" s="207"/>
      <c r="AG97" s="207"/>
      <c r="AH97" s="207"/>
      <c r="AI97" s="207"/>
    </row>
    <row r="98" spans="1:35" ht="15" customHeight="1">
      <c r="A98" s="62"/>
      <c r="B98" s="212" t="str">
        <f>'Balance Sheets'!B47</f>
        <v>Current tax liabilities</v>
      </c>
      <c r="C98" s="213"/>
      <c r="D98" s="215">
        <v>0</v>
      </c>
      <c r="E98" s="215">
        <v>0</v>
      </c>
      <c r="F98" s="215">
        <v>0</v>
      </c>
      <c r="G98" s="215">
        <v>0</v>
      </c>
      <c r="H98" s="206"/>
      <c r="I98" s="207"/>
      <c r="J98" s="207"/>
      <c r="K98" s="207"/>
      <c r="L98" s="207"/>
      <c r="M98" s="207"/>
      <c r="N98" s="207"/>
      <c r="O98" s="207"/>
      <c r="P98" s="207"/>
      <c r="Q98" s="207"/>
      <c r="R98" s="207"/>
      <c r="S98" s="207"/>
      <c r="T98" s="207"/>
      <c r="U98" s="207"/>
      <c r="V98" s="207"/>
      <c r="W98" s="207"/>
      <c r="X98" s="207"/>
      <c r="Y98" s="207"/>
      <c r="Z98" s="207"/>
      <c r="AA98" s="207"/>
      <c r="AB98" s="207"/>
      <c r="AC98" s="207"/>
      <c r="AD98" s="207"/>
      <c r="AE98" s="207"/>
      <c r="AF98" s="207"/>
      <c r="AG98" s="207"/>
      <c r="AH98" s="207"/>
      <c r="AI98" s="207"/>
    </row>
    <row r="99" spans="1:35" ht="15" customHeight="1">
      <c r="A99" s="62"/>
      <c r="B99" s="212" t="str">
        <f>'Balance Sheets'!B48</f>
        <v>Borrowings</v>
      </c>
      <c r="C99" s="213"/>
      <c r="D99" s="215">
        <v>0</v>
      </c>
      <c r="E99" s="215">
        <v>0</v>
      </c>
      <c r="F99" s="215">
        <v>0</v>
      </c>
      <c r="G99" s="215">
        <v>0</v>
      </c>
      <c r="H99" s="206"/>
      <c r="I99" s="207"/>
      <c r="J99" s="207"/>
      <c r="K99" s="207"/>
      <c r="L99" s="207"/>
      <c r="M99" s="207"/>
      <c r="N99" s="207"/>
      <c r="O99" s="207"/>
      <c r="P99" s="207"/>
      <c r="Q99" s="207"/>
      <c r="R99" s="207"/>
      <c r="S99" s="207"/>
      <c r="T99" s="207"/>
      <c r="U99" s="207"/>
      <c r="V99" s="207"/>
      <c r="W99" s="207"/>
      <c r="X99" s="207"/>
      <c r="Y99" s="207"/>
      <c r="Z99" s="207"/>
      <c r="AA99" s="207"/>
      <c r="AB99" s="207"/>
      <c r="AC99" s="207"/>
      <c r="AD99" s="207"/>
      <c r="AE99" s="207"/>
      <c r="AF99" s="207"/>
      <c r="AG99" s="207"/>
      <c r="AH99" s="207"/>
      <c r="AI99" s="207"/>
    </row>
    <row r="100" spans="1:35" ht="15" customHeight="1">
      <c r="A100" s="62"/>
      <c r="B100" s="212" t="str">
        <f>'Balance Sheets'!B49</f>
        <v>TOTAL CURRENT LIABILITIES</v>
      </c>
      <c r="C100" s="213"/>
      <c r="D100" s="213">
        <f>'Balance Sheets'!E49/'Balance Sheets'!$E49</f>
        <v>1</v>
      </c>
      <c r="E100" s="213">
        <f>'Balance Sheets'!F49/'Balance Sheets'!$E49</f>
        <v>1.0910303595332551</v>
      </c>
      <c r="F100" s="213">
        <f>'Balance Sheets'!G49/'Balance Sheets'!$E49</f>
        <v>1.0698297593541684</v>
      </c>
      <c r="G100" s="213">
        <f>'Balance Sheets'!H49/'Balance Sheets'!$E49</f>
        <v>1.232487267632004</v>
      </c>
      <c r="H100" s="206"/>
      <c r="I100" s="207"/>
      <c r="J100" s="207"/>
      <c r="K100" s="207"/>
      <c r="L100" s="207"/>
      <c r="M100" s="207"/>
      <c r="N100" s="207"/>
      <c r="O100" s="207"/>
      <c r="P100" s="207"/>
      <c r="Q100" s="207"/>
      <c r="R100" s="207"/>
      <c r="S100" s="207"/>
      <c r="T100" s="207"/>
      <c r="U100" s="207"/>
      <c r="V100" s="207"/>
      <c r="W100" s="207"/>
      <c r="X100" s="207"/>
      <c r="Y100" s="207"/>
      <c r="Z100" s="207"/>
      <c r="AA100" s="207"/>
      <c r="AB100" s="207"/>
      <c r="AC100" s="207"/>
      <c r="AD100" s="207"/>
      <c r="AE100" s="207"/>
      <c r="AF100" s="207"/>
      <c r="AG100" s="207"/>
      <c r="AH100" s="207"/>
      <c r="AI100" s="207"/>
    </row>
    <row r="101" spans="1:35" ht="15" customHeight="1">
      <c r="A101" s="62"/>
      <c r="B101" s="212"/>
      <c r="C101" s="213"/>
      <c r="D101" s="213"/>
      <c r="E101" s="213"/>
      <c r="F101" s="213"/>
      <c r="G101" s="213"/>
      <c r="H101" s="206"/>
      <c r="I101" s="207"/>
      <c r="J101" s="207"/>
      <c r="K101" s="207"/>
      <c r="L101" s="207"/>
      <c r="M101" s="207"/>
      <c r="N101" s="207"/>
      <c r="O101" s="207"/>
      <c r="P101" s="207"/>
      <c r="Q101" s="207"/>
      <c r="R101" s="207"/>
      <c r="S101" s="207"/>
      <c r="T101" s="207"/>
      <c r="U101" s="207"/>
      <c r="V101" s="207"/>
      <c r="W101" s="207"/>
      <c r="X101" s="207"/>
      <c r="Y101" s="207"/>
      <c r="Z101" s="207"/>
      <c r="AA101" s="207"/>
      <c r="AB101" s="207"/>
      <c r="AC101" s="207"/>
      <c r="AD101" s="207"/>
      <c r="AE101" s="207"/>
      <c r="AF101" s="207"/>
      <c r="AG101" s="207"/>
      <c r="AH101" s="207"/>
      <c r="AI101" s="207"/>
    </row>
    <row r="102" spans="1:35" ht="15" customHeight="1">
      <c r="A102" s="62"/>
      <c r="B102" s="214" t="str">
        <f>'Balance Sheets'!B51</f>
        <v>TOTAL EQUITY AND LIABILITIES</v>
      </c>
      <c r="C102" s="213"/>
      <c r="D102" s="213">
        <f>'Balance Sheets'!E51/'Balance Sheets'!$E51</f>
        <v>1</v>
      </c>
      <c r="E102" s="213">
        <f>'Balance Sheets'!F51/'Balance Sheets'!$E51</f>
        <v>1.1340903459143148</v>
      </c>
      <c r="F102" s="213">
        <f>'Balance Sheets'!G51/'Balance Sheets'!$E51</f>
        <v>1.3230420677845802</v>
      </c>
      <c r="G102" s="213">
        <f>'Balance Sheets'!H51/'Balance Sheets'!$E51</f>
        <v>1.5245287135312757</v>
      </c>
      <c r="H102" s="206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207"/>
      <c r="W102" s="207"/>
      <c r="X102" s="207"/>
      <c r="Y102" s="207"/>
      <c r="Z102" s="207"/>
      <c r="AA102" s="207"/>
      <c r="AB102" s="207"/>
      <c r="AC102" s="207"/>
      <c r="AD102" s="207"/>
      <c r="AE102" s="207"/>
      <c r="AF102" s="207"/>
      <c r="AG102" s="207"/>
      <c r="AH102" s="207"/>
      <c r="AI102" s="207"/>
    </row>
    <row r="103" spans="1:35" ht="15" customHeight="1">
      <c r="A103" s="62"/>
      <c r="B103" s="206"/>
      <c r="C103" s="206"/>
      <c r="D103" s="206"/>
      <c r="E103" s="206"/>
      <c r="F103" s="206"/>
      <c r="G103" s="206"/>
      <c r="H103" s="206"/>
      <c r="I103" s="207"/>
      <c r="J103" s="207"/>
      <c r="K103" s="207"/>
      <c r="L103" s="207"/>
      <c r="M103" s="207"/>
      <c r="N103" s="207"/>
      <c r="O103" s="207"/>
      <c r="P103" s="207"/>
      <c r="Q103" s="207"/>
      <c r="R103" s="207"/>
      <c r="S103" s="207"/>
      <c r="T103" s="207"/>
      <c r="U103" s="207"/>
      <c r="V103" s="207"/>
      <c r="W103" s="207"/>
      <c r="X103" s="207"/>
      <c r="Y103" s="207"/>
      <c r="Z103" s="207"/>
      <c r="AA103" s="207"/>
      <c r="AB103" s="207"/>
      <c r="AC103" s="207"/>
      <c r="AD103" s="207"/>
      <c r="AE103" s="207"/>
      <c r="AF103" s="207"/>
      <c r="AG103" s="207"/>
      <c r="AH103" s="207"/>
      <c r="AI103" s="207"/>
    </row>
    <row r="104" spans="1:35" ht="15.75" customHeight="1">
      <c r="A104" s="62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spans="1:35" ht="15.75" customHeight="1">
      <c r="A105" s="62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spans="1:35" ht="15.75" customHeight="1">
      <c r="A106" s="62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spans="1:35" ht="15.75" customHeight="1">
      <c r="A107" s="62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spans="1:35" ht="15.75" customHeight="1">
      <c r="A108" s="62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spans="1:35" ht="15.75" customHeight="1">
      <c r="A109" s="62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spans="1:35" ht="15.75" customHeight="1">
      <c r="A110" s="62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spans="1:35" ht="15.75" customHeight="1">
      <c r="A111" s="62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spans="1:35" ht="15.75" customHeight="1">
      <c r="A112" s="62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spans="1:35" ht="15.75" customHeight="1">
      <c r="A113" s="62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 spans="1:35" ht="15.75" customHeight="1">
      <c r="A114" s="62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 spans="1:35" ht="15.75" customHeight="1">
      <c r="A115" s="62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spans="1:35" ht="15.75" customHeight="1">
      <c r="A116" s="62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spans="1:35" ht="15.75" customHeight="1">
      <c r="A117" s="62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spans="1:35" ht="15.75" customHeight="1">
      <c r="A118" s="62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spans="1:35" ht="15.75" customHeight="1">
      <c r="A119" s="62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spans="1:35" ht="15.75" customHeight="1">
      <c r="A120" s="62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spans="1:35" ht="15.75" customHeight="1">
      <c r="A121" s="62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spans="1:35" ht="15.75" customHeight="1">
      <c r="A122" s="62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spans="1:35" ht="15.75" customHeight="1">
      <c r="A123" s="62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spans="1:35" ht="15.75" customHeight="1">
      <c r="A124" s="62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 spans="1:35" ht="15.75" customHeight="1">
      <c r="A125" s="62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 spans="1:35" ht="15.75" customHeight="1">
      <c r="A126" s="62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 spans="1:35" ht="15.75" customHeight="1">
      <c r="A127" s="62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spans="1:35" ht="15.75" customHeight="1">
      <c r="A128" s="62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 spans="1:35" ht="15.75" customHeight="1">
      <c r="A129" s="62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 spans="1:35" ht="15.75" customHeight="1">
      <c r="A130" s="62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spans="1:35" ht="15.75" customHeight="1">
      <c r="A131" s="62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 spans="1:35" ht="15.75" customHeight="1">
      <c r="A132" s="62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spans="1:35" ht="15.75" customHeight="1">
      <c r="A133" s="62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 spans="1:35" ht="15.75" customHeight="1">
      <c r="A134" s="62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 spans="1:35" ht="15.75" customHeight="1">
      <c r="A135" s="62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</row>
    <row r="136" spans="1:35" ht="15.75" customHeight="1">
      <c r="A136" s="62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 spans="1:35" ht="15.75" customHeight="1">
      <c r="A137" s="62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</row>
    <row r="138" spans="1:35" ht="15.75" customHeight="1">
      <c r="A138" s="62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 spans="1:35" ht="15.75" customHeight="1">
      <c r="A139" s="62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 spans="1:35" ht="15.75" customHeight="1">
      <c r="A140" s="62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 spans="1:35" ht="15.75" customHeight="1">
      <c r="A141" s="62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 spans="1:35" ht="15.75" customHeight="1">
      <c r="A142" s="62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 spans="1:35" ht="15.75" customHeight="1">
      <c r="A143" s="62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 spans="1:35" ht="15.75" customHeight="1">
      <c r="A144" s="62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spans="1:35" ht="15.75" customHeight="1">
      <c r="A145" s="62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spans="1:35" ht="15.75" customHeight="1">
      <c r="A146" s="62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 spans="1:35" ht="15.75" customHeight="1">
      <c r="A147" s="62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 spans="1:35" ht="15.75" customHeight="1">
      <c r="A148" s="62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spans="1:35" ht="15.75" customHeight="1">
      <c r="A149" s="62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 spans="1:35" ht="15.75" customHeight="1">
      <c r="A150" s="62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 spans="1:35" ht="15.75" customHeight="1">
      <c r="A151" s="62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spans="1:35" ht="15.75" customHeight="1">
      <c r="A152" s="62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spans="1:35" ht="15.75" customHeight="1">
      <c r="A153" s="62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 spans="1:35" ht="15.75" customHeight="1">
      <c r="A154" s="62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 spans="1:35" ht="15.75" customHeight="1">
      <c r="A155" s="62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 spans="1:35" ht="15.75" customHeight="1">
      <c r="A156" s="62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spans="1:35" ht="15.75" customHeight="1">
      <c r="A157" s="62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 spans="1:35" ht="15.75" customHeight="1">
      <c r="A158" s="62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 ht="15.75" customHeight="1">
      <c r="A159" s="62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 spans="1:35" ht="15.75" customHeight="1">
      <c r="A160" s="62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spans="1:35" ht="15.75" customHeight="1">
      <c r="A161" s="62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spans="1:35" ht="15.75" customHeight="1">
      <c r="A162" s="62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spans="1:35" ht="15.75" customHeight="1">
      <c r="A163" s="62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spans="1:35" ht="15.75" customHeight="1">
      <c r="A164" s="62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spans="1:35" ht="15.75" customHeight="1">
      <c r="A165" s="62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 spans="1:35" ht="15.75" customHeight="1">
      <c r="A166" s="62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 spans="1:35" ht="15.75" customHeight="1">
      <c r="A167" s="62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spans="1:35" ht="15.75" customHeight="1">
      <c r="A168" s="62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spans="1:35" ht="15.75" customHeight="1">
      <c r="A169" s="62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spans="1:35" ht="15.75" customHeight="1">
      <c r="A170" s="62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spans="1:35" ht="15.75" customHeight="1">
      <c r="A171" s="62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spans="1:35" ht="15.75" customHeight="1">
      <c r="A172" s="62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spans="1:35" ht="15.75" customHeight="1">
      <c r="A173" s="62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spans="1:35" ht="15.75" customHeight="1">
      <c r="A174" s="62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spans="1:35" ht="15.75" customHeight="1">
      <c r="A175" s="62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spans="1:35" ht="15.75" customHeight="1">
      <c r="A176" s="62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spans="1:35" ht="15.75" customHeight="1">
      <c r="A177" s="62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 spans="1:35" ht="15.75" customHeight="1">
      <c r="A178" s="62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 spans="1:35" ht="15.75" customHeight="1">
      <c r="A179" s="62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 spans="1:35" ht="15.75" customHeight="1">
      <c r="A180" s="62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 spans="1:35" ht="15.75" customHeight="1">
      <c r="A181" s="62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 spans="1:35" ht="15.75" customHeight="1">
      <c r="A182" s="62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 spans="1:35" ht="15.75" customHeight="1">
      <c r="A183" s="62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spans="1:35" ht="15.75" customHeight="1">
      <c r="A184" s="62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 spans="1:35" ht="15.75" customHeight="1">
      <c r="A185" s="62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 spans="1:35" ht="15.75" customHeight="1">
      <c r="A186" s="62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 spans="1:35" ht="15.75" customHeight="1">
      <c r="A187" s="62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  <row r="188" spans="1:35" ht="15.75" customHeight="1">
      <c r="A188" s="62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 spans="1:35" ht="15.75" customHeight="1">
      <c r="A189" s="62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</row>
    <row r="190" spans="1:35" ht="15.75" customHeight="1">
      <c r="A190" s="62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</row>
    <row r="191" spans="1:35" ht="15.75" customHeight="1">
      <c r="A191" s="62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 spans="1:35" ht="15.75" customHeight="1">
      <c r="A192" s="62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 spans="1:35" ht="15.75" customHeight="1">
      <c r="A193" s="62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 spans="1:35" ht="15.75" customHeight="1">
      <c r="A194" s="62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 spans="1:35" ht="15.75" customHeight="1">
      <c r="A195" s="62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 spans="1:35" ht="15.75" customHeight="1">
      <c r="A196" s="62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 spans="1:35" ht="15.75" customHeight="1">
      <c r="A197" s="62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 spans="1:35" ht="15.75" customHeight="1">
      <c r="A198" s="62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 spans="1:35" ht="15.75" customHeight="1">
      <c r="A199" s="62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</row>
    <row r="200" spans="1:35" ht="15.75" customHeight="1">
      <c r="A200" s="62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  <row r="201" spans="1:35" ht="15.75" customHeight="1">
      <c r="A201" s="62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</row>
    <row r="202" spans="1:35" ht="15.75" customHeight="1">
      <c r="A202" s="62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</row>
    <row r="203" spans="1:35" ht="15.75" customHeight="1">
      <c r="A203" s="62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</row>
    <row r="204" spans="1:35" ht="15.75" customHeight="1">
      <c r="A204" s="62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</row>
    <row r="205" spans="1:35" ht="15.75" customHeight="1">
      <c r="A205" s="62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</row>
    <row r="206" spans="1:35" ht="15.75" customHeight="1">
      <c r="A206" s="62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</row>
    <row r="207" spans="1:35" ht="15.75" customHeight="1">
      <c r="A207" s="62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</row>
    <row r="208" spans="1:35" ht="15.75" customHeight="1">
      <c r="A208" s="62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</row>
    <row r="209" spans="1:35" ht="15.75" customHeight="1">
      <c r="A209" s="62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</row>
    <row r="210" spans="1:35" ht="15.75" customHeight="1">
      <c r="A210" s="62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</row>
    <row r="211" spans="1:35" ht="15.75" customHeight="1">
      <c r="A211" s="62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</row>
    <row r="212" spans="1:35" ht="15.75" customHeight="1">
      <c r="A212" s="62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</row>
    <row r="213" spans="1:35" ht="15.75" customHeight="1">
      <c r="A213" s="62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</row>
    <row r="214" spans="1:35" ht="15.75" customHeight="1">
      <c r="A214" s="62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</row>
    <row r="215" spans="1:35" ht="15.75" customHeight="1">
      <c r="A215" s="62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</row>
    <row r="216" spans="1:35" ht="15.75" customHeight="1">
      <c r="A216" s="62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</row>
    <row r="217" spans="1:35" ht="15.75" customHeight="1">
      <c r="A217" s="62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</row>
    <row r="218" spans="1:35" ht="15.75" customHeight="1">
      <c r="A218" s="62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</row>
    <row r="219" spans="1:35" ht="15.75" customHeight="1">
      <c r="A219" s="62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</row>
    <row r="220" spans="1:35" ht="15.75" customHeight="1">
      <c r="A220" s="62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 spans="1:35" ht="15.75" customHeight="1">
      <c r="A221" s="62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 spans="1:35" ht="15.75" customHeight="1">
      <c r="A222" s="62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 spans="1:35" ht="15.75" customHeight="1">
      <c r="A223" s="62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</row>
    <row r="224" spans="1:35" ht="15.75" customHeight="1">
      <c r="A224" s="62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 spans="1:35" ht="15.75" customHeight="1">
      <c r="A225" s="62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</row>
    <row r="226" spans="1:35" ht="15.75" customHeight="1">
      <c r="A226" s="62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</row>
    <row r="227" spans="1:35" ht="15.75" customHeight="1">
      <c r="A227" s="62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 spans="1:35" ht="15.75" customHeight="1">
      <c r="A228" s="62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 spans="1:35" ht="15.75" customHeight="1">
      <c r="A229" s="62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</row>
    <row r="230" spans="1:35" ht="15.75" customHeight="1">
      <c r="A230" s="62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</row>
    <row r="231" spans="1:35" ht="15.75" customHeight="1">
      <c r="A231" s="62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</row>
    <row r="232" spans="1:35" ht="15.75" customHeight="1">
      <c r="A232" s="62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</row>
    <row r="233" spans="1:35" ht="15.75" customHeight="1">
      <c r="A233" s="62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</row>
    <row r="234" spans="1:35" ht="15.75" customHeight="1">
      <c r="A234" s="62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</row>
    <row r="235" spans="1:35" ht="15.75" customHeight="1">
      <c r="A235" s="62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</row>
    <row r="236" spans="1:35" ht="15.75" customHeight="1">
      <c r="A236" s="62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</row>
    <row r="237" spans="1:35" ht="15.75" customHeight="1">
      <c r="A237" s="62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</row>
    <row r="238" spans="1:35" ht="15.75" customHeight="1">
      <c r="A238" s="62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</row>
    <row r="239" spans="1:35" ht="15.75" customHeight="1">
      <c r="A239" s="62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</row>
    <row r="240" spans="1:35" ht="15.75" customHeight="1">
      <c r="A240" s="62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</row>
    <row r="241" spans="1:35" ht="15.75" customHeight="1">
      <c r="A241" s="62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</row>
    <row r="242" spans="1:35" ht="15.75" customHeight="1">
      <c r="A242" s="62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</row>
    <row r="243" spans="1:35" ht="15.75" customHeight="1">
      <c r="A243" s="62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</row>
    <row r="244" spans="1:35" ht="15.75" customHeight="1">
      <c r="A244" s="62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</row>
    <row r="245" spans="1:35" ht="15.75" customHeight="1">
      <c r="A245" s="62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</row>
    <row r="246" spans="1:35" ht="15.75" customHeight="1">
      <c r="A246" s="62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</row>
    <row r="247" spans="1:35" ht="15.75" customHeight="1">
      <c r="A247" s="62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</row>
    <row r="248" spans="1:35" ht="15.75" customHeight="1">
      <c r="A248" s="62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</row>
    <row r="249" spans="1:35" ht="15.75" customHeight="1">
      <c r="A249" s="62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</row>
    <row r="250" spans="1:35" ht="15.75" customHeight="1">
      <c r="A250" s="62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</row>
    <row r="251" spans="1:35" ht="15.75" customHeight="1">
      <c r="A251" s="62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</row>
    <row r="252" spans="1:35" ht="15.75" customHeight="1">
      <c r="A252" s="62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</row>
    <row r="253" spans="1:35" ht="15.75" customHeight="1">
      <c r="A253" s="62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</row>
    <row r="254" spans="1:35" ht="15.75" customHeight="1">
      <c r="A254" s="62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</row>
    <row r="255" spans="1:35" ht="15.75" customHeight="1">
      <c r="A255" s="62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</row>
    <row r="256" spans="1:35" ht="15.75" customHeight="1">
      <c r="A256" s="62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</row>
    <row r="257" spans="1:35" ht="15.75" customHeight="1">
      <c r="A257" s="62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</row>
    <row r="258" spans="1:35" ht="15.75" customHeight="1">
      <c r="A258" s="62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</row>
    <row r="259" spans="1:35" ht="15.75" customHeight="1">
      <c r="A259" s="62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</row>
    <row r="260" spans="1:35" ht="15.75" customHeight="1">
      <c r="A260" s="62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</row>
    <row r="261" spans="1:35" ht="15.75" customHeight="1">
      <c r="A261" s="62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</row>
    <row r="262" spans="1:35" ht="15.75" customHeight="1">
      <c r="A262" s="62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</row>
    <row r="263" spans="1:35" ht="15.75" customHeight="1">
      <c r="A263" s="62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</row>
    <row r="264" spans="1:35" ht="15.75" customHeight="1">
      <c r="A264" s="62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</row>
    <row r="265" spans="1:35" ht="15.75" customHeight="1">
      <c r="A265" s="62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</row>
    <row r="266" spans="1:35" ht="15.75" customHeight="1">
      <c r="A266" s="62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</row>
    <row r="267" spans="1:35" ht="15.75" customHeight="1">
      <c r="A267" s="62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</row>
    <row r="268" spans="1:35" ht="15.75" customHeight="1">
      <c r="A268" s="62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</row>
    <row r="269" spans="1:35" ht="15.75" customHeight="1">
      <c r="A269" s="62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</row>
    <row r="270" spans="1:35" ht="15.75" customHeight="1">
      <c r="A270" s="62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</row>
    <row r="271" spans="1:35" ht="15.75" customHeight="1">
      <c r="A271" s="62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</row>
    <row r="272" spans="1:35" ht="15.75" customHeight="1">
      <c r="A272" s="62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</row>
    <row r="273" spans="1:35" ht="15.75" customHeight="1">
      <c r="A273" s="62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</row>
    <row r="274" spans="1:35" ht="15.75" customHeight="1">
      <c r="A274" s="62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</row>
    <row r="275" spans="1:35" ht="15.75" customHeight="1">
      <c r="A275" s="62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</row>
    <row r="276" spans="1:35" ht="15.75" customHeight="1">
      <c r="A276" s="62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</row>
    <row r="277" spans="1:35" ht="15.75" customHeight="1">
      <c r="A277" s="62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</row>
    <row r="278" spans="1:35" ht="15.75" customHeight="1">
      <c r="A278" s="62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</row>
    <row r="279" spans="1:35" ht="15.75" customHeight="1">
      <c r="A279" s="62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</row>
    <row r="280" spans="1:35" ht="15.75" customHeight="1">
      <c r="A280" s="62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</row>
    <row r="281" spans="1:35" ht="15.75" customHeight="1">
      <c r="A281" s="62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</row>
    <row r="282" spans="1:35" ht="15.75" customHeight="1">
      <c r="A282" s="62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</row>
    <row r="283" spans="1:35" ht="15.75" customHeight="1">
      <c r="A283" s="62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</row>
    <row r="284" spans="1:35" ht="15.75" customHeight="1">
      <c r="A284" s="62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</row>
    <row r="285" spans="1:35" ht="15.75" customHeight="1">
      <c r="A285" s="62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</row>
    <row r="286" spans="1:35" ht="15.75" customHeight="1">
      <c r="A286" s="62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</row>
    <row r="287" spans="1:35" ht="15.75" customHeight="1">
      <c r="A287" s="62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</row>
    <row r="288" spans="1:35" ht="15.75" customHeight="1">
      <c r="A288" s="62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</row>
    <row r="289" spans="1:35" ht="15.75" customHeight="1">
      <c r="A289" s="62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</row>
    <row r="290" spans="1:35" ht="15.75" customHeight="1">
      <c r="A290" s="62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</row>
    <row r="291" spans="1:35" ht="15.75" customHeight="1">
      <c r="A291" s="62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</row>
    <row r="292" spans="1:35" ht="15.75" customHeight="1">
      <c r="A292" s="62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</row>
    <row r="293" spans="1:35" ht="15.75" customHeight="1">
      <c r="A293" s="62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</row>
    <row r="294" spans="1:35" ht="15.75" customHeight="1">
      <c r="A294" s="62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</row>
    <row r="295" spans="1:35" ht="15.75" customHeight="1">
      <c r="A295" s="62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</row>
    <row r="296" spans="1:35" ht="15.75" customHeight="1">
      <c r="A296" s="62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</row>
    <row r="297" spans="1:35" ht="15.75" customHeight="1">
      <c r="A297" s="62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</row>
    <row r="298" spans="1:35" ht="15.75" customHeight="1">
      <c r="A298" s="62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</row>
    <row r="299" spans="1:35" ht="15.75" customHeight="1">
      <c r="A299" s="62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</row>
    <row r="300" spans="1:35" ht="15.75" customHeight="1">
      <c r="A300" s="62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</row>
    <row r="301" spans="1:35" ht="15.75" customHeight="1">
      <c r="A301" s="62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</row>
    <row r="302" spans="1:35" ht="15.75" customHeight="1">
      <c r="A302" s="62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</row>
    <row r="303" spans="1:35" ht="15.75" customHeight="1"/>
    <row r="304" spans="1:35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A2"/>
    <mergeCell ref="B1:G1"/>
    <mergeCell ref="B2:G3"/>
    <mergeCell ref="B53:G54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I1000"/>
  <sheetViews>
    <sheetView topLeftCell="O1" workbookViewId="0">
      <selection activeCell="AR59" sqref="AR59"/>
    </sheetView>
  </sheetViews>
  <sheetFormatPr defaultColWidth="12.625" defaultRowHeight="15" customHeight="1"/>
  <cols>
    <col min="1" max="1" width="10.5" customWidth="1"/>
    <col min="2" max="2" width="33.625" customWidth="1"/>
    <col min="3" max="6" width="9.875" customWidth="1"/>
    <col min="7" max="7" width="12.625" customWidth="1"/>
    <col min="8" max="8" width="3" customWidth="1"/>
    <col min="9" max="14" width="10" customWidth="1"/>
    <col min="15" max="15" width="1.5" customWidth="1"/>
    <col min="16" max="25" width="10" customWidth="1"/>
    <col min="26" max="27" width="2.5" customWidth="1"/>
    <col min="28" max="35" width="10" customWidth="1"/>
  </cols>
  <sheetData>
    <row r="1" spans="1:35" ht="30" customHeight="1">
      <c r="A1" s="309"/>
      <c r="B1" s="319" t="s">
        <v>93</v>
      </c>
      <c r="C1" s="312"/>
      <c r="D1" s="312"/>
      <c r="E1" s="312"/>
      <c r="F1" s="312"/>
      <c r="G1" s="313"/>
      <c r="H1" s="206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</row>
    <row r="2" spans="1:35" ht="15" customHeight="1">
      <c r="A2" s="310"/>
      <c r="B2" s="320" t="s">
        <v>90</v>
      </c>
      <c r="C2" s="321"/>
      <c r="D2" s="321"/>
      <c r="E2" s="321"/>
      <c r="F2" s="321"/>
      <c r="G2" s="322"/>
      <c r="H2" s="206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  <c r="AI2" s="207"/>
    </row>
    <row r="3" spans="1:35" ht="15" customHeight="1">
      <c r="A3" s="17"/>
      <c r="B3" s="323"/>
      <c r="C3" s="324"/>
      <c r="D3" s="324"/>
      <c r="E3" s="324"/>
      <c r="F3" s="324"/>
      <c r="G3" s="325"/>
      <c r="H3" s="206"/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</row>
    <row r="4" spans="1:35" ht="15" customHeight="1">
      <c r="A4" s="17"/>
      <c r="B4" s="207"/>
      <c r="C4" s="210"/>
      <c r="D4" s="210">
        <f>'Balance Sheets'!E3</f>
        <v>2019</v>
      </c>
      <c r="E4" s="210">
        <f>'Balance Sheets'!F3</f>
        <v>2020</v>
      </c>
      <c r="F4" s="210">
        <f>'Balance Sheets'!G3</f>
        <v>2021</v>
      </c>
      <c r="G4" s="210">
        <f>'Balance Sheets'!H3</f>
        <v>2022</v>
      </c>
      <c r="H4" s="206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H4" s="207"/>
      <c r="AI4" s="207"/>
    </row>
    <row r="5" spans="1:35" ht="15" customHeight="1">
      <c r="A5" s="17"/>
      <c r="B5" s="210" t="str">
        <f>'Income Statements'!B6</f>
        <v>REVENUE</v>
      </c>
      <c r="C5" s="211"/>
      <c r="D5" s="211">
        <f>'Income Statements'!E6/'Income Statements'!E$6</f>
        <v>1</v>
      </c>
      <c r="E5" s="211">
        <f>'Income Statements'!F6/'Income Statements'!F$6</f>
        <v>1</v>
      </c>
      <c r="F5" s="211">
        <f>'Income Statements'!G6/'Income Statements'!G$6</f>
        <v>1</v>
      </c>
      <c r="G5" s="211">
        <f>'Income Statements'!H6/'Income Statements'!H$6</f>
        <v>1</v>
      </c>
      <c r="H5" s="206"/>
      <c r="I5" s="207"/>
      <c r="J5" s="207"/>
      <c r="K5" s="207"/>
      <c r="L5" s="207"/>
      <c r="M5" s="207"/>
      <c r="N5" s="207"/>
      <c r="O5" s="207"/>
      <c r="P5" s="207"/>
      <c r="Q5" s="207"/>
      <c r="R5" s="207"/>
      <c r="S5" s="207"/>
      <c r="T5" s="207"/>
      <c r="U5" s="207"/>
      <c r="V5" s="207"/>
      <c r="W5" s="207"/>
      <c r="X5" s="207"/>
      <c r="Y5" s="207"/>
      <c r="Z5" s="207"/>
      <c r="AA5" s="207"/>
      <c r="AB5" s="207"/>
      <c r="AC5" s="207"/>
      <c r="AD5" s="207"/>
      <c r="AE5" s="207"/>
      <c r="AF5" s="207"/>
      <c r="AG5" s="207"/>
      <c r="AH5" s="207"/>
      <c r="AI5" s="207"/>
    </row>
    <row r="6" spans="1:35" ht="15" customHeight="1">
      <c r="A6" s="17"/>
      <c r="B6" s="207" t="str">
        <f>'Income Statements'!B7</f>
        <v>Cost of sales</v>
      </c>
      <c r="C6" s="209"/>
      <c r="D6" s="209">
        <f>'Income Statements'!E7/'Income Statements'!E$6</f>
        <v>0.50169341499374032</v>
      </c>
      <c r="E6" s="216">
        <f>'Income Statements'!F7/'Income Statements'!F6</f>
        <v>0.49124704569240485</v>
      </c>
      <c r="F6" s="209">
        <f>'Income Statements'!G7/'Income Statements'!G$6</f>
        <v>0.48912335400975926</v>
      </c>
      <c r="G6" s="209">
        <f>'Income Statements'!H7/'Income Statements'!H$6</f>
        <v>0.48539976117794709</v>
      </c>
      <c r="H6" s="206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207"/>
      <c r="AG6" s="207"/>
      <c r="AH6" s="207"/>
      <c r="AI6" s="207"/>
    </row>
    <row r="7" spans="1:35" ht="15" customHeight="1">
      <c r="A7" s="17"/>
      <c r="B7" s="210" t="str">
        <f>'Income Statements'!B8</f>
        <v>GROSS PROFIT</v>
      </c>
      <c r="C7" s="211"/>
      <c r="D7" s="217">
        <f>'Income Statements'!E8/'Income Statements'!E$6</f>
        <v>0.49830658500625974</v>
      </c>
      <c r="E7" s="218">
        <f>'Income Statements'!F8/'Income Statements'!F$6</f>
        <v>0.50875295430759515</v>
      </c>
      <c r="F7" s="219">
        <f>'Income Statements'!G8/'Income Statements'!G$6</f>
        <v>0.51087664599024074</v>
      </c>
      <c r="G7" s="211">
        <f>'Income Statements'!H8/'Income Statements'!H$6</f>
        <v>0.51460023882205297</v>
      </c>
      <c r="H7" s="206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07"/>
    </row>
    <row r="8" spans="1:35" ht="15" customHeight="1">
      <c r="A8" s="42"/>
      <c r="B8" s="208"/>
      <c r="C8" s="209"/>
      <c r="D8" s="209"/>
      <c r="E8" s="220"/>
      <c r="F8" s="209"/>
      <c r="G8" s="209"/>
      <c r="H8" s="206"/>
      <c r="I8" s="207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207"/>
      <c r="AF8" s="207"/>
      <c r="AG8" s="207"/>
      <c r="AH8" s="207"/>
      <c r="AI8" s="207"/>
    </row>
    <row r="9" spans="1:35" ht="15" customHeight="1">
      <c r="A9" s="17"/>
      <c r="B9" s="207" t="str">
        <f>'Income Statements'!B10</f>
        <v>General and administrative expenses</v>
      </c>
      <c r="C9" s="209"/>
      <c r="D9" s="209">
        <f>'Income Statements'!E10/'Income Statements'!E$6</f>
        <v>2.7160099974804102E-2</v>
      </c>
      <c r="E9" s="209">
        <f>'Income Statements'!F10/'Income Statements'!F$6</f>
        <v>2.6733966969647121E-2</v>
      </c>
      <c r="F9" s="209">
        <f>'Income Statements'!G10/'Income Statements'!G$6</f>
        <v>2.4001161574629275E-2</v>
      </c>
      <c r="G9" s="209">
        <f>'Income Statements'!H10/'Income Statements'!H$6</f>
        <v>2.4345560516823749E-2</v>
      </c>
      <c r="H9" s="206"/>
      <c r="I9" s="207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207"/>
      <c r="AE9" s="207"/>
      <c r="AF9" s="207"/>
      <c r="AG9" s="207"/>
      <c r="AH9" s="207"/>
      <c r="AI9" s="207"/>
    </row>
    <row r="10" spans="1:35" ht="15" customHeight="1">
      <c r="A10" s="17"/>
      <c r="B10" s="207" t="str">
        <f>'Income Statements'!B11</f>
        <v>Sales and marketing expenses</v>
      </c>
      <c r="C10" s="209"/>
      <c r="D10" s="209">
        <f>'Income Statements'!E11/'Income Statements'!E$6</f>
        <v>0.14997052970140795</v>
      </c>
      <c r="E10" s="209">
        <f>'Income Statements'!F11/'Income Statements'!F$6</f>
        <v>0.16092768622060313</v>
      </c>
      <c r="F10" s="209">
        <f>'Income Statements'!G11/'Income Statements'!G$6</f>
        <v>0.16891441536073934</v>
      </c>
      <c r="G10" s="209">
        <f>'Income Statements'!H11/'Income Statements'!H$6</f>
        <v>0.18124381218650631</v>
      </c>
      <c r="H10" s="206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</row>
    <row r="11" spans="1:35" ht="15" customHeight="1">
      <c r="A11" s="17"/>
      <c r="B11" s="207" t="str">
        <f>'Income Statements'!B12</f>
        <v>Other operating income</v>
      </c>
      <c r="C11" s="209"/>
      <c r="D11" s="209">
        <f>'Income Statements'!E12/'Income Statements'!E$6</f>
        <v>0</v>
      </c>
      <c r="E11" s="209">
        <f>'Income Statements'!F12/'Income Statements'!F$6</f>
        <v>0</v>
      </c>
      <c r="F11" s="209">
        <f>'Income Statements'!G12/'Income Statements'!G$6</f>
        <v>0</v>
      </c>
      <c r="G11" s="209">
        <f>'Income Statements'!H12/'Income Statements'!H$6</f>
        <v>1.0142454438759519E-2</v>
      </c>
      <c r="H11" s="206"/>
      <c r="I11" s="207"/>
      <c r="J11" s="207"/>
      <c r="K11" s="207"/>
      <c r="L11" s="207"/>
      <c r="M11" s="207"/>
      <c r="N11" s="207"/>
      <c r="O11" s="207"/>
      <c r="P11" s="207"/>
      <c r="Q11" s="207"/>
      <c r="R11" s="207"/>
      <c r="S11" s="207"/>
      <c r="T11" s="207"/>
      <c r="U11" s="207"/>
      <c r="V11" s="207"/>
      <c r="W11" s="207"/>
      <c r="X11" s="207"/>
      <c r="Y11" s="207"/>
      <c r="Z11" s="207"/>
      <c r="AA11" s="207"/>
      <c r="AB11" s="207"/>
      <c r="AC11" s="207"/>
      <c r="AD11" s="207"/>
      <c r="AE11" s="207"/>
      <c r="AF11" s="207"/>
      <c r="AG11" s="207"/>
      <c r="AH11" s="207"/>
      <c r="AI11" s="207"/>
    </row>
    <row r="12" spans="1:35" ht="15" customHeight="1">
      <c r="A12" s="17"/>
      <c r="B12" s="210" t="str">
        <f>'Income Statements'!B13</f>
        <v>OPERATING INCOME</v>
      </c>
      <c r="C12" s="211"/>
      <c r="D12" s="211">
        <f>'Income Statements'!E13/'Income Statements'!E$6</f>
        <v>0.17713279156908282</v>
      </c>
      <c r="E12" s="211">
        <f>'Income Statements'!F13/'Income Statements'!F$6</f>
        <v>0.18766398750344809</v>
      </c>
      <c r="F12" s="211">
        <f>'Income Statements'!G13/'Income Statements'!G$6</f>
        <v>0.19291584206745818</v>
      </c>
      <c r="G12" s="211">
        <f>'Income Statements'!H13/'Income Statements'!H$6</f>
        <v>0.20558988935373973</v>
      </c>
      <c r="H12" s="206"/>
      <c r="I12" s="207"/>
      <c r="J12" s="207"/>
      <c r="K12" s="207"/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7"/>
      <c r="AH12" s="207"/>
      <c r="AI12" s="207"/>
    </row>
    <row r="13" spans="1:35" ht="15" customHeight="1">
      <c r="A13" s="17"/>
      <c r="B13" s="207"/>
      <c r="C13" s="209"/>
      <c r="D13" s="209"/>
      <c r="E13" s="209"/>
      <c r="F13" s="209"/>
      <c r="G13" s="209"/>
      <c r="H13" s="206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</row>
    <row r="14" spans="1:35" ht="15" customHeight="1">
      <c r="A14" s="17"/>
      <c r="B14" s="207" t="str">
        <f>'Income Statements'!B15</f>
        <v>Finance cost</v>
      </c>
      <c r="C14" s="209"/>
      <c r="D14" s="209">
        <f>'Income Statements'!E15/'Income Statements'!E$6</f>
        <v>2.1618928707644436E-6</v>
      </c>
      <c r="E14" s="209">
        <f>'Income Statements'!F15/'Income Statements'!F$6</f>
        <v>2.3343131978492015E-6</v>
      </c>
      <c r="F14" s="209">
        <f>'Income Statements'!G15/'Income Statements'!G$6</f>
        <v>-2.6513208956378021E-7</v>
      </c>
      <c r="G14" s="209">
        <f>'Income Statements'!H15/'Income Statements'!H$6</f>
        <v>-5.1663304795094566E-7</v>
      </c>
      <c r="H14" s="206"/>
      <c r="I14" s="207"/>
      <c r="J14" s="207"/>
      <c r="K14" s="207"/>
      <c r="L14" s="207"/>
      <c r="M14" s="207"/>
      <c r="N14" s="207"/>
      <c r="O14" s="207"/>
      <c r="P14" s="207"/>
      <c r="Q14" s="207"/>
      <c r="R14" s="207"/>
      <c r="S14" s="207"/>
      <c r="T14" s="207"/>
      <c r="U14" s="207"/>
      <c r="V14" s="207"/>
      <c r="W14" s="207"/>
      <c r="X14" s="207"/>
      <c r="Y14" s="207"/>
      <c r="Z14" s="207"/>
      <c r="AA14" s="207"/>
      <c r="AB14" s="207"/>
      <c r="AC14" s="207"/>
      <c r="AD14" s="207"/>
      <c r="AE14" s="207"/>
      <c r="AF14" s="207"/>
      <c r="AG14" s="207"/>
      <c r="AH14" s="207"/>
      <c r="AI14" s="207"/>
    </row>
    <row r="15" spans="1:35" ht="15" customHeight="1">
      <c r="A15" s="17"/>
      <c r="B15" s="207" t="str">
        <f>'Income Statements'!B16</f>
        <v>Finance income</v>
      </c>
      <c r="C15" s="209"/>
      <c r="D15" s="209">
        <f>'Income Statements'!E16/'Income Statements'!E$6</f>
        <v>0</v>
      </c>
      <c r="E15" s="209">
        <f>'Income Statements'!F16/'Income Statements'!F$6</f>
        <v>0</v>
      </c>
      <c r="F15" s="209">
        <f>'Income Statements'!G16/'Income Statements'!G$6</f>
        <v>0</v>
      </c>
      <c r="G15" s="209">
        <f>'Income Statements'!H16/'Income Statements'!H$6</f>
        <v>0</v>
      </c>
      <c r="H15" s="206"/>
      <c r="I15" s="207"/>
      <c r="J15" s="207"/>
      <c r="K15" s="207"/>
      <c r="L15" s="207"/>
      <c r="M15" s="207"/>
      <c r="N15" s="207"/>
      <c r="O15" s="207"/>
      <c r="P15" s="207"/>
      <c r="Q15" s="207"/>
      <c r="R15" s="207"/>
      <c r="S15" s="207"/>
      <c r="T15" s="207"/>
      <c r="U15" s="207"/>
      <c r="V15" s="207"/>
      <c r="W15" s="207"/>
      <c r="X15" s="207"/>
      <c r="Y15" s="207"/>
      <c r="Z15" s="207"/>
      <c r="AA15" s="207"/>
      <c r="AB15" s="207"/>
      <c r="AC15" s="207"/>
      <c r="AD15" s="207"/>
      <c r="AE15" s="207"/>
      <c r="AF15" s="207"/>
      <c r="AG15" s="207"/>
      <c r="AH15" s="207"/>
      <c r="AI15" s="207"/>
    </row>
    <row r="16" spans="1:35" ht="15" customHeight="1">
      <c r="A16" s="17"/>
      <c r="B16" s="210" t="str">
        <f>'Income Statements'!B17</f>
        <v>INCOME BEFORE TAX</v>
      </c>
      <c r="C16" s="211"/>
      <c r="D16" s="211">
        <f>'Income Statements'!E17/'Income Statements'!E$6</f>
        <v>0.35565740030287213</v>
      </c>
      <c r="E16" s="211">
        <f>'Income Statements'!F17/'Income Statements'!F$6</f>
        <v>0.37050780854705517</v>
      </c>
      <c r="F16" s="211">
        <f>'Income Statements'!G17/'Income Statements'!G$6</f>
        <v>0.3682010197671563</v>
      </c>
      <c r="G16" s="211">
        <f>'Income Statements'!H17/'Income Statements'!H$6</f>
        <v>0.36065516830757532</v>
      </c>
      <c r="H16" s="206"/>
      <c r="I16" s="207"/>
      <c r="J16" s="207"/>
      <c r="K16" s="207"/>
      <c r="L16" s="207"/>
      <c r="M16" s="207"/>
      <c r="N16" s="207"/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  <c r="AE16" s="207"/>
      <c r="AF16" s="207"/>
      <c r="AG16" s="207"/>
      <c r="AH16" s="207"/>
      <c r="AI16" s="207"/>
    </row>
    <row r="17" spans="1:35" ht="15" customHeight="1">
      <c r="A17" s="17"/>
      <c r="B17" s="207"/>
      <c r="C17" s="209"/>
      <c r="D17" s="209"/>
      <c r="E17" s="209"/>
      <c r="F17" s="209"/>
      <c r="G17" s="209"/>
      <c r="H17" s="206"/>
      <c r="I17" s="207"/>
      <c r="J17" s="207"/>
      <c r="K17" s="207"/>
      <c r="L17" s="207"/>
      <c r="M17" s="207"/>
      <c r="N17" s="207"/>
      <c r="O17" s="207"/>
      <c r="P17" s="207"/>
      <c r="Q17" s="207"/>
      <c r="R17" s="207"/>
      <c r="S17" s="207"/>
      <c r="T17" s="207"/>
      <c r="U17" s="207"/>
      <c r="V17" s="207"/>
      <c r="W17" s="207"/>
      <c r="X17" s="207"/>
      <c r="Y17" s="207"/>
      <c r="Z17" s="207"/>
      <c r="AA17" s="207"/>
      <c r="AB17" s="207"/>
      <c r="AC17" s="207"/>
      <c r="AD17" s="207"/>
      <c r="AE17" s="207"/>
      <c r="AF17" s="207"/>
      <c r="AG17" s="207"/>
      <c r="AH17" s="207"/>
      <c r="AI17" s="207"/>
    </row>
    <row r="18" spans="1:35" ht="15" customHeight="1">
      <c r="A18" s="62"/>
      <c r="B18" s="207" t="str">
        <f>'Income Statements'!B19</f>
        <v>Income tax</v>
      </c>
      <c r="C18" s="209"/>
      <c r="D18" s="209">
        <f>'Income Statements'!E19/'Income Statements'!E$6</f>
        <v>8.6610284894992617E-2</v>
      </c>
      <c r="E18" s="209">
        <f>'Income Statements'!F19/'Income Statements'!F$6</f>
        <v>9.219127530246321E-2</v>
      </c>
      <c r="F18" s="209">
        <f>'Income Statements'!G19/'Income Statements'!G$6</f>
        <v>7.9140596112231842E-2</v>
      </c>
      <c r="G18" s="209">
        <f>'Income Statements'!H19/'Income Statements'!H$6</f>
        <v>6.9666863733715695E-2</v>
      </c>
      <c r="H18" s="206"/>
      <c r="I18" s="207"/>
      <c r="J18" s="207"/>
      <c r="K18" s="207"/>
      <c r="L18" s="207"/>
      <c r="M18" s="207"/>
      <c r="N18" s="207"/>
      <c r="O18" s="207"/>
      <c r="P18" s="207"/>
      <c r="Q18" s="207"/>
      <c r="R18" s="207"/>
      <c r="S18" s="207"/>
      <c r="T18" s="207"/>
      <c r="U18" s="207"/>
      <c r="V18" s="207"/>
      <c r="W18" s="207"/>
      <c r="X18" s="207"/>
      <c r="Y18" s="207"/>
      <c r="Z18" s="207"/>
      <c r="AA18" s="207"/>
      <c r="AB18" s="207"/>
      <c r="AC18" s="207"/>
      <c r="AD18" s="207"/>
      <c r="AE18" s="207"/>
      <c r="AF18" s="207"/>
      <c r="AG18" s="207"/>
      <c r="AH18" s="207"/>
      <c r="AI18" s="207"/>
    </row>
    <row r="19" spans="1:35" ht="15" customHeight="1">
      <c r="A19" s="62"/>
      <c r="B19" s="210" t="str">
        <f>'Income Statements'!B20</f>
        <v>INCOME FOR THE YEAR</v>
      </c>
      <c r="C19" s="211"/>
      <c r="D19" s="211">
        <f>'Income Statements'!E20/'Income Statements'!E$6</f>
        <v>0.28733492819845174</v>
      </c>
      <c r="E19" s="211">
        <f>'Income Statements'!F20/'Income Statements'!F$6</f>
        <v>0.2910951964761731</v>
      </c>
      <c r="F19" s="211">
        <f>'Income Statements'!G20/'Income Statements'!G$6</f>
        <v>0.31452658879262629</v>
      </c>
      <c r="G19" s="211">
        <f>'Income Statements'!H20/'Income Statements'!H$6</f>
        <v>0.31557967391068542</v>
      </c>
      <c r="H19" s="206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07"/>
    </row>
    <row r="20" spans="1:35" ht="15" customHeight="1">
      <c r="A20" s="62"/>
      <c r="B20" s="207"/>
      <c r="C20" s="209"/>
      <c r="D20" s="209"/>
      <c r="E20" s="209"/>
      <c r="F20" s="209"/>
      <c r="G20" s="209"/>
      <c r="H20" s="206"/>
      <c r="I20" s="207"/>
      <c r="J20" s="207"/>
      <c r="K20" s="207"/>
      <c r="L20" s="207"/>
      <c r="M20" s="207"/>
      <c r="N20" s="207"/>
      <c r="O20" s="207" t="s">
        <v>91</v>
      </c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7"/>
    </row>
    <row r="21" spans="1:35" ht="15" customHeight="1">
      <c r="A21" s="62"/>
      <c r="B21" s="207" t="str">
        <f>'Income Statements'!B22</f>
        <v>Attributable to:</v>
      </c>
      <c r="C21" s="209"/>
      <c r="D21" s="209"/>
      <c r="E21" s="209"/>
      <c r="F21" s="209"/>
      <c r="G21" s="209"/>
      <c r="H21" s="206"/>
      <c r="I21" s="207"/>
      <c r="J21" s="207"/>
      <c r="K21" s="207"/>
      <c r="L21" s="207"/>
      <c r="M21" s="207"/>
      <c r="N21" s="207"/>
      <c r="O21" s="207"/>
      <c r="P21" s="207"/>
      <c r="Q21" s="207"/>
      <c r="R21" s="207"/>
      <c r="S21" s="207"/>
      <c r="T21" s="207"/>
      <c r="U21" s="207"/>
      <c r="V21" s="207"/>
      <c r="W21" s="207"/>
      <c r="X21" s="207"/>
      <c r="Y21" s="207"/>
      <c r="Z21" s="207"/>
      <c r="AA21" s="207"/>
      <c r="AB21" s="207"/>
      <c r="AC21" s="207"/>
      <c r="AD21" s="207"/>
      <c r="AE21" s="207"/>
      <c r="AF21" s="207"/>
      <c r="AG21" s="207"/>
      <c r="AH21" s="207"/>
      <c r="AI21" s="207"/>
    </row>
    <row r="22" spans="1:35" ht="15" customHeight="1">
      <c r="A22" s="62"/>
      <c r="B22" s="207" t="str">
        <f>'Income Statements'!B23</f>
        <v>Owners of the parent Company</v>
      </c>
      <c r="C22" s="209"/>
      <c r="D22" s="209">
        <f>'Income Statements'!E23/'Income Statements'!E$6</f>
        <v>0.28610401421872245</v>
      </c>
      <c r="E22" s="209">
        <f>'Income Statements'!F23/'Income Statements'!F$6</f>
        <v>0.2910951964761731</v>
      </c>
      <c r="F22" s="209">
        <f>'Income Statements'!G23/'Income Statements'!G$6</f>
        <v>0.31452658879262629</v>
      </c>
      <c r="G22" s="209">
        <f>'Income Statements'!H23/'Income Statements'!H$6</f>
        <v>0.31558020113438967</v>
      </c>
      <c r="H22" s="206"/>
      <c r="I22" s="207"/>
      <c r="J22" s="207"/>
      <c r="K22" s="207"/>
      <c r="L22" s="207"/>
      <c r="M22" s="207"/>
      <c r="N22" s="207"/>
      <c r="O22" s="207"/>
      <c r="P22" s="207"/>
      <c r="Q22" s="207"/>
      <c r="R22" s="207"/>
      <c r="S22" s="207"/>
      <c r="T22" s="207"/>
      <c r="U22" s="207"/>
      <c r="V22" s="207"/>
      <c r="W22" s="207"/>
      <c r="X22" s="207"/>
      <c r="Y22" s="207"/>
      <c r="Z22" s="207"/>
      <c r="AA22" s="207"/>
      <c r="AB22" s="207"/>
      <c r="AC22" s="207"/>
      <c r="AD22" s="207"/>
      <c r="AE22" s="207"/>
      <c r="AF22" s="207"/>
      <c r="AG22" s="207"/>
      <c r="AH22" s="207"/>
      <c r="AI22" s="207"/>
    </row>
    <row r="23" spans="1:35" ht="15" customHeight="1">
      <c r="A23" s="62"/>
      <c r="B23" s="207" t="str">
        <f>'Income Statements'!B24</f>
        <v>Non-controlling interests</v>
      </c>
      <c r="C23" s="209"/>
      <c r="D23" s="209">
        <f>'Income Statements'!E24/'Income Statements'!E$6</f>
        <v>1.4933073567877754E-4</v>
      </c>
      <c r="E23" s="209">
        <f>'Income Statements'!F24/'Income Statements'!F$6</f>
        <v>0</v>
      </c>
      <c r="F23" s="209">
        <f>'Income Statements'!G24/'Income Statements'!G$6</f>
        <v>0</v>
      </c>
      <c r="G23" s="209">
        <f>'Income Statements'!H24/'Income Statements'!H$6</f>
        <v>5.2724106597352948E-7</v>
      </c>
      <c r="H23" s="206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</row>
    <row r="24" spans="1:35" ht="15" customHeight="1">
      <c r="A24" s="62"/>
      <c r="B24" s="207"/>
      <c r="C24" s="211"/>
      <c r="D24" s="211">
        <f>'Income Statements'!E25/'Income Statements'!E$6</f>
        <v>0.28625334495440125</v>
      </c>
      <c r="E24" s="211">
        <f>'Income Statements'!F25/'Income Statements'!F$6</f>
        <v>0.27768196141666135</v>
      </c>
      <c r="F24" s="211">
        <f>'Income Statements'!G25/'Income Statements'!G$6</f>
        <v>0.34510119704722014</v>
      </c>
      <c r="G24" s="211">
        <f>'Income Statements'!H25/'Income Statements'!H$6</f>
        <v>0.31037588934950044</v>
      </c>
      <c r="H24" s="206"/>
      <c r="I24" s="207"/>
      <c r="J24" s="207"/>
      <c r="K24" s="207"/>
      <c r="L24" s="207"/>
      <c r="M24" s="207"/>
      <c r="N24" s="207"/>
      <c r="O24" s="207"/>
      <c r="P24" s="207"/>
      <c r="Q24" s="207"/>
      <c r="R24" s="207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07"/>
      <c r="AD24" s="207"/>
      <c r="AE24" s="207"/>
      <c r="AF24" s="207"/>
      <c r="AG24" s="207"/>
      <c r="AH24" s="207"/>
      <c r="AI24" s="207"/>
    </row>
    <row r="25" spans="1:35" ht="15" customHeight="1">
      <c r="A25" s="62"/>
      <c r="B25" s="207"/>
      <c r="C25" s="209"/>
      <c r="D25" s="209"/>
      <c r="E25" s="209"/>
      <c r="F25" s="209"/>
      <c r="G25" s="209"/>
      <c r="H25" s="206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207"/>
      <c r="AA25" s="207"/>
      <c r="AB25" s="207"/>
      <c r="AC25" s="207"/>
      <c r="AD25" s="207"/>
      <c r="AE25" s="207"/>
      <c r="AF25" s="207"/>
      <c r="AG25" s="207"/>
      <c r="AH25" s="207"/>
      <c r="AI25" s="207"/>
    </row>
    <row r="26" spans="1:35" ht="15" customHeight="1">
      <c r="A26" s="62"/>
      <c r="B26" s="207" t="str">
        <f>'Income Statements'!B27</f>
        <v>Basic earnings per share (Taka)</v>
      </c>
      <c r="C26" s="209"/>
      <c r="D26" s="209"/>
      <c r="E26" s="209"/>
      <c r="F26" s="209"/>
      <c r="G26" s="209"/>
      <c r="H26" s="206"/>
      <c r="I26" s="207"/>
      <c r="J26" s="207"/>
      <c r="K26" s="207"/>
      <c r="L26" s="207"/>
      <c r="M26" s="207"/>
      <c r="N26" s="207"/>
      <c r="O26" s="207"/>
      <c r="P26" s="207"/>
      <c r="Q26" s="207"/>
      <c r="R26" s="207"/>
      <c r="S26" s="207"/>
      <c r="T26" s="207"/>
      <c r="U26" s="207"/>
      <c r="V26" s="207"/>
      <c r="W26" s="207"/>
      <c r="X26" s="207"/>
      <c r="Y26" s="207"/>
      <c r="Z26" s="207"/>
      <c r="AA26" s="207"/>
      <c r="AB26" s="207"/>
      <c r="AC26" s="207"/>
      <c r="AD26" s="207"/>
      <c r="AE26" s="207"/>
      <c r="AF26" s="207"/>
      <c r="AG26" s="207"/>
      <c r="AH26" s="207"/>
      <c r="AI26" s="207"/>
    </row>
    <row r="27" spans="1:35" ht="15" customHeight="1">
      <c r="A27" s="62"/>
      <c r="B27" s="207" t="str">
        <f>'Income Statements'!B28</f>
        <v>Diluted earnings per share (Taka)</v>
      </c>
      <c r="C27" s="209"/>
      <c r="D27" s="209"/>
      <c r="E27" s="209"/>
      <c r="F27" s="209"/>
      <c r="G27" s="209"/>
      <c r="H27" s="206"/>
      <c r="I27" s="207"/>
      <c r="J27" s="207"/>
      <c r="K27" s="207"/>
      <c r="L27" s="207"/>
      <c r="M27" s="207"/>
      <c r="N27" s="207"/>
      <c r="O27" s="207"/>
      <c r="P27" s="207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210"/>
      <c r="AC27" s="210"/>
      <c r="AD27" s="210"/>
      <c r="AE27" s="210"/>
      <c r="AF27" s="210"/>
      <c r="AG27" s="210"/>
      <c r="AH27" s="210"/>
      <c r="AI27" s="210"/>
    </row>
    <row r="28" spans="1:35" ht="15" customHeight="1">
      <c r="A28" s="62"/>
      <c r="B28" s="207"/>
      <c r="C28" s="209"/>
      <c r="D28" s="209"/>
      <c r="E28" s="209"/>
      <c r="F28" s="209"/>
      <c r="G28" s="209"/>
      <c r="H28" s="206"/>
      <c r="I28" s="207"/>
      <c r="J28" s="207"/>
      <c r="K28" s="207"/>
      <c r="L28" s="207"/>
      <c r="M28" s="207"/>
      <c r="N28" s="207"/>
      <c r="O28" s="207"/>
      <c r="P28" s="207"/>
      <c r="Q28" s="207"/>
      <c r="R28" s="207"/>
      <c r="S28" s="207"/>
      <c r="T28" s="207"/>
      <c r="U28" s="207"/>
      <c r="V28" s="207"/>
      <c r="W28" s="207"/>
      <c r="X28" s="207"/>
      <c r="Y28" s="207"/>
      <c r="Z28" s="207"/>
      <c r="AA28" s="207"/>
      <c r="AB28" s="207"/>
      <c r="AC28" s="207"/>
      <c r="AD28" s="207"/>
      <c r="AE28" s="207"/>
      <c r="AF28" s="207"/>
      <c r="AG28" s="207"/>
      <c r="AH28" s="207"/>
      <c r="AI28" s="207"/>
    </row>
    <row r="29" spans="1:35" ht="15" customHeight="1">
      <c r="A29" s="62"/>
      <c r="B29" s="326" t="s">
        <v>92</v>
      </c>
      <c r="C29" s="321"/>
      <c r="D29" s="321"/>
      <c r="E29" s="321"/>
      <c r="F29" s="321"/>
      <c r="G29" s="322"/>
      <c r="H29" s="206"/>
      <c r="I29" s="207"/>
      <c r="J29" s="207"/>
      <c r="K29" s="207"/>
      <c r="L29" s="207"/>
      <c r="M29" s="207"/>
      <c r="N29" s="207"/>
      <c r="O29" s="207"/>
      <c r="P29" s="207"/>
      <c r="Q29" s="207"/>
      <c r="R29" s="207"/>
      <c r="S29" s="207"/>
      <c r="T29" s="207"/>
      <c r="U29" s="207"/>
      <c r="V29" s="207"/>
      <c r="W29" s="207"/>
      <c r="X29" s="207"/>
      <c r="Y29" s="207"/>
      <c r="Z29" s="207"/>
      <c r="AA29" s="207"/>
      <c r="AB29" s="207"/>
      <c r="AC29" s="207"/>
      <c r="AD29" s="207"/>
      <c r="AE29" s="207"/>
      <c r="AF29" s="207"/>
      <c r="AG29" s="207"/>
      <c r="AH29" s="207"/>
      <c r="AI29" s="207"/>
    </row>
    <row r="30" spans="1:35" ht="15" customHeight="1">
      <c r="A30" s="62"/>
      <c r="B30" s="323"/>
      <c r="C30" s="324"/>
      <c r="D30" s="324"/>
      <c r="E30" s="324"/>
      <c r="F30" s="324"/>
      <c r="G30" s="325"/>
      <c r="H30" s="206"/>
      <c r="I30" s="207"/>
      <c r="J30" s="207"/>
      <c r="K30" s="207"/>
      <c r="L30" s="207"/>
      <c r="M30" s="207"/>
      <c r="N30" s="207"/>
      <c r="O30" s="207"/>
      <c r="P30" s="207"/>
      <c r="Q30" s="207"/>
      <c r="R30" s="207"/>
      <c r="S30" s="207"/>
      <c r="T30" s="207"/>
      <c r="U30" s="207"/>
      <c r="V30" s="207"/>
      <c r="W30" s="207"/>
      <c r="X30" s="207"/>
      <c r="Y30" s="207"/>
      <c r="Z30" s="207"/>
      <c r="AA30" s="207"/>
      <c r="AB30" s="207"/>
      <c r="AC30" s="207"/>
      <c r="AD30" s="207"/>
      <c r="AE30" s="207"/>
      <c r="AF30" s="207"/>
      <c r="AG30" s="207"/>
      <c r="AH30" s="207"/>
      <c r="AI30" s="207"/>
    </row>
    <row r="31" spans="1:35" ht="15" customHeight="1">
      <c r="A31" s="62"/>
      <c r="B31" s="212"/>
      <c r="C31" s="214"/>
      <c r="D31" s="214">
        <f>'Balance Sheets'!E3</f>
        <v>2019</v>
      </c>
      <c r="E31" s="214">
        <f>'Balance Sheets'!F3</f>
        <v>2020</v>
      </c>
      <c r="F31" s="214">
        <f>'Balance Sheets'!G3</f>
        <v>2021</v>
      </c>
      <c r="G31" s="214">
        <f>'Balance Sheets'!H3</f>
        <v>2022</v>
      </c>
      <c r="H31" s="206"/>
      <c r="I31" s="207"/>
      <c r="J31" s="207"/>
      <c r="K31" s="207"/>
      <c r="L31" s="207"/>
      <c r="M31" s="207"/>
      <c r="N31" s="207"/>
      <c r="O31" s="207"/>
      <c r="P31" s="207"/>
      <c r="Q31" s="207"/>
      <c r="R31" s="207"/>
      <c r="S31" s="207"/>
      <c r="T31" s="207"/>
      <c r="U31" s="207"/>
      <c r="V31" s="207"/>
      <c r="W31" s="207"/>
      <c r="X31" s="207"/>
      <c r="Y31" s="207"/>
      <c r="Z31" s="207"/>
      <c r="AA31" s="207"/>
      <c r="AB31" s="207"/>
      <c r="AC31" s="207"/>
      <c r="AD31" s="207"/>
      <c r="AE31" s="207"/>
      <c r="AF31" s="207"/>
      <c r="AG31" s="207"/>
      <c r="AH31" s="207"/>
      <c r="AI31" s="207"/>
    </row>
    <row r="32" spans="1:35" ht="15" customHeight="1">
      <c r="A32" s="62"/>
      <c r="B32" s="214" t="str">
        <f>'Income Statements'!B6</f>
        <v>REVENUE</v>
      </c>
      <c r="C32" s="221"/>
      <c r="D32" s="221">
        <f>'Income Statements'!E6/'Income Statements'!$E6</f>
        <v>1</v>
      </c>
      <c r="E32" s="221">
        <f>'Income Statements'!F6/'Income Statements'!$E6</f>
        <v>1.0418501584661921</v>
      </c>
      <c r="F32" s="221">
        <f>'Income Statements'!G6/'Income Statements'!$E6</f>
        <v>1.1514613713748199</v>
      </c>
      <c r="G32" s="221">
        <f>'Income Statements'!H6/'Income Statements'!$E6</f>
        <v>1.3080442328956112</v>
      </c>
      <c r="H32" s="206"/>
      <c r="I32" s="207"/>
      <c r="J32" s="207"/>
      <c r="K32" s="207"/>
      <c r="L32" s="207"/>
      <c r="M32" s="207"/>
      <c r="N32" s="207"/>
      <c r="O32" s="207"/>
      <c r="P32" s="207"/>
      <c r="Q32" s="207"/>
      <c r="R32" s="207"/>
      <c r="S32" s="207"/>
      <c r="T32" s="207"/>
      <c r="U32" s="207"/>
      <c r="V32" s="207"/>
      <c r="W32" s="207"/>
      <c r="X32" s="207"/>
      <c r="Y32" s="207"/>
      <c r="Z32" s="207"/>
      <c r="AA32" s="207"/>
      <c r="AB32" s="207"/>
      <c r="AC32" s="207"/>
      <c r="AD32" s="207"/>
      <c r="AE32" s="207"/>
      <c r="AF32" s="207"/>
      <c r="AG32" s="207"/>
      <c r="AH32" s="207"/>
      <c r="AI32" s="207"/>
    </row>
    <row r="33" spans="1:35" ht="15" customHeight="1">
      <c r="A33" s="62"/>
      <c r="B33" s="212" t="str">
        <f>'Income Statements'!B7</f>
        <v>Cost of sales</v>
      </c>
      <c r="C33" s="213"/>
      <c r="D33" s="221">
        <f>'Income Statements'!E7/'Income Statements'!$E7</f>
        <v>1</v>
      </c>
      <c r="E33" s="221">
        <f>'Income Statements'!F7/'Income Statements'!$E7</f>
        <v>1.0201565280801357</v>
      </c>
      <c r="F33" s="221">
        <f>'Income Statements'!G7/'Income Statements'!$E7</f>
        <v>1.1226112026735613</v>
      </c>
      <c r="G33" s="221">
        <f>'Income Statements'!H7/'Income Statements'!$E7</f>
        <v>1.2655624715856451</v>
      </c>
      <c r="H33" s="206"/>
      <c r="I33" s="207"/>
      <c r="J33" s="207"/>
      <c r="K33" s="207"/>
      <c r="L33" s="207"/>
      <c r="M33" s="207"/>
      <c r="N33" s="207"/>
      <c r="O33" s="207"/>
      <c r="P33" s="207"/>
      <c r="Q33" s="207"/>
      <c r="R33" s="207"/>
      <c r="S33" s="207"/>
      <c r="T33" s="207"/>
      <c r="U33" s="207"/>
      <c r="V33" s="207"/>
      <c r="W33" s="207"/>
      <c r="X33" s="207"/>
      <c r="Y33" s="207"/>
      <c r="Z33" s="207"/>
      <c r="AA33" s="207"/>
      <c r="AB33" s="207"/>
      <c r="AC33" s="207"/>
      <c r="AD33" s="207"/>
      <c r="AE33" s="207"/>
      <c r="AF33" s="207"/>
      <c r="AG33" s="207"/>
      <c r="AH33" s="207"/>
      <c r="AI33" s="207"/>
    </row>
    <row r="34" spans="1:35" ht="15" customHeight="1">
      <c r="A34" s="62"/>
      <c r="B34" s="214" t="str">
        <f>'Income Statements'!B8</f>
        <v>GROSS PROFIT</v>
      </c>
      <c r="C34" s="221"/>
      <c r="D34" s="221">
        <f>'Income Statements'!E8/'Income Statements'!$E8</f>
        <v>1</v>
      </c>
      <c r="E34" s="221">
        <f>'Income Statements'!F8/'Income Statements'!$E8</f>
        <v>1.0636912334980542</v>
      </c>
      <c r="F34" s="221">
        <f>'Income Statements'!G8/'Income Statements'!$E8</f>
        <v>1.180507625416793</v>
      </c>
      <c r="G34" s="221">
        <f>'Income Statements'!H8/'Income Statements'!$E8</f>
        <v>1.3508147291078538</v>
      </c>
      <c r="H34" s="206"/>
      <c r="I34" s="207"/>
      <c r="J34" s="207"/>
      <c r="K34" s="207"/>
      <c r="L34" s="207"/>
      <c r="M34" s="207"/>
      <c r="N34" s="207"/>
      <c r="O34" s="207"/>
      <c r="P34" s="207"/>
      <c r="Q34" s="207"/>
      <c r="R34" s="207"/>
      <c r="S34" s="207"/>
      <c r="T34" s="207"/>
      <c r="U34" s="207"/>
      <c r="V34" s="207"/>
      <c r="W34" s="207"/>
      <c r="X34" s="207"/>
      <c r="Y34" s="207"/>
      <c r="Z34" s="207"/>
      <c r="AA34" s="207"/>
      <c r="AB34" s="207"/>
      <c r="AC34" s="207"/>
      <c r="AD34" s="207"/>
      <c r="AE34" s="207"/>
      <c r="AF34" s="207"/>
      <c r="AG34" s="207"/>
      <c r="AH34" s="207"/>
      <c r="AI34" s="207"/>
    </row>
    <row r="35" spans="1:35" ht="15" customHeight="1">
      <c r="A35" s="62"/>
      <c r="B35" s="212"/>
      <c r="C35" s="213"/>
      <c r="D35" s="221"/>
      <c r="E35" s="221"/>
      <c r="F35" s="221"/>
      <c r="G35" s="221"/>
      <c r="H35" s="206"/>
      <c r="I35" s="207"/>
      <c r="J35" s="207"/>
      <c r="K35" s="207"/>
      <c r="L35" s="207"/>
      <c r="M35" s="207"/>
      <c r="N35" s="207"/>
      <c r="O35" s="207"/>
      <c r="P35" s="207"/>
      <c r="Q35" s="207"/>
      <c r="R35" s="207"/>
      <c r="S35" s="207"/>
      <c r="T35" s="207"/>
      <c r="U35" s="207"/>
      <c r="V35" s="207"/>
      <c r="W35" s="207"/>
      <c r="X35" s="207"/>
      <c r="Y35" s="207"/>
      <c r="Z35" s="207"/>
      <c r="AA35" s="207"/>
      <c r="AB35" s="207"/>
      <c r="AC35" s="207"/>
      <c r="AD35" s="207"/>
      <c r="AE35" s="207"/>
      <c r="AF35" s="207"/>
      <c r="AG35" s="207"/>
      <c r="AH35" s="207"/>
      <c r="AI35" s="207"/>
    </row>
    <row r="36" spans="1:35" ht="15" customHeight="1">
      <c r="A36" s="62"/>
      <c r="B36" s="212" t="str">
        <f>'Income Statements'!B10</f>
        <v>General and administrative expenses</v>
      </c>
      <c r="C36" s="213"/>
      <c r="D36" s="221">
        <f>'Income Statements'!E10/'Income Statements'!$E10</f>
        <v>1</v>
      </c>
      <c r="E36" s="221">
        <f>'Income Statements'!F10/'Income Statements'!$E10</f>
        <v>1.0255038733139896</v>
      </c>
      <c r="F36" s="221">
        <f>'Income Statements'!G10/'Income Statements'!$E10</f>
        <v>1.0175371389261827</v>
      </c>
      <c r="G36" s="221">
        <f>'Income Statements'!H10/'Income Statements'!$E10</f>
        <v>1.1724945806600289</v>
      </c>
      <c r="H36" s="206"/>
      <c r="I36" s="207"/>
      <c r="J36" s="207"/>
      <c r="K36" s="207"/>
      <c r="L36" s="207"/>
      <c r="M36" s="207"/>
      <c r="N36" s="207"/>
      <c r="O36" s="207"/>
      <c r="P36" s="207"/>
      <c r="Q36" s="207"/>
      <c r="R36" s="207"/>
      <c r="S36" s="207"/>
      <c r="T36" s="207"/>
      <c r="U36" s="207"/>
      <c r="V36" s="207"/>
      <c r="W36" s="207"/>
      <c r="X36" s="207"/>
      <c r="Y36" s="207"/>
      <c r="Z36" s="207"/>
      <c r="AA36" s="207"/>
      <c r="AB36" s="207"/>
      <c r="AC36" s="207"/>
      <c r="AD36" s="207"/>
      <c r="AE36" s="207"/>
      <c r="AF36" s="207"/>
      <c r="AG36" s="207"/>
      <c r="AH36" s="207"/>
      <c r="AI36" s="207"/>
    </row>
    <row r="37" spans="1:35" ht="15" customHeight="1">
      <c r="A37" s="62"/>
      <c r="B37" s="212" t="str">
        <f>'Income Statements'!B11</f>
        <v>Sales and marketing expenses</v>
      </c>
      <c r="C37" s="213"/>
      <c r="D37" s="221">
        <f>'Income Statements'!E11/'Income Statements'!$E11</f>
        <v>1</v>
      </c>
      <c r="E37" s="221">
        <f>'Income Statements'!F11/'Income Statements'!$E11</f>
        <v>1.1179698819784789</v>
      </c>
      <c r="F37" s="221">
        <f>'Income Statements'!G11/'Income Statements'!$E11</f>
        <v>1.2969109647308716</v>
      </c>
      <c r="G37" s="221">
        <f>'Income Statements'!H11/'Income Statements'!$E11</f>
        <v>1.5808100681553381</v>
      </c>
      <c r="H37" s="206"/>
      <c r="I37" s="207"/>
      <c r="J37" s="207"/>
      <c r="K37" s="207"/>
      <c r="L37" s="207"/>
      <c r="M37" s="207"/>
      <c r="N37" s="207"/>
      <c r="O37" s="207"/>
      <c r="P37" s="207"/>
      <c r="Q37" s="207"/>
      <c r="R37" s="207"/>
      <c r="S37" s="207"/>
      <c r="T37" s="207"/>
      <c r="U37" s="207"/>
      <c r="V37" s="207"/>
      <c r="W37" s="207"/>
      <c r="X37" s="207"/>
      <c r="Y37" s="207"/>
      <c r="Z37" s="207"/>
      <c r="AA37" s="207"/>
      <c r="AB37" s="207"/>
      <c r="AC37" s="207"/>
      <c r="AD37" s="207"/>
      <c r="AE37" s="207"/>
      <c r="AF37" s="207"/>
      <c r="AG37" s="207"/>
      <c r="AH37" s="207"/>
      <c r="AI37" s="207"/>
    </row>
    <row r="38" spans="1:35" ht="15" customHeight="1">
      <c r="A38" s="62"/>
      <c r="B38" s="212" t="str">
        <f>'Income Statements'!B12</f>
        <v>Other operating income</v>
      </c>
      <c r="C38" s="213"/>
      <c r="D38" s="222">
        <v>0</v>
      </c>
      <c r="E38" s="222">
        <v>0</v>
      </c>
      <c r="F38" s="222">
        <v>0</v>
      </c>
      <c r="G38" s="222">
        <v>0</v>
      </c>
      <c r="H38" s="206"/>
      <c r="I38" s="207"/>
      <c r="J38" s="207"/>
      <c r="K38" s="207"/>
      <c r="L38" s="207"/>
      <c r="M38" s="207"/>
      <c r="N38" s="207"/>
      <c r="O38" s="207"/>
      <c r="P38" s="207"/>
      <c r="Q38" s="207"/>
      <c r="R38" s="207"/>
      <c r="S38" s="207"/>
      <c r="T38" s="207"/>
      <c r="U38" s="207"/>
      <c r="V38" s="207"/>
      <c r="W38" s="207"/>
      <c r="X38" s="207"/>
      <c r="Y38" s="207"/>
      <c r="Z38" s="207"/>
      <c r="AA38" s="207"/>
      <c r="AB38" s="207"/>
      <c r="AC38" s="207"/>
      <c r="AD38" s="207"/>
      <c r="AE38" s="207"/>
      <c r="AF38" s="207"/>
      <c r="AG38" s="207"/>
      <c r="AH38" s="207"/>
      <c r="AI38" s="207"/>
    </row>
    <row r="39" spans="1:35" ht="15" customHeight="1">
      <c r="A39" s="62"/>
      <c r="B39" s="214" t="str">
        <f>'Income Statements'!B13</f>
        <v>OPERATING INCOME</v>
      </c>
      <c r="C39" s="221"/>
      <c r="D39" s="221">
        <f>'Income Statements'!E13/'Income Statements'!$E13</f>
        <v>1</v>
      </c>
      <c r="E39" s="221">
        <f>'Income Statements'!F13/'Income Statements'!$E13</f>
        <v>1.1037919822011715</v>
      </c>
      <c r="F39" s="221">
        <f>'Income Statements'!G13/'Income Statements'!$E13</f>
        <v>1.2540599518541971</v>
      </c>
      <c r="G39" s="221">
        <f>'Income Statements'!H13/'Income Statements'!$E13</f>
        <v>1.5181868175206026</v>
      </c>
      <c r="H39" s="206"/>
      <c r="I39" s="207"/>
      <c r="J39" s="207"/>
      <c r="K39" s="207"/>
      <c r="L39" s="207"/>
      <c r="M39" s="207"/>
      <c r="N39" s="207"/>
      <c r="O39" s="207"/>
      <c r="P39" s="207"/>
      <c r="Q39" s="207"/>
      <c r="R39" s="207"/>
      <c r="S39" s="207"/>
      <c r="T39" s="207"/>
      <c r="U39" s="207"/>
      <c r="V39" s="207"/>
      <c r="W39" s="207"/>
      <c r="X39" s="207"/>
      <c r="Y39" s="207"/>
      <c r="Z39" s="207"/>
      <c r="AA39" s="207"/>
      <c r="AB39" s="207"/>
      <c r="AC39" s="207"/>
      <c r="AD39" s="207"/>
      <c r="AE39" s="207"/>
      <c r="AF39" s="207"/>
      <c r="AG39" s="207"/>
      <c r="AH39" s="207"/>
      <c r="AI39" s="207"/>
    </row>
    <row r="40" spans="1:35" ht="15" customHeight="1">
      <c r="A40" s="62"/>
      <c r="B40" s="212"/>
      <c r="C40" s="213"/>
      <c r="D40" s="221"/>
      <c r="E40" s="221"/>
      <c r="F40" s="221"/>
      <c r="G40" s="221"/>
      <c r="H40" s="206"/>
      <c r="I40" s="207"/>
      <c r="J40" s="207"/>
      <c r="K40" s="207"/>
      <c r="L40" s="207"/>
      <c r="M40" s="207"/>
      <c r="N40" s="207"/>
      <c r="O40" s="207"/>
      <c r="P40" s="207"/>
      <c r="Q40" s="207"/>
      <c r="R40" s="207"/>
      <c r="S40" s="207"/>
      <c r="T40" s="207"/>
      <c r="U40" s="207"/>
      <c r="V40" s="207"/>
      <c r="W40" s="207"/>
      <c r="X40" s="207"/>
      <c r="Y40" s="207"/>
      <c r="Z40" s="207"/>
      <c r="AA40" s="207"/>
      <c r="AB40" s="207"/>
      <c r="AC40" s="207"/>
      <c r="AD40" s="207"/>
      <c r="AE40" s="207"/>
      <c r="AF40" s="207"/>
      <c r="AG40" s="207"/>
      <c r="AH40" s="207"/>
      <c r="AI40" s="207"/>
    </row>
    <row r="41" spans="1:35" ht="15" customHeight="1">
      <c r="A41" s="62"/>
      <c r="B41" s="212" t="str">
        <f>'Income Statements'!B15</f>
        <v>Finance cost</v>
      </c>
      <c r="C41" s="213"/>
      <c r="D41" s="221">
        <f>'Income Statements'!E15/'Income Statements'!$E15</f>
        <v>1</v>
      </c>
      <c r="E41" s="221">
        <f>'Income Statements'!F15/'Income Statements'!$E15</f>
        <v>1.1249422244632128</v>
      </c>
      <c r="F41" s="221">
        <f>'Income Statements'!G15/'Income Statements'!$E15</f>
        <v>-0.14121391655111559</v>
      </c>
      <c r="G41" s="221">
        <f>'Income Statements'!H15/'Income Statements'!$E15</f>
        <v>-0.31258666330518087</v>
      </c>
      <c r="H41" s="206"/>
      <c r="I41" s="207"/>
      <c r="J41" s="207"/>
      <c r="K41" s="207"/>
      <c r="L41" s="207"/>
      <c r="M41" s="207"/>
      <c r="N41" s="207"/>
      <c r="O41" s="207"/>
      <c r="P41" s="207"/>
      <c r="Q41" s="207"/>
      <c r="R41" s="207"/>
      <c r="S41" s="207"/>
      <c r="T41" s="207"/>
      <c r="U41" s="207"/>
      <c r="V41" s="207"/>
      <c r="W41" s="207"/>
      <c r="X41" s="207"/>
      <c r="Y41" s="207"/>
      <c r="Z41" s="207"/>
      <c r="AA41" s="207"/>
      <c r="AB41" s="207"/>
      <c r="AC41" s="207"/>
      <c r="AD41" s="207"/>
      <c r="AE41" s="207"/>
      <c r="AF41" s="207"/>
      <c r="AG41" s="207"/>
      <c r="AH41" s="207"/>
      <c r="AI41" s="207"/>
    </row>
    <row r="42" spans="1:35" ht="15" customHeight="1">
      <c r="A42" s="62"/>
      <c r="B42" s="212" t="str">
        <f>'Income Statements'!B16</f>
        <v>Finance income</v>
      </c>
      <c r="C42" s="213"/>
      <c r="D42" s="222">
        <v>0</v>
      </c>
      <c r="E42" s="222">
        <v>0</v>
      </c>
      <c r="F42" s="222">
        <v>0</v>
      </c>
      <c r="G42" s="222">
        <v>0</v>
      </c>
      <c r="H42" s="206"/>
      <c r="I42" s="207"/>
      <c r="J42" s="207"/>
      <c r="K42" s="207"/>
      <c r="L42" s="207"/>
      <c r="M42" s="207"/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207"/>
      <c r="Z42" s="207"/>
      <c r="AA42" s="207"/>
      <c r="AB42" s="207"/>
      <c r="AC42" s="207"/>
      <c r="AD42" s="207"/>
      <c r="AE42" s="207"/>
      <c r="AF42" s="207"/>
      <c r="AG42" s="207"/>
      <c r="AH42" s="207"/>
      <c r="AI42" s="207"/>
    </row>
    <row r="43" spans="1:35" ht="15" customHeight="1">
      <c r="A43" s="62"/>
      <c r="B43" s="214" t="str">
        <f>'Income Statements'!B17</f>
        <v>INCOME BEFORE TAX</v>
      </c>
      <c r="C43" s="221"/>
      <c r="D43" s="221">
        <f>'Income Statements'!E17/'Income Statements'!$E17</f>
        <v>1</v>
      </c>
      <c r="E43" s="221">
        <f>'Income Statements'!F17/'Income Statements'!$E17</f>
        <v>1.0853524170142055</v>
      </c>
      <c r="F43" s="221">
        <f>'Income Statements'!G17/'Income Statements'!$E17</f>
        <v>1.1920720637378881</v>
      </c>
      <c r="G43" s="221">
        <f>'Income Statements'!H17/'Income Statements'!$E17</f>
        <v>1.3264251286968378</v>
      </c>
      <c r="H43" s="206"/>
      <c r="I43" s="207"/>
      <c r="J43" s="207"/>
      <c r="K43" s="207"/>
      <c r="L43" s="207"/>
      <c r="M43" s="207"/>
      <c r="N43" s="207"/>
      <c r="O43" s="207"/>
      <c r="P43" s="207"/>
      <c r="Q43" s="207"/>
      <c r="R43" s="207"/>
      <c r="S43" s="207"/>
      <c r="T43" s="207"/>
      <c r="U43" s="207"/>
      <c r="V43" s="207"/>
      <c r="W43" s="207"/>
      <c r="X43" s="207"/>
      <c r="Y43" s="207"/>
      <c r="Z43" s="207"/>
      <c r="AA43" s="207"/>
      <c r="AB43" s="207"/>
      <c r="AC43" s="207"/>
      <c r="AD43" s="207"/>
      <c r="AE43" s="207"/>
      <c r="AF43" s="207"/>
      <c r="AG43" s="207"/>
      <c r="AH43" s="207"/>
      <c r="AI43" s="207"/>
    </row>
    <row r="44" spans="1:35" ht="15" customHeight="1">
      <c r="A44" s="62"/>
      <c r="B44" s="212"/>
      <c r="C44" s="213"/>
      <c r="D44" s="221"/>
      <c r="E44" s="221"/>
      <c r="F44" s="221"/>
      <c r="G44" s="221"/>
      <c r="H44" s="206"/>
      <c r="I44" s="207"/>
      <c r="J44" s="207"/>
      <c r="K44" s="207"/>
      <c r="L44" s="207"/>
      <c r="M44" s="207"/>
      <c r="N44" s="207"/>
      <c r="O44" s="207"/>
      <c r="P44" s="207"/>
      <c r="Q44" s="207"/>
      <c r="R44" s="207"/>
      <c r="S44" s="207"/>
      <c r="T44" s="207"/>
      <c r="U44" s="207"/>
      <c r="V44" s="207"/>
      <c r="W44" s="207"/>
      <c r="X44" s="207"/>
      <c r="Y44" s="207"/>
      <c r="Z44" s="207"/>
      <c r="AA44" s="207"/>
      <c r="AB44" s="207"/>
      <c r="AC44" s="207"/>
      <c r="AD44" s="207"/>
      <c r="AE44" s="207"/>
      <c r="AF44" s="207"/>
      <c r="AG44" s="207"/>
      <c r="AH44" s="207"/>
      <c r="AI44" s="207"/>
    </row>
    <row r="45" spans="1:35" ht="15" customHeight="1">
      <c r="A45" s="62"/>
      <c r="B45" s="212" t="str">
        <f>'Income Statements'!B19</f>
        <v>Income tax</v>
      </c>
      <c r="C45" s="213"/>
      <c r="D45" s="221">
        <f>'Income Statements'!E19/'Income Statements'!$E19</f>
        <v>1</v>
      </c>
      <c r="E45" s="221">
        <f>'Income Statements'!F19/'Income Statements'!$E19</f>
        <v>1.1089848613189903</v>
      </c>
      <c r="F45" s="221">
        <f>'Income Statements'!G19/'Income Statements'!$E19</f>
        <v>1.0521537879859779</v>
      </c>
      <c r="G45" s="221">
        <f>'Income Statements'!H19/'Income Statements'!$E19</f>
        <v>1.0521537879859779</v>
      </c>
      <c r="H45" s="206"/>
      <c r="I45" s="207"/>
      <c r="J45" s="207"/>
      <c r="K45" s="207"/>
      <c r="L45" s="207"/>
      <c r="M45" s="207"/>
      <c r="N45" s="207"/>
      <c r="O45" s="207"/>
      <c r="P45" s="207"/>
      <c r="Q45" s="207"/>
      <c r="R45" s="207"/>
      <c r="S45" s="207"/>
      <c r="T45" s="207"/>
      <c r="U45" s="207"/>
      <c r="V45" s="207"/>
      <c r="W45" s="207"/>
      <c r="X45" s="207"/>
      <c r="Y45" s="207"/>
      <c r="Z45" s="207"/>
      <c r="AA45" s="207"/>
      <c r="AB45" s="207"/>
      <c r="AC45" s="207"/>
      <c r="AD45" s="207"/>
      <c r="AE45" s="207"/>
      <c r="AF45" s="207"/>
      <c r="AG45" s="207"/>
      <c r="AH45" s="207"/>
      <c r="AI45" s="207"/>
    </row>
    <row r="46" spans="1:35" ht="15" customHeight="1">
      <c r="A46" s="62"/>
      <c r="B46" s="214" t="str">
        <f>'Income Statements'!B20</f>
        <v>INCOME FOR THE YEAR</v>
      </c>
      <c r="C46" s="221"/>
      <c r="D46" s="221">
        <f>'Income Statements'!E20/'Income Statements'!$E20</f>
        <v>1</v>
      </c>
      <c r="E46" s="221">
        <f>'Income Statements'!F20/'Income Statements'!$E20</f>
        <v>1.0554845471761982</v>
      </c>
      <c r="F46" s="221">
        <f>'Income Statements'!G20/'Income Statements'!$E20</f>
        <v>1.2604287948413537</v>
      </c>
      <c r="G46" s="221">
        <f>'Income Statements'!H20/'Income Statements'!$E20</f>
        <v>1.4366237166713303</v>
      </c>
      <c r="H46" s="206"/>
      <c r="I46" s="207"/>
      <c r="J46" s="207"/>
      <c r="K46" s="207"/>
      <c r="L46" s="207"/>
      <c r="M46" s="207"/>
      <c r="N46" s="207"/>
      <c r="O46" s="207"/>
      <c r="P46" s="207"/>
      <c r="Q46" s="207"/>
      <c r="R46" s="207"/>
      <c r="S46" s="207"/>
      <c r="T46" s="207"/>
      <c r="U46" s="207"/>
      <c r="V46" s="207"/>
      <c r="W46" s="207"/>
      <c r="X46" s="207"/>
      <c r="Y46" s="207"/>
      <c r="Z46" s="207"/>
      <c r="AA46" s="207"/>
      <c r="AB46" s="207"/>
      <c r="AC46" s="207"/>
      <c r="AD46" s="207"/>
      <c r="AE46" s="207"/>
      <c r="AF46" s="207"/>
      <c r="AG46" s="207"/>
      <c r="AH46" s="207"/>
      <c r="AI46" s="207"/>
    </row>
    <row r="47" spans="1:35" ht="15" customHeight="1">
      <c r="A47" s="62"/>
      <c r="B47" s="212"/>
      <c r="C47" s="213"/>
      <c r="D47" s="221"/>
      <c r="E47" s="221"/>
      <c r="F47" s="221"/>
      <c r="G47" s="221"/>
      <c r="H47" s="206"/>
      <c r="I47" s="207"/>
      <c r="J47" s="207"/>
      <c r="K47" s="207"/>
      <c r="L47" s="207"/>
      <c r="M47" s="207"/>
      <c r="N47" s="207"/>
      <c r="O47" s="207"/>
      <c r="P47" s="207"/>
      <c r="Q47" s="207"/>
      <c r="R47" s="207"/>
      <c r="S47" s="207"/>
      <c r="T47" s="207"/>
      <c r="U47" s="207"/>
      <c r="V47" s="207"/>
      <c r="W47" s="207"/>
      <c r="X47" s="207"/>
      <c r="Y47" s="207"/>
      <c r="Z47" s="207"/>
      <c r="AA47" s="207"/>
      <c r="AB47" s="207"/>
      <c r="AC47" s="207"/>
      <c r="AD47" s="207"/>
      <c r="AE47" s="207"/>
      <c r="AF47" s="207"/>
      <c r="AG47" s="207"/>
      <c r="AH47" s="207"/>
      <c r="AI47" s="207"/>
    </row>
    <row r="48" spans="1:35" ht="15" customHeight="1">
      <c r="A48" s="62"/>
      <c r="B48" s="212" t="str">
        <f>'Income Statements'!B22</f>
        <v>Attributable to:</v>
      </c>
      <c r="C48" s="213"/>
      <c r="D48" s="221"/>
      <c r="E48" s="221"/>
      <c r="F48" s="221"/>
      <c r="G48" s="221"/>
      <c r="H48" s="206"/>
      <c r="I48" s="207"/>
      <c r="J48" s="207"/>
      <c r="K48" s="207"/>
      <c r="L48" s="207"/>
      <c r="M48" s="207"/>
      <c r="N48" s="207"/>
      <c r="O48" s="207"/>
      <c r="P48" s="207"/>
      <c r="Q48" s="207"/>
      <c r="R48" s="207"/>
      <c r="S48" s="207"/>
      <c r="T48" s="207"/>
      <c r="U48" s="207"/>
      <c r="V48" s="207"/>
      <c r="W48" s="207"/>
      <c r="X48" s="207"/>
      <c r="Y48" s="207"/>
      <c r="Z48" s="207"/>
      <c r="AA48" s="207"/>
      <c r="AB48" s="207"/>
      <c r="AC48" s="207"/>
      <c r="AD48" s="207"/>
      <c r="AE48" s="207"/>
      <c r="AF48" s="207"/>
      <c r="AG48" s="207"/>
      <c r="AH48" s="207"/>
      <c r="AI48" s="207"/>
    </row>
    <row r="49" spans="1:35" ht="15" customHeight="1">
      <c r="A49" s="62"/>
      <c r="B49" s="212" t="str">
        <f>'Income Statements'!B23</f>
        <v>Owners of the parent Company</v>
      </c>
      <c r="C49" s="213"/>
      <c r="D49" s="221">
        <f>'Income Statements'!E23/'Income Statements'!$E23</f>
        <v>1</v>
      </c>
      <c r="E49" s="221">
        <f>'Income Statements'!F23/'Income Statements'!$E23</f>
        <v>1.06002559036308</v>
      </c>
      <c r="F49" s="221">
        <f>'Income Statements'!G23/'Income Statements'!$E23</f>
        <v>1.2658515758822291</v>
      </c>
      <c r="G49" s="221">
        <f>'Income Statements'!H23/'Income Statements'!$E23</f>
        <v>1.4428069568933106</v>
      </c>
      <c r="H49" s="206"/>
      <c r="I49" s="207"/>
      <c r="J49" s="207"/>
      <c r="K49" s="207"/>
      <c r="L49" s="207"/>
      <c r="M49" s="207"/>
      <c r="N49" s="207"/>
      <c r="O49" s="207"/>
      <c r="P49" s="207"/>
      <c r="Q49" s="207"/>
      <c r="R49" s="207"/>
      <c r="S49" s="207"/>
      <c r="T49" s="207"/>
      <c r="U49" s="207"/>
      <c r="V49" s="207"/>
      <c r="W49" s="207"/>
      <c r="X49" s="207"/>
      <c r="Y49" s="207"/>
      <c r="Z49" s="207"/>
      <c r="AA49" s="207"/>
      <c r="AB49" s="207"/>
      <c r="AC49" s="207"/>
      <c r="AD49" s="207"/>
      <c r="AE49" s="207"/>
      <c r="AF49" s="207"/>
      <c r="AG49" s="207"/>
      <c r="AH49" s="207"/>
      <c r="AI49" s="207"/>
    </row>
    <row r="50" spans="1:35" ht="15" customHeight="1">
      <c r="A50" s="62"/>
      <c r="B50" s="212" t="str">
        <f>'Income Statements'!B24</f>
        <v>Non-controlling interests</v>
      </c>
      <c r="C50" s="213"/>
      <c r="D50" s="221">
        <f>'Income Statements'!E24/'Income Statements'!$E24</f>
        <v>1</v>
      </c>
      <c r="E50" s="221">
        <f>'Income Statements'!F24/'Income Statements'!$E24</f>
        <v>0</v>
      </c>
      <c r="F50" s="221">
        <f>'Income Statements'!G24/'Income Statements'!$E24</f>
        <v>0</v>
      </c>
      <c r="G50" s="221">
        <f>'Income Statements'!H24/'Income Statements'!$E24</f>
        <v>4.6183033422932595E-3</v>
      </c>
      <c r="H50" s="206"/>
      <c r="I50" s="207"/>
      <c r="J50" s="207"/>
      <c r="K50" s="207"/>
      <c r="L50" s="207"/>
      <c r="M50" s="207"/>
      <c r="N50" s="207"/>
      <c r="O50" s="207"/>
      <c r="P50" s="207"/>
      <c r="Q50" s="207"/>
      <c r="R50" s="207"/>
      <c r="S50" s="207"/>
      <c r="T50" s="207"/>
      <c r="U50" s="207"/>
      <c r="V50" s="207"/>
      <c r="W50" s="207"/>
      <c r="X50" s="207"/>
      <c r="Y50" s="207"/>
      <c r="Z50" s="207"/>
      <c r="AA50" s="207"/>
      <c r="AB50" s="207"/>
      <c r="AC50" s="207"/>
      <c r="AD50" s="207"/>
      <c r="AE50" s="207"/>
      <c r="AF50" s="207"/>
      <c r="AG50" s="207"/>
      <c r="AH50" s="207"/>
      <c r="AI50" s="207"/>
    </row>
    <row r="51" spans="1:35" ht="15" customHeight="1">
      <c r="A51" s="62"/>
      <c r="B51" s="212"/>
      <c r="C51" s="221"/>
      <c r="D51" s="221">
        <f>'Income Statements'!E25/'Income Statements'!$E25</f>
        <v>1</v>
      </c>
      <c r="E51" s="221">
        <f>'Income Statements'!F25/'Income Statements'!$E25</f>
        <v>1.0106536765578626</v>
      </c>
      <c r="F51" s="221">
        <f>'Income Statements'!G25/'Income Statements'!$E25</f>
        <v>1.388178355359946</v>
      </c>
      <c r="G51" s="221">
        <f>'Income Statements'!H25/'Income Statements'!$E25</f>
        <v>1.4182730062355495</v>
      </c>
      <c r="H51" s="206"/>
      <c r="I51" s="207"/>
      <c r="J51" s="207"/>
      <c r="K51" s="207"/>
      <c r="L51" s="207"/>
      <c r="M51" s="207"/>
      <c r="N51" s="207"/>
      <c r="O51" s="207"/>
      <c r="P51" s="207"/>
      <c r="Q51" s="207"/>
      <c r="R51" s="207"/>
      <c r="S51" s="207"/>
      <c r="T51" s="207"/>
      <c r="U51" s="207"/>
      <c r="V51" s="207"/>
      <c r="W51" s="207"/>
      <c r="X51" s="207"/>
      <c r="Y51" s="207"/>
      <c r="Z51" s="207"/>
      <c r="AA51" s="207"/>
      <c r="AB51" s="207"/>
      <c r="AC51" s="207"/>
      <c r="AD51" s="207"/>
      <c r="AE51" s="207"/>
      <c r="AF51" s="207"/>
      <c r="AG51" s="207"/>
      <c r="AH51" s="207"/>
      <c r="AI51" s="207"/>
    </row>
    <row r="52" spans="1:35" ht="15" customHeight="1">
      <c r="A52" s="62"/>
      <c r="B52" s="212"/>
      <c r="C52" s="213"/>
      <c r="D52" s="221"/>
      <c r="E52" s="221"/>
      <c r="F52" s="221"/>
      <c r="G52" s="221"/>
      <c r="H52" s="206"/>
      <c r="I52" s="207"/>
      <c r="J52" s="207"/>
      <c r="K52" s="207"/>
      <c r="L52" s="207"/>
      <c r="M52" s="207"/>
      <c r="N52" s="207"/>
      <c r="O52" s="207"/>
      <c r="P52" s="207"/>
      <c r="Q52" s="207"/>
      <c r="R52" s="207"/>
      <c r="S52" s="207"/>
      <c r="T52" s="207"/>
      <c r="U52" s="207"/>
      <c r="V52" s="207"/>
      <c r="W52" s="207"/>
      <c r="X52" s="207"/>
      <c r="Y52" s="207"/>
      <c r="Z52" s="207"/>
      <c r="AA52" s="207"/>
      <c r="AB52" s="207"/>
      <c r="AC52" s="207"/>
      <c r="AD52" s="207"/>
      <c r="AE52" s="207"/>
      <c r="AF52" s="207"/>
      <c r="AG52" s="207"/>
      <c r="AH52" s="207"/>
      <c r="AI52" s="207"/>
    </row>
    <row r="53" spans="1:35" ht="15" customHeight="1">
      <c r="A53" s="62"/>
      <c r="B53" s="212" t="str">
        <f>'Income Statements'!B27</f>
        <v>Basic earnings per share (Taka)</v>
      </c>
      <c r="C53" s="213"/>
      <c r="D53" s="221"/>
      <c r="E53" s="221"/>
      <c r="F53" s="221"/>
      <c r="G53" s="221"/>
      <c r="H53" s="206"/>
      <c r="I53" s="207"/>
      <c r="J53" s="207"/>
      <c r="K53" s="207"/>
      <c r="L53" s="207"/>
      <c r="M53" s="207"/>
      <c r="N53" s="207"/>
      <c r="O53" s="207"/>
      <c r="P53" s="207"/>
      <c r="Q53" s="207"/>
      <c r="R53" s="207"/>
      <c r="S53" s="207"/>
      <c r="T53" s="207"/>
      <c r="U53" s="207"/>
      <c r="V53" s="207"/>
      <c r="W53" s="207"/>
      <c r="X53" s="207"/>
      <c r="Y53" s="207"/>
      <c r="Z53" s="207"/>
      <c r="AA53" s="207"/>
      <c r="AB53" s="207"/>
      <c r="AC53" s="207"/>
      <c r="AD53" s="207"/>
      <c r="AE53" s="207"/>
      <c r="AF53" s="207"/>
      <c r="AG53" s="207"/>
      <c r="AH53" s="207"/>
      <c r="AI53" s="207"/>
    </row>
    <row r="54" spans="1:35" ht="15" customHeight="1">
      <c r="A54" s="62"/>
      <c r="B54" s="212" t="str">
        <f>'Income Statements'!B28</f>
        <v>Diluted earnings per share (Taka)</v>
      </c>
      <c r="C54" s="213"/>
      <c r="D54" s="221"/>
      <c r="E54" s="221"/>
      <c r="F54" s="221"/>
      <c r="G54" s="221"/>
      <c r="H54" s="206"/>
      <c r="I54" s="207"/>
      <c r="J54" s="207"/>
      <c r="K54" s="207"/>
      <c r="L54" s="207"/>
      <c r="M54" s="207"/>
      <c r="N54" s="207"/>
      <c r="O54" s="207"/>
      <c r="P54" s="207"/>
      <c r="Q54" s="207"/>
      <c r="R54" s="207"/>
      <c r="S54" s="207"/>
      <c r="T54" s="207"/>
      <c r="U54" s="207"/>
      <c r="V54" s="207"/>
      <c r="W54" s="207"/>
      <c r="X54" s="207"/>
      <c r="Y54" s="207"/>
      <c r="Z54" s="207"/>
      <c r="AA54" s="207"/>
      <c r="AB54" s="207"/>
      <c r="AC54" s="207"/>
      <c r="AD54" s="207"/>
      <c r="AE54" s="207"/>
      <c r="AF54" s="207"/>
      <c r="AG54" s="207"/>
      <c r="AH54" s="207"/>
      <c r="AI54" s="207"/>
    </row>
    <row r="55" spans="1:35" ht="15" customHeight="1">
      <c r="A55" s="62"/>
      <c r="B55" s="212"/>
      <c r="C55" s="213"/>
      <c r="D55" s="213"/>
      <c r="E55" s="213"/>
      <c r="F55" s="213"/>
      <c r="G55" s="213"/>
      <c r="H55" s="206"/>
      <c r="I55" s="207"/>
      <c r="J55" s="207"/>
      <c r="K55" s="207"/>
      <c r="L55" s="207"/>
      <c r="M55" s="207"/>
      <c r="N55" s="207"/>
      <c r="O55" s="207"/>
      <c r="P55" s="207"/>
      <c r="Q55" s="207"/>
      <c r="R55" s="207"/>
      <c r="S55" s="207"/>
      <c r="T55" s="207"/>
      <c r="U55" s="207"/>
      <c r="V55" s="207"/>
      <c r="W55" s="207"/>
      <c r="X55" s="207"/>
      <c r="Y55" s="207"/>
      <c r="Z55" s="207"/>
      <c r="AA55" s="207"/>
      <c r="AB55" s="207"/>
      <c r="AC55" s="207"/>
      <c r="AD55" s="207"/>
      <c r="AE55" s="207"/>
      <c r="AF55" s="207"/>
      <c r="AG55" s="207"/>
      <c r="AH55" s="207"/>
      <c r="AI55" s="207"/>
    </row>
    <row r="56" spans="1:35" ht="15" customHeight="1">
      <c r="A56" s="62"/>
      <c r="B56" s="206"/>
      <c r="C56" s="206"/>
      <c r="D56" s="206"/>
      <c r="E56" s="206"/>
      <c r="F56" s="206"/>
      <c r="G56" s="206"/>
      <c r="H56" s="206"/>
      <c r="I56" s="207"/>
      <c r="J56" s="207"/>
      <c r="K56" s="207"/>
      <c r="L56" s="207"/>
      <c r="M56" s="207"/>
      <c r="N56" s="207"/>
      <c r="O56" s="207"/>
      <c r="P56" s="207"/>
      <c r="Q56" s="207"/>
      <c r="R56" s="207"/>
      <c r="S56" s="207"/>
      <c r="T56" s="207"/>
      <c r="U56" s="207"/>
      <c r="V56" s="207"/>
      <c r="W56" s="207"/>
      <c r="X56" s="207"/>
      <c r="Y56" s="207"/>
      <c r="Z56" s="207"/>
      <c r="AA56" s="207"/>
      <c r="AB56" s="207"/>
      <c r="AC56" s="207"/>
      <c r="AD56" s="207"/>
      <c r="AE56" s="207"/>
      <c r="AF56" s="207"/>
      <c r="AG56" s="207"/>
      <c r="AH56" s="207"/>
      <c r="AI56" s="207"/>
    </row>
    <row r="57" spans="1:35" ht="15" customHeight="1">
      <c r="A57" s="62"/>
      <c r="B57" s="5"/>
      <c r="C57" s="223"/>
      <c r="D57" s="223"/>
      <c r="E57" s="223"/>
      <c r="F57" s="223"/>
      <c r="G57" s="223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spans="1:35" ht="15" customHeight="1">
      <c r="A58" s="62"/>
      <c r="B58" s="5"/>
      <c r="C58" s="223"/>
      <c r="D58" s="223"/>
      <c r="E58" s="223"/>
      <c r="F58" s="223"/>
      <c r="G58" s="223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spans="1:35" ht="15" customHeight="1">
      <c r="A59" s="62"/>
      <c r="B59" s="5"/>
      <c r="C59" s="223"/>
      <c r="D59" s="223"/>
      <c r="E59" s="223"/>
      <c r="F59" s="223"/>
      <c r="G59" s="223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spans="1:35" ht="15" customHeight="1">
      <c r="A60" s="62"/>
      <c r="B60" s="5"/>
      <c r="C60" s="223"/>
      <c r="D60" s="223"/>
      <c r="E60" s="223"/>
      <c r="F60" s="223"/>
      <c r="G60" s="223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spans="1:35" ht="15" customHeight="1">
      <c r="A61" s="62"/>
      <c r="B61" s="5"/>
      <c r="C61" s="223"/>
      <c r="D61" s="223"/>
      <c r="E61" s="223"/>
      <c r="F61" s="223"/>
      <c r="G61" s="223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spans="1:35" ht="15" customHeight="1">
      <c r="A62" s="62"/>
      <c r="B62" s="5"/>
      <c r="C62" s="223"/>
      <c r="D62" s="223"/>
      <c r="E62" s="223"/>
      <c r="F62" s="223"/>
      <c r="G62" s="223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spans="1:35" ht="15" customHeight="1">
      <c r="A63" s="62"/>
      <c r="B63" s="5"/>
      <c r="C63" s="223"/>
      <c r="D63" s="223"/>
      <c r="E63" s="223"/>
      <c r="F63" s="223"/>
      <c r="G63" s="223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spans="1:35" ht="15" customHeight="1">
      <c r="A64" s="62"/>
      <c r="B64" s="5"/>
      <c r="C64" s="223"/>
      <c r="D64" s="223"/>
      <c r="E64" s="223"/>
      <c r="F64" s="223"/>
      <c r="G64" s="223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spans="1:35" ht="15" customHeight="1">
      <c r="A65" s="62"/>
      <c r="B65" s="5"/>
      <c r="C65" s="223"/>
      <c r="D65" s="223"/>
      <c r="E65" s="223"/>
      <c r="F65" s="223"/>
      <c r="G65" s="223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spans="1:35" ht="15" customHeight="1">
      <c r="A66" s="62"/>
      <c r="B66" s="5"/>
      <c r="C66" s="223"/>
      <c r="D66" s="223"/>
      <c r="E66" s="223"/>
      <c r="F66" s="223"/>
      <c r="G66" s="223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spans="1:35" ht="15" customHeight="1">
      <c r="A67" s="62"/>
      <c r="B67" s="5"/>
      <c r="C67" s="223"/>
      <c r="D67" s="223"/>
      <c r="E67" s="223"/>
      <c r="F67" s="223"/>
      <c r="G67" s="223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spans="1:35" ht="15" customHeight="1">
      <c r="A68" s="62"/>
      <c r="B68" s="5"/>
      <c r="C68" s="223"/>
      <c r="D68" s="223"/>
      <c r="E68" s="223"/>
      <c r="F68" s="223"/>
      <c r="G68" s="223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spans="1:35" ht="15" customHeight="1">
      <c r="A69" s="62"/>
      <c r="B69" s="5"/>
      <c r="C69" s="223"/>
      <c r="D69" s="223"/>
      <c r="E69" s="223"/>
      <c r="F69" s="223"/>
      <c r="G69" s="223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spans="1:35" ht="15" customHeight="1">
      <c r="A70" s="62"/>
      <c r="B70" s="5"/>
      <c r="C70" s="223"/>
      <c r="D70" s="223"/>
      <c r="E70" s="223"/>
      <c r="F70" s="223"/>
      <c r="G70" s="223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spans="1:35" ht="15" customHeight="1">
      <c r="A71" s="62"/>
      <c r="B71" s="5"/>
      <c r="C71" s="223"/>
      <c r="D71" s="223"/>
      <c r="E71" s="223"/>
      <c r="F71" s="223"/>
      <c r="G71" s="223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spans="1:35" ht="15" customHeight="1">
      <c r="A72" s="62"/>
      <c r="B72" s="5"/>
      <c r="C72" s="223"/>
      <c r="D72" s="223"/>
      <c r="E72" s="223"/>
      <c r="F72" s="223"/>
      <c r="G72" s="223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spans="1:35" ht="15" customHeight="1">
      <c r="A73" s="62"/>
      <c r="B73" s="5"/>
      <c r="C73" s="223"/>
      <c r="D73" s="223"/>
      <c r="E73" s="223"/>
      <c r="F73" s="223"/>
      <c r="G73" s="223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spans="1:35" ht="15" customHeight="1">
      <c r="A74" s="62"/>
      <c r="B74" s="5"/>
      <c r="C74" s="223"/>
      <c r="D74" s="223"/>
      <c r="E74" s="223"/>
      <c r="F74" s="223"/>
      <c r="G74" s="223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spans="1:35" ht="15" customHeight="1">
      <c r="A75" s="62"/>
      <c r="B75" s="5"/>
      <c r="C75" s="223"/>
      <c r="D75" s="223"/>
      <c r="E75" s="223"/>
      <c r="F75" s="223"/>
      <c r="G75" s="223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spans="1:35" ht="15" customHeight="1">
      <c r="A76" s="62"/>
      <c r="B76" s="5"/>
      <c r="C76" s="223"/>
      <c r="D76" s="223"/>
      <c r="E76" s="223"/>
      <c r="F76" s="223"/>
      <c r="G76" s="223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spans="1:35" ht="15" customHeight="1">
      <c r="A77" s="62"/>
      <c r="B77" s="5"/>
      <c r="C77" s="223"/>
      <c r="D77" s="223"/>
      <c r="E77" s="223"/>
      <c r="F77" s="223"/>
      <c r="G77" s="223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spans="1:35" ht="15" customHeight="1">
      <c r="A78" s="62"/>
      <c r="B78" s="3"/>
      <c r="C78" s="224"/>
      <c r="D78" s="224"/>
      <c r="E78" s="224"/>
      <c r="F78" s="224"/>
      <c r="G78" s="224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spans="1:35" ht="15.75" customHeight="1">
      <c r="A79" s="62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spans="1:35" ht="15.75" customHeight="1">
      <c r="A80" s="62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spans="1:35" ht="15.75" customHeight="1">
      <c r="A81" s="62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spans="1:35" ht="15.75" customHeight="1">
      <c r="A82" s="62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spans="1:35" ht="15.75" customHeight="1">
      <c r="A83" s="62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spans="1:35" ht="15.75" customHeight="1">
      <c r="A84" s="62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spans="1:35" ht="15.75" customHeight="1">
      <c r="A85" s="62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spans="1:35" ht="15.75" customHeight="1">
      <c r="A86" s="6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spans="1:35" ht="15.75" customHeight="1">
      <c r="A87" s="62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spans="1:35" ht="15.75" customHeight="1">
      <c r="A88" s="62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spans="1:35" ht="15.75" customHeight="1">
      <c r="A89" s="62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spans="1:35" ht="15.75" customHeight="1">
      <c r="A90" s="62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spans="1:35" ht="15.75" customHeight="1">
      <c r="A91" s="62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spans="1:35" ht="15.75" customHeight="1">
      <c r="A92" s="62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  <row r="93" spans="1:35" ht="15.75" customHeight="1">
      <c r="A93" s="62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 spans="1:35" ht="15.75" customHeight="1">
      <c r="A94" s="62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 spans="1:35" ht="15.75" customHeight="1">
      <c r="A95" s="62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 spans="1:35" ht="15.75" customHeight="1">
      <c r="A96" s="62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 spans="1:35" ht="15.75" customHeight="1">
      <c r="A97" s="62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</row>
    <row r="98" spans="1:35" ht="15.75" customHeight="1">
      <c r="A98" s="62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spans="1:35" ht="15.75" customHeight="1">
      <c r="A99" s="62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spans="1:35" ht="15.75" customHeight="1">
      <c r="A100" s="62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spans="1:35" ht="15.75" customHeight="1">
      <c r="A101" s="62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spans="1:35" ht="15.75" customHeight="1">
      <c r="A102" s="62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spans="1:35" ht="15.75" customHeight="1">
      <c r="A103" s="62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spans="1:35" ht="15.75" customHeight="1">
      <c r="A104" s="62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spans="1:35" ht="15.75" customHeight="1">
      <c r="A105" s="62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spans="1:35" ht="15.75" customHeight="1">
      <c r="A106" s="62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spans="1:35" ht="15.75" customHeight="1">
      <c r="A107" s="62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spans="1:35" ht="15.75" customHeight="1">
      <c r="A108" s="62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spans="1:35" ht="15.75" customHeight="1">
      <c r="A109" s="62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spans="1:35" ht="15.75" customHeight="1">
      <c r="A110" s="62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spans="1:35" ht="15.75" customHeight="1">
      <c r="A111" s="62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spans="1:35" ht="15.75" customHeight="1">
      <c r="A112" s="62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spans="1:35" ht="15.75" customHeight="1">
      <c r="A113" s="62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 spans="1:35" ht="15.75" customHeight="1">
      <c r="A114" s="62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 spans="1:35" ht="15.75" customHeight="1">
      <c r="A115" s="62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spans="1:35" ht="15.75" customHeight="1">
      <c r="A116" s="62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spans="1:35" ht="15.75" customHeight="1">
      <c r="A117" s="62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spans="1:35" ht="15.75" customHeight="1">
      <c r="A118" s="62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spans="1:35" ht="15.75" customHeight="1">
      <c r="A119" s="62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spans="1:35" ht="15.75" customHeight="1">
      <c r="A120" s="62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spans="1:35" ht="15.75" customHeight="1">
      <c r="A121" s="62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spans="1:35" ht="15.75" customHeight="1">
      <c r="A122" s="62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spans="1:35" ht="15.75" customHeight="1">
      <c r="A123" s="62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spans="1:35" ht="15.75" customHeight="1">
      <c r="A124" s="62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 spans="1:35" ht="15.75" customHeight="1">
      <c r="A125" s="62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 spans="1:35" ht="15.75" customHeight="1">
      <c r="A126" s="62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 spans="1:35" ht="15.75" customHeight="1">
      <c r="A127" s="62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spans="1:35" ht="15.75" customHeight="1">
      <c r="A128" s="62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 spans="1:35" ht="15.75" customHeight="1">
      <c r="A129" s="62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 spans="1:35" ht="15.75" customHeight="1">
      <c r="A130" s="62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spans="1:35" ht="15.75" customHeight="1">
      <c r="A131" s="62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 spans="1:35" ht="15.75" customHeight="1">
      <c r="A132" s="62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spans="1:35" ht="15.75" customHeight="1">
      <c r="A133" s="62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 spans="1:35" ht="15.75" customHeight="1">
      <c r="A134" s="62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 spans="1:35" ht="15.75" customHeight="1">
      <c r="A135" s="62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</row>
    <row r="136" spans="1:35" ht="15.75" customHeight="1">
      <c r="A136" s="62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 spans="1:35" ht="15.75" customHeight="1">
      <c r="A137" s="62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</row>
    <row r="138" spans="1:35" ht="15.75" customHeight="1">
      <c r="A138" s="62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 spans="1:35" ht="15.75" customHeight="1">
      <c r="A139" s="62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 spans="1:35" ht="15.75" customHeight="1">
      <c r="A140" s="62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 spans="1:35" ht="15.75" customHeight="1">
      <c r="A141" s="62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 spans="1:35" ht="15.75" customHeight="1">
      <c r="A142" s="62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 spans="1:35" ht="15.75" customHeight="1">
      <c r="A143" s="62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 spans="1:35" ht="15.75" customHeight="1">
      <c r="A144" s="62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spans="1:35" ht="15.75" customHeight="1">
      <c r="A145" s="62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spans="1:35" ht="15.75" customHeight="1">
      <c r="A146" s="62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 spans="1:35" ht="15.75" customHeight="1">
      <c r="A147" s="62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 spans="1:35" ht="15.75" customHeight="1">
      <c r="A148" s="62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spans="1:35" ht="15.75" customHeight="1">
      <c r="A149" s="62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 spans="1:35" ht="15.75" customHeight="1">
      <c r="A150" s="62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 spans="1:35" ht="15.75" customHeight="1">
      <c r="A151" s="62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spans="1:35" ht="15.75" customHeight="1">
      <c r="A152" s="62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spans="1:35" ht="15.75" customHeight="1">
      <c r="A153" s="62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 spans="1:35" ht="15.75" customHeight="1">
      <c r="A154" s="62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 spans="1:35" ht="15.75" customHeight="1">
      <c r="A155" s="62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 spans="1:35" ht="15.75" customHeight="1">
      <c r="A156" s="62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spans="1:35" ht="15.75" customHeight="1">
      <c r="A157" s="62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 spans="1:35" ht="15.75" customHeight="1">
      <c r="A158" s="62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 ht="15.75" customHeight="1">
      <c r="A159" s="62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 spans="1:35" ht="15.75" customHeight="1">
      <c r="A160" s="62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spans="1:35" ht="15.75" customHeight="1">
      <c r="A161" s="62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spans="1:35" ht="15.75" customHeight="1">
      <c r="A162" s="62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spans="1:35" ht="15.75" customHeight="1">
      <c r="A163" s="62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spans="1:35" ht="15.75" customHeight="1">
      <c r="A164" s="62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spans="1:35" ht="15.75" customHeight="1">
      <c r="A165" s="62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 spans="1:35" ht="15.75" customHeight="1">
      <c r="A166" s="62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 spans="1:35" ht="15.75" customHeight="1">
      <c r="A167" s="62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spans="1:35" ht="15.75" customHeight="1">
      <c r="A168" s="62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spans="1:35" ht="15.75" customHeight="1">
      <c r="A169" s="62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spans="1:35" ht="15.75" customHeight="1">
      <c r="A170" s="62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spans="1:35" ht="15.75" customHeight="1">
      <c r="A171" s="62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spans="1:35" ht="15.75" customHeight="1">
      <c r="A172" s="62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spans="1:35" ht="15.75" customHeight="1">
      <c r="A173" s="62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spans="1:35" ht="15.75" customHeight="1">
      <c r="A174" s="62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spans="1:35" ht="15.75" customHeight="1">
      <c r="A175" s="62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spans="1:35" ht="15.75" customHeight="1">
      <c r="A176" s="62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spans="1:35" ht="15.75" customHeight="1">
      <c r="A177" s="62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 spans="1:35" ht="15.75" customHeight="1">
      <c r="A178" s="62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 spans="1:35" ht="15.75" customHeight="1">
      <c r="A179" s="62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 spans="1:35" ht="15.75" customHeight="1">
      <c r="A180" s="62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 spans="1:35" ht="15.75" customHeight="1">
      <c r="A181" s="62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 spans="1:35" ht="15.75" customHeight="1">
      <c r="A182" s="62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 spans="1:35" ht="15.75" customHeight="1">
      <c r="A183" s="62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spans="1:35" ht="15.75" customHeight="1">
      <c r="A184" s="62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 spans="1:35" ht="15.75" customHeight="1">
      <c r="A185" s="62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 spans="1:35" ht="15.75" customHeight="1">
      <c r="A186" s="62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 spans="1:35" ht="15.75" customHeight="1">
      <c r="A187" s="62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  <row r="188" spans="1:35" ht="15.75" customHeight="1">
      <c r="A188" s="62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</row>
    <row r="189" spans="1:35" ht="15.75" customHeight="1">
      <c r="A189" s="62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</row>
    <row r="190" spans="1:35" ht="15.75" customHeight="1">
      <c r="A190" s="62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</row>
    <row r="191" spans="1:35" ht="15.75" customHeight="1">
      <c r="A191" s="62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</row>
    <row r="192" spans="1:35" ht="15.75" customHeight="1">
      <c r="A192" s="62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</row>
    <row r="193" spans="1:35" ht="15.75" customHeight="1">
      <c r="A193" s="62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</row>
    <row r="194" spans="1:35" ht="15.75" customHeight="1">
      <c r="A194" s="62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</row>
    <row r="195" spans="1:35" ht="15.75" customHeight="1">
      <c r="A195" s="62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</row>
    <row r="196" spans="1:35" ht="15.75" customHeight="1">
      <c r="A196" s="62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</row>
    <row r="197" spans="1:35" ht="15.75" customHeight="1">
      <c r="A197" s="62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</row>
    <row r="198" spans="1:35" ht="15.75" customHeight="1">
      <c r="A198" s="62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</row>
    <row r="199" spans="1:35" ht="15.75" customHeight="1">
      <c r="A199" s="62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</row>
    <row r="200" spans="1:35" ht="15.75" customHeight="1">
      <c r="A200" s="62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</row>
    <row r="201" spans="1:35" ht="15.75" customHeight="1">
      <c r="A201" s="62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</row>
    <row r="202" spans="1:35" ht="15.75" customHeight="1">
      <c r="A202" s="62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</row>
    <row r="203" spans="1:35" ht="15.75" customHeight="1">
      <c r="A203" s="62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</row>
    <row r="204" spans="1:35" ht="15.75" customHeight="1">
      <c r="A204" s="62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</row>
    <row r="205" spans="1:35" ht="15.75" customHeight="1">
      <c r="A205" s="62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</row>
    <row r="206" spans="1:35" ht="15.75" customHeight="1">
      <c r="A206" s="62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</row>
    <row r="207" spans="1:35" ht="15.75" customHeight="1">
      <c r="A207" s="62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</row>
    <row r="208" spans="1:35" ht="15.75" customHeight="1">
      <c r="A208" s="62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</row>
    <row r="209" spans="1:35" ht="15.75" customHeight="1">
      <c r="A209" s="62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</row>
    <row r="210" spans="1:35" ht="15.75" customHeight="1">
      <c r="A210" s="62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</row>
    <row r="211" spans="1:35" ht="15.75" customHeight="1">
      <c r="A211" s="62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</row>
    <row r="212" spans="1:35" ht="15.75" customHeight="1">
      <c r="A212" s="62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</row>
    <row r="213" spans="1:35" ht="15.75" customHeight="1">
      <c r="A213" s="62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</row>
    <row r="214" spans="1:35" ht="15.75" customHeight="1">
      <c r="A214" s="62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</row>
    <row r="215" spans="1:35" ht="15.75" customHeight="1">
      <c r="A215" s="62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</row>
    <row r="216" spans="1:35" ht="15.75" customHeight="1">
      <c r="A216" s="62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</row>
    <row r="217" spans="1:35" ht="15.75" customHeight="1">
      <c r="A217" s="62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</row>
    <row r="218" spans="1:35" ht="15.75" customHeight="1">
      <c r="A218" s="62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</row>
    <row r="219" spans="1:35" ht="15.75" customHeight="1">
      <c r="A219" s="62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</row>
    <row r="220" spans="1:35" ht="15.75" customHeight="1">
      <c r="A220" s="62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</row>
    <row r="221" spans="1:35" ht="15.75" customHeight="1">
      <c r="A221" s="62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</row>
    <row r="222" spans="1:35" ht="15.75" customHeight="1">
      <c r="A222" s="62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</row>
    <row r="223" spans="1:35" ht="15.75" customHeight="1">
      <c r="A223" s="62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</row>
    <row r="224" spans="1:35" ht="15.75" customHeight="1">
      <c r="A224" s="62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</row>
    <row r="225" spans="1:35" ht="15.75" customHeight="1">
      <c r="A225" s="62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</row>
    <row r="226" spans="1:35" ht="15.75" customHeight="1">
      <c r="A226" s="62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</row>
    <row r="227" spans="1:35" ht="15.75" customHeight="1">
      <c r="A227" s="62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</row>
    <row r="228" spans="1:35" ht="15.75" customHeight="1">
      <c r="A228" s="62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</row>
    <row r="229" spans="1:35" ht="15.75" customHeight="1">
      <c r="A229" s="62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</row>
    <row r="230" spans="1:35" ht="15.75" customHeight="1">
      <c r="A230" s="62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</row>
    <row r="231" spans="1:35" ht="15.75" customHeight="1">
      <c r="A231" s="62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</row>
    <row r="232" spans="1:35" ht="15.75" customHeight="1">
      <c r="A232" s="62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</row>
    <row r="233" spans="1:35" ht="15.75" customHeight="1">
      <c r="A233" s="62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</row>
    <row r="234" spans="1:35" ht="15.75" customHeight="1">
      <c r="A234" s="62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</row>
    <row r="235" spans="1:35" ht="15.75" customHeight="1">
      <c r="A235" s="62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</row>
    <row r="236" spans="1:35" ht="15.75" customHeight="1">
      <c r="A236" s="62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</row>
    <row r="237" spans="1:35" ht="15.75" customHeight="1">
      <c r="A237" s="62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</row>
    <row r="238" spans="1:35" ht="15.75" customHeight="1">
      <c r="A238" s="62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</row>
    <row r="239" spans="1:35" ht="15.75" customHeight="1">
      <c r="A239" s="62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</row>
    <row r="240" spans="1:35" ht="15.75" customHeight="1">
      <c r="A240" s="62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</row>
    <row r="241" spans="1:35" ht="15.75" customHeight="1">
      <c r="A241" s="62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</row>
    <row r="242" spans="1:35" ht="15.75" customHeight="1">
      <c r="A242" s="62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</row>
    <row r="243" spans="1:35" ht="15.75" customHeight="1">
      <c r="A243" s="62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</row>
    <row r="244" spans="1:35" ht="15.75" customHeight="1">
      <c r="A244" s="62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</row>
    <row r="245" spans="1:35" ht="15.75" customHeight="1">
      <c r="A245" s="62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</row>
    <row r="246" spans="1:35" ht="15.75" customHeight="1">
      <c r="A246" s="62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</row>
    <row r="247" spans="1:35" ht="15.75" customHeight="1">
      <c r="A247" s="62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</row>
    <row r="248" spans="1:35" ht="15.75" customHeight="1">
      <c r="A248" s="62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</row>
    <row r="249" spans="1:35" ht="15.75" customHeight="1">
      <c r="A249" s="62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</row>
    <row r="250" spans="1:35" ht="15.75" customHeight="1">
      <c r="A250" s="62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</row>
    <row r="251" spans="1:35" ht="15.75" customHeight="1">
      <c r="A251" s="62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</row>
    <row r="252" spans="1:35" ht="15.75" customHeight="1">
      <c r="A252" s="62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</row>
    <row r="253" spans="1:35" ht="15.75" customHeight="1">
      <c r="A253" s="62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</row>
    <row r="254" spans="1:35" ht="15.75" customHeight="1">
      <c r="A254" s="62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</row>
    <row r="255" spans="1:35" ht="15.75" customHeight="1"/>
    <row r="256" spans="1:35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A2"/>
    <mergeCell ref="B1:G1"/>
    <mergeCell ref="B2:G3"/>
    <mergeCell ref="B29:G30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Z1000"/>
  <sheetViews>
    <sheetView workbookViewId="0">
      <selection activeCell="H56" sqref="H56"/>
    </sheetView>
  </sheetViews>
  <sheetFormatPr defaultColWidth="12.625" defaultRowHeight="15" customHeight="1"/>
  <cols>
    <col min="1" max="1" width="9.875" customWidth="1"/>
    <col min="2" max="2" width="33.75" customWidth="1"/>
    <col min="3" max="7" width="8.75" customWidth="1"/>
    <col min="8" max="13" width="6.875" customWidth="1"/>
    <col min="14" max="14" width="9.5" customWidth="1"/>
    <col min="15" max="18" width="6.875" customWidth="1"/>
    <col min="19" max="26" width="10" customWidth="1"/>
  </cols>
  <sheetData>
    <row r="1" spans="1:26" ht="30" customHeight="1">
      <c r="A1" s="309"/>
      <c r="B1" s="327" t="s">
        <v>94</v>
      </c>
      <c r="C1" s="328"/>
      <c r="D1" s="328"/>
      <c r="E1" s="328"/>
      <c r="F1" s="328"/>
      <c r="G1" s="329"/>
      <c r="H1" s="225" t="s">
        <v>95</v>
      </c>
      <c r="I1" s="5"/>
      <c r="J1" s="4"/>
      <c r="K1" s="4"/>
      <c r="L1" s="4"/>
      <c r="M1" s="4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" customHeight="1">
      <c r="A2" s="310"/>
      <c r="B2" s="226"/>
      <c r="C2" s="227"/>
      <c r="D2" s="228">
        <v>2019</v>
      </c>
      <c r="E2" s="228">
        <v>2020</v>
      </c>
      <c r="F2" s="228">
        <v>2021</v>
      </c>
      <c r="G2" s="229">
        <v>2022</v>
      </c>
      <c r="H2" s="230"/>
      <c r="I2" s="194"/>
      <c r="J2" s="231"/>
      <c r="K2" s="231"/>
      <c r="L2" s="231"/>
      <c r="M2" s="231"/>
      <c r="N2" s="232"/>
      <c r="O2" s="2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customHeight="1">
      <c r="A3" s="17"/>
      <c r="B3" s="233" t="s">
        <v>96</v>
      </c>
      <c r="C3" s="234"/>
      <c r="D3" s="234">
        <f>'Income Statements'!E7/AVERAGE('Balance Sheets'!D13:E13)</f>
        <v>4.8061184473101095</v>
      </c>
      <c r="E3" s="234">
        <f>'Income Statements'!F7/AVERAGE('Balance Sheets'!E13:F13)</f>
        <v>4.382895266992497</v>
      </c>
      <c r="F3" s="234">
        <f>'Income Statements'!G7/AVERAGE('Balance Sheets'!F13:G13)</f>
        <v>3.8352142319302276</v>
      </c>
      <c r="G3" s="234">
        <f>'Income Statements'!H7/AVERAGE('Balance Sheets'!G13:H13)</f>
        <v>3.6169361728446079</v>
      </c>
      <c r="H3" s="230"/>
      <c r="I3" s="194"/>
      <c r="J3" s="232"/>
      <c r="K3" s="231"/>
      <c r="L3" s="231"/>
      <c r="M3" s="231"/>
      <c r="N3" s="235"/>
      <c r="O3" s="2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" customHeight="1">
      <c r="A4" s="17"/>
      <c r="B4" s="208" t="s">
        <v>97</v>
      </c>
      <c r="C4" s="234"/>
      <c r="D4" s="234">
        <f t="shared" ref="D4:G4" si="0">360/D3</f>
        <v>74.904520965663039</v>
      </c>
      <c r="E4" s="234">
        <f t="shared" si="0"/>
        <v>82.137486312108194</v>
      </c>
      <c r="F4" s="234">
        <f t="shared" si="0"/>
        <v>93.866985839488649</v>
      </c>
      <c r="G4" s="236">
        <f t="shared" si="0"/>
        <v>99.531753615898396</v>
      </c>
      <c r="H4" s="230"/>
      <c r="I4" s="194"/>
      <c r="J4" s="232"/>
      <c r="K4" s="231"/>
      <c r="L4" s="231"/>
      <c r="M4" s="231"/>
      <c r="N4" s="235"/>
      <c r="O4" s="2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" customHeight="1">
      <c r="A5" s="17"/>
      <c r="B5" s="208" t="s">
        <v>98</v>
      </c>
      <c r="C5" s="234"/>
      <c r="D5" s="234">
        <f>'Income Statements'!E6/AVERAGE('Balance Sheets'!D14:E15)</f>
        <v>22.732790045374248</v>
      </c>
      <c r="E5" s="234">
        <f>'Income Statements'!F6/AVERAGE('Balance Sheets'!E14:F15)</f>
        <v>22.592981243564452</v>
      </c>
      <c r="F5" s="234">
        <f>'Income Statements'!G6/AVERAGE('Balance Sheets'!F14:G15)</f>
        <v>23.271153705726331</v>
      </c>
      <c r="G5" s="234">
        <f>'Income Statements'!H6/AVERAGE('Balance Sheets'!G14:H15)</f>
        <v>23.904365948818903</v>
      </c>
      <c r="H5" s="230"/>
      <c r="I5" s="194"/>
      <c r="J5" s="232"/>
      <c r="K5" s="231"/>
      <c r="L5" s="231"/>
      <c r="M5" s="231"/>
      <c r="N5" s="235"/>
      <c r="O5" s="2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" customHeight="1">
      <c r="A6" s="17"/>
      <c r="B6" s="208" t="s">
        <v>99</v>
      </c>
      <c r="C6" s="234"/>
      <c r="D6" s="234">
        <f t="shared" ref="D6:G6" si="1">360/D5</f>
        <v>15.836155583254248</v>
      </c>
      <c r="E6" s="234">
        <f t="shared" si="1"/>
        <v>15.934152120917862</v>
      </c>
      <c r="F6" s="234">
        <f t="shared" si="1"/>
        <v>15.469795977988612</v>
      </c>
      <c r="G6" s="236">
        <f t="shared" si="1"/>
        <v>15.060010408591797</v>
      </c>
      <c r="H6" s="230"/>
      <c r="I6" s="194"/>
      <c r="J6" s="232"/>
      <c r="K6" s="231"/>
      <c r="L6" s="231"/>
      <c r="M6" s="231"/>
      <c r="N6" s="235"/>
      <c r="O6" s="2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" customHeight="1">
      <c r="A7" s="17"/>
      <c r="B7" s="208" t="s">
        <v>100</v>
      </c>
      <c r="C7" s="237"/>
      <c r="D7" s="237">
        <f>SUM('Income Statements'!E7/AVERAGE('Balance Sheets'!D42:E43))</f>
        <v>16.177200471926664</v>
      </c>
      <c r="E7" s="237">
        <f>SUM('Income Statements'!F7/AVERAGE('Balance Sheets'!E42:F43))</f>
        <v>15.426237021089978</v>
      </c>
      <c r="F7" s="237">
        <f>SUM('Income Statements'!G7/AVERAGE('Balance Sheets'!F42:G43))</f>
        <v>17.303677991782667</v>
      </c>
      <c r="G7" s="237">
        <f>SUM('Income Statements'!H7/AVERAGE('Balance Sheets'!G42:H43))</f>
        <v>23.009633424374233</v>
      </c>
      <c r="H7" s="230"/>
      <c r="I7" s="194"/>
      <c r="J7" s="232"/>
      <c r="K7" s="231"/>
      <c r="L7" s="231"/>
      <c r="M7" s="231"/>
      <c r="N7" s="235"/>
      <c r="O7" s="2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" customHeight="1">
      <c r="A8" s="42"/>
      <c r="B8" s="208"/>
      <c r="C8" s="234"/>
      <c r="D8" s="234"/>
      <c r="E8" s="234"/>
      <c r="F8" s="234"/>
      <c r="G8" s="234"/>
      <c r="H8" s="230"/>
      <c r="I8" s="194"/>
      <c r="J8" s="232"/>
      <c r="K8" s="231"/>
      <c r="L8" s="231"/>
      <c r="M8" s="231"/>
      <c r="N8" s="235"/>
      <c r="O8" s="2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" customHeight="1">
      <c r="A9" s="17"/>
      <c r="B9" s="208" t="s">
        <v>101</v>
      </c>
      <c r="C9" s="237"/>
      <c r="D9" s="237">
        <f t="shared" ref="D9:G9" si="2">360/D7</f>
        <v>22.253541372917468</v>
      </c>
      <c r="E9" s="237">
        <f t="shared" si="2"/>
        <v>23.336864298650802</v>
      </c>
      <c r="F9" s="237">
        <f t="shared" si="2"/>
        <v>20.804825434856113</v>
      </c>
      <c r="G9" s="237">
        <f t="shared" si="2"/>
        <v>15.645620830214966</v>
      </c>
      <c r="H9" s="230"/>
      <c r="I9" s="194"/>
      <c r="J9" s="232"/>
      <c r="K9" s="231"/>
      <c r="L9" s="231"/>
      <c r="M9" s="231"/>
      <c r="N9" s="235"/>
      <c r="O9" s="2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" customHeight="1">
      <c r="A10" s="17"/>
      <c r="B10" s="208"/>
      <c r="C10" s="234"/>
      <c r="D10" s="234"/>
      <c r="E10" s="234"/>
      <c r="F10" s="234"/>
      <c r="G10" s="236"/>
      <c r="H10" s="230"/>
      <c r="I10" s="194"/>
      <c r="J10" s="232"/>
      <c r="K10" s="231"/>
      <c r="L10" s="231"/>
      <c r="M10" s="231"/>
      <c r="N10" s="235"/>
      <c r="O10" s="2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" customHeight="1">
      <c r="A11" s="17"/>
      <c r="B11" s="208" t="s">
        <v>102</v>
      </c>
      <c r="C11" s="234"/>
      <c r="D11" s="234">
        <f>'Income Statements'!E6/AVERAGE(('Balance Sheets'!D18-'Balance Sheets'!D49),('Balance Sheets'!E18-'Balance Sheets'!E49))</f>
        <v>2.4849292638898963</v>
      </c>
      <c r="E11" s="234">
        <f>'Income Statements'!F6/AVERAGE(('Balance Sheets'!E18-'Balance Sheets'!E49),('Balance Sheets'!F18-'Balance Sheets'!F49))</f>
        <v>1.1529163467352697</v>
      </c>
      <c r="F11" s="234">
        <f>'Income Statements'!G6/AVERAGE(('Balance Sheets'!F18-'Balance Sheets'!F49),('Balance Sheets'!G18-'Balance Sheets'!G49))</f>
        <v>1.0558668212493656</v>
      </c>
      <c r="G11" s="234">
        <f>'Income Statements'!H6/AVERAGE(('Balance Sheets'!G18-'Balance Sheets'!G49),('Balance Sheets'!H18-'Balance Sheets'!H49))</f>
        <v>1.0417074307035254</v>
      </c>
      <c r="H11" s="230"/>
      <c r="I11" s="194"/>
      <c r="J11" s="232"/>
      <c r="K11" s="231"/>
      <c r="L11" s="231"/>
      <c r="M11" s="231"/>
      <c r="N11" s="235"/>
      <c r="O11" s="2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" customHeight="1">
      <c r="A12" s="17"/>
      <c r="B12" s="208" t="s">
        <v>103</v>
      </c>
      <c r="C12" s="234"/>
      <c r="D12" s="234">
        <f>'Income Statements'!E6/AVERAGE('Balance Sheets'!D8:E8)</f>
        <v>2.1115242450347766</v>
      </c>
      <c r="E12" s="234">
        <f>'Income Statements'!F6/AVERAGE('Balance Sheets'!E8:F8)</f>
        <v>2.1988510647269086</v>
      </c>
      <c r="F12" s="234">
        <f>'Income Statements'!G6/AVERAGE('Balance Sheets'!F8:G8)</f>
        <v>2.3174394808495795</v>
      </c>
      <c r="G12" s="234">
        <f>'Income Statements'!H6/AVERAGE('Balance Sheets'!G8:H8)</f>
        <v>2.3008448271313879</v>
      </c>
      <c r="H12" s="230"/>
      <c r="I12" s="5"/>
      <c r="J12" s="87"/>
      <c r="K12" s="87"/>
      <c r="L12" s="87"/>
      <c r="M12" s="87"/>
      <c r="N12" s="87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" customHeight="1">
      <c r="A13" s="17"/>
      <c r="B13" s="238" t="s">
        <v>104</v>
      </c>
      <c r="C13" s="239"/>
      <c r="D13" s="239">
        <f>'Income Statements'!E6/AVERAGE('Balance Sheets'!D19:E19)</f>
        <v>0.61034017382773409</v>
      </c>
      <c r="E13" s="239">
        <f>'Income Statements'!F6/AVERAGE('Balance Sheets'!E19:F19)</f>
        <v>0.5959288537508235</v>
      </c>
      <c r="F13" s="239">
        <f>'Income Statements'!G6/AVERAGE('Balance Sheets'!F19:G19)</f>
        <v>0.57203521441718275</v>
      </c>
      <c r="G13" s="239">
        <f>'Income Statements'!H6/AVERAGE('Balance Sheets'!G19:H19)</f>
        <v>0.56072491663294544</v>
      </c>
      <c r="H13" s="240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" customHeight="1">
      <c r="A14" s="17"/>
      <c r="B14" s="241"/>
      <c r="C14" s="242"/>
      <c r="D14" s="242"/>
      <c r="E14" s="242"/>
      <c r="F14" s="242"/>
      <c r="G14" s="242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5"/>
      <c r="T14" s="5"/>
      <c r="U14" s="5"/>
      <c r="V14" s="5"/>
      <c r="W14" s="5"/>
      <c r="X14" s="5"/>
      <c r="Y14" s="5"/>
      <c r="Z14" s="5"/>
    </row>
    <row r="15" spans="1:26" ht="15" customHeight="1">
      <c r="A15" s="17"/>
      <c r="B15" s="241"/>
      <c r="C15" s="243"/>
      <c r="D15" s="243"/>
      <c r="E15" s="243"/>
      <c r="F15" s="243"/>
      <c r="G15" s="243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5"/>
      <c r="T15" s="5"/>
      <c r="U15" s="5"/>
      <c r="V15" s="5"/>
      <c r="W15" s="5"/>
      <c r="X15" s="5"/>
      <c r="Y15" s="5"/>
      <c r="Z15" s="5"/>
    </row>
    <row r="16" spans="1:26" ht="15" customHeight="1">
      <c r="A16" s="17"/>
      <c r="B16" s="241"/>
      <c r="C16" s="243"/>
      <c r="D16" s="243"/>
      <c r="E16" s="243"/>
      <c r="F16" s="243"/>
      <c r="G16" s="243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5"/>
      <c r="T16" s="5"/>
      <c r="U16" s="5"/>
      <c r="V16" s="5"/>
      <c r="W16" s="5"/>
      <c r="X16" s="5"/>
      <c r="Y16" s="5"/>
      <c r="Z16" s="5"/>
    </row>
    <row r="17" spans="1:26" ht="15" customHeight="1">
      <c r="A17" s="17"/>
      <c r="B17" s="241"/>
      <c r="C17" s="243"/>
      <c r="D17" s="243"/>
      <c r="E17" s="243"/>
      <c r="F17" s="243"/>
      <c r="G17" s="243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5"/>
      <c r="T17" s="5"/>
      <c r="U17" s="5"/>
      <c r="V17" s="5"/>
      <c r="W17" s="5"/>
      <c r="X17" s="5"/>
      <c r="Y17" s="5"/>
      <c r="Z17" s="5"/>
    </row>
    <row r="18" spans="1:26" ht="15" customHeight="1">
      <c r="A18" s="62"/>
      <c r="B18" s="241"/>
      <c r="C18" s="243"/>
      <c r="D18" s="243"/>
      <c r="E18" s="243"/>
      <c r="F18" s="243"/>
      <c r="G18" s="243"/>
      <c r="H18" s="241"/>
      <c r="I18" s="241"/>
      <c r="J18" s="241"/>
      <c r="K18" s="241"/>
      <c r="L18" s="241"/>
      <c r="M18" s="241"/>
      <c r="N18" s="241"/>
      <c r="O18" s="241"/>
      <c r="P18" s="241"/>
      <c r="Q18" s="241"/>
      <c r="R18" s="241"/>
      <c r="S18" s="5"/>
      <c r="T18" s="5"/>
      <c r="U18" s="5"/>
      <c r="V18" s="5"/>
      <c r="W18" s="5"/>
      <c r="X18" s="5"/>
      <c r="Y18" s="5"/>
      <c r="Z18" s="5"/>
    </row>
    <row r="19" spans="1:26" ht="15" customHeight="1">
      <c r="A19" s="62"/>
      <c r="B19" s="241"/>
      <c r="C19" s="243"/>
      <c r="D19" s="243"/>
      <c r="E19" s="243"/>
      <c r="F19" s="243"/>
      <c r="G19" s="243"/>
      <c r="H19" s="241"/>
      <c r="I19" s="241"/>
      <c r="J19" s="241"/>
      <c r="K19" s="241"/>
      <c r="L19" s="241"/>
      <c r="M19" s="241"/>
      <c r="N19" s="241"/>
      <c r="O19" s="241"/>
      <c r="P19" s="241"/>
      <c r="Q19" s="241"/>
      <c r="R19" s="241"/>
      <c r="S19" s="5"/>
      <c r="T19" s="5"/>
      <c r="U19" s="5"/>
      <c r="V19" s="5"/>
      <c r="W19" s="5"/>
      <c r="X19" s="5"/>
      <c r="Y19" s="5"/>
      <c r="Z19" s="5"/>
    </row>
    <row r="20" spans="1:26" ht="15" customHeight="1">
      <c r="A20" s="62"/>
      <c r="B20" s="241"/>
      <c r="C20" s="243"/>
      <c r="D20" s="243"/>
      <c r="E20" s="243"/>
      <c r="F20" s="243"/>
      <c r="G20" s="243"/>
      <c r="H20" s="241"/>
      <c r="I20" s="241"/>
      <c r="J20" s="241"/>
      <c r="K20" s="241"/>
      <c r="L20" s="241"/>
      <c r="M20" s="241"/>
      <c r="N20" s="241"/>
      <c r="O20" s="241"/>
      <c r="P20" s="241"/>
      <c r="Q20" s="241"/>
      <c r="R20" s="241"/>
      <c r="S20" s="5"/>
      <c r="T20" s="5"/>
      <c r="U20" s="5"/>
      <c r="V20" s="5"/>
      <c r="W20" s="5"/>
      <c r="X20" s="5"/>
      <c r="Y20" s="5"/>
      <c r="Z20" s="5"/>
    </row>
    <row r="21" spans="1:26" ht="15" customHeight="1">
      <c r="A21" s="62"/>
      <c r="B21" s="244"/>
      <c r="C21" s="245"/>
      <c r="D21" s="245"/>
      <c r="E21" s="245"/>
      <c r="F21" s="245"/>
      <c r="G21" s="245"/>
      <c r="H21" s="241"/>
      <c r="I21" s="241"/>
      <c r="J21" s="241"/>
      <c r="K21" s="241"/>
      <c r="L21" s="241"/>
      <c r="M21" s="241"/>
      <c r="N21" s="241"/>
      <c r="O21" s="241"/>
      <c r="P21" s="241"/>
      <c r="Q21" s="241"/>
      <c r="R21" s="241"/>
      <c r="S21" s="5"/>
      <c r="T21" s="5"/>
      <c r="U21" s="5"/>
      <c r="V21" s="5"/>
      <c r="W21" s="5"/>
      <c r="X21" s="5"/>
      <c r="Y21" s="5"/>
      <c r="Z21" s="5"/>
    </row>
    <row r="22" spans="1:26" ht="15" customHeight="1">
      <c r="A22" s="62"/>
      <c r="B22" s="241"/>
      <c r="C22" s="241"/>
      <c r="D22" s="241"/>
      <c r="E22" s="241"/>
      <c r="F22" s="241"/>
      <c r="G22" s="241"/>
      <c r="H22" s="241"/>
      <c r="I22" s="241"/>
      <c r="J22" s="241"/>
      <c r="K22" s="241"/>
      <c r="L22" s="241"/>
      <c r="M22" s="241"/>
      <c r="N22" s="241"/>
      <c r="O22" s="241"/>
      <c r="P22" s="241"/>
      <c r="Q22" s="241"/>
      <c r="R22" s="241"/>
      <c r="S22" s="5"/>
      <c r="T22" s="5"/>
      <c r="U22" s="5"/>
      <c r="V22" s="5"/>
      <c r="W22" s="5"/>
      <c r="X22" s="5"/>
      <c r="Y22" s="5"/>
      <c r="Z22" s="5"/>
    </row>
    <row r="23" spans="1:26" ht="15" customHeight="1">
      <c r="A23" s="62"/>
      <c r="B23" s="241"/>
      <c r="C23" s="241"/>
      <c r="D23" s="241"/>
      <c r="E23" s="241"/>
      <c r="F23" s="241"/>
      <c r="G23" s="241"/>
      <c r="H23" s="241"/>
      <c r="I23" s="241"/>
      <c r="J23" s="241"/>
      <c r="K23" s="241"/>
      <c r="L23" s="241"/>
      <c r="M23" s="241"/>
      <c r="N23" s="241"/>
      <c r="O23" s="241"/>
      <c r="P23" s="241"/>
      <c r="Q23" s="241"/>
      <c r="R23" s="241"/>
      <c r="S23" s="5"/>
      <c r="T23" s="5"/>
      <c r="U23" s="5"/>
      <c r="V23" s="5"/>
      <c r="W23" s="5"/>
      <c r="X23" s="5"/>
      <c r="Y23" s="5"/>
      <c r="Z23" s="5"/>
    </row>
    <row r="24" spans="1:26" ht="15" customHeight="1">
      <c r="A24" s="62"/>
      <c r="B24" s="241"/>
      <c r="C24" s="241"/>
      <c r="D24" s="241"/>
      <c r="E24" s="241"/>
      <c r="F24" s="241"/>
      <c r="G24" s="241"/>
      <c r="H24" s="241"/>
      <c r="I24" s="241"/>
      <c r="J24" s="241"/>
      <c r="K24" s="241"/>
      <c r="L24" s="241"/>
      <c r="M24" s="241"/>
      <c r="N24" s="241"/>
      <c r="O24" s="241"/>
      <c r="P24" s="241"/>
      <c r="Q24" s="241"/>
      <c r="R24" s="241"/>
      <c r="S24" s="5"/>
      <c r="T24" s="5"/>
      <c r="U24" s="5"/>
      <c r="V24" s="5"/>
      <c r="W24" s="5"/>
      <c r="X24" s="5"/>
      <c r="Y24" s="5"/>
      <c r="Z24" s="5"/>
    </row>
    <row r="25" spans="1:26" ht="15" customHeight="1">
      <c r="A25" s="62"/>
      <c r="B25" s="241"/>
      <c r="C25" s="243"/>
      <c r="D25" s="243"/>
      <c r="E25" s="243"/>
      <c r="F25" s="243"/>
      <c r="G25" s="243"/>
      <c r="H25" s="241"/>
      <c r="I25" s="241"/>
      <c r="J25" s="241"/>
      <c r="K25" s="241"/>
      <c r="L25" s="241"/>
      <c r="M25" s="241"/>
      <c r="N25" s="241"/>
      <c r="O25" s="241"/>
      <c r="P25" s="241"/>
      <c r="Q25" s="241"/>
      <c r="R25" s="241"/>
      <c r="S25" s="5"/>
      <c r="T25" s="5"/>
      <c r="U25" s="5"/>
      <c r="V25" s="5"/>
      <c r="W25" s="5"/>
      <c r="X25" s="5"/>
      <c r="Y25" s="5"/>
      <c r="Z25" s="5"/>
    </row>
    <row r="26" spans="1:26" ht="15" customHeight="1">
      <c r="A26" s="62"/>
      <c r="B26" s="241"/>
      <c r="C26" s="243"/>
      <c r="D26" s="243"/>
      <c r="E26" s="243"/>
      <c r="F26" s="243"/>
      <c r="G26" s="243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5"/>
      <c r="T26" s="5"/>
      <c r="U26" s="5"/>
      <c r="V26" s="5"/>
      <c r="W26" s="5"/>
      <c r="X26" s="5"/>
      <c r="Y26" s="5"/>
      <c r="Z26" s="5"/>
    </row>
    <row r="27" spans="1:26" ht="15" customHeight="1">
      <c r="A27" s="62"/>
      <c r="B27" s="241"/>
      <c r="C27" s="243"/>
      <c r="D27" s="243"/>
      <c r="E27" s="243"/>
      <c r="F27" s="243"/>
      <c r="G27" s="243"/>
      <c r="H27" s="241"/>
      <c r="I27" s="241"/>
      <c r="J27" s="241"/>
      <c r="K27" s="241"/>
      <c r="L27" s="241"/>
      <c r="M27" s="241"/>
      <c r="N27" s="241"/>
      <c r="O27" s="241"/>
      <c r="P27" s="241"/>
      <c r="Q27" s="241"/>
      <c r="R27" s="241"/>
      <c r="S27" s="5"/>
      <c r="T27" s="5"/>
      <c r="U27" s="5"/>
      <c r="V27" s="5"/>
      <c r="W27" s="5"/>
      <c r="X27" s="5"/>
      <c r="Y27" s="5"/>
      <c r="Z27" s="5"/>
    </row>
    <row r="28" spans="1:26" ht="15" customHeight="1">
      <c r="A28" s="62"/>
      <c r="B28" s="241"/>
      <c r="C28" s="243"/>
      <c r="D28" s="243"/>
      <c r="E28" s="243"/>
      <c r="F28" s="243"/>
      <c r="G28" s="243"/>
      <c r="H28" s="241"/>
      <c r="I28" s="241"/>
      <c r="J28" s="241"/>
      <c r="K28" s="241"/>
      <c r="L28" s="241"/>
      <c r="M28" s="241"/>
      <c r="N28" s="241"/>
      <c r="O28" s="241"/>
      <c r="P28" s="241"/>
      <c r="Q28" s="241"/>
      <c r="R28" s="241"/>
      <c r="S28" s="3"/>
      <c r="T28" s="3"/>
      <c r="U28" s="3"/>
      <c r="V28" s="3"/>
      <c r="W28" s="3"/>
      <c r="X28" s="3"/>
      <c r="Y28" s="3"/>
      <c r="Z28" s="3"/>
    </row>
    <row r="29" spans="1:26" ht="15" customHeight="1">
      <c r="A29" s="62"/>
      <c r="B29" s="241"/>
      <c r="C29" s="243"/>
      <c r="D29" s="243"/>
      <c r="E29" s="243"/>
      <c r="F29" s="243"/>
      <c r="G29" s="243"/>
      <c r="H29" s="241"/>
      <c r="I29" s="241"/>
      <c r="J29" s="241"/>
      <c r="K29" s="241"/>
      <c r="L29" s="241"/>
      <c r="M29" s="241"/>
      <c r="N29" s="241"/>
      <c r="O29" s="241"/>
      <c r="P29" s="241"/>
      <c r="Q29" s="244"/>
      <c r="R29" s="244"/>
      <c r="S29" s="5"/>
      <c r="T29" s="5"/>
      <c r="U29" s="5"/>
      <c r="V29" s="5"/>
      <c r="W29" s="5"/>
      <c r="X29" s="5"/>
      <c r="Y29" s="5"/>
      <c r="Z29" s="5"/>
    </row>
    <row r="30" spans="1:26" ht="15" customHeight="1">
      <c r="A30" s="62"/>
      <c r="B30" s="241"/>
      <c r="C30" s="243"/>
      <c r="D30" s="243"/>
      <c r="E30" s="243"/>
      <c r="F30" s="243"/>
      <c r="G30" s="243"/>
      <c r="H30" s="241"/>
      <c r="I30" s="241"/>
      <c r="J30" s="241"/>
      <c r="K30" s="241"/>
      <c r="L30" s="241"/>
      <c r="M30" s="241"/>
      <c r="N30" s="241"/>
      <c r="O30" s="241"/>
      <c r="P30" s="241"/>
      <c r="Q30" s="241"/>
      <c r="R30" s="241"/>
      <c r="S30" s="5"/>
      <c r="T30" s="5"/>
      <c r="U30" s="5"/>
      <c r="V30" s="5"/>
      <c r="W30" s="5"/>
      <c r="X30" s="5"/>
      <c r="Y30" s="5"/>
      <c r="Z30" s="5"/>
    </row>
    <row r="31" spans="1:26" ht="15" customHeight="1">
      <c r="A31" s="62"/>
      <c r="B31" s="241"/>
      <c r="C31" s="243"/>
      <c r="D31" s="243"/>
      <c r="E31" s="243"/>
      <c r="F31" s="243"/>
      <c r="G31" s="243"/>
      <c r="H31" s="241"/>
      <c r="I31" s="241"/>
      <c r="J31" s="241"/>
      <c r="K31" s="241"/>
      <c r="L31" s="241"/>
      <c r="M31" s="241"/>
      <c r="N31" s="241"/>
      <c r="O31" s="241"/>
      <c r="P31" s="241"/>
      <c r="Q31" s="241"/>
      <c r="R31" s="241"/>
      <c r="S31" s="5"/>
      <c r="T31" s="5"/>
      <c r="U31" s="5"/>
      <c r="V31" s="5"/>
      <c r="W31" s="5"/>
      <c r="X31" s="5"/>
      <c r="Y31" s="5"/>
      <c r="Z31" s="5"/>
    </row>
    <row r="32" spans="1:26" ht="15" customHeight="1">
      <c r="A32" s="62"/>
      <c r="B32" s="241"/>
      <c r="C32" s="243"/>
      <c r="D32" s="243"/>
      <c r="E32" s="243"/>
      <c r="F32" s="243"/>
      <c r="G32" s="243"/>
      <c r="H32" s="241"/>
      <c r="I32" s="241"/>
      <c r="J32" s="241"/>
      <c r="K32" s="241"/>
      <c r="L32" s="241"/>
      <c r="M32" s="241"/>
      <c r="N32" s="241"/>
      <c r="O32" s="241"/>
      <c r="P32" s="241"/>
      <c r="Q32" s="241"/>
      <c r="R32" s="241"/>
      <c r="S32" s="5"/>
      <c r="T32" s="5"/>
      <c r="U32" s="5"/>
      <c r="V32" s="5"/>
      <c r="W32" s="5"/>
      <c r="X32" s="5"/>
      <c r="Y32" s="5"/>
      <c r="Z32" s="5"/>
    </row>
    <row r="33" spans="1:26" ht="15" customHeight="1">
      <c r="A33" s="62"/>
      <c r="B33" s="241"/>
      <c r="C33" s="243"/>
      <c r="D33" s="243"/>
      <c r="E33" s="243"/>
      <c r="F33" s="243"/>
      <c r="G33" s="243"/>
      <c r="H33" s="241"/>
      <c r="I33" s="241"/>
      <c r="J33" s="241"/>
      <c r="K33" s="241"/>
      <c r="L33" s="241"/>
      <c r="M33" s="241"/>
      <c r="N33" s="241"/>
      <c r="O33" s="241"/>
      <c r="P33" s="241"/>
      <c r="Q33" s="241"/>
      <c r="R33" s="241"/>
      <c r="S33" s="5"/>
      <c r="T33" s="5"/>
      <c r="U33" s="5"/>
      <c r="V33" s="5"/>
      <c r="W33" s="5"/>
      <c r="X33" s="5"/>
      <c r="Y33" s="5"/>
      <c r="Z33" s="5"/>
    </row>
    <row r="34" spans="1:26" ht="15" customHeight="1">
      <c r="A34" s="62"/>
      <c r="B34" s="241"/>
      <c r="C34" s="243"/>
      <c r="D34" s="243"/>
      <c r="E34" s="243"/>
      <c r="F34" s="243"/>
      <c r="G34" s="243"/>
      <c r="H34" s="241"/>
      <c r="I34" s="241"/>
      <c r="J34" s="241"/>
      <c r="K34" s="241"/>
      <c r="L34" s="241"/>
      <c r="M34" s="241"/>
      <c r="N34" s="241"/>
      <c r="O34" s="241"/>
      <c r="P34" s="241"/>
      <c r="Q34" s="241"/>
      <c r="R34" s="241"/>
      <c r="S34" s="5"/>
      <c r="T34" s="5"/>
      <c r="U34" s="5"/>
      <c r="V34" s="5"/>
      <c r="W34" s="5"/>
      <c r="X34" s="5"/>
      <c r="Y34" s="5"/>
      <c r="Z34" s="5"/>
    </row>
    <row r="35" spans="1:26" ht="15" customHeight="1">
      <c r="A35" s="62"/>
      <c r="B35" s="241"/>
      <c r="C35" s="243"/>
      <c r="D35" s="243"/>
      <c r="E35" s="243"/>
      <c r="F35" s="243"/>
      <c r="G35" s="243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5"/>
      <c r="T35" s="5"/>
      <c r="U35" s="5"/>
      <c r="V35" s="5"/>
      <c r="W35" s="5"/>
      <c r="X35" s="5"/>
      <c r="Y35" s="5"/>
      <c r="Z35" s="5"/>
    </row>
    <row r="36" spans="1:26" ht="15" customHeight="1">
      <c r="A36" s="62"/>
      <c r="B36" s="241"/>
      <c r="C36" s="243"/>
      <c r="D36" s="243"/>
      <c r="E36" s="243"/>
      <c r="F36" s="243"/>
      <c r="G36" s="243"/>
      <c r="H36" s="241"/>
      <c r="I36" s="241"/>
      <c r="J36" s="241"/>
      <c r="K36" s="241"/>
      <c r="L36" s="241"/>
      <c r="M36" s="241"/>
      <c r="N36" s="241"/>
      <c r="O36" s="241"/>
      <c r="P36" s="241"/>
      <c r="Q36" s="241"/>
      <c r="R36" s="241"/>
      <c r="S36" s="5"/>
      <c r="T36" s="5"/>
      <c r="U36" s="5"/>
      <c r="V36" s="5"/>
      <c r="W36" s="5"/>
      <c r="X36" s="5"/>
      <c r="Y36" s="5"/>
      <c r="Z36" s="5"/>
    </row>
    <row r="37" spans="1:26" ht="15" customHeight="1">
      <c r="A37" s="62"/>
      <c r="B37" s="241"/>
      <c r="C37" s="243"/>
      <c r="D37" s="243"/>
      <c r="E37" s="243"/>
      <c r="F37" s="243"/>
      <c r="G37" s="243"/>
      <c r="H37" s="241"/>
      <c r="I37" s="241"/>
      <c r="J37" s="241"/>
      <c r="K37" s="241"/>
      <c r="L37" s="241"/>
      <c r="M37" s="241"/>
      <c r="N37" s="241"/>
      <c r="O37" s="241"/>
      <c r="P37" s="241"/>
      <c r="Q37" s="241"/>
      <c r="R37" s="241"/>
      <c r="S37" s="5"/>
      <c r="T37" s="5"/>
      <c r="U37" s="5"/>
      <c r="V37" s="5"/>
      <c r="W37" s="5"/>
      <c r="X37" s="5"/>
      <c r="Y37" s="5"/>
      <c r="Z37" s="5"/>
    </row>
    <row r="38" spans="1:26" ht="15" customHeight="1">
      <c r="A38" s="62"/>
      <c r="B38" s="241"/>
      <c r="C38" s="243"/>
      <c r="D38" s="243"/>
      <c r="E38" s="243"/>
      <c r="F38" s="243"/>
      <c r="G38" s="243"/>
      <c r="H38" s="241"/>
      <c r="I38" s="241"/>
      <c r="J38" s="241"/>
      <c r="K38" s="241"/>
      <c r="L38" s="241"/>
      <c r="M38" s="241"/>
      <c r="N38" s="241"/>
      <c r="O38" s="241"/>
      <c r="P38" s="241"/>
      <c r="Q38" s="241"/>
      <c r="R38" s="241"/>
      <c r="S38" s="5"/>
      <c r="T38" s="5"/>
      <c r="U38" s="5"/>
      <c r="V38" s="5"/>
      <c r="W38" s="5"/>
      <c r="X38" s="5"/>
      <c r="Y38" s="5"/>
      <c r="Z38" s="5"/>
    </row>
    <row r="39" spans="1:26" ht="15" customHeight="1">
      <c r="A39" s="62"/>
      <c r="B39" s="241"/>
      <c r="C39" s="243"/>
      <c r="D39" s="243"/>
      <c r="E39" s="243"/>
      <c r="F39" s="243"/>
      <c r="G39" s="243"/>
      <c r="H39" s="241"/>
      <c r="I39" s="241"/>
      <c r="J39" s="241"/>
      <c r="K39" s="241"/>
      <c r="L39" s="241"/>
      <c r="M39" s="241"/>
      <c r="N39" s="241"/>
      <c r="O39" s="241"/>
      <c r="P39" s="241"/>
      <c r="Q39" s="241"/>
      <c r="R39" s="241"/>
      <c r="S39" s="5"/>
      <c r="T39" s="5"/>
      <c r="U39" s="5"/>
      <c r="V39" s="5"/>
      <c r="W39" s="5"/>
      <c r="X39" s="5"/>
      <c r="Y39" s="5"/>
      <c r="Z39" s="5"/>
    </row>
    <row r="40" spans="1:26" ht="15" customHeight="1">
      <c r="A40" s="62"/>
      <c r="B40" s="241"/>
      <c r="C40" s="243"/>
      <c r="D40" s="243"/>
      <c r="E40" s="243"/>
      <c r="F40" s="243"/>
      <c r="G40" s="243"/>
      <c r="H40" s="241"/>
      <c r="I40" s="241"/>
      <c r="J40" s="241"/>
      <c r="K40" s="241"/>
      <c r="L40" s="241"/>
      <c r="M40" s="241"/>
      <c r="N40" s="241"/>
      <c r="O40" s="241"/>
      <c r="P40" s="241"/>
      <c r="Q40" s="241"/>
      <c r="R40" s="241"/>
      <c r="S40" s="5"/>
      <c r="T40" s="5"/>
      <c r="U40" s="5"/>
      <c r="V40" s="5"/>
      <c r="W40" s="5"/>
      <c r="X40" s="5"/>
      <c r="Y40" s="5"/>
      <c r="Z40" s="5"/>
    </row>
    <row r="41" spans="1:26" ht="15" customHeight="1">
      <c r="A41" s="62"/>
      <c r="B41" s="241"/>
      <c r="C41" s="243"/>
      <c r="D41" s="243"/>
      <c r="E41" s="243"/>
      <c r="F41" s="243"/>
      <c r="G41" s="243"/>
      <c r="H41" s="241"/>
      <c r="I41" s="241"/>
      <c r="J41" s="241"/>
      <c r="K41" s="241"/>
      <c r="L41" s="241"/>
      <c r="M41" s="241"/>
      <c r="N41" s="241"/>
      <c r="O41" s="241"/>
      <c r="P41" s="241"/>
      <c r="Q41" s="241"/>
      <c r="R41" s="241"/>
      <c r="S41" s="5"/>
      <c r="T41" s="5"/>
      <c r="U41" s="5"/>
      <c r="V41" s="5"/>
      <c r="W41" s="5"/>
      <c r="X41" s="5"/>
      <c r="Y41" s="5"/>
      <c r="Z41" s="5"/>
    </row>
    <row r="42" spans="1:26" ht="15" customHeight="1">
      <c r="A42" s="62"/>
      <c r="B42" s="241"/>
      <c r="C42" s="243"/>
      <c r="D42" s="243"/>
      <c r="E42" s="243"/>
      <c r="F42" s="243"/>
      <c r="G42" s="243"/>
      <c r="H42" s="241"/>
      <c r="I42" s="241"/>
      <c r="J42" s="241"/>
      <c r="K42" s="241"/>
      <c r="L42" s="241"/>
      <c r="M42" s="241"/>
      <c r="N42" s="241"/>
      <c r="O42" s="241"/>
      <c r="P42" s="241"/>
      <c r="Q42" s="241"/>
      <c r="R42" s="241"/>
      <c r="S42" s="5"/>
      <c r="T42" s="5"/>
      <c r="U42" s="5"/>
      <c r="V42" s="5"/>
      <c r="W42" s="5"/>
      <c r="X42" s="5"/>
      <c r="Y42" s="5"/>
      <c r="Z42" s="5"/>
    </row>
    <row r="43" spans="1:26" ht="15" customHeight="1">
      <c r="A43" s="62"/>
      <c r="B43" s="241"/>
      <c r="C43" s="243"/>
      <c r="D43" s="243"/>
      <c r="E43" s="243"/>
      <c r="F43" s="243"/>
      <c r="G43" s="243"/>
      <c r="H43" s="241"/>
      <c r="I43" s="241"/>
      <c r="J43" s="241"/>
      <c r="K43" s="241"/>
      <c r="L43" s="241"/>
      <c r="M43" s="241"/>
      <c r="N43" s="241"/>
      <c r="O43" s="241"/>
      <c r="P43" s="241"/>
      <c r="Q43" s="241"/>
      <c r="R43" s="241"/>
      <c r="S43" s="5"/>
      <c r="T43" s="5"/>
      <c r="U43" s="5"/>
      <c r="V43" s="5"/>
      <c r="W43" s="5"/>
      <c r="X43" s="5"/>
      <c r="Y43" s="5"/>
      <c r="Z43" s="5"/>
    </row>
    <row r="44" spans="1:26" ht="15" customHeight="1">
      <c r="A44" s="62"/>
      <c r="B44" s="241"/>
      <c r="C44" s="243"/>
      <c r="D44" s="243"/>
      <c r="E44" s="243"/>
      <c r="F44" s="243"/>
      <c r="G44" s="243"/>
      <c r="H44" s="241"/>
      <c r="I44" s="241"/>
      <c r="J44" s="241"/>
      <c r="K44" s="241"/>
      <c r="L44" s="241"/>
      <c r="M44" s="241"/>
      <c r="N44" s="241"/>
      <c r="O44" s="241"/>
      <c r="P44" s="241"/>
      <c r="Q44" s="241"/>
      <c r="R44" s="241"/>
      <c r="S44" s="5"/>
      <c r="T44" s="5"/>
      <c r="U44" s="5"/>
      <c r="V44" s="5"/>
      <c r="W44" s="5"/>
      <c r="X44" s="5"/>
      <c r="Y44" s="5"/>
      <c r="Z44" s="5"/>
    </row>
    <row r="45" spans="1:26" ht="15" customHeight="1">
      <c r="A45" s="62"/>
      <c r="B45" s="241"/>
      <c r="C45" s="243"/>
      <c r="D45" s="243"/>
      <c r="E45" s="243"/>
      <c r="F45" s="243"/>
      <c r="G45" s="243"/>
      <c r="H45" s="241"/>
      <c r="I45" s="241"/>
      <c r="J45" s="241"/>
      <c r="K45" s="241"/>
      <c r="L45" s="241"/>
      <c r="M45" s="241"/>
      <c r="N45" s="241"/>
      <c r="O45" s="241"/>
      <c r="P45" s="241"/>
      <c r="Q45" s="241"/>
      <c r="R45" s="241"/>
      <c r="S45" s="5"/>
      <c r="T45" s="5"/>
      <c r="U45" s="5"/>
      <c r="V45" s="5"/>
      <c r="W45" s="5"/>
      <c r="X45" s="5"/>
      <c r="Y45" s="5"/>
      <c r="Z45" s="5"/>
    </row>
    <row r="46" spans="1:26" ht="15" customHeight="1">
      <c r="A46" s="62"/>
      <c r="B46" s="241"/>
      <c r="C46" s="243"/>
      <c r="D46" s="243"/>
      <c r="E46" s="243"/>
      <c r="F46" s="243"/>
      <c r="G46" s="243"/>
      <c r="H46" s="241"/>
      <c r="I46" s="241"/>
      <c r="J46" s="241"/>
      <c r="K46" s="241"/>
      <c r="L46" s="241"/>
      <c r="M46" s="241"/>
      <c r="N46" s="241"/>
      <c r="O46" s="241"/>
      <c r="P46" s="241"/>
      <c r="Q46" s="241"/>
      <c r="R46" s="241"/>
      <c r="S46" s="5"/>
      <c r="T46" s="5"/>
      <c r="U46" s="5"/>
      <c r="V46" s="5"/>
      <c r="W46" s="5"/>
      <c r="X46" s="5"/>
      <c r="Y46" s="5"/>
      <c r="Z46" s="5"/>
    </row>
    <row r="47" spans="1:26" ht="15" customHeight="1">
      <c r="A47" s="62"/>
      <c r="B47" s="241"/>
      <c r="C47" s="243"/>
      <c r="D47" s="243"/>
      <c r="E47" s="243"/>
      <c r="F47" s="243"/>
      <c r="G47" s="243"/>
      <c r="H47" s="241"/>
      <c r="I47" s="241"/>
      <c r="J47" s="241"/>
      <c r="K47" s="241"/>
      <c r="L47" s="241"/>
      <c r="M47" s="241"/>
      <c r="N47" s="241"/>
      <c r="O47" s="241"/>
      <c r="P47" s="241"/>
      <c r="Q47" s="241"/>
      <c r="R47" s="241"/>
      <c r="S47" s="5"/>
      <c r="T47" s="5"/>
      <c r="U47" s="5"/>
      <c r="V47" s="5"/>
      <c r="W47" s="5"/>
      <c r="X47" s="5"/>
      <c r="Y47" s="5"/>
      <c r="Z47" s="5"/>
    </row>
    <row r="48" spans="1:26" ht="15" customHeight="1">
      <c r="A48" s="62"/>
      <c r="B48" s="241"/>
      <c r="C48" s="243"/>
      <c r="D48" s="243"/>
      <c r="E48" s="243"/>
      <c r="F48" s="243"/>
      <c r="G48" s="243"/>
      <c r="H48" s="241"/>
      <c r="I48" s="241"/>
      <c r="J48" s="241"/>
      <c r="K48" s="241"/>
      <c r="L48" s="241"/>
      <c r="M48" s="241"/>
      <c r="N48" s="241"/>
      <c r="O48" s="241"/>
      <c r="P48" s="241"/>
      <c r="Q48" s="241"/>
      <c r="R48" s="241"/>
      <c r="S48" s="5"/>
      <c r="T48" s="5"/>
      <c r="U48" s="5"/>
      <c r="V48" s="5"/>
      <c r="W48" s="5"/>
      <c r="X48" s="5"/>
      <c r="Y48" s="5"/>
      <c r="Z48" s="5"/>
    </row>
    <row r="49" spans="1:26" ht="15" customHeight="1">
      <c r="A49" s="62"/>
      <c r="B49" s="241"/>
      <c r="C49" s="243"/>
      <c r="D49" s="243"/>
      <c r="E49" s="243"/>
      <c r="F49" s="243"/>
      <c r="G49" s="243"/>
      <c r="H49" s="241"/>
      <c r="I49" s="241"/>
      <c r="J49" s="241"/>
      <c r="K49" s="241"/>
      <c r="L49" s="241"/>
      <c r="M49" s="241"/>
      <c r="N49" s="241"/>
      <c r="O49" s="241"/>
      <c r="P49" s="241"/>
      <c r="Q49" s="241"/>
      <c r="R49" s="241"/>
      <c r="S49" s="5"/>
      <c r="T49" s="5"/>
      <c r="U49" s="5"/>
      <c r="V49" s="5"/>
      <c r="W49" s="5"/>
      <c r="X49" s="5"/>
      <c r="Y49" s="5"/>
      <c r="Z49" s="5"/>
    </row>
    <row r="50" spans="1:26" ht="15" customHeight="1">
      <c r="A50" s="62"/>
      <c r="B50" s="241"/>
      <c r="C50" s="243"/>
      <c r="D50" s="243"/>
      <c r="E50" s="243"/>
      <c r="F50" s="243"/>
      <c r="G50" s="243"/>
      <c r="H50" s="241"/>
      <c r="I50" s="241"/>
      <c r="J50" s="241"/>
      <c r="K50" s="241"/>
      <c r="L50" s="241"/>
      <c r="M50" s="241"/>
      <c r="N50" s="241"/>
      <c r="O50" s="241"/>
      <c r="P50" s="241"/>
      <c r="Q50" s="241"/>
      <c r="R50" s="241"/>
      <c r="S50" s="5"/>
      <c r="T50" s="5"/>
      <c r="U50" s="5"/>
      <c r="V50" s="5"/>
      <c r="W50" s="5"/>
      <c r="X50" s="5"/>
      <c r="Y50" s="5"/>
      <c r="Z50" s="5"/>
    </row>
    <row r="51" spans="1:26" ht="15" customHeight="1">
      <c r="A51" s="62"/>
      <c r="B51" s="241"/>
      <c r="C51" s="243"/>
      <c r="D51" s="243"/>
      <c r="E51" s="243"/>
      <c r="F51" s="243"/>
      <c r="G51" s="243"/>
      <c r="H51" s="241"/>
      <c r="I51" s="241"/>
      <c r="J51" s="241"/>
      <c r="K51" s="241"/>
      <c r="L51" s="241"/>
      <c r="M51" s="241"/>
      <c r="N51" s="241"/>
      <c r="O51" s="241"/>
      <c r="P51" s="241"/>
      <c r="Q51" s="241"/>
      <c r="R51" s="241"/>
      <c r="S51" s="5"/>
      <c r="T51" s="5"/>
      <c r="U51" s="5"/>
      <c r="V51" s="5"/>
      <c r="W51" s="5"/>
      <c r="X51" s="5"/>
      <c r="Y51" s="5"/>
      <c r="Z51" s="5"/>
    </row>
    <row r="52" spans="1:26" ht="15" customHeight="1">
      <c r="A52" s="62"/>
      <c r="B52" s="241"/>
      <c r="C52" s="243"/>
      <c r="D52" s="243"/>
      <c r="E52" s="243"/>
      <c r="F52" s="243"/>
      <c r="G52" s="243"/>
      <c r="H52" s="241"/>
      <c r="I52" s="241"/>
      <c r="J52" s="241"/>
      <c r="K52" s="241"/>
      <c r="L52" s="241"/>
      <c r="M52" s="241"/>
      <c r="N52" s="241"/>
      <c r="O52" s="241"/>
      <c r="P52" s="241"/>
      <c r="Q52" s="241"/>
      <c r="R52" s="241"/>
      <c r="S52" s="5"/>
      <c r="T52" s="5"/>
      <c r="U52" s="5"/>
      <c r="V52" s="5"/>
      <c r="W52" s="5"/>
      <c r="X52" s="5"/>
      <c r="Y52" s="5"/>
      <c r="Z52" s="5"/>
    </row>
    <row r="53" spans="1:26" ht="15" customHeight="1">
      <c r="A53" s="62"/>
      <c r="B53" s="244"/>
      <c r="C53" s="245"/>
      <c r="D53" s="245"/>
      <c r="E53" s="245"/>
      <c r="F53" s="245"/>
      <c r="G53" s="245"/>
      <c r="H53" s="241"/>
      <c r="I53" s="241"/>
      <c r="J53" s="241"/>
      <c r="K53" s="241"/>
      <c r="L53" s="241"/>
      <c r="M53" s="241"/>
      <c r="N53" s="241"/>
      <c r="O53" s="241"/>
      <c r="P53" s="241"/>
      <c r="Q53" s="241"/>
      <c r="R53" s="241"/>
      <c r="S53" s="5"/>
      <c r="T53" s="5"/>
      <c r="U53" s="5"/>
      <c r="V53" s="5"/>
      <c r="W53" s="5"/>
      <c r="X53" s="5"/>
      <c r="Y53" s="5"/>
      <c r="Z53" s="5"/>
    </row>
    <row r="54" spans="1:26" ht="15" customHeight="1">
      <c r="A54" s="62"/>
      <c r="B54" s="330"/>
      <c r="C54" s="321"/>
      <c r="D54" s="321"/>
      <c r="E54" s="321"/>
      <c r="F54" s="321"/>
      <c r="G54" s="322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" customHeight="1">
      <c r="A55" s="62"/>
      <c r="B55" s="323"/>
      <c r="C55" s="324"/>
      <c r="D55" s="324"/>
      <c r="E55" s="324"/>
      <c r="F55" s="324"/>
      <c r="G55" s="32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62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62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62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62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" customHeight="1">
      <c r="A60" s="62"/>
      <c r="B60" s="5"/>
      <c r="C60" s="223"/>
      <c r="D60" s="223"/>
      <c r="E60" s="223"/>
      <c r="F60" s="223"/>
      <c r="G60" s="223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" customHeight="1">
      <c r="A61" s="62"/>
      <c r="B61" s="5"/>
      <c r="C61" s="223"/>
      <c r="D61" s="223"/>
      <c r="E61" s="223"/>
      <c r="F61" s="223"/>
      <c r="G61" s="223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" customHeight="1">
      <c r="A62" s="62"/>
      <c r="B62" s="5"/>
      <c r="C62" s="223"/>
      <c r="D62" s="223"/>
      <c r="E62" s="223"/>
      <c r="F62" s="223"/>
      <c r="G62" s="223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" customHeight="1">
      <c r="A63" s="62"/>
      <c r="B63" s="5"/>
      <c r="C63" s="223"/>
      <c r="D63" s="223"/>
      <c r="E63" s="223"/>
      <c r="F63" s="223"/>
      <c r="G63" s="223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" customHeight="1">
      <c r="A64" s="62"/>
      <c r="B64" s="5"/>
      <c r="C64" s="223"/>
      <c r="D64" s="223"/>
      <c r="E64" s="223"/>
      <c r="F64" s="223"/>
      <c r="G64" s="223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" customHeight="1">
      <c r="A65" s="62"/>
      <c r="B65" s="5"/>
      <c r="C65" s="223"/>
      <c r="D65" s="223"/>
      <c r="E65" s="223"/>
      <c r="F65" s="223"/>
      <c r="G65" s="223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" customHeight="1">
      <c r="A66" s="62"/>
      <c r="B66" s="5"/>
      <c r="C66" s="223"/>
      <c r="D66" s="223"/>
      <c r="E66" s="223"/>
      <c r="F66" s="223"/>
      <c r="G66" s="223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" customHeight="1">
      <c r="A67" s="62"/>
      <c r="B67" s="5"/>
      <c r="C67" s="223"/>
      <c r="D67" s="223"/>
      <c r="E67" s="223"/>
      <c r="F67" s="223"/>
      <c r="G67" s="223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" customHeight="1">
      <c r="A68" s="62"/>
      <c r="B68" s="5"/>
      <c r="C68" s="223"/>
      <c r="D68" s="223"/>
      <c r="E68" s="223"/>
      <c r="F68" s="223"/>
      <c r="G68" s="223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" customHeight="1">
      <c r="A69" s="62"/>
      <c r="B69" s="5"/>
      <c r="C69" s="223"/>
      <c r="D69" s="223"/>
      <c r="E69" s="223"/>
      <c r="F69" s="223"/>
      <c r="G69" s="223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" customHeight="1">
      <c r="A70" s="62"/>
      <c r="B70" s="5"/>
      <c r="C70" s="223"/>
      <c r="D70" s="223"/>
      <c r="E70" s="223"/>
      <c r="F70" s="223"/>
      <c r="G70" s="223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" customHeight="1">
      <c r="A71" s="62"/>
      <c r="B71" s="3"/>
      <c r="C71" s="224"/>
      <c r="D71" s="224"/>
      <c r="E71" s="224"/>
      <c r="F71" s="224"/>
      <c r="G71" s="224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" customHeight="1">
      <c r="A72" s="62"/>
      <c r="B72" s="5"/>
      <c r="C72" s="223"/>
      <c r="D72" s="223"/>
      <c r="E72" s="223"/>
      <c r="F72" s="223"/>
      <c r="G72" s="223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" customHeight="1">
      <c r="A73" s="62"/>
      <c r="B73" s="5"/>
      <c r="C73" s="223"/>
      <c r="D73" s="223"/>
      <c r="E73" s="223"/>
      <c r="F73" s="223"/>
      <c r="G73" s="223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" customHeight="1">
      <c r="A74" s="62"/>
      <c r="B74" s="5"/>
      <c r="C74" s="223"/>
      <c r="D74" s="223"/>
      <c r="E74" s="223"/>
      <c r="F74" s="223"/>
      <c r="G74" s="223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" customHeight="1">
      <c r="A75" s="62"/>
      <c r="B75" s="5"/>
      <c r="C75" s="223"/>
      <c r="D75" s="223"/>
      <c r="E75" s="223"/>
      <c r="F75" s="223"/>
      <c r="G75" s="223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" customHeight="1">
      <c r="A76" s="62"/>
      <c r="B76" s="5"/>
      <c r="C76" s="223"/>
      <c r="D76" s="223"/>
      <c r="E76" s="223"/>
      <c r="F76" s="223"/>
      <c r="G76" s="223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" customHeight="1">
      <c r="A77" s="62"/>
      <c r="B77" s="5"/>
      <c r="C77" s="223"/>
      <c r="D77" s="223"/>
      <c r="E77" s="223"/>
      <c r="F77" s="223"/>
      <c r="G77" s="223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" customHeight="1">
      <c r="A78" s="62"/>
      <c r="B78" s="5"/>
      <c r="C78" s="223"/>
      <c r="D78" s="223"/>
      <c r="E78" s="223"/>
      <c r="F78" s="223"/>
      <c r="G78" s="223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" customHeight="1">
      <c r="A79" s="62"/>
      <c r="B79" s="5"/>
      <c r="C79" s="223"/>
      <c r="D79" s="223"/>
      <c r="E79" s="223"/>
      <c r="F79" s="223"/>
      <c r="G79" s="223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" customHeight="1">
      <c r="A80" s="62"/>
      <c r="B80" s="5"/>
      <c r="C80" s="223"/>
      <c r="D80" s="223"/>
      <c r="E80" s="223"/>
      <c r="F80" s="223"/>
      <c r="G80" s="223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" customHeight="1">
      <c r="A81" s="62"/>
      <c r="B81" s="5"/>
      <c r="C81" s="223"/>
      <c r="D81" s="223"/>
      <c r="E81" s="223"/>
      <c r="F81" s="223"/>
      <c r="G81" s="223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" customHeight="1">
      <c r="A82" s="62"/>
      <c r="B82" s="5"/>
      <c r="C82" s="223"/>
      <c r="D82" s="223"/>
      <c r="E82" s="223"/>
      <c r="F82" s="223"/>
      <c r="G82" s="223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" customHeight="1">
      <c r="A83" s="62"/>
      <c r="B83" s="5"/>
      <c r="C83" s="223"/>
      <c r="D83" s="223"/>
      <c r="E83" s="223"/>
      <c r="F83" s="223"/>
      <c r="G83" s="223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" customHeight="1">
      <c r="A84" s="62"/>
      <c r="B84" s="5"/>
      <c r="C84" s="223"/>
      <c r="D84" s="223"/>
      <c r="E84" s="223"/>
      <c r="F84" s="223"/>
      <c r="G84" s="223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" customHeight="1">
      <c r="A85" s="62"/>
      <c r="B85" s="5"/>
      <c r="C85" s="223"/>
      <c r="D85" s="223"/>
      <c r="E85" s="223"/>
      <c r="F85" s="223"/>
      <c r="G85" s="223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" customHeight="1">
      <c r="A86" s="62"/>
      <c r="B86" s="5"/>
      <c r="C86" s="223"/>
      <c r="D86" s="223"/>
      <c r="E86" s="223"/>
      <c r="F86" s="223"/>
      <c r="G86" s="223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" customHeight="1">
      <c r="A87" s="62"/>
      <c r="B87" s="5"/>
      <c r="C87" s="223"/>
      <c r="D87" s="223"/>
      <c r="E87" s="223"/>
      <c r="F87" s="223"/>
      <c r="G87" s="223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" customHeight="1">
      <c r="A88" s="62"/>
      <c r="B88" s="5"/>
      <c r="C88" s="223"/>
      <c r="D88" s="223"/>
      <c r="E88" s="223"/>
      <c r="F88" s="223"/>
      <c r="G88" s="223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" customHeight="1">
      <c r="A89" s="62"/>
      <c r="B89" s="5"/>
      <c r="C89" s="223"/>
      <c r="D89" s="223"/>
      <c r="E89" s="223"/>
      <c r="F89" s="223"/>
      <c r="G89" s="223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" customHeight="1">
      <c r="A90" s="62"/>
      <c r="B90" s="5"/>
      <c r="C90" s="223"/>
      <c r="D90" s="223"/>
      <c r="E90" s="223"/>
      <c r="F90" s="223"/>
      <c r="G90" s="223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" customHeight="1">
      <c r="A91" s="62"/>
      <c r="B91" s="5"/>
      <c r="C91" s="223"/>
      <c r="D91" s="223"/>
      <c r="E91" s="223"/>
      <c r="F91" s="223"/>
      <c r="G91" s="223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" customHeight="1">
      <c r="A92" s="62"/>
      <c r="B92" s="5"/>
      <c r="C92" s="223"/>
      <c r="D92" s="223"/>
      <c r="E92" s="223"/>
      <c r="F92" s="223"/>
      <c r="G92" s="223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" customHeight="1">
      <c r="A93" s="62"/>
      <c r="B93" s="5"/>
      <c r="C93" s="223"/>
      <c r="D93" s="223"/>
      <c r="E93" s="223"/>
      <c r="F93" s="223"/>
      <c r="G93" s="223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" customHeight="1">
      <c r="A94" s="62"/>
      <c r="B94" s="5"/>
      <c r="C94" s="223"/>
      <c r="D94" s="223"/>
      <c r="E94" s="223"/>
      <c r="F94" s="223"/>
      <c r="G94" s="223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" customHeight="1">
      <c r="A95" s="62"/>
      <c r="B95" s="5"/>
      <c r="C95" s="223"/>
      <c r="D95" s="223"/>
      <c r="E95" s="223"/>
      <c r="F95" s="223"/>
      <c r="G95" s="223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" customHeight="1">
      <c r="A96" s="62"/>
      <c r="B96" s="5"/>
      <c r="C96" s="223"/>
      <c r="D96" s="223"/>
      <c r="E96" s="223"/>
      <c r="F96" s="223"/>
      <c r="G96" s="223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" customHeight="1">
      <c r="A97" s="62"/>
      <c r="B97" s="5"/>
      <c r="C97" s="223"/>
      <c r="D97" s="223"/>
      <c r="E97" s="223"/>
      <c r="F97" s="223"/>
      <c r="G97" s="223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" customHeight="1">
      <c r="A98" s="62"/>
      <c r="B98" s="5"/>
      <c r="C98" s="223"/>
      <c r="D98" s="223"/>
      <c r="E98" s="223"/>
      <c r="F98" s="223"/>
      <c r="G98" s="223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" customHeight="1">
      <c r="A99" s="62"/>
      <c r="B99" s="5"/>
      <c r="C99" s="223"/>
      <c r="D99" s="223"/>
      <c r="E99" s="223"/>
      <c r="F99" s="223"/>
      <c r="G99" s="223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" customHeight="1">
      <c r="A100" s="62"/>
      <c r="B100" s="5"/>
      <c r="C100" s="223"/>
      <c r="D100" s="223"/>
      <c r="E100" s="223"/>
      <c r="F100" s="223"/>
      <c r="G100" s="223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" customHeight="1">
      <c r="A101" s="62"/>
      <c r="B101" s="5"/>
      <c r="C101" s="223"/>
      <c r="D101" s="223"/>
      <c r="E101" s="223"/>
      <c r="F101" s="223"/>
      <c r="G101" s="223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" customHeight="1">
      <c r="A102" s="62"/>
      <c r="B102" s="5"/>
      <c r="C102" s="223"/>
      <c r="D102" s="223"/>
      <c r="E102" s="223"/>
      <c r="F102" s="223"/>
      <c r="G102" s="223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" customHeight="1">
      <c r="A103" s="62"/>
      <c r="B103" s="3"/>
      <c r="C103" s="224"/>
      <c r="D103" s="224"/>
      <c r="E103" s="224"/>
      <c r="F103" s="224"/>
      <c r="G103" s="224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62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62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62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62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62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62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62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62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62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62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62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62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62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62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62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62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62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62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62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62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62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62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62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62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62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62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62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62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62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62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62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62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62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62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62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62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62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62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62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62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62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62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62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62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62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62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62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62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62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62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62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62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62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62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62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62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62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62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62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62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62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62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62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62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62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62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62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62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62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62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62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62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62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62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62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62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62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62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62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62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62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62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62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62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62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62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62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62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62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62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62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62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62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62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62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62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62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62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62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62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62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62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62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62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62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62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62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62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62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62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62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62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62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62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62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62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62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A2"/>
    <mergeCell ref="B1:G1"/>
    <mergeCell ref="B54:G55"/>
  </mergeCells>
  <pageMargins left="0.7" right="0.7" top="0.75" bottom="0.75" header="0" footer="0"/>
  <pageSetup orientation="portrait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500-00004A000000}">
          <x14:colorSeries rgb="FF00B050"/>
          <x14:sparklines>
            <x14:sparkline>
              <xm:f>'Activity Ratios'!B13:G13</xm:f>
              <xm:sqref>H13</xm:sqref>
            </x14:sparkline>
          </x14:sparklines>
        </x14:sparklineGroup>
        <x14:sparklineGroup displayEmptyCellsAs="gap" xr2:uid="{00000000-0003-0000-0500-000049000000}">
          <x14:colorSeries rgb="FF00B050"/>
          <x14:sparklines>
            <x14:sparkline>
              <xm:f>'Activity Ratios'!B12:G12</xm:f>
              <xm:sqref>H12</xm:sqref>
            </x14:sparkline>
          </x14:sparklines>
        </x14:sparklineGroup>
        <x14:sparklineGroup displayEmptyCellsAs="gap" xr2:uid="{00000000-0003-0000-0500-000048000000}">
          <x14:colorSeries rgb="FF00B050"/>
          <x14:sparklines>
            <x14:sparkline>
              <xm:f>'Activity Ratios'!B11:G11</xm:f>
              <xm:sqref>H11</xm:sqref>
            </x14:sparkline>
          </x14:sparklines>
        </x14:sparklineGroup>
        <x14:sparklineGroup displayEmptyCellsAs="gap" xr2:uid="{00000000-0003-0000-0500-000047000000}">
          <x14:colorSeries rgb="FF00B050"/>
          <x14:sparklines>
            <x14:sparkline>
              <xm:f>'Activity Ratios'!B9:G9</xm:f>
              <xm:sqref>H9</xm:sqref>
            </x14:sparkline>
          </x14:sparklines>
        </x14:sparklineGroup>
        <x14:sparklineGroup displayEmptyCellsAs="gap" xr2:uid="{00000000-0003-0000-0500-000046000000}">
          <x14:colorSeries rgb="FF00B050"/>
          <x14:sparklines>
            <x14:sparkline>
              <xm:f>'Activity Ratios'!B7:G7</xm:f>
              <xm:sqref>H7</xm:sqref>
            </x14:sparkline>
          </x14:sparklines>
        </x14:sparklineGroup>
        <x14:sparklineGroup displayEmptyCellsAs="gap" xr2:uid="{00000000-0003-0000-0500-000045000000}">
          <x14:colorSeries rgb="FF00B050"/>
          <x14:sparklines>
            <x14:sparkline>
              <xm:f>'Activity Ratios'!B6:G6</xm:f>
              <xm:sqref>H6</xm:sqref>
            </x14:sparkline>
          </x14:sparklines>
        </x14:sparklineGroup>
        <x14:sparklineGroup displayEmptyCellsAs="gap" xr2:uid="{00000000-0003-0000-0500-000044000000}">
          <x14:colorSeries rgb="FF00B050"/>
          <x14:sparklines>
            <x14:sparkline>
              <xm:f>'Activity Ratios'!B5:G5</xm:f>
              <xm:sqref>H5</xm:sqref>
            </x14:sparkline>
          </x14:sparklines>
        </x14:sparklineGroup>
        <x14:sparklineGroup displayEmptyCellsAs="gap" xr2:uid="{00000000-0003-0000-0500-000043000000}">
          <x14:colorSeries rgb="FF00B050"/>
          <x14:sparklines>
            <x14:sparkline>
              <xm:f>'Activity Ratios'!B4:G4</xm:f>
              <xm:sqref>H4</xm:sqref>
            </x14:sparkline>
          </x14:sparklines>
        </x14:sparklineGroup>
        <x14:sparklineGroup displayEmptyCellsAs="gap" xr2:uid="{00000000-0003-0000-0500-000042000000}">
          <x14:colorSeries rgb="FF00B050"/>
          <x14:sparklines>
            <x14:sparkline>
              <xm:f>'Activity Ratios'!B3:G3</xm:f>
              <xm:sqref>H3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Z1000"/>
  <sheetViews>
    <sheetView workbookViewId="0">
      <selection sqref="A1:A2"/>
    </sheetView>
  </sheetViews>
  <sheetFormatPr defaultColWidth="12.625" defaultRowHeight="15" customHeight="1"/>
  <cols>
    <col min="1" max="1" width="10.25" customWidth="1"/>
    <col min="2" max="2" width="33.75" customWidth="1"/>
    <col min="3" max="3" width="8.75" customWidth="1"/>
    <col min="4" max="4" width="12.5" customWidth="1"/>
    <col min="5" max="5" width="11.5" customWidth="1"/>
    <col min="6" max="6" width="11" customWidth="1"/>
    <col min="7" max="7" width="11.5" customWidth="1"/>
    <col min="8" max="18" width="6.875" customWidth="1"/>
    <col min="19" max="26" width="10" customWidth="1"/>
  </cols>
  <sheetData>
    <row r="1" spans="1:26" ht="30" customHeight="1">
      <c r="A1" s="309"/>
      <c r="B1" s="327" t="s">
        <v>105</v>
      </c>
      <c r="C1" s="328"/>
      <c r="D1" s="328"/>
      <c r="E1" s="328"/>
      <c r="F1" s="328"/>
      <c r="G1" s="331"/>
      <c r="H1" s="225" t="s">
        <v>95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" customHeight="1">
      <c r="A2" s="310"/>
      <c r="B2" s="226"/>
      <c r="C2" s="227"/>
      <c r="D2" s="228">
        <v>2019</v>
      </c>
      <c r="E2" s="228">
        <v>2020</v>
      </c>
      <c r="F2" s="228">
        <v>2021</v>
      </c>
      <c r="G2" s="229">
        <v>2022</v>
      </c>
      <c r="H2" s="230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customHeight="1">
      <c r="A3" s="17"/>
      <c r="B3" s="233" t="s">
        <v>106</v>
      </c>
      <c r="C3" s="234"/>
      <c r="D3" s="234">
        <f>SUM('Balance Sheets'!E13:E17)/'Balance Sheets'!E49</f>
        <v>12.92847441638788</v>
      </c>
      <c r="E3" s="234">
        <f>SUM('Balance Sheets'!F13:F17)/'Balance Sheets'!F49</f>
        <v>14.617801816048871</v>
      </c>
      <c r="F3" s="234">
        <f>SUM('Balance Sheets'!G13:G17)/'Balance Sheets'!G49</f>
        <v>17.327468512377045</v>
      </c>
      <c r="G3" s="236">
        <f>SUM('Balance Sheets'!H13:H17)/'Balance Sheets'!H49</f>
        <v>17.026390796437191</v>
      </c>
      <c r="H3" s="230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" customHeight="1">
      <c r="A4" s="17"/>
      <c r="B4" s="208" t="s">
        <v>107</v>
      </c>
      <c r="C4" s="234"/>
      <c r="D4" s="234">
        <f>('Balance Sheets'!E16+'Balance Sheets'!E17+'Balance Sheets'!E14+'Balance Sheets'!E15)/'Balance Sheets'!E49</f>
        <v>11.381394069190323</v>
      </c>
      <c r="E4" s="234">
        <f>('Balance Sheets'!F16+'Balance Sheets'!F17+'Balance Sheets'!F14+'Balance Sheets'!F15)/'Balance Sheets'!F49</f>
        <v>12.863267653830601</v>
      </c>
      <c r="F4" s="234">
        <f>('Balance Sheets'!G16+'Balance Sheets'!G17+'Balance Sheets'!G14+'Balance Sheets'!G15)/'Balance Sheets'!G49</f>
        <v>15.04800882744434</v>
      </c>
      <c r="G4" s="236">
        <f>('Balance Sheets'!H16+'Balance Sheets'!H17+'Balance Sheets'!H14+'Balance Sheets'!H15)/'Balance Sheets'!H49</f>
        <v>14.783218974167969</v>
      </c>
      <c r="H4" s="230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" customHeight="1">
      <c r="A5" s="17"/>
      <c r="B5" s="208" t="s">
        <v>108</v>
      </c>
      <c r="C5" s="234"/>
      <c r="D5" s="234">
        <f>('Balance Sheets'!E17+'Balance Sheets'!E16)/'Balance Sheets'!E49</f>
        <v>10.077488341310882</v>
      </c>
      <c r="E5" s="234">
        <f>('Balance Sheets'!F17+'Balance Sheets'!F16)/'Balance Sheets'!F49</f>
        <v>11.552712058337677</v>
      </c>
      <c r="F5" s="234">
        <f>('Balance Sheets'!G17+'Balance Sheets'!G16)/'Balance Sheets'!G49</f>
        <v>13.642672674491108</v>
      </c>
      <c r="G5" s="236">
        <f>('Balance Sheets'!H17+'Balance Sheets'!H16)/'Balance Sheets'!H49</f>
        <v>13.371050706496126</v>
      </c>
      <c r="H5" s="230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" customHeight="1">
      <c r="A6" s="17"/>
      <c r="B6" s="208" t="s">
        <v>109</v>
      </c>
      <c r="C6" s="234"/>
      <c r="D6" s="234">
        <f>SUM('Balance Sheets'!E14:E17)/D9</f>
        <v>0.40726004593147497</v>
      </c>
      <c r="E6" s="234">
        <f>SUM('Balance Sheets'!F14:F17)/E9</f>
        <v>0.48195342278234016</v>
      </c>
      <c r="F6" s="234">
        <f>SUM('Balance Sheets'!G14:G17)/F9</f>
        <v>0.49793050795311439</v>
      </c>
      <c r="G6" s="234">
        <f>SUM('Balance Sheets'!H14:H17)/G9</f>
        <v>0.48965632119921843</v>
      </c>
      <c r="H6" s="230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" customHeight="1">
      <c r="A7" s="17"/>
      <c r="B7" s="208" t="s">
        <v>110</v>
      </c>
      <c r="C7" s="237"/>
      <c r="D7" s="237">
        <f>'Activity Ratios'!D4+'Activity Ratios'!D6-'Activity Ratios'!D9</f>
        <v>68.487135175999825</v>
      </c>
      <c r="E7" s="237">
        <f>'Activity Ratios'!E4+'Activity Ratios'!E6-'Activity Ratios'!E9</f>
        <v>74.734774134375243</v>
      </c>
      <c r="F7" s="237">
        <f>'Activity Ratios'!F4+'Activity Ratios'!F6-'Activity Ratios'!F9</f>
        <v>88.531956382621146</v>
      </c>
      <c r="G7" s="237">
        <f>'Activity Ratios'!G4+'Activity Ratios'!G6-'Activity Ratios'!G9</f>
        <v>98.946143194275223</v>
      </c>
      <c r="H7" s="230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" customHeight="1">
      <c r="A8" s="42"/>
      <c r="B8" s="208" t="s">
        <v>111</v>
      </c>
      <c r="C8" s="234"/>
      <c r="D8" s="234">
        <f>'Activity Ratios'!D4+'Activity Ratios'!D6-'Activity Ratios'!D10</f>
        <v>90.740676548917293</v>
      </c>
      <c r="E8" s="234">
        <f>'Activity Ratios'!E4+'Activity Ratios'!E6-'Activity Ratios'!E10</f>
        <v>98.071638433026052</v>
      </c>
      <c r="F8" s="234">
        <f>'Activity Ratios'!F4+'Activity Ratios'!F6-'Activity Ratios'!F10</f>
        <v>109.33678181747726</v>
      </c>
      <c r="G8" s="234">
        <f>'Activity Ratios'!G4+'Activity Ratios'!G6-'Activity Ratios'!G10</f>
        <v>114.59176402449019</v>
      </c>
      <c r="H8" s="230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" customHeight="1">
      <c r="A9" s="17"/>
      <c r="B9" s="208" t="s">
        <v>112</v>
      </c>
      <c r="C9" s="246"/>
      <c r="D9" s="246">
        <f>(('Income Statements'!E$7+'Income Statements'!E$10+'Income Statements'!E$11-'Income Statements'!N$54-'Income Statements'!N$79-'Income Statements'!N$55)*1000)/360</f>
        <v>83030804766.666672</v>
      </c>
      <c r="E9" s="246">
        <f>(('Income Statements'!F$7+'Income Statements'!F$10+'Income Statements'!F$11-'Income Statements'!O$54-'Income Statements'!O$79-'Income Statements'!O$55)*1000)/360</f>
        <v>86516444977.777771</v>
      </c>
      <c r="F9" s="246">
        <f>(('Income Statements'!G$7+'Income Statements'!G$10+'Income Statements'!G$11-'Income Statements'!P$54-'Income Statements'!P$79-'Income Statements'!P$55)*1000)/360</f>
        <v>96059554522.222229</v>
      </c>
      <c r="G9" s="246">
        <f>(('Income Statements'!H$7+'Income Statements'!H$10+'Income Statements'!H$11-'Income Statements'!Q$54-'Income Statements'!Q$79-'Income Statements'!Q$55)*1000)/360</f>
        <v>110554310036.11111</v>
      </c>
      <c r="H9" s="240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" customHeight="1">
      <c r="A10" s="17"/>
      <c r="B10" s="247"/>
      <c r="C10" s="242"/>
      <c r="D10" s="242"/>
      <c r="E10" s="242"/>
      <c r="F10" s="242"/>
      <c r="G10" s="242"/>
      <c r="H10" s="241"/>
      <c r="I10" s="241"/>
      <c r="J10" s="241"/>
      <c r="K10" s="241"/>
      <c r="L10" s="241"/>
      <c r="M10" s="241"/>
      <c r="N10" s="241"/>
      <c r="O10" s="241"/>
      <c r="P10" s="241"/>
      <c r="Q10" s="241"/>
      <c r="R10" s="241"/>
      <c r="S10" s="5"/>
      <c r="T10" s="5"/>
      <c r="U10" s="5"/>
      <c r="V10" s="5"/>
      <c r="W10" s="5"/>
      <c r="X10" s="5"/>
      <c r="Y10" s="5"/>
      <c r="Z10" s="5"/>
    </row>
    <row r="11" spans="1:26" ht="15" customHeight="1">
      <c r="A11" s="17"/>
      <c r="B11" s="247"/>
      <c r="C11" s="242"/>
      <c r="D11" s="242"/>
      <c r="E11" s="242"/>
      <c r="F11" s="242"/>
      <c r="G11" s="242"/>
      <c r="H11" s="241"/>
      <c r="I11" s="241"/>
      <c r="J11" s="241"/>
      <c r="K11" s="241"/>
      <c r="L11" s="241"/>
      <c r="M11" s="241"/>
      <c r="N11" s="241"/>
      <c r="O11" s="241"/>
      <c r="P11" s="241"/>
      <c r="Q11" s="241"/>
      <c r="R11" s="241"/>
      <c r="S11" s="5"/>
      <c r="T11" s="5"/>
      <c r="U11" s="5"/>
      <c r="V11" s="5"/>
      <c r="W11" s="5"/>
      <c r="X11" s="5"/>
      <c r="Y11" s="5"/>
      <c r="Z11" s="5"/>
    </row>
    <row r="12" spans="1:26" ht="15" customHeight="1">
      <c r="A12" s="17"/>
      <c r="B12" s="247"/>
      <c r="C12" s="242"/>
      <c r="D12" s="242"/>
      <c r="E12" s="242"/>
      <c r="F12" s="242"/>
      <c r="G12" s="242"/>
      <c r="H12" s="241"/>
      <c r="I12" s="241"/>
      <c r="J12" s="241"/>
      <c r="K12" s="241"/>
      <c r="L12" s="241"/>
      <c r="M12" s="241"/>
      <c r="N12" s="241"/>
      <c r="O12" s="241"/>
      <c r="P12" s="241"/>
      <c r="Q12" s="241"/>
      <c r="R12" s="241"/>
      <c r="S12" s="5"/>
      <c r="T12" s="5"/>
      <c r="U12" s="5"/>
      <c r="V12" s="5"/>
      <c r="W12" s="5"/>
      <c r="X12" s="5"/>
      <c r="Y12" s="5"/>
      <c r="Z12" s="5"/>
    </row>
    <row r="13" spans="1:26" ht="15" customHeight="1">
      <c r="A13" s="17"/>
      <c r="B13" s="241"/>
      <c r="C13" s="242"/>
      <c r="D13" s="242"/>
      <c r="E13" s="242"/>
      <c r="F13" s="242"/>
      <c r="G13" s="242"/>
      <c r="H13" s="241"/>
      <c r="I13" s="241"/>
      <c r="J13" s="241"/>
      <c r="K13" s="241"/>
      <c r="L13" s="241"/>
      <c r="M13" s="241"/>
      <c r="N13" s="241"/>
      <c r="O13" s="241"/>
      <c r="P13" s="241"/>
      <c r="Q13" s="241"/>
      <c r="R13" s="241"/>
      <c r="S13" s="5"/>
      <c r="T13" s="5"/>
      <c r="U13" s="5"/>
      <c r="V13" s="5"/>
      <c r="W13" s="5"/>
      <c r="X13" s="5"/>
      <c r="Y13" s="5"/>
      <c r="Z13" s="5"/>
    </row>
    <row r="14" spans="1:26" ht="15" customHeight="1">
      <c r="A14" s="17"/>
      <c r="B14" s="241"/>
      <c r="C14" s="243"/>
      <c r="D14" s="243"/>
      <c r="E14" s="243"/>
      <c r="F14" s="243"/>
      <c r="G14" s="243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5"/>
      <c r="T14" s="5"/>
      <c r="U14" s="5"/>
      <c r="V14" s="5"/>
      <c r="W14" s="5"/>
      <c r="X14" s="5"/>
      <c r="Y14" s="5"/>
      <c r="Z14" s="5"/>
    </row>
    <row r="15" spans="1:26" ht="15" customHeight="1">
      <c r="A15" s="17"/>
      <c r="B15" s="241"/>
      <c r="C15" s="243"/>
      <c r="D15" s="243"/>
      <c r="E15" s="243"/>
      <c r="F15" s="243"/>
      <c r="G15" s="243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5"/>
      <c r="T15" s="5"/>
      <c r="U15" s="5"/>
      <c r="V15" s="5"/>
      <c r="W15" s="5"/>
      <c r="X15" s="5"/>
      <c r="Y15" s="5"/>
      <c r="Z15" s="5"/>
    </row>
    <row r="16" spans="1:26" ht="15" customHeight="1">
      <c r="A16" s="17"/>
      <c r="B16" s="241"/>
      <c r="C16" s="243"/>
      <c r="D16" s="243"/>
      <c r="E16" s="243"/>
      <c r="F16" s="243"/>
      <c r="G16" s="243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5"/>
      <c r="T16" s="5"/>
      <c r="U16" s="5"/>
      <c r="V16" s="5"/>
      <c r="W16" s="5"/>
      <c r="X16" s="5"/>
      <c r="Y16" s="5"/>
      <c r="Z16" s="5"/>
    </row>
    <row r="17" spans="1:26" ht="15" customHeight="1">
      <c r="A17" s="17"/>
      <c r="B17" s="241"/>
      <c r="C17" s="243"/>
      <c r="D17" s="243"/>
      <c r="E17" s="243"/>
      <c r="F17" s="243"/>
      <c r="G17" s="243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5"/>
      <c r="T17" s="5"/>
      <c r="U17" s="5"/>
      <c r="V17" s="5"/>
      <c r="W17" s="5"/>
      <c r="X17" s="5"/>
      <c r="Y17" s="5"/>
      <c r="Z17" s="5"/>
    </row>
    <row r="18" spans="1:26" ht="15" customHeight="1">
      <c r="A18" s="62"/>
      <c r="B18" s="241"/>
      <c r="C18" s="243"/>
      <c r="D18" s="243"/>
      <c r="E18" s="243"/>
      <c r="F18" s="243"/>
      <c r="G18" s="243"/>
      <c r="H18" s="241"/>
      <c r="I18" s="241"/>
      <c r="J18" s="241"/>
      <c r="K18" s="241"/>
      <c r="L18" s="241"/>
      <c r="M18" s="241"/>
      <c r="N18" s="241"/>
      <c r="O18" s="241"/>
      <c r="P18" s="241"/>
      <c r="Q18" s="241"/>
      <c r="R18" s="241"/>
      <c r="S18" s="5"/>
      <c r="T18" s="5"/>
      <c r="U18" s="5"/>
      <c r="V18" s="5"/>
      <c r="W18" s="5"/>
      <c r="X18" s="5"/>
      <c r="Y18" s="5"/>
      <c r="Z18" s="5"/>
    </row>
    <row r="19" spans="1:26" ht="15" customHeight="1">
      <c r="A19" s="62"/>
      <c r="B19" s="241"/>
      <c r="C19" s="243"/>
      <c r="D19" s="243"/>
      <c r="E19" s="243"/>
      <c r="F19" s="243"/>
      <c r="G19" s="243"/>
      <c r="H19" s="241"/>
      <c r="I19" s="241"/>
      <c r="J19" s="241"/>
      <c r="K19" s="241"/>
      <c r="L19" s="241"/>
      <c r="M19" s="241"/>
      <c r="N19" s="241"/>
      <c r="O19" s="241"/>
      <c r="P19" s="241"/>
      <c r="Q19" s="241"/>
      <c r="R19" s="241"/>
      <c r="S19" s="5"/>
      <c r="T19" s="5"/>
      <c r="U19" s="5"/>
      <c r="V19" s="5"/>
      <c r="W19" s="5"/>
      <c r="X19" s="5"/>
      <c r="Y19" s="5"/>
      <c r="Z19" s="5"/>
    </row>
    <row r="20" spans="1:26" ht="15" customHeight="1">
      <c r="A20" s="62"/>
      <c r="B20" s="241"/>
      <c r="C20" s="243"/>
      <c r="D20" s="243"/>
      <c r="E20" s="243"/>
      <c r="F20" s="243"/>
      <c r="G20" s="243"/>
      <c r="H20" s="241"/>
      <c r="I20" s="241"/>
      <c r="J20" s="241"/>
      <c r="K20" s="241"/>
      <c r="L20" s="241"/>
      <c r="M20" s="241"/>
      <c r="N20" s="241"/>
      <c r="O20" s="241"/>
      <c r="P20" s="241"/>
      <c r="Q20" s="241"/>
      <c r="R20" s="241"/>
      <c r="S20" s="5"/>
      <c r="T20" s="5"/>
      <c r="U20" s="5"/>
      <c r="V20" s="5"/>
      <c r="W20" s="5"/>
      <c r="X20" s="5"/>
      <c r="Y20" s="5"/>
      <c r="Z20" s="5"/>
    </row>
    <row r="21" spans="1:26" ht="15" customHeight="1">
      <c r="A21" s="62"/>
      <c r="B21" s="244"/>
      <c r="C21" s="245"/>
      <c r="D21" s="245"/>
      <c r="E21" s="245"/>
      <c r="F21" s="245"/>
      <c r="G21" s="245"/>
      <c r="H21" s="241"/>
      <c r="I21" s="241"/>
      <c r="J21" s="241"/>
      <c r="K21" s="241"/>
      <c r="L21" s="241"/>
      <c r="M21" s="241"/>
      <c r="N21" s="241"/>
      <c r="O21" s="241"/>
      <c r="P21" s="241"/>
      <c r="Q21" s="241"/>
      <c r="R21" s="241"/>
      <c r="S21" s="5"/>
      <c r="T21" s="5"/>
      <c r="U21" s="5"/>
      <c r="V21" s="5"/>
      <c r="W21" s="5"/>
      <c r="X21" s="5"/>
      <c r="Y21" s="5"/>
      <c r="Z21" s="5"/>
    </row>
    <row r="22" spans="1:26" ht="15" customHeight="1">
      <c r="A22" s="62"/>
      <c r="B22" s="241"/>
      <c r="C22" s="241"/>
      <c r="D22" s="241"/>
      <c r="E22" s="241"/>
      <c r="F22" s="241"/>
      <c r="G22" s="241"/>
      <c r="H22" s="241"/>
      <c r="I22" s="241"/>
      <c r="J22" s="241"/>
      <c r="K22" s="241"/>
      <c r="L22" s="241"/>
      <c r="M22" s="241"/>
      <c r="N22" s="241"/>
      <c r="O22" s="241"/>
      <c r="P22" s="241"/>
      <c r="Q22" s="241"/>
      <c r="R22" s="241"/>
      <c r="S22" s="5"/>
      <c r="T22" s="5"/>
      <c r="U22" s="5"/>
      <c r="V22" s="5"/>
      <c r="W22" s="5"/>
      <c r="X22" s="5"/>
      <c r="Y22" s="5"/>
      <c r="Z22" s="5"/>
    </row>
    <row r="23" spans="1:26" ht="15" customHeight="1">
      <c r="A23" s="62"/>
      <c r="B23" s="241"/>
      <c r="C23" s="241"/>
      <c r="D23" s="241"/>
      <c r="E23" s="241"/>
      <c r="F23" s="241"/>
      <c r="G23" s="241"/>
      <c r="H23" s="241"/>
      <c r="I23" s="241"/>
      <c r="J23" s="241"/>
      <c r="K23" s="241"/>
      <c r="L23" s="241"/>
      <c r="M23" s="241"/>
      <c r="N23" s="241"/>
      <c r="O23" s="241"/>
      <c r="P23" s="241"/>
      <c r="Q23" s="241"/>
      <c r="R23" s="241"/>
      <c r="S23" s="5"/>
      <c r="T23" s="5"/>
      <c r="U23" s="5"/>
      <c r="V23" s="5"/>
      <c r="W23" s="5"/>
      <c r="X23" s="5"/>
      <c r="Y23" s="5"/>
      <c r="Z23" s="5"/>
    </row>
    <row r="24" spans="1:26" ht="15" customHeight="1">
      <c r="A24" s="62"/>
      <c r="B24" s="241"/>
      <c r="C24" s="241"/>
      <c r="D24" s="241"/>
      <c r="E24" s="241"/>
      <c r="F24" s="241"/>
      <c r="G24" s="241"/>
      <c r="H24" s="241"/>
      <c r="I24" s="241"/>
      <c r="J24" s="241"/>
      <c r="K24" s="241"/>
      <c r="L24" s="241"/>
      <c r="M24" s="241"/>
      <c r="N24" s="241"/>
      <c r="O24" s="241"/>
      <c r="P24" s="241"/>
      <c r="Q24" s="241"/>
      <c r="R24" s="241"/>
      <c r="S24" s="5"/>
      <c r="T24" s="5"/>
      <c r="U24" s="5"/>
      <c r="V24" s="5"/>
      <c r="W24" s="5"/>
      <c r="X24" s="5"/>
      <c r="Y24" s="5"/>
      <c r="Z24" s="5"/>
    </row>
    <row r="25" spans="1:26" ht="15" customHeight="1">
      <c r="A25" s="62"/>
      <c r="B25" s="241"/>
      <c r="C25" s="243"/>
      <c r="D25" s="243"/>
      <c r="E25" s="243"/>
      <c r="F25" s="243"/>
      <c r="G25" s="243"/>
      <c r="H25" s="241"/>
      <c r="I25" s="241"/>
      <c r="J25" s="241"/>
      <c r="K25" s="241"/>
      <c r="L25" s="241"/>
      <c r="M25" s="241"/>
      <c r="N25" s="241"/>
      <c r="O25" s="241"/>
      <c r="P25" s="241"/>
      <c r="Q25" s="241"/>
      <c r="R25" s="241"/>
      <c r="S25" s="5"/>
      <c r="T25" s="5"/>
      <c r="U25" s="5"/>
      <c r="V25" s="5"/>
      <c r="W25" s="5"/>
      <c r="X25" s="5"/>
      <c r="Y25" s="5"/>
      <c r="Z25" s="5"/>
    </row>
    <row r="26" spans="1:26" ht="15" customHeight="1">
      <c r="A26" s="62"/>
      <c r="B26" s="241"/>
      <c r="C26" s="243"/>
      <c r="D26" s="243"/>
      <c r="E26" s="243"/>
      <c r="F26" s="243"/>
      <c r="G26" s="243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5"/>
      <c r="T26" s="5"/>
      <c r="U26" s="5"/>
      <c r="V26" s="5"/>
      <c r="W26" s="5"/>
      <c r="X26" s="5"/>
      <c r="Y26" s="5"/>
      <c r="Z26" s="5"/>
    </row>
    <row r="27" spans="1:26" ht="15" customHeight="1">
      <c r="A27" s="62"/>
      <c r="B27" s="241"/>
      <c r="C27" s="243"/>
      <c r="D27" s="243"/>
      <c r="E27" s="243"/>
      <c r="F27" s="243"/>
      <c r="G27" s="243"/>
      <c r="H27" s="241"/>
      <c r="I27" s="241"/>
      <c r="J27" s="241"/>
      <c r="K27" s="241"/>
      <c r="L27" s="241"/>
      <c r="M27" s="241"/>
      <c r="N27" s="241"/>
      <c r="O27" s="241"/>
      <c r="P27" s="241"/>
      <c r="Q27" s="241"/>
      <c r="R27" s="241"/>
      <c r="S27" s="3"/>
      <c r="T27" s="3"/>
      <c r="U27" s="3"/>
      <c r="V27" s="3"/>
      <c r="W27" s="3"/>
      <c r="X27" s="3"/>
      <c r="Y27" s="3"/>
      <c r="Z27" s="3"/>
    </row>
    <row r="28" spans="1:26" ht="15" customHeight="1">
      <c r="A28" s="62"/>
      <c r="B28" s="241"/>
      <c r="C28" s="243"/>
      <c r="D28" s="243"/>
      <c r="E28" s="243"/>
      <c r="F28" s="243"/>
      <c r="G28" s="243"/>
      <c r="H28" s="241"/>
      <c r="I28" s="241"/>
      <c r="J28" s="241"/>
      <c r="K28" s="241"/>
      <c r="L28" s="241"/>
      <c r="M28" s="241"/>
      <c r="N28" s="241"/>
      <c r="O28" s="241"/>
      <c r="P28" s="241"/>
      <c r="Q28" s="241"/>
      <c r="R28" s="241"/>
      <c r="S28" s="5"/>
      <c r="T28" s="5"/>
      <c r="U28" s="5"/>
      <c r="V28" s="5"/>
      <c r="W28" s="5"/>
      <c r="X28" s="5"/>
      <c r="Y28" s="5"/>
      <c r="Z28" s="5"/>
    </row>
    <row r="29" spans="1:26" ht="15" customHeight="1">
      <c r="A29" s="62"/>
      <c r="B29" s="241"/>
      <c r="C29" s="243"/>
      <c r="D29" s="243"/>
      <c r="E29" s="243"/>
      <c r="F29" s="243"/>
      <c r="G29" s="243"/>
      <c r="H29" s="241"/>
      <c r="I29" s="241"/>
      <c r="J29" s="241"/>
      <c r="K29" s="241"/>
      <c r="L29" s="241"/>
      <c r="M29" s="241"/>
      <c r="N29" s="241"/>
      <c r="O29" s="241"/>
      <c r="P29" s="241"/>
      <c r="Q29" s="244"/>
      <c r="R29" s="244"/>
      <c r="S29" s="5"/>
      <c r="T29" s="5"/>
      <c r="U29" s="5"/>
      <c r="V29" s="5"/>
      <c r="W29" s="5"/>
      <c r="X29" s="5"/>
      <c r="Y29" s="5"/>
      <c r="Z29" s="5"/>
    </row>
    <row r="30" spans="1:26" ht="15" customHeight="1">
      <c r="A30" s="62"/>
      <c r="B30" s="241"/>
      <c r="C30" s="243"/>
      <c r="D30" s="243"/>
      <c r="E30" s="243"/>
      <c r="F30" s="243"/>
      <c r="G30" s="243"/>
      <c r="H30" s="241"/>
      <c r="I30" s="241"/>
      <c r="J30" s="241"/>
      <c r="K30" s="241"/>
      <c r="L30" s="241"/>
      <c r="M30" s="241"/>
      <c r="N30" s="241"/>
      <c r="O30" s="241"/>
      <c r="P30" s="241"/>
      <c r="Q30" s="241"/>
      <c r="R30" s="241"/>
      <c r="S30" s="5"/>
      <c r="T30" s="5"/>
      <c r="U30" s="5"/>
      <c r="V30" s="5"/>
      <c r="W30" s="5"/>
      <c r="X30" s="5"/>
      <c r="Y30" s="5"/>
      <c r="Z30" s="5"/>
    </row>
    <row r="31" spans="1:26" ht="15" customHeight="1">
      <c r="A31" s="62"/>
      <c r="B31" s="241"/>
      <c r="C31" s="243"/>
      <c r="D31" s="243"/>
      <c r="E31" s="243"/>
      <c r="F31" s="243"/>
      <c r="G31" s="243"/>
      <c r="H31" s="241"/>
      <c r="I31" s="241"/>
      <c r="J31" s="241"/>
      <c r="K31" s="241"/>
      <c r="L31" s="241"/>
      <c r="M31" s="241"/>
      <c r="N31" s="241"/>
      <c r="O31" s="241"/>
      <c r="P31" s="241"/>
      <c r="Q31" s="241"/>
      <c r="R31" s="241"/>
      <c r="S31" s="5"/>
      <c r="T31" s="5"/>
      <c r="U31" s="5"/>
      <c r="V31" s="5"/>
      <c r="W31" s="5"/>
      <c r="X31" s="5"/>
      <c r="Y31" s="5"/>
      <c r="Z31" s="5"/>
    </row>
    <row r="32" spans="1:26" ht="15" customHeight="1">
      <c r="A32" s="62"/>
      <c r="B32" s="241"/>
      <c r="C32" s="243"/>
      <c r="D32" s="243"/>
      <c r="E32" s="243"/>
      <c r="F32" s="243"/>
      <c r="G32" s="243"/>
      <c r="H32" s="241"/>
      <c r="I32" s="241"/>
      <c r="J32" s="241"/>
      <c r="K32" s="241"/>
      <c r="L32" s="241"/>
      <c r="M32" s="241"/>
      <c r="N32" s="241"/>
      <c r="O32" s="241"/>
      <c r="P32" s="241"/>
      <c r="Q32" s="241"/>
      <c r="R32" s="241"/>
      <c r="S32" s="5"/>
      <c r="T32" s="5"/>
      <c r="U32" s="5"/>
      <c r="V32" s="5"/>
      <c r="W32" s="5"/>
      <c r="X32" s="5"/>
      <c r="Y32" s="5"/>
      <c r="Z32" s="5"/>
    </row>
    <row r="33" spans="1:26" ht="15" customHeight="1">
      <c r="A33" s="62"/>
      <c r="B33" s="241"/>
      <c r="C33" s="243"/>
      <c r="D33" s="243"/>
      <c r="E33" s="243"/>
      <c r="F33" s="243"/>
      <c r="G33" s="243"/>
      <c r="H33" s="241"/>
      <c r="I33" s="241"/>
      <c r="J33" s="241"/>
      <c r="K33" s="241"/>
      <c r="L33" s="241"/>
      <c r="M33" s="241"/>
      <c r="N33" s="241"/>
      <c r="O33" s="241"/>
      <c r="P33" s="241"/>
      <c r="Q33" s="241"/>
      <c r="R33" s="241"/>
      <c r="S33" s="5"/>
      <c r="T33" s="5"/>
      <c r="U33" s="5"/>
      <c r="V33" s="5"/>
      <c r="W33" s="5"/>
      <c r="X33" s="5"/>
      <c r="Y33" s="5"/>
      <c r="Z33" s="5"/>
    </row>
    <row r="34" spans="1:26" ht="15" customHeight="1">
      <c r="A34" s="62"/>
      <c r="B34" s="241"/>
      <c r="C34" s="243"/>
      <c r="D34" s="243"/>
      <c r="E34" s="243"/>
      <c r="F34" s="243"/>
      <c r="G34" s="243"/>
      <c r="H34" s="241"/>
      <c r="I34" s="241"/>
      <c r="J34" s="241"/>
      <c r="K34" s="241"/>
      <c r="L34" s="241"/>
      <c r="M34" s="241"/>
      <c r="N34" s="241"/>
      <c r="O34" s="241"/>
      <c r="P34" s="241"/>
      <c r="Q34" s="241"/>
      <c r="R34" s="241"/>
      <c r="S34" s="5"/>
      <c r="T34" s="5"/>
      <c r="U34" s="5"/>
      <c r="V34" s="5"/>
      <c r="W34" s="5"/>
      <c r="X34" s="5"/>
      <c r="Y34" s="5"/>
      <c r="Z34" s="5"/>
    </row>
    <row r="35" spans="1:26" ht="15" customHeight="1">
      <c r="A35" s="62"/>
      <c r="B35" s="241"/>
      <c r="C35" s="243"/>
      <c r="D35" s="243"/>
      <c r="E35" s="243"/>
      <c r="F35" s="243"/>
      <c r="G35" s="243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5"/>
      <c r="T35" s="5"/>
      <c r="U35" s="5"/>
      <c r="V35" s="5"/>
      <c r="W35" s="5"/>
      <c r="X35" s="5"/>
      <c r="Y35" s="5"/>
      <c r="Z35" s="5"/>
    </row>
    <row r="36" spans="1:26" ht="15" customHeight="1">
      <c r="A36" s="62"/>
      <c r="B36" s="241"/>
      <c r="C36" s="243"/>
      <c r="D36" s="243"/>
      <c r="E36" s="243"/>
      <c r="F36" s="243"/>
      <c r="G36" s="243"/>
      <c r="H36" s="241"/>
      <c r="I36" s="241"/>
      <c r="J36" s="241"/>
      <c r="K36" s="241"/>
      <c r="L36" s="241"/>
      <c r="M36" s="241"/>
      <c r="N36" s="241"/>
      <c r="O36" s="241"/>
      <c r="P36" s="241"/>
      <c r="Q36" s="241"/>
      <c r="R36" s="241"/>
      <c r="S36" s="5"/>
      <c r="T36" s="5"/>
      <c r="U36" s="5"/>
      <c r="V36" s="5"/>
      <c r="W36" s="5"/>
      <c r="X36" s="5"/>
      <c r="Y36" s="5"/>
      <c r="Z36" s="5"/>
    </row>
    <row r="37" spans="1:26" ht="15" customHeight="1">
      <c r="A37" s="62"/>
      <c r="B37" s="5"/>
      <c r="C37" s="223"/>
      <c r="D37" s="223"/>
      <c r="E37" s="223"/>
      <c r="F37" s="223"/>
      <c r="G37" s="223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" customHeight="1">
      <c r="A38" s="62"/>
      <c r="B38" s="5"/>
      <c r="C38" s="223"/>
      <c r="D38" s="223"/>
      <c r="E38" s="223"/>
      <c r="F38" s="223"/>
      <c r="G38" s="223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" customHeight="1">
      <c r="A39" s="62"/>
      <c r="B39" s="5"/>
      <c r="C39" s="223"/>
      <c r="D39" s="223"/>
      <c r="E39" s="223"/>
      <c r="F39" s="223"/>
      <c r="G39" s="223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" customHeight="1">
      <c r="A40" s="62"/>
      <c r="B40" s="5"/>
      <c r="C40" s="223"/>
      <c r="D40" s="223"/>
      <c r="E40" s="223"/>
      <c r="F40" s="223"/>
      <c r="G40" s="223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" customHeight="1">
      <c r="A41" s="62"/>
      <c r="B41" s="5"/>
      <c r="C41" s="223"/>
      <c r="D41" s="223"/>
      <c r="E41" s="223"/>
      <c r="F41" s="223"/>
      <c r="G41" s="223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" customHeight="1">
      <c r="A42" s="62"/>
      <c r="B42" s="5"/>
      <c r="C42" s="223"/>
      <c r="D42" s="223"/>
      <c r="E42" s="223"/>
      <c r="F42" s="223"/>
      <c r="G42" s="223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" customHeight="1">
      <c r="A43" s="62"/>
      <c r="B43" s="5"/>
      <c r="C43" s="223"/>
      <c r="D43" s="223"/>
      <c r="E43" s="223"/>
      <c r="F43" s="223"/>
      <c r="G43" s="223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" customHeight="1">
      <c r="A44" s="62"/>
      <c r="B44" s="5"/>
      <c r="C44" s="223"/>
      <c r="D44" s="223"/>
      <c r="E44" s="223"/>
      <c r="F44" s="223"/>
      <c r="G44" s="223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" customHeight="1">
      <c r="A45" s="62"/>
      <c r="B45" s="5"/>
      <c r="C45" s="223"/>
      <c r="D45" s="223"/>
      <c r="E45" s="223"/>
      <c r="F45" s="223"/>
      <c r="G45" s="223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" customHeight="1">
      <c r="A46" s="62"/>
      <c r="B46" s="5"/>
      <c r="C46" s="223"/>
      <c r="D46" s="223"/>
      <c r="E46" s="223"/>
      <c r="F46" s="223"/>
      <c r="G46" s="223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" customHeight="1">
      <c r="A47" s="62"/>
      <c r="B47" s="5"/>
      <c r="C47" s="223"/>
      <c r="D47" s="223"/>
      <c r="E47" s="223"/>
      <c r="F47" s="223"/>
      <c r="G47" s="223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" customHeight="1">
      <c r="A48" s="62"/>
      <c r="B48" s="5"/>
      <c r="C48" s="223"/>
      <c r="D48" s="223"/>
      <c r="E48" s="223"/>
      <c r="F48" s="223"/>
      <c r="G48" s="223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" customHeight="1">
      <c r="A49" s="62"/>
      <c r="B49" s="5"/>
      <c r="C49" s="223"/>
      <c r="D49" s="223"/>
      <c r="E49" s="223"/>
      <c r="F49" s="223"/>
      <c r="G49" s="223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" customHeight="1">
      <c r="A50" s="62"/>
      <c r="B50" s="5"/>
      <c r="C50" s="223"/>
      <c r="D50" s="223"/>
      <c r="E50" s="223"/>
      <c r="F50" s="223"/>
      <c r="G50" s="223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" customHeight="1">
      <c r="A51" s="62"/>
      <c r="B51" s="3"/>
      <c r="C51" s="224"/>
      <c r="D51" s="224"/>
      <c r="E51" s="224"/>
      <c r="F51" s="224"/>
      <c r="G51" s="224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62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" customHeight="1">
      <c r="A53" s="62"/>
      <c r="B53" s="330"/>
      <c r="C53" s="321"/>
      <c r="D53" s="321"/>
      <c r="E53" s="321"/>
      <c r="F53" s="321"/>
      <c r="G53" s="322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" customHeight="1">
      <c r="A54" s="62"/>
      <c r="B54" s="323"/>
      <c r="C54" s="324"/>
      <c r="D54" s="324"/>
      <c r="E54" s="324"/>
      <c r="F54" s="324"/>
      <c r="G54" s="32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62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62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62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62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" customHeight="1">
      <c r="A59" s="62"/>
      <c r="B59" s="5"/>
      <c r="C59" s="223"/>
      <c r="D59" s="223"/>
      <c r="E59" s="223"/>
      <c r="F59" s="223"/>
      <c r="G59" s="223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" customHeight="1">
      <c r="A60" s="62"/>
      <c r="B60" s="5"/>
      <c r="C60" s="223"/>
      <c r="D60" s="223"/>
      <c r="E60" s="223"/>
      <c r="F60" s="223"/>
      <c r="G60" s="223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" customHeight="1">
      <c r="A61" s="62"/>
      <c r="B61" s="5"/>
      <c r="C61" s="223"/>
      <c r="D61" s="223"/>
      <c r="E61" s="223"/>
      <c r="F61" s="223"/>
      <c r="G61" s="223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" customHeight="1">
      <c r="A62" s="62"/>
      <c r="B62" s="5"/>
      <c r="C62" s="223"/>
      <c r="D62" s="223"/>
      <c r="E62" s="223"/>
      <c r="F62" s="223"/>
      <c r="G62" s="223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" customHeight="1">
      <c r="A63" s="62"/>
      <c r="B63" s="5"/>
      <c r="C63" s="223"/>
      <c r="D63" s="223"/>
      <c r="E63" s="223"/>
      <c r="F63" s="223"/>
      <c r="G63" s="223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" customHeight="1">
      <c r="A64" s="62"/>
      <c r="B64" s="5"/>
      <c r="C64" s="223"/>
      <c r="D64" s="223"/>
      <c r="E64" s="223"/>
      <c r="F64" s="223"/>
      <c r="G64" s="223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" customHeight="1">
      <c r="A65" s="62"/>
      <c r="B65" s="5"/>
      <c r="C65" s="223"/>
      <c r="D65" s="223"/>
      <c r="E65" s="223"/>
      <c r="F65" s="223"/>
      <c r="G65" s="223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" customHeight="1">
      <c r="A66" s="62"/>
      <c r="B66" s="5"/>
      <c r="C66" s="223"/>
      <c r="D66" s="223"/>
      <c r="E66" s="223"/>
      <c r="F66" s="223"/>
      <c r="G66" s="223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" customHeight="1">
      <c r="A67" s="62"/>
      <c r="B67" s="5"/>
      <c r="C67" s="223"/>
      <c r="D67" s="223"/>
      <c r="E67" s="223"/>
      <c r="F67" s="223"/>
      <c r="G67" s="223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" customHeight="1">
      <c r="A68" s="62"/>
      <c r="B68" s="5"/>
      <c r="C68" s="223"/>
      <c r="D68" s="223"/>
      <c r="E68" s="223"/>
      <c r="F68" s="223"/>
      <c r="G68" s="223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" customHeight="1">
      <c r="A69" s="62"/>
      <c r="B69" s="5"/>
      <c r="C69" s="223"/>
      <c r="D69" s="223"/>
      <c r="E69" s="223"/>
      <c r="F69" s="223"/>
      <c r="G69" s="223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" customHeight="1">
      <c r="A70" s="62"/>
      <c r="B70" s="3"/>
      <c r="C70" s="224"/>
      <c r="D70" s="224"/>
      <c r="E70" s="224"/>
      <c r="F70" s="224"/>
      <c r="G70" s="224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" customHeight="1">
      <c r="A71" s="62"/>
      <c r="B71" s="5"/>
      <c r="C71" s="223"/>
      <c r="D71" s="223"/>
      <c r="E71" s="223"/>
      <c r="F71" s="223"/>
      <c r="G71" s="223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" customHeight="1">
      <c r="A72" s="62"/>
      <c r="B72" s="5"/>
      <c r="C72" s="223"/>
      <c r="D72" s="223"/>
      <c r="E72" s="223"/>
      <c r="F72" s="223"/>
      <c r="G72" s="223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" customHeight="1">
      <c r="A73" s="62"/>
      <c r="B73" s="5"/>
      <c r="C73" s="223"/>
      <c r="D73" s="223"/>
      <c r="E73" s="223"/>
      <c r="F73" s="223"/>
      <c r="G73" s="223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" customHeight="1">
      <c r="A74" s="62"/>
      <c r="B74" s="5"/>
      <c r="C74" s="223"/>
      <c r="D74" s="223"/>
      <c r="E74" s="223"/>
      <c r="F74" s="223"/>
      <c r="G74" s="223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" customHeight="1">
      <c r="A75" s="62"/>
      <c r="B75" s="5"/>
      <c r="C75" s="223"/>
      <c r="D75" s="223"/>
      <c r="E75" s="223"/>
      <c r="F75" s="223"/>
      <c r="G75" s="223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" customHeight="1">
      <c r="A76" s="62"/>
      <c r="B76" s="5"/>
      <c r="C76" s="223"/>
      <c r="D76" s="223"/>
      <c r="E76" s="223"/>
      <c r="F76" s="223"/>
      <c r="G76" s="223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" customHeight="1">
      <c r="A77" s="62"/>
      <c r="B77" s="5"/>
      <c r="C77" s="223"/>
      <c r="D77" s="223"/>
      <c r="E77" s="223"/>
      <c r="F77" s="223"/>
      <c r="G77" s="223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" customHeight="1">
      <c r="A78" s="62"/>
      <c r="B78" s="5"/>
      <c r="C78" s="223"/>
      <c r="D78" s="223"/>
      <c r="E78" s="223"/>
      <c r="F78" s="223"/>
      <c r="G78" s="223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" customHeight="1">
      <c r="A79" s="62"/>
      <c r="B79" s="5"/>
      <c r="C79" s="223"/>
      <c r="D79" s="223"/>
      <c r="E79" s="223"/>
      <c r="F79" s="223"/>
      <c r="G79" s="223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" customHeight="1">
      <c r="A80" s="62"/>
      <c r="B80" s="5"/>
      <c r="C80" s="223"/>
      <c r="D80" s="223"/>
      <c r="E80" s="223"/>
      <c r="F80" s="223"/>
      <c r="G80" s="223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" customHeight="1">
      <c r="A81" s="62"/>
      <c r="B81" s="5"/>
      <c r="C81" s="223"/>
      <c r="D81" s="223"/>
      <c r="E81" s="223"/>
      <c r="F81" s="223"/>
      <c r="G81" s="223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" customHeight="1">
      <c r="A82" s="62"/>
      <c r="B82" s="5"/>
      <c r="C82" s="223"/>
      <c r="D82" s="223"/>
      <c r="E82" s="223"/>
      <c r="F82" s="223"/>
      <c r="G82" s="223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" customHeight="1">
      <c r="A83" s="62"/>
      <c r="B83" s="5"/>
      <c r="C83" s="223"/>
      <c r="D83" s="223"/>
      <c r="E83" s="223"/>
      <c r="F83" s="223"/>
      <c r="G83" s="223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" customHeight="1">
      <c r="A84" s="62"/>
      <c r="B84" s="5"/>
      <c r="C84" s="223"/>
      <c r="D84" s="223"/>
      <c r="E84" s="223"/>
      <c r="F84" s="223"/>
      <c r="G84" s="223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" customHeight="1">
      <c r="A85" s="62"/>
      <c r="B85" s="5"/>
      <c r="C85" s="223"/>
      <c r="D85" s="223"/>
      <c r="E85" s="223"/>
      <c r="F85" s="223"/>
      <c r="G85" s="223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" customHeight="1">
      <c r="A86" s="62"/>
      <c r="B86" s="5"/>
      <c r="C86" s="223"/>
      <c r="D86" s="223"/>
      <c r="E86" s="223"/>
      <c r="F86" s="223"/>
      <c r="G86" s="223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" customHeight="1">
      <c r="A87" s="62"/>
      <c r="B87" s="5"/>
      <c r="C87" s="223"/>
      <c r="D87" s="223"/>
      <c r="E87" s="223"/>
      <c r="F87" s="223"/>
      <c r="G87" s="223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" customHeight="1">
      <c r="A88" s="62"/>
      <c r="B88" s="5"/>
      <c r="C88" s="223"/>
      <c r="D88" s="223"/>
      <c r="E88" s="223"/>
      <c r="F88" s="223"/>
      <c r="G88" s="223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" customHeight="1">
      <c r="A89" s="62"/>
      <c r="B89" s="5"/>
      <c r="C89" s="223"/>
      <c r="D89" s="223"/>
      <c r="E89" s="223"/>
      <c r="F89" s="223"/>
      <c r="G89" s="223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" customHeight="1">
      <c r="A90" s="62"/>
      <c r="B90" s="5"/>
      <c r="C90" s="223"/>
      <c r="D90" s="223"/>
      <c r="E90" s="223"/>
      <c r="F90" s="223"/>
      <c r="G90" s="223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" customHeight="1">
      <c r="A91" s="62"/>
      <c r="B91" s="5"/>
      <c r="C91" s="223"/>
      <c r="D91" s="223"/>
      <c r="E91" s="223"/>
      <c r="F91" s="223"/>
      <c r="G91" s="223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" customHeight="1">
      <c r="A92" s="62"/>
      <c r="B92" s="5"/>
      <c r="C92" s="223"/>
      <c r="D92" s="223"/>
      <c r="E92" s="223"/>
      <c r="F92" s="223"/>
      <c r="G92" s="223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" customHeight="1">
      <c r="A93" s="62"/>
      <c r="B93" s="5"/>
      <c r="C93" s="223"/>
      <c r="D93" s="223"/>
      <c r="E93" s="223"/>
      <c r="F93" s="223"/>
      <c r="G93" s="223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" customHeight="1">
      <c r="A94" s="62"/>
      <c r="B94" s="5"/>
      <c r="C94" s="223"/>
      <c r="D94" s="223"/>
      <c r="E94" s="223"/>
      <c r="F94" s="223"/>
      <c r="G94" s="223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" customHeight="1">
      <c r="A95" s="62"/>
      <c r="B95" s="5"/>
      <c r="C95" s="223"/>
      <c r="D95" s="223"/>
      <c r="E95" s="223"/>
      <c r="F95" s="223"/>
      <c r="G95" s="223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" customHeight="1">
      <c r="A96" s="62"/>
      <c r="B96" s="5"/>
      <c r="C96" s="223"/>
      <c r="D96" s="223"/>
      <c r="E96" s="223"/>
      <c r="F96" s="223"/>
      <c r="G96" s="223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" customHeight="1">
      <c r="A97" s="62"/>
      <c r="B97" s="5"/>
      <c r="C97" s="223"/>
      <c r="D97" s="223"/>
      <c r="E97" s="223"/>
      <c r="F97" s="223"/>
      <c r="G97" s="223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" customHeight="1">
      <c r="A98" s="62"/>
      <c r="B98" s="5"/>
      <c r="C98" s="223"/>
      <c r="D98" s="223"/>
      <c r="E98" s="223"/>
      <c r="F98" s="223"/>
      <c r="G98" s="223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" customHeight="1">
      <c r="A99" s="62"/>
      <c r="B99" s="5"/>
      <c r="C99" s="223"/>
      <c r="D99" s="223"/>
      <c r="E99" s="223"/>
      <c r="F99" s="223"/>
      <c r="G99" s="223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" customHeight="1">
      <c r="A100" s="62"/>
      <c r="B100" s="5"/>
      <c r="C100" s="223"/>
      <c r="D100" s="223"/>
      <c r="E100" s="223"/>
      <c r="F100" s="223"/>
      <c r="G100" s="223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" customHeight="1">
      <c r="A101" s="62"/>
      <c r="B101" s="5"/>
      <c r="C101" s="223"/>
      <c r="D101" s="223"/>
      <c r="E101" s="223"/>
      <c r="F101" s="223"/>
      <c r="G101" s="223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" customHeight="1">
      <c r="A102" s="62"/>
      <c r="B102" s="3"/>
      <c r="C102" s="224"/>
      <c r="D102" s="224"/>
      <c r="E102" s="224"/>
      <c r="F102" s="224"/>
      <c r="G102" s="224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62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62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62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62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62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62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62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62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62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62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62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62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62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62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62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62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62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62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62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62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62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62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62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62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62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62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62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62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62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62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62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62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62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62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62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62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62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62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62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62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62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62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62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62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62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62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62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62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62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62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62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62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62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62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62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62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62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62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62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62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62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62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62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62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62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62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62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62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62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62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62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62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62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62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62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62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62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62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62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62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62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62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62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62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62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62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62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62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62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62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62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62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62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62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62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62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62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62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62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62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62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62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62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62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62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62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62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62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62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62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62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62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62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62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62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62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62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62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A2"/>
    <mergeCell ref="B1:G1"/>
    <mergeCell ref="B53:G54"/>
  </mergeCells>
  <pageMargins left="0.7" right="0.7" top="0.75" bottom="0.75" header="0" footer="0"/>
  <pageSetup orientation="portrait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600-000051000000}">
          <x14:colorSeries rgb="FF00B050"/>
          <x14:sparklines>
            <x14:sparkline>
              <xm:f>'Liquidity Ratios'!B9:G9</xm:f>
              <xm:sqref>H9</xm:sqref>
            </x14:sparkline>
          </x14:sparklines>
        </x14:sparklineGroup>
        <x14:sparklineGroup displayEmptyCellsAs="gap" xr2:uid="{00000000-0003-0000-0600-000050000000}">
          <x14:colorSeries rgb="FF00B050"/>
          <x14:sparklines>
            <x14:sparkline>
              <xm:f>'Liquidity Ratios'!B8:G8</xm:f>
              <xm:sqref>H8</xm:sqref>
            </x14:sparkline>
          </x14:sparklines>
        </x14:sparklineGroup>
        <x14:sparklineGroup displayEmptyCellsAs="gap" xr2:uid="{00000000-0003-0000-0600-00004F000000}">
          <x14:colorSeries rgb="FF00B050"/>
          <x14:sparklines>
            <x14:sparkline>
              <xm:f>'Liquidity Ratios'!B7:G7</xm:f>
              <xm:sqref>H7</xm:sqref>
            </x14:sparkline>
          </x14:sparklines>
        </x14:sparklineGroup>
        <x14:sparklineGroup displayEmptyCellsAs="gap" xr2:uid="{00000000-0003-0000-0600-00004E000000}">
          <x14:colorSeries rgb="FF00B050"/>
          <x14:sparklines>
            <x14:sparkline>
              <xm:f>'Liquidity Ratios'!B6:G6</xm:f>
              <xm:sqref>H6</xm:sqref>
            </x14:sparkline>
          </x14:sparklines>
        </x14:sparklineGroup>
        <x14:sparklineGroup displayEmptyCellsAs="gap" xr2:uid="{00000000-0003-0000-0600-00004D000000}">
          <x14:colorSeries rgb="FF00B050"/>
          <x14:sparklines>
            <x14:sparkline>
              <xm:f>'Liquidity Ratios'!B5:G5</xm:f>
              <xm:sqref>H5</xm:sqref>
            </x14:sparkline>
          </x14:sparklines>
        </x14:sparklineGroup>
        <x14:sparklineGroup displayEmptyCellsAs="gap" xr2:uid="{00000000-0003-0000-0600-00004C000000}">
          <x14:colorSeries rgb="FF00B050"/>
          <x14:sparklines>
            <x14:sparkline>
              <xm:f>'Liquidity Ratios'!B4:G4</xm:f>
              <xm:sqref>H4</xm:sqref>
            </x14:sparkline>
          </x14:sparklines>
        </x14:sparklineGroup>
        <x14:sparklineGroup displayEmptyCellsAs="gap" xr2:uid="{00000000-0003-0000-0600-00004B000000}">
          <x14:colorSeries rgb="FF00B050"/>
          <x14:sparklines>
            <x14:sparkline>
              <xm:f>'Liquidity Ratios'!B3:G3</xm:f>
              <xm:sqref>H3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7030A0"/>
  </sheetPr>
  <dimension ref="A1:Z1000"/>
  <sheetViews>
    <sheetView workbookViewId="0">
      <selection sqref="A1:A2"/>
    </sheetView>
  </sheetViews>
  <sheetFormatPr defaultColWidth="12.625" defaultRowHeight="15" customHeight="1"/>
  <cols>
    <col min="1" max="1" width="10.5" customWidth="1"/>
    <col min="2" max="2" width="33.75" customWidth="1"/>
    <col min="3" max="7" width="8.75" customWidth="1"/>
    <col min="8" max="11" width="6.875" customWidth="1"/>
    <col min="12" max="12" width="9.5" customWidth="1"/>
    <col min="13" max="18" width="6.875" customWidth="1"/>
    <col min="19" max="26" width="10" customWidth="1"/>
  </cols>
  <sheetData>
    <row r="1" spans="1:26" ht="30" customHeight="1">
      <c r="A1" s="309"/>
      <c r="B1" s="327" t="s">
        <v>113</v>
      </c>
      <c r="C1" s="328"/>
      <c r="D1" s="328"/>
      <c r="E1" s="328"/>
      <c r="F1" s="328"/>
      <c r="G1" s="329"/>
      <c r="H1" s="225" t="s">
        <v>95</v>
      </c>
      <c r="I1" s="5"/>
      <c r="J1" s="5"/>
      <c r="K1" s="96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" customHeight="1">
      <c r="A2" s="310"/>
      <c r="B2" s="226"/>
      <c r="C2" s="227"/>
      <c r="D2" s="228">
        <v>2019</v>
      </c>
      <c r="E2" s="228">
        <v>2020</v>
      </c>
      <c r="F2" s="228">
        <v>2021</v>
      </c>
      <c r="G2" s="229">
        <v>2022</v>
      </c>
      <c r="H2" s="248"/>
      <c r="I2" s="5"/>
      <c r="J2" s="4"/>
      <c r="K2" s="4"/>
      <c r="L2" s="4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" customHeight="1">
      <c r="A3" s="17"/>
      <c r="B3" s="233" t="s">
        <v>114</v>
      </c>
      <c r="C3" s="249"/>
      <c r="D3" s="249">
        <f>('Balance Sheets'!E46+'Balance Sheets'!E35)/'Balance Sheets'!E19</f>
        <v>0</v>
      </c>
      <c r="E3" s="249">
        <f>('Balance Sheets'!F46+'Balance Sheets'!F35)/'Balance Sheets'!F19</f>
        <v>4.0385132077964828E-3</v>
      </c>
      <c r="F3" s="249">
        <f>('Balance Sheets'!G46+'Balance Sheets'!G35)/'Balance Sheets'!G19</f>
        <v>5.0168869239600169E-3</v>
      </c>
      <c r="G3" s="250">
        <f>('Balance Sheets'!H46+'Balance Sheets'!H35)/'Balance Sheets'!H19</f>
        <v>1.6586665854589761E-2</v>
      </c>
      <c r="H3" s="230"/>
      <c r="I3" s="194"/>
      <c r="J3" s="251"/>
      <c r="K3" s="145"/>
      <c r="L3" s="252"/>
      <c r="M3" s="145"/>
      <c r="N3" s="2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" customHeight="1">
      <c r="A4" s="17"/>
      <c r="B4" s="208" t="s">
        <v>115</v>
      </c>
      <c r="C4" s="249"/>
      <c r="D4" s="249">
        <f>('Balance Sheets'!E46+'Balance Sheets'!E35)/('Balance Sheets'!E19+'Balance Sheets'!E31)</f>
        <v>0</v>
      </c>
      <c r="E4" s="249">
        <f>('Balance Sheets'!F46+'Balance Sheets'!F35)/('Balance Sheets'!F19+'Balance Sheets'!F31)</f>
        <v>2.0765415635010786E-3</v>
      </c>
      <c r="F4" s="249">
        <f>('Balance Sheets'!G46+'Balance Sheets'!G35)/('Balance Sheets'!G19+'Balance Sheets'!G31)</f>
        <v>2.5697942559217385E-3</v>
      </c>
      <c r="G4" s="249">
        <f>('Balance Sheets'!H46+'Balance Sheets'!H35)/('Balance Sheets'!H19+'Balance Sheets'!H31)</f>
        <v>8.5472811481082205E-3</v>
      </c>
      <c r="H4" s="230"/>
      <c r="I4" s="194"/>
      <c r="J4" s="252"/>
      <c r="K4" s="145"/>
      <c r="L4" s="253"/>
      <c r="M4" s="145"/>
      <c r="N4" s="2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" customHeight="1">
      <c r="A5" s="17"/>
      <c r="B5" s="208" t="s">
        <v>116</v>
      </c>
      <c r="C5" s="249"/>
      <c r="D5" s="249">
        <f>('Balance Sheets'!E46+'Balance Sheets'!E35)/'Balance Sheets'!E31</f>
        <v>0</v>
      </c>
      <c r="E5" s="249">
        <f>('Balance Sheets'!F46+'Balance Sheets'!F35)/'Balance Sheets'!F31</f>
        <v>4.2743433908032603E-3</v>
      </c>
      <c r="F5" s="249">
        <f>('Balance Sheets'!G46+'Balance Sheets'!G35)/'Balance Sheets'!G31</f>
        <v>5.2684425760371996E-3</v>
      </c>
      <c r="G5" s="249">
        <f>('Balance Sheets'!H46+'Balance Sheets'!H35)/'Balance Sheets'!H31</f>
        <v>1.7634545620712292E-2</v>
      </c>
      <c r="H5" s="230"/>
      <c r="I5" s="194"/>
      <c r="J5" s="252"/>
      <c r="K5" s="145"/>
      <c r="L5" s="253"/>
      <c r="M5" s="145"/>
      <c r="N5" s="2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" customHeight="1">
      <c r="A6" s="17"/>
      <c r="B6" s="254" t="s">
        <v>117</v>
      </c>
      <c r="C6" s="234"/>
      <c r="D6" s="234">
        <f>AVERAGE('Balance Sheets'!E19)/AVERAGE('Balance Sheets'!E31)</f>
        <v>1.0628373102618083</v>
      </c>
      <c r="E6" s="234">
        <f>AVERAGE('Balance Sheets'!E19:F19)/AVERAGE('Balance Sheets'!E31:F31)</f>
        <v>1.0604721207706818</v>
      </c>
      <c r="F6" s="234">
        <f>AVERAGE('Balance Sheets'!F19:G19)/AVERAGE('Balance Sheets'!F31:G31)</f>
        <v>1.053935142379411</v>
      </c>
      <c r="G6" s="234">
        <f>AVERAGE('Balance Sheets'!G19:H19)/AVERAGE('Balance Sheets'!G31:H31)</f>
        <v>1.0570800311958566</v>
      </c>
      <c r="H6" s="230"/>
      <c r="I6" s="194"/>
      <c r="J6" s="145"/>
      <c r="K6" s="145"/>
      <c r="L6" s="145"/>
      <c r="M6" s="145"/>
      <c r="N6" s="2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" customHeight="1">
      <c r="A7" s="17"/>
      <c r="B7" s="255"/>
      <c r="C7" s="239"/>
      <c r="D7" s="239"/>
      <c r="E7" s="239"/>
      <c r="F7" s="239"/>
      <c r="G7" s="256"/>
      <c r="H7" s="240"/>
      <c r="I7" s="5"/>
      <c r="J7" s="87"/>
      <c r="K7" s="87"/>
      <c r="L7" s="87"/>
      <c r="M7" s="87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" customHeight="1">
      <c r="A8" s="42"/>
      <c r="B8" s="241"/>
      <c r="C8" s="243"/>
      <c r="D8" s="243"/>
      <c r="E8" s="243"/>
      <c r="F8" s="243"/>
      <c r="G8" s="243"/>
      <c r="H8" s="241"/>
      <c r="I8" s="241"/>
      <c r="J8" s="241"/>
      <c r="K8" s="241"/>
      <c r="L8" s="241"/>
      <c r="M8" s="241"/>
      <c r="N8" s="241"/>
      <c r="O8" s="241"/>
      <c r="P8" s="241"/>
      <c r="Q8" s="241"/>
      <c r="R8" s="241"/>
      <c r="S8" s="5"/>
      <c r="T8" s="5"/>
      <c r="U8" s="5"/>
      <c r="V8" s="5"/>
      <c r="W8" s="5"/>
      <c r="X8" s="5"/>
      <c r="Y8" s="5"/>
      <c r="Z8" s="5"/>
    </row>
    <row r="9" spans="1:26" ht="15" customHeight="1">
      <c r="A9" s="17"/>
      <c r="B9" s="241"/>
      <c r="C9" s="243"/>
      <c r="D9" s="243"/>
      <c r="E9" s="243"/>
      <c r="F9" s="243"/>
      <c r="G9" s="243"/>
      <c r="H9" s="241"/>
      <c r="I9" s="241"/>
      <c r="J9" s="241"/>
      <c r="K9" s="241"/>
      <c r="L9" s="241"/>
      <c r="M9" s="241"/>
      <c r="N9" s="241"/>
      <c r="O9" s="241"/>
      <c r="P9" s="241"/>
      <c r="Q9" s="241"/>
      <c r="R9" s="241"/>
      <c r="S9" s="5"/>
      <c r="T9" s="5"/>
      <c r="U9" s="5"/>
      <c r="V9" s="5"/>
      <c r="W9" s="5"/>
      <c r="X9" s="5"/>
      <c r="Y9" s="5"/>
      <c r="Z9" s="5"/>
    </row>
    <row r="10" spans="1:26" ht="15" customHeight="1">
      <c r="A10" s="17"/>
      <c r="B10" s="241"/>
      <c r="C10" s="243"/>
      <c r="D10" s="243"/>
      <c r="E10" s="243"/>
      <c r="F10" s="243"/>
      <c r="G10" s="243"/>
      <c r="H10" s="241"/>
      <c r="I10" s="241"/>
      <c r="J10" s="241"/>
      <c r="K10" s="241"/>
      <c r="L10" s="241"/>
      <c r="M10" s="241"/>
      <c r="N10" s="241"/>
      <c r="O10" s="241"/>
      <c r="P10" s="241"/>
      <c r="Q10" s="241"/>
      <c r="R10" s="241"/>
      <c r="S10" s="5"/>
      <c r="T10" s="5"/>
      <c r="U10" s="5"/>
      <c r="V10" s="5"/>
      <c r="W10" s="5"/>
      <c r="X10" s="5"/>
      <c r="Y10" s="5"/>
      <c r="Z10" s="5"/>
    </row>
    <row r="11" spans="1:26" ht="15" customHeight="1">
      <c r="A11" s="17"/>
      <c r="B11" s="241"/>
      <c r="C11" s="243"/>
      <c r="D11" s="243"/>
      <c r="E11" s="243"/>
      <c r="F11" s="243"/>
      <c r="G11" s="243"/>
      <c r="H11" s="241"/>
      <c r="I11" s="241"/>
      <c r="J11" s="241"/>
      <c r="K11" s="241"/>
      <c r="L11" s="241"/>
      <c r="M11" s="241"/>
      <c r="N11" s="241"/>
      <c r="O11" s="241"/>
      <c r="P11" s="241"/>
      <c r="Q11" s="241"/>
      <c r="R11" s="241"/>
      <c r="S11" s="5"/>
      <c r="T11" s="5"/>
      <c r="U11" s="5"/>
      <c r="V11" s="5"/>
      <c r="W11" s="5"/>
      <c r="X11" s="5"/>
      <c r="Y11" s="5"/>
      <c r="Z11" s="5"/>
    </row>
    <row r="12" spans="1:26" ht="15" customHeight="1">
      <c r="A12" s="17"/>
      <c r="B12" s="241"/>
      <c r="C12" s="243"/>
      <c r="D12" s="243"/>
      <c r="E12" s="243"/>
      <c r="F12" s="243"/>
      <c r="G12" s="243"/>
      <c r="H12" s="241"/>
      <c r="I12" s="241"/>
      <c r="J12" s="241"/>
      <c r="K12" s="241"/>
      <c r="L12" s="241"/>
      <c r="M12" s="241"/>
      <c r="N12" s="241"/>
      <c r="O12" s="241"/>
      <c r="P12" s="241"/>
      <c r="Q12" s="241"/>
      <c r="R12" s="241"/>
      <c r="S12" s="5"/>
      <c r="T12" s="5"/>
      <c r="U12" s="5"/>
      <c r="V12" s="5"/>
      <c r="W12" s="5"/>
      <c r="X12" s="5"/>
      <c r="Y12" s="5"/>
      <c r="Z12" s="5"/>
    </row>
    <row r="13" spans="1:26" ht="15" customHeight="1">
      <c r="A13" s="17"/>
      <c r="B13" s="241"/>
      <c r="C13" s="243"/>
      <c r="D13" s="243"/>
      <c r="E13" s="243"/>
      <c r="F13" s="243"/>
      <c r="G13" s="243"/>
      <c r="H13" s="241"/>
      <c r="I13" s="241"/>
      <c r="J13" s="241"/>
      <c r="K13" s="241"/>
      <c r="L13" s="241"/>
      <c r="M13" s="241"/>
      <c r="N13" s="241"/>
      <c r="O13" s="241"/>
      <c r="P13" s="241"/>
      <c r="Q13" s="241"/>
      <c r="R13" s="241"/>
      <c r="S13" s="5"/>
      <c r="T13" s="5"/>
      <c r="U13" s="5"/>
      <c r="V13" s="5"/>
      <c r="W13" s="5"/>
      <c r="X13" s="5"/>
      <c r="Y13" s="5"/>
      <c r="Z13" s="5"/>
    </row>
    <row r="14" spans="1:26" ht="15" customHeight="1">
      <c r="A14" s="17"/>
      <c r="B14" s="241"/>
      <c r="C14" s="243"/>
      <c r="D14" s="243"/>
      <c r="E14" s="243"/>
      <c r="F14" s="243"/>
      <c r="G14" s="243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5"/>
      <c r="T14" s="5"/>
      <c r="U14" s="5"/>
      <c r="V14" s="5"/>
      <c r="W14" s="5"/>
      <c r="X14" s="5"/>
      <c r="Y14" s="5"/>
      <c r="Z14" s="5"/>
    </row>
    <row r="15" spans="1:26" ht="15" customHeight="1">
      <c r="A15" s="17"/>
      <c r="B15" s="241"/>
      <c r="C15" s="243"/>
      <c r="D15" s="243"/>
      <c r="E15" s="243"/>
      <c r="F15" s="243"/>
      <c r="G15" s="243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5"/>
      <c r="T15" s="5"/>
      <c r="U15" s="5"/>
      <c r="V15" s="5"/>
      <c r="W15" s="5"/>
      <c r="X15" s="5"/>
      <c r="Y15" s="5"/>
      <c r="Z15" s="5"/>
    </row>
    <row r="16" spans="1:26" ht="15" customHeight="1">
      <c r="A16" s="17"/>
      <c r="B16" s="241"/>
      <c r="C16" s="243"/>
      <c r="D16" s="243"/>
      <c r="E16" s="243"/>
      <c r="F16" s="243"/>
      <c r="G16" s="243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5"/>
      <c r="T16" s="5"/>
      <c r="U16" s="5"/>
      <c r="V16" s="5"/>
      <c r="W16" s="5"/>
      <c r="X16" s="5"/>
      <c r="Y16" s="5"/>
      <c r="Z16" s="5"/>
    </row>
    <row r="17" spans="1:26" ht="15" customHeight="1">
      <c r="A17" s="17"/>
      <c r="B17" s="241"/>
      <c r="C17" s="243"/>
      <c r="D17" s="243"/>
      <c r="E17" s="243"/>
      <c r="F17" s="243"/>
      <c r="G17" s="243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5"/>
      <c r="T17" s="5"/>
      <c r="U17" s="5"/>
      <c r="V17" s="5"/>
      <c r="W17" s="5"/>
      <c r="X17" s="5"/>
      <c r="Y17" s="5"/>
      <c r="Z17" s="5"/>
    </row>
    <row r="18" spans="1:26" ht="15" customHeight="1">
      <c r="A18" s="62"/>
      <c r="B18" s="241"/>
      <c r="C18" s="243"/>
      <c r="D18" s="243"/>
      <c r="E18" s="243"/>
      <c r="F18" s="243"/>
      <c r="G18" s="243"/>
      <c r="H18" s="241"/>
      <c r="I18" s="241"/>
      <c r="J18" s="241"/>
      <c r="K18" s="241"/>
      <c r="L18" s="241"/>
      <c r="M18" s="241"/>
      <c r="N18" s="241"/>
      <c r="O18" s="241"/>
      <c r="P18" s="241"/>
      <c r="Q18" s="241"/>
      <c r="R18" s="241"/>
      <c r="S18" s="5"/>
      <c r="T18" s="5"/>
      <c r="U18" s="5"/>
      <c r="V18" s="5"/>
      <c r="W18" s="5"/>
      <c r="X18" s="5"/>
      <c r="Y18" s="5"/>
      <c r="Z18" s="5"/>
    </row>
    <row r="19" spans="1:26" ht="15" customHeight="1">
      <c r="A19" s="62"/>
      <c r="B19" s="244"/>
      <c r="C19" s="245"/>
      <c r="D19" s="245"/>
      <c r="E19" s="245"/>
      <c r="F19" s="245"/>
      <c r="G19" s="245"/>
      <c r="H19" s="241"/>
      <c r="I19" s="241"/>
      <c r="J19" s="241"/>
      <c r="K19" s="241"/>
      <c r="L19" s="241"/>
      <c r="M19" s="241"/>
      <c r="N19" s="241"/>
      <c r="O19" s="241"/>
      <c r="P19" s="241"/>
      <c r="Q19" s="241"/>
      <c r="R19" s="241"/>
      <c r="S19" s="5"/>
      <c r="T19" s="5"/>
      <c r="U19" s="5"/>
      <c r="V19" s="5"/>
      <c r="W19" s="5"/>
      <c r="X19" s="5"/>
      <c r="Y19" s="5"/>
      <c r="Z19" s="5"/>
    </row>
    <row r="20" spans="1:26" ht="15" customHeight="1">
      <c r="A20" s="62"/>
      <c r="B20" s="241"/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1"/>
      <c r="P20" s="241"/>
      <c r="Q20" s="241"/>
      <c r="R20" s="241"/>
      <c r="S20" s="5"/>
      <c r="T20" s="5"/>
      <c r="U20" s="5"/>
      <c r="V20" s="5"/>
      <c r="W20" s="5"/>
      <c r="X20" s="5"/>
      <c r="Y20" s="5"/>
      <c r="Z20" s="5"/>
    </row>
    <row r="21" spans="1:26" ht="15" customHeight="1">
      <c r="A21" s="62"/>
      <c r="B21" s="241"/>
      <c r="C21" s="241"/>
      <c r="D21" s="241"/>
      <c r="E21" s="241"/>
      <c r="F21" s="241"/>
      <c r="G21" s="241"/>
      <c r="H21" s="241"/>
      <c r="I21" s="241"/>
      <c r="J21" s="241"/>
      <c r="K21" s="241"/>
      <c r="L21" s="241"/>
      <c r="M21" s="241"/>
      <c r="N21" s="241"/>
      <c r="O21" s="241"/>
      <c r="P21" s="241"/>
      <c r="Q21" s="241"/>
      <c r="R21" s="241"/>
      <c r="S21" s="5"/>
      <c r="T21" s="5"/>
      <c r="U21" s="5"/>
      <c r="V21" s="5"/>
      <c r="W21" s="5"/>
      <c r="X21" s="5"/>
      <c r="Y21" s="5"/>
      <c r="Z21" s="5"/>
    </row>
    <row r="22" spans="1:26" ht="15" customHeight="1">
      <c r="A22" s="62"/>
      <c r="B22" s="241"/>
      <c r="C22" s="241"/>
      <c r="D22" s="241"/>
      <c r="E22" s="241"/>
      <c r="F22" s="241"/>
      <c r="G22" s="241"/>
      <c r="H22" s="241"/>
      <c r="I22" s="241"/>
      <c r="J22" s="241"/>
      <c r="K22" s="241"/>
      <c r="L22" s="241"/>
      <c r="M22" s="241"/>
      <c r="N22" s="241"/>
      <c r="O22" s="241"/>
      <c r="P22" s="241"/>
      <c r="Q22" s="241"/>
      <c r="R22" s="241"/>
      <c r="S22" s="5"/>
      <c r="T22" s="5"/>
      <c r="U22" s="5"/>
      <c r="V22" s="5"/>
      <c r="W22" s="5"/>
      <c r="X22" s="5"/>
      <c r="Y22" s="5"/>
      <c r="Z22" s="5"/>
    </row>
    <row r="23" spans="1:26" ht="15" customHeight="1">
      <c r="A23" s="62"/>
      <c r="B23" s="241"/>
      <c r="C23" s="243"/>
      <c r="D23" s="243"/>
      <c r="E23" s="243"/>
      <c r="F23" s="243"/>
      <c r="G23" s="243"/>
      <c r="H23" s="241"/>
      <c r="I23" s="241"/>
      <c r="J23" s="241"/>
      <c r="K23" s="241"/>
      <c r="L23" s="241"/>
      <c r="M23" s="241"/>
      <c r="N23" s="241"/>
      <c r="O23" s="241"/>
      <c r="P23" s="241"/>
      <c r="Q23" s="241"/>
      <c r="R23" s="241"/>
      <c r="S23" s="5"/>
      <c r="T23" s="5"/>
      <c r="U23" s="5"/>
      <c r="V23" s="5"/>
      <c r="W23" s="5"/>
      <c r="X23" s="5"/>
      <c r="Y23" s="5"/>
      <c r="Z23" s="5"/>
    </row>
    <row r="24" spans="1:26" ht="15" customHeight="1">
      <c r="A24" s="62"/>
      <c r="B24" s="16"/>
      <c r="C24" s="257"/>
      <c r="D24" s="257"/>
      <c r="E24" s="257"/>
      <c r="F24" s="257"/>
      <c r="G24" s="257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5"/>
      <c r="T24" s="5"/>
      <c r="U24" s="5"/>
      <c r="V24" s="5"/>
      <c r="W24" s="5"/>
      <c r="X24" s="5"/>
      <c r="Y24" s="5"/>
      <c r="Z24" s="5"/>
    </row>
    <row r="25" spans="1:26" ht="15" customHeight="1">
      <c r="A25" s="62"/>
      <c r="B25" s="16"/>
      <c r="C25" s="257"/>
      <c r="D25" s="257"/>
      <c r="E25" s="257"/>
      <c r="F25" s="257"/>
      <c r="G25" s="257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5"/>
      <c r="T25" s="5"/>
      <c r="U25" s="5"/>
      <c r="V25" s="5"/>
      <c r="W25" s="5"/>
      <c r="X25" s="5"/>
      <c r="Y25" s="5"/>
      <c r="Z25" s="5"/>
    </row>
    <row r="26" spans="1:26" ht="15" customHeight="1">
      <c r="A26" s="62"/>
      <c r="B26" s="16"/>
      <c r="C26" s="257"/>
      <c r="D26" s="257"/>
      <c r="E26" s="257"/>
      <c r="F26" s="257"/>
      <c r="G26" s="257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5"/>
      <c r="T26" s="5"/>
      <c r="U26" s="5"/>
      <c r="V26" s="5"/>
      <c r="W26" s="5"/>
      <c r="X26" s="5"/>
      <c r="Y26" s="5"/>
      <c r="Z26" s="5"/>
    </row>
    <row r="27" spans="1:26" ht="15" customHeight="1">
      <c r="A27" s="62"/>
      <c r="B27" s="16"/>
      <c r="C27" s="257"/>
      <c r="D27" s="257"/>
      <c r="E27" s="257"/>
      <c r="F27" s="257"/>
      <c r="G27" s="257"/>
      <c r="H27" s="16"/>
      <c r="I27" s="16"/>
      <c r="J27" s="16"/>
      <c r="K27" s="16"/>
      <c r="L27" s="16"/>
      <c r="M27" s="16"/>
      <c r="N27" s="16"/>
      <c r="O27" s="16"/>
      <c r="P27" s="16"/>
      <c r="Q27" s="15"/>
      <c r="R27" s="15"/>
      <c r="S27" s="3"/>
      <c r="T27" s="3"/>
      <c r="U27" s="3"/>
      <c r="V27" s="3"/>
      <c r="W27" s="3"/>
      <c r="X27" s="3"/>
      <c r="Y27" s="3"/>
      <c r="Z27" s="3"/>
    </row>
    <row r="28" spans="1:26" ht="15" customHeight="1">
      <c r="A28" s="62"/>
      <c r="B28" s="16"/>
      <c r="C28" s="257"/>
      <c r="D28" s="257"/>
      <c r="E28" s="257"/>
      <c r="F28" s="257"/>
      <c r="G28" s="257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5"/>
      <c r="T28" s="5"/>
      <c r="U28" s="5"/>
      <c r="V28" s="5"/>
      <c r="W28" s="5"/>
      <c r="X28" s="5"/>
      <c r="Y28" s="5"/>
      <c r="Z28" s="5"/>
    </row>
    <row r="29" spans="1:26" ht="15" customHeight="1">
      <c r="A29" s="62"/>
      <c r="B29" s="16"/>
      <c r="C29" s="257"/>
      <c r="D29" s="257"/>
      <c r="E29" s="257"/>
      <c r="F29" s="257"/>
      <c r="G29" s="257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5"/>
      <c r="T29" s="5"/>
      <c r="U29" s="5"/>
      <c r="V29" s="5"/>
      <c r="W29" s="5"/>
      <c r="X29" s="5"/>
      <c r="Y29" s="5"/>
      <c r="Z29" s="5"/>
    </row>
    <row r="30" spans="1:26" ht="15" customHeight="1">
      <c r="A30" s="62"/>
      <c r="B30" s="16"/>
      <c r="C30" s="257"/>
      <c r="D30" s="257"/>
      <c r="E30" s="257"/>
      <c r="F30" s="257"/>
      <c r="G30" s="257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5"/>
      <c r="T30" s="5"/>
      <c r="U30" s="5"/>
      <c r="V30" s="5"/>
      <c r="W30" s="5"/>
      <c r="X30" s="5"/>
      <c r="Y30" s="5"/>
      <c r="Z30" s="5"/>
    </row>
    <row r="31" spans="1:26" ht="15" customHeight="1">
      <c r="A31" s="62"/>
      <c r="B31" s="16"/>
      <c r="C31" s="257"/>
      <c r="D31" s="257"/>
      <c r="E31" s="257"/>
      <c r="F31" s="257"/>
      <c r="G31" s="257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5"/>
      <c r="T31" s="5"/>
      <c r="U31" s="5"/>
      <c r="V31" s="5"/>
      <c r="W31" s="5"/>
      <c r="X31" s="5"/>
      <c r="Y31" s="5"/>
      <c r="Z31" s="5"/>
    </row>
    <row r="32" spans="1:26" ht="15" customHeight="1">
      <c r="A32" s="62"/>
      <c r="B32" s="16"/>
      <c r="C32" s="257"/>
      <c r="D32" s="257"/>
      <c r="E32" s="257"/>
      <c r="F32" s="257"/>
      <c r="G32" s="257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5"/>
      <c r="T32" s="5"/>
      <c r="U32" s="5"/>
      <c r="V32" s="5"/>
      <c r="W32" s="5"/>
      <c r="X32" s="5"/>
      <c r="Y32" s="5"/>
      <c r="Z32" s="5"/>
    </row>
    <row r="33" spans="1:26" ht="15" customHeight="1">
      <c r="A33" s="62"/>
      <c r="B33" s="16"/>
      <c r="C33" s="257"/>
      <c r="D33" s="257"/>
      <c r="E33" s="257"/>
      <c r="F33" s="257"/>
      <c r="G33" s="257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5"/>
      <c r="T33" s="5"/>
      <c r="U33" s="5"/>
      <c r="V33" s="5"/>
      <c r="W33" s="5"/>
      <c r="X33" s="5"/>
      <c r="Y33" s="5"/>
      <c r="Z33" s="5"/>
    </row>
    <row r="34" spans="1:26" ht="15" customHeight="1">
      <c r="A34" s="62"/>
      <c r="B34" s="16"/>
      <c r="C34" s="257"/>
      <c r="D34" s="257"/>
      <c r="E34" s="257"/>
      <c r="F34" s="257"/>
      <c r="G34" s="257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5"/>
      <c r="T34" s="5"/>
      <c r="U34" s="5"/>
      <c r="V34" s="5"/>
      <c r="W34" s="5"/>
      <c r="X34" s="5"/>
      <c r="Y34" s="5"/>
      <c r="Z34" s="5"/>
    </row>
    <row r="35" spans="1:26" ht="15" customHeight="1">
      <c r="A35" s="62"/>
      <c r="B35" s="5"/>
      <c r="C35" s="223"/>
      <c r="D35" s="223"/>
      <c r="E35" s="223"/>
      <c r="F35" s="223"/>
      <c r="G35" s="223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" customHeight="1">
      <c r="A36" s="62"/>
      <c r="B36" s="5"/>
      <c r="C36" s="223"/>
      <c r="D36" s="223"/>
      <c r="E36" s="223"/>
      <c r="F36" s="223"/>
      <c r="G36" s="223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" customHeight="1">
      <c r="A37" s="62"/>
      <c r="B37" s="5"/>
      <c r="C37" s="223"/>
      <c r="D37" s="223"/>
      <c r="E37" s="223"/>
      <c r="F37" s="223"/>
      <c r="G37" s="223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" customHeight="1">
      <c r="A38" s="62"/>
      <c r="B38" s="5"/>
      <c r="C38" s="223"/>
      <c r="D38" s="223"/>
      <c r="E38" s="223"/>
      <c r="F38" s="223"/>
      <c r="G38" s="223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" customHeight="1">
      <c r="A39" s="62"/>
      <c r="B39" s="5"/>
      <c r="C39" s="223"/>
      <c r="D39" s="223"/>
      <c r="E39" s="223"/>
      <c r="F39" s="223"/>
      <c r="G39" s="223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" customHeight="1">
      <c r="A40" s="62"/>
      <c r="B40" s="5"/>
      <c r="C40" s="223"/>
      <c r="D40" s="223"/>
      <c r="E40" s="223"/>
      <c r="F40" s="223"/>
      <c r="G40" s="223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" customHeight="1">
      <c r="A41" s="62"/>
      <c r="B41" s="5"/>
      <c r="C41" s="223"/>
      <c r="D41" s="223"/>
      <c r="E41" s="223"/>
      <c r="F41" s="223"/>
      <c r="G41" s="223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" customHeight="1">
      <c r="A42" s="62"/>
      <c r="B42" s="5"/>
      <c r="C42" s="223"/>
      <c r="D42" s="223"/>
      <c r="E42" s="223"/>
      <c r="F42" s="223"/>
      <c r="G42" s="223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" customHeight="1">
      <c r="A43" s="62"/>
      <c r="B43" s="5"/>
      <c r="C43" s="223"/>
      <c r="D43" s="223"/>
      <c r="E43" s="223"/>
      <c r="F43" s="223"/>
      <c r="G43" s="223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" customHeight="1">
      <c r="A44" s="62"/>
      <c r="B44" s="5"/>
      <c r="C44" s="223"/>
      <c r="D44" s="223"/>
      <c r="E44" s="223"/>
      <c r="F44" s="223"/>
      <c r="G44" s="223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" customHeight="1">
      <c r="A45" s="62"/>
      <c r="B45" s="5"/>
      <c r="C45" s="223"/>
      <c r="D45" s="223"/>
      <c r="E45" s="223"/>
      <c r="F45" s="223"/>
      <c r="G45" s="223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" customHeight="1">
      <c r="A46" s="62"/>
      <c r="B46" s="5"/>
      <c r="C46" s="223"/>
      <c r="D46" s="223"/>
      <c r="E46" s="223"/>
      <c r="F46" s="223"/>
      <c r="G46" s="223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" customHeight="1">
      <c r="A47" s="62"/>
      <c r="B47" s="5"/>
      <c r="C47" s="223"/>
      <c r="D47" s="223"/>
      <c r="E47" s="223"/>
      <c r="F47" s="223"/>
      <c r="G47" s="223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" customHeight="1">
      <c r="A48" s="62"/>
      <c r="B48" s="5"/>
      <c r="C48" s="223"/>
      <c r="D48" s="223"/>
      <c r="E48" s="223"/>
      <c r="F48" s="223"/>
      <c r="G48" s="223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" customHeight="1">
      <c r="A49" s="62"/>
      <c r="B49" s="5"/>
      <c r="C49" s="223"/>
      <c r="D49" s="223"/>
      <c r="E49" s="223"/>
      <c r="F49" s="223"/>
      <c r="G49" s="223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" customHeight="1">
      <c r="A50" s="62"/>
      <c r="B50" s="5"/>
      <c r="C50" s="223"/>
      <c r="D50" s="223"/>
      <c r="E50" s="223"/>
      <c r="F50" s="223"/>
      <c r="G50" s="223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" customHeight="1">
      <c r="A51" s="62"/>
      <c r="B51" s="3"/>
      <c r="C51" s="224"/>
      <c r="D51" s="224"/>
      <c r="E51" s="224"/>
      <c r="F51" s="224"/>
      <c r="G51" s="224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62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" customHeight="1">
      <c r="A53" s="62"/>
      <c r="B53" s="330"/>
      <c r="C53" s="321"/>
      <c r="D53" s="321"/>
      <c r="E53" s="321"/>
      <c r="F53" s="321"/>
      <c r="G53" s="322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" customHeight="1">
      <c r="A54" s="62"/>
      <c r="B54" s="323"/>
      <c r="C54" s="324"/>
      <c r="D54" s="324"/>
      <c r="E54" s="324"/>
      <c r="F54" s="324"/>
      <c r="G54" s="32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62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62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62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62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" customHeight="1">
      <c r="A59" s="62"/>
      <c r="B59" s="5"/>
      <c r="C59" s="223"/>
      <c r="D59" s="223"/>
      <c r="E59" s="223"/>
      <c r="F59" s="223"/>
      <c r="G59" s="223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" customHeight="1">
      <c r="A60" s="62"/>
      <c r="B60" s="5"/>
      <c r="C60" s="223"/>
      <c r="D60" s="223"/>
      <c r="E60" s="223"/>
      <c r="F60" s="223"/>
      <c r="G60" s="223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" customHeight="1">
      <c r="A61" s="62"/>
      <c r="B61" s="5"/>
      <c r="C61" s="223"/>
      <c r="D61" s="223"/>
      <c r="E61" s="223"/>
      <c r="F61" s="223"/>
      <c r="G61" s="223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" customHeight="1">
      <c r="A62" s="62"/>
      <c r="B62" s="5"/>
      <c r="C62" s="223"/>
      <c r="D62" s="223"/>
      <c r="E62" s="223"/>
      <c r="F62" s="223"/>
      <c r="G62" s="223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" customHeight="1">
      <c r="A63" s="62"/>
      <c r="B63" s="5"/>
      <c r="C63" s="223"/>
      <c r="D63" s="223"/>
      <c r="E63" s="223"/>
      <c r="F63" s="223"/>
      <c r="G63" s="223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" customHeight="1">
      <c r="A64" s="62"/>
      <c r="B64" s="5"/>
      <c r="C64" s="223"/>
      <c r="D64" s="223"/>
      <c r="E64" s="223"/>
      <c r="F64" s="223"/>
      <c r="G64" s="223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" customHeight="1">
      <c r="A65" s="62"/>
      <c r="B65" s="5"/>
      <c r="C65" s="223"/>
      <c r="D65" s="223"/>
      <c r="E65" s="223"/>
      <c r="F65" s="223"/>
      <c r="G65" s="223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" customHeight="1">
      <c r="A66" s="62"/>
      <c r="B66" s="5"/>
      <c r="C66" s="223"/>
      <c r="D66" s="223"/>
      <c r="E66" s="223"/>
      <c r="F66" s="223"/>
      <c r="G66" s="223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" customHeight="1">
      <c r="A67" s="62"/>
      <c r="B67" s="5"/>
      <c r="C67" s="223"/>
      <c r="D67" s="223"/>
      <c r="E67" s="223"/>
      <c r="F67" s="223"/>
      <c r="G67" s="223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" customHeight="1">
      <c r="A68" s="62"/>
      <c r="B68" s="5"/>
      <c r="C68" s="223"/>
      <c r="D68" s="223"/>
      <c r="E68" s="223"/>
      <c r="F68" s="223"/>
      <c r="G68" s="223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" customHeight="1">
      <c r="A69" s="62"/>
      <c r="B69" s="5"/>
      <c r="C69" s="223"/>
      <c r="D69" s="223"/>
      <c r="E69" s="223"/>
      <c r="F69" s="223"/>
      <c r="G69" s="223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" customHeight="1">
      <c r="A70" s="62"/>
      <c r="B70" s="3"/>
      <c r="C70" s="224"/>
      <c r="D70" s="224"/>
      <c r="E70" s="224"/>
      <c r="F70" s="224"/>
      <c r="G70" s="224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" customHeight="1">
      <c r="A71" s="62"/>
      <c r="B71" s="5"/>
      <c r="C71" s="223"/>
      <c r="D71" s="223"/>
      <c r="E71" s="223"/>
      <c r="F71" s="223"/>
      <c r="G71" s="223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" customHeight="1">
      <c r="A72" s="62"/>
      <c r="B72" s="5"/>
      <c r="C72" s="223"/>
      <c r="D72" s="223"/>
      <c r="E72" s="223"/>
      <c r="F72" s="223"/>
      <c r="G72" s="223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" customHeight="1">
      <c r="A73" s="62"/>
      <c r="B73" s="5"/>
      <c r="C73" s="223"/>
      <c r="D73" s="223"/>
      <c r="E73" s="223"/>
      <c r="F73" s="223"/>
      <c r="G73" s="223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" customHeight="1">
      <c r="A74" s="62"/>
      <c r="B74" s="5"/>
      <c r="C74" s="223"/>
      <c r="D74" s="223"/>
      <c r="E74" s="223"/>
      <c r="F74" s="223"/>
      <c r="G74" s="223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" customHeight="1">
      <c r="A75" s="62"/>
      <c r="B75" s="5"/>
      <c r="C75" s="223"/>
      <c r="D75" s="223"/>
      <c r="E75" s="223"/>
      <c r="F75" s="223"/>
      <c r="G75" s="223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" customHeight="1">
      <c r="A76" s="62"/>
      <c r="B76" s="5"/>
      <c r="C76" s="223"/>
      <c r="D76" s="223"/>
      <c r="E76" s="223"/>
      <c r="F76" s="223"/>
      <c r="G76" s="223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" customHeight="1">
      <c r="A77" s="62"/>
      <c r="B77" s="5"/>
      <c r="C77" s="223"/>
      <c r="D77" s="223"/>
      <c r="E77" s="223"/>
      <c r="F77" s="223"/>
      <c r="G77" s="223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" customHeight="1">
      <c r="A78" s="62"/>
      <c r="B78" s="5"/>
      <c r="C78" s="223"/>
      <c r="D78" s="223"/>
      <c r="E78" s="223"/>
      <c r="F78" s="223"/>
      <c r="G78" s="223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" customHeight="1">
      <c r="A79" s="62"/>
      <c r="B79" s="5"/>
      <c r="C79" s="223"/>
      <c r="D79" s="223"/>
      <c r="E79" s="223"/>
      <c r="F79" s="223"/>
      <c r="G79" s="223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" customHeight="1">
      <c r="A80" s="62"/>
      <c r="B80" s="5"/>
      <c r="C80" s="223"/>
      <c r="D80" s="223"/>
      <c r="E80" s="223"/>
      <c r="F80" s="223"/>
      <c r="G80" s="223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" customHeight="1">
      <c r="A81" s="62"/>
      <c r="B81" s="5"/>
      <c r="C81" s="223"/>
      <c r="D81" s="223"/>
      <c r="E81" s="223"/>
      <c r="F81" s="223"/>
      <c r="G81" s="223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" customHeight="1">
      <c r="A82" s="62"/>
      <c r="B82" s="5"/>
      <c r="C82" s="223"/>
      <c r="D82" s="223"/>
      <c r="E82" s="223"/>
      <c r="F82" s="223"/>
      <c r="G82" s="223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" customHeight="1">
      <c r="A83" s="62"/>
      <c r="B83" s="5"/>
      <c r="C83" s="223"/>
      <c r="D83" s="223"/>
      <c r="E83" s="223"/>
      <c r="F83" s="223"/>
      <c r="G83" s="223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" customHeight="1">
      <c r="A84" s="62"/>
      <c r="B84" s="5"/>
      <c r="C84" s="223"/>
      <c r="D84" s="223"/>
      <c r="E84" s="223"/>
      <c r="F84" s="223"/>
      <c r="G84" s="223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" customHeight="1">
      <c r="A85" s="62"/>
      <c r="B85" s="5"/>
      <c r="C85" s="223"/>
      <c r="D85" s="223"/>
      <c r="E85" s="223"/>
      <c r="F85" s="223"/>
      <c r="G85" s="223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" customHeight="1">
      <c r="A86" s="62"/>
      <c r="B86" s="5"/>
      <c r="C86" s="223"/>
      <c r="D86" s="223"/>
      <c r="E86" s="223"/>
      <c r="F86" s="223"/>
      <c r="G86" s="223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" customHeight="1">
      <c r="A87" s="62"/>
      <c r="B87" s="5"/>
      <c r="C87" s="223"/>
      <c r="D87" s="223"/>
      <c r="E87" s="223"/>
      <c r="F87" s="223"/>
      <c r="G87" s="223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" customHeight="1">
      <c r="A88" s="62"/>
      <c r="B88" s="5"/>
      <c r="C88" s="223"/>
      <c r="D88" s="223"/>
      <c r="E88" s="223"/>
      <c r="F88" s="223"/>
      <c r="G88" s="223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" customHeight="1">
      <c r="A89" s="62"/>
      <c r="B89" s="5"/>
      <c r="C89" s="223"/>
      <c r="D89" s="223"/>
      <c r="E89" s="223"/>
      <c r="F89" s="223"/>
      <c r="G89" s="223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" customHeight="1">
      <c r="A90" s="62"/>
      <c r="B90" s="5"/>
      <c r="C90" s="223"/>
      <c r="D90" s="223"/>
      <c r="E90" s="223"/>
      <c r="F90" s="223"/>
      <c r="G90" s="223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" customHeight="1">
      <c r="A91" s="62"/>
      <c r="B91" s="5"/>
      <c r="C91" s="223"/>
      <c r="D91" s="223"/>
      <c r="E91" s="223"/>
      <c r="F91" s="223"/>
      <c r="G91" s="223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" customHeight="1">
      <c r="A92" s="62"/>
      <c r="B92" s="5"/>
      <c r="C92" s="223"/>
      <c r="D92" s="223"/>
      <c r="E92" s="223"/>
      <c r="F92" s="223"/>
      <c r="G92" s="223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" customHeight="1">
      <c r="A93" s="62"/>
      <c r="B93" s="5"/>
      <c r="C93" s="223"/>
      <c r="D93" s="223"/>
      <c r="E93" s="223"/>
      <c r="F93" s="223"/>
      <c r="G93" s="223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" customHeight="1">
      <c r="A94" s="62"/>
      <c r="B94" s="5"/>
      <c r="C94" s="223"/>
      <c r="D94" s="223"/>
      <c r="E94" s="223"/>
      <c r="F94" s="223"/>
      <c r="G94" s="223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" customHeight="1">
      <c r="A95" s="62"/>
      <c r="B95" s="5"/>
      <c r="C95" s="223"/>
      <c r="D95" s="223"/>
      <c r="E95" s="223"/>
      <c r="F95" s="223"/>
      <c r="G95" s="223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" customHeight="1">
      <c r="A96" s="62"/>
      <c r="B96" s="5"/>
      <c r="C96" s="223"/>
      <c r="D96" s="223"/>
      <c r="E96" s="223"/>
      <c r="F96" s="223"/>
      <c r="G96" s="223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" customHeight="1">
      <c r="A97" s="62"/>
      <c r="B97" s="5"/>
      <c r="C97" s="223"/>
      <c r="D97" s="223"/>
      <c r="E97" s="223"/>
      <c r="F97" s="223"/>
      <c r="G97" s="223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" customHeight="1">
      <c r="A98" s="62"/>
      <c r="B98" s="5"/>
      <c r="C98" s="223"/>
      <c r="D98" s="223"/>
      <c r="E98" s="223"/>
      <c r="F98" s="223"/>
      <c r="G98" s="223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" customHeight="1">
      <c r="A99" s="62"/>
      <c r="B99" s="5"/>
      <c r="C99" s="223"/>
      <c r="D99" s="223"/>
      <c r="E99" s="223"/>
      <c r="F99" s="223"/>
      <c r="G99" s="223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" customHeight="1">
      <c r="A100" s="62"/>
      <c r="B100" s="5"/>
      <c r="C100" s="223"/>
      <c r="D100" s="223"/>
      <c r="E100" s="223"/>
      <c r="F100" s="223"/>
      <c r="G100" s="223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" customHeight="1">
      <c r="A101" s="62"/>
      <c r="B101" s="5"/>
      <c r="C101" s="223"/>
      <c r="D101" s="223"/>
      <c r="E101" s="223"/>
      <c r="F101" s="223"/>
      <c r="G101" s="223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" customHeight="1">
      <c r="A102" s="62"/>
      <c r="B102" s="3"/>
      <c r="C102" s="224"/>
      <c r="D102" s="224"/>
      <c r="E102" s="224"/>
      <c r="F102" s="224"/>
      <c r="G102" s="224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62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62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62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62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62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62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62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62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62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62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62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62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62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62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62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62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62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62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62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62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62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62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62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62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62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62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62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62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62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62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62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62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62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62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62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62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62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62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62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62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62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62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62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62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62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62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62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62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62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62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62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62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62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62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62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62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62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62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62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62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62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62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62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62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62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62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62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62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62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62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62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62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62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62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62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62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62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62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62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62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62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62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62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62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62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62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62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62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62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62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62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62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62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62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62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62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62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62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62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62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62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62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62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62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62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62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62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62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62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62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62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62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62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62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62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62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62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62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A2"/>
    <mergeCell ref="B1:G1"/>
    <mergeCell ref="B53:G54"/>
  </mergeCells>
  <pageMargins left="0.7" right="0.7" top="0.75" bottom="0.75" header="0" footer="0"/>
  <pageSetup orientation="portrait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700-000055000000}">
          <x14:colorSeries rgb="FF00B050"/>
          <x14:sparklines>
            <x14:sparkline>
              <xm:f>'Solvency Ratios'!B6:G6</xm:f>
              <xm:sqref>H6</xm:sqref>
            </x14:sparkline>
          </x14:sparklines>
        </x14:sparklineGroup>
        <x14:sparklineGroup displayEmptyCellsAs="gap" xr2:uid="{00000000-0003-0000-0700-000054000000}">
          <x14:colorSeries rgb="FF00B050"/>
          <x14:sparklines>
            <x14:sparkline>
              <xm:f>'Solvency Ratios'!B5:G5</xm:f>
              <xm:sqref>H5</xm:sqref>
            </x14:sparkline>
          </x14:sparklines>
        </x14:sparklineGroup>
        <x14:sparklineGroup displayEmptyCellsAs="gap" xr2:uid="{00000000-0003-0000-0700-000053000000}">
          <x14:colorSeries rgb="FF00B050"/>
          <x14:sparklines>
            <x14:sparkline>
              <xm:f>'Solvency Ratios'!B4:G4</xm:f>
              <xm:sqref>H4</xm:sqref>
            </x14:sparkline>
          </x14:sparklines>
        </x14:sparklineGroup>
        <x14:sparklineGroup displayEmptyCellsAs="gap" xr2:uid="{00000000-0003-0000-0700-000052000000}">
          <x14:colorSeries rgb="FF00B050"/>
          <x14:sparklines>
            <x14:sparkline>
              <xm:f>'Solvency Ratios'!B3:G3</xm:f>
              <xm:sqref>H3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7030A0"/>
  </sheetPr>
  <dimension ref="A1:Z1000"/>
  <sheetViews>
    <sheetView workbookViewId="0">
      <selection sqref="A1:A2"/>
    </sheetView>
  </sheetViews>
  <sheetFormatPr defaultColWidth="12.625" defaultRowHeight="15" customHeight="1"/>
  <cols>
    <col min="1" max="1" width="10.25" customWidth="1"/>
    <col min="2" max="2" width="33.75" customWidth="1"/>
    <col min="3" max="7" width="8.75" customWidth="1"/>
    <col min="8" max="11" width="6.875" customWidth="1"/>
    <col min="12" max="12" width="9.5" customWidth="1"/>
    <col min="13" max="25" width="6.875" customWidth="1"/>
    <col min="26" max="26" width="3.75" customWidth="1"/>
  </cols>
  <sheetData>
    <row r="1" spans="1:26" ht="30" customHeight="1">
      <c r="A1" s="309"/>
      <c r="B1" s="327" t="s">
        <v>118</v>
      </c>
      <c r="C1" s="328"/>
      <c r="D1" s="328"/>
      <c r="E1" s="328"/>
      <c r="F1" s="328"/>
      <c r="G1" s="329"/>
      <c r="H1" s="225" t="s">
        <v>95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" customHeight="1">
      <c r="A2" s="310"/>
      <c r="B2" s="226"/>
      <c r="C2" s="227"/>
      <c r="D2" s="228">
        <v>2019</v>
      </c>
      <c r="E2" s="228">
        <v>2020</v>
      </c>
      <c r="F2" s="228">
        <v>2021</v>
      </c>
      <c r="G2" s="229">
        <v>2022</v>
      </c>
      <c r="H2" s="248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24" customHeight="1">
      <c r="A3" s="17"/>
      <c r="B3" s="332" t="s">
        <v>119</v>
      </c>
      <c r="C3" s="312"/>
      <c r="D3" s="312"/>
      <c r="E3" s="312"/>
      <c r="F3" s="312"/>
      <c r="G3" s="333"/>
      <c r="H3" s="230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" customHeight="1">
      <c r="A4" s="17"/>
      <c r="B4" s="332"/>
      <c r="C4" s="312"/>
      <c r="D4" s="312"/>
      <c r="E4" s="312"/>
      <c r="F4" s="312"/>
      <c r="G4" s="333"/>
      <c r="H4" s="230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" customHeight="1">
      <c r="A5" s="17"/>
      <c r="B5" s="208" t="s">
        <v>120</v>
      </c>
      <c r="C5" s="258"/>
      <c r="D5" s="258">
        <f>'Income Statements'!E13/'Income Statements'!E6</f>
        <v>0.17713279156908282</v>
      </c>
      <c r="E5" s="258">
        <f>'Income Statements'!F13/'Income Statements'!F6</f>
        <v>0.18766398750344809</v>
      </c>
      <c r="F5" s="258">
        <f>'Income Statements'!G13/'Income Statements'!G6</f>
        <v>0.19291584206745818</v>
      </c>
      <c r="G5" s="259">
        <f>'Income Statements'!H13/'Income Statements'!H6</f>
        <v>0.20558988935373973</v>
      </c>
      <c r="H5" s="230"/>
      <c r="I5" s="5"/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" customHeight="1">
      <c r="A6" s="17"/>
      <c r="B6" s="208" t="s">
        <v>121</v>
      </c>
      <c r="C6" s="258"/>
      <c r="D6" s="258">
        <f>'Income Statements'!E17/'Income Statements'!E6</f>
        <v>0.35565740030287213</v>
      </c>
      <c r="E6" s="258">
        <f>'Income Statements'!F17/'Income Statements'!F6</f>
        <v>0.37050780854705517</v>
      </c>
      <c r="F6" s="258">
        <f>'Income Statements'!G17/'Income Statements'!G6</f>
        <v>0.3682010197671563</v>
      </c>
      <c r="G6" s="259">
        <f>'Income Statements'!H17/'Income Statements'!H6</f>
        <v>0.36065516830757532</v>
      </c>
      <c r="H6" s="230"/>
      <c r="I6" s="194"/>
      <c r="J6" s="145"/>
      <c r="K6" s="145"/>
      <c r="L6" s="252"/>
      <c r="M6" s="2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" customHeight="1">
      <c r="A7" s="17"/>
      <c r="B7" s="254" t="s">
        <v>122</v>
      </c>
      <c r="C7" s="258"/>
      <c r="D7" s="258">
        <f>'Income Statements'!E20/'Income Statements'!E6</f>
        <v>0.28733492819845174</v>
      </c>
      <c r="E7" s="258">
        <f>'Income Statements'!F20/'Income Statements'!F6</f>
        <v>0.2910951964761731</v>
      </c>
      <c r="F7" s="258">
        <f>'Income Statements'!G20/'Income Statements'!G6</f>
        <v>0.31452658879262629</v>
      </c>
      <c r="G7" s="259">
        <f>'Income Statements'!H20/'Income Statements'!H6</f>
        <v>0.31557967391068542</v>
      </c>
      <c r="H7" s="230"/>
      <c r="I7" s="194"/>
      <c r="J7" s="252"/>
      <c r="K7" s="145"/>
      <c r="L7" s="253"/>
      <c r="M7" s="2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7" customHeight="1">
      <c r="A8" s="42"/>
      <c r="B8" s="334" t="s">
        <v>123</v>
      </c>
      <c r="C8" s="312"/>
      <c r="D8" s="312"/>
      <c r="E8" s="312"/>
      <c r="F8" s="312"/>
      <c r="G8" s="333"/>
      <c r="H8" s="230"/>
      <c r="I8" s="194"/>
      <c r="J8" s="252"/>
      <c r="K8" s="145"/>
      <c r="L8" s="253"/>
      <c r="M8" s="2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" customHeight="1">
      <c r="A9" s="17"/>
      <c r="B9" s="233" t="s">
        <v>124</v>
      </c>
      <c r="C9" s="258"/>
      <c r="D9" s="258">
        <f>'Income Statements'!E13/AVERAGE('Balance Sheets'!D19:E19)</f>
        <v>0.1081112587968658</v>
      </c>
      <c r="E9" s="258">
        <f>'Income Statements'!F13/AVERAGE('Balance Sheets'!E19:F19)</f>
        <v>0.11183438496323869</v>
      </c>
      <c r="F9" s="258">
        <f>'Income Statements'!G13/AVERAGE('Balance Sheets'!F19:G19)</f>
        <v>0.11035465508152979</v>
      </c>
      <c r="G9" s="258">
        <f>'Income Statements'!H13/AVERAGE('Balance Sheets'!G19:H19)</f>
        <v>0.11527937356845219</v>
      </c>
      <c r="H9" s="230"/>
      <c r="I9" s="5"/>
      <c r="J9" s="87"/>
      <c r="K9" s="87"/>
      <c r="L9" s="87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" customHeight="1">
      <c r="A10" s="17"/>
      <c r="B10" s="208" t="s">
        <v>125</v>
      </c>
      <c r="C10" s="258"/>
      <c r="D10" s="258">
        <f>'Income Statements'!E20/AVERAGE('Balance Sheets'!D19:E19)</f>
        <v>0.17537205002342254</v>
      </c>
      <c r="E10" s="258">
        <f>'Income Statements'!F20/AVERAGE('Balance Sheets'!E19:F19)</f>
        <v>0.17347202676841661</v>
      </c>
      <c r="F10" s="258">
        <f>'Income Statements'!G20/AVERAGE('Balance Sheets'!F19:G19)</f>
        <v>0.17992028465989504</v>
      </c>
      <c r="G10" s="258">
        <f>'Income Statements'!H20/AVERAGE('Balance Sheets'!G19:H19)</f>
        <v>0.17695338634462118</v>
      </c>
      <c r="H10" s="230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" customHeight="1">
      <c r="A11" s="17"/>
      <c r="B11" s="208" t="s">
        <v>126</v>
      </c>
      <c r="C11" s="258"/>
      <c r="D11" s="258">
        <f>'Income Statements'!E17/'Balance Sheets'!E51</f>
        <v>0.21707199952397496</v>
      </c>
      <c r="E11" s="258">
        <f>'Income Statements'!F17/'Balance Sheets'!F51</f>
        <v>0.20774325449310649</v>
      </c>
      <c r="F11" s="258">
        <f>'Income Statements'!G17/'Balance Sheets'!G51</f>
        <v>0.19558370270535289</v>
      </c>
      <c r="G11" s="259">
        <f>'Income Statements'!H17/'Balance Sheets'!H51</f>
        <v>0.18886476348361775</v>
      </c>
      <c r="H11" s="230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" customHeight="1">
      <c r="A12" s="17"/>
      <c r="B12" s="255" t="s">
        <v>127</v>
      </c>
      <c r="C12" s="260"/>
      <c r="D12" s="260">
        <f>'Income Statements'!E20/AVERAGE('Balance Sheets'!D31:E31)</f>
        <v>0.1863919579419937</v>
      </c>
      <c r="E12" s="260">
        <f>'Income Statements'!F20/AVERAGE('Balance Sheets'!E31:F31)</f>
        <v>0.18396224812149123</v>
      </c>
      <c r="F12" s="260">
        <f>'Income Statements'!G20/AVERAGE('Balance Sheets'!F31:G31)</f>
        <v>0.18962431082997061</v>
      </c>
      <c r="G12" s="260">
        <f>'Income Statements'!H20/AVERAGE('Balance Sheets'!G31:H31)</f>
        <v>0.18705389115738461</v>
      </c>
      <c r="H12" s="240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" customHeight="1">
      <c r="A13" s="17"/>
      <c r="B13" s="242"/>
      <c r="C13" s="243"/>
      <c r="D13" s="243"/>
      <c r="E13" s="243"/>
      <c r="F13" s="243"/>
      <c r="G13" s="243"/>
      <c r="H13" s="241"/>
      <c r="I13" s="241"/>
      <c r="J13" s="241"/>
      <c r="K13" s="241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241"/>
      <c r="X13" s="241"/>
      <c r="Y13" s="241"/>
      <c r="Z13" s="242"/>
    </row>
    <row r="14" spans="1:26" ht="15" customHeight="1">
      <c r="A14" s="17"/>
      <c r="B14" s="241"/>
      <c r="C14" s="243"/>
      <c r="D14" s="243"/>
      <c r="E14" s="243"/>
      <c r="F14" s="243"/>
      <c r="G14" s="243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</row>
    <row r="15" spans="1:26" ht="15" customHeight="1">
      <c r="A15" s="17"/>
      <c r="B15" s="241"/>
      <c r="C15" s="243"/>
      <c r="D15" s="243"/>
      <c r="E15" s="243"/>
      <c r="F15" s="243"/>
      <c r="G15" s="243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</row>
    <row r="16" spans="1:26" ht="15" customHeight="1">
      <c r="A16" s="17"/>
      <c r="B16" s="241"/>
      <c r="C16" s="243"/>
      <c r="D16" s="243"/>
      <c r="E16" s="243"/>
      <c r="F16" s="243"/>
      <c r="G16" s="243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</row>
    <row r="17" spans="1:26" ht="15" customHeight="1">
      <c r="A17" s="17"/>
      <c r="B17" s="241"/>
      <c r="C17" s="243"/>
      <c r="D17" s="243"/>
      <c r="E17" s="243"/>
      <c r="F17" s="243"/>
      <c r="G17" s="243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</row>
    <row r="18" spans="1:26" ht="15" customHeight="1">
      <c r="A18" s="62"/>
      <c r="B18" s="241"/>
      <c r="C18" s="243"/>
      <c r="D18" s="243"/>
      <c r="E18" s="243"/>
      <c r="F18" s="243"/>
      <c r="G18" s="243"/>
      <c r="H18" s="241"/>
      <c r="I18" s="241"/>
      <c r="J18" s="241"/>
      <c r="K18" s="241"/>
      <c r="L18" s="241"/>
      <c r="M18" s="241"/>
      <c r="N18" s="241"/>
      <c r="O18" s="241"/>
      <c r="P18" s="241"/>
      <c r="Q18" s="241"/>
      <c r="R18" s="241"/>
      <c r="S18" s="241"/>
      <c r="T18" s="241"/>
      <c r="U18" s="241"/>
      <c r="V18" s="241"/>
      <c r="W18" s="241"/>
      <c r="X18" s="241"/>
      <c r="Y18" s="241"/>
      <c r="Z18" s="241"/>
    </row>
    <row r="19" spans="1:26" ht="15" customHeight="1">
      <c r="A19" s="62"/>
      <c r="B19" s="244"/>
      <c r="C19" s="245"/>
      <c r="D19" s="245"/>
      <c r="E19" s="245"/>
      <c r="F19" s="245"/>
      <c r="G19" s="245"/>
      <c r="H19" s="241"/>
      <c r="I19" s="241"/>
      <c r="J19" s="241"/>
      <c r="K19" s="241"/>
      <c r="L19" s="241"/>
      <c r="M19" s="241"/>
      <c r="N19" s="241"/>
      <c r="O19" s="241"/>
      <c r="P19" s="241"/>
      <c r="Q19" s="241"/>
      <c r="R19" s="241"/>
      <c r="S19" s="241"/>
      <c r="T19" s="241"/>
      <c r="U19" s="241"/>
      <c r="V19" s="241"/>
      <c r="W19" s="241"/>
      <c r="X19" s="241"/>
      <c r="Y19" s="241"/>
      <c r="Z19" s="244"/>
    </row>
    <row r="20" spans="1:26" ht="15" customHeight="1">
      <c r="A20" s="62"/>
      <c r="B20" s="241"/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1"/>
      <c r="P20" s="241"/>
      <c r="Q20" s="241"/>
      <c r="R20" s="241"/>
      <c r="S20" s="241"/>
      <c r="T20" s="241"/>
      <c r="U20" s="241"/>
      <c r="V20" s="241"/>
      <c r="W20" s="241"/>
      <c r="X20" s="241"/>
      <c r="Y20" s="241"/>
      <c r="Z20" s="241"/>
    </row>
    <row r="21" spans="1:26" ht="15" customHeight="1">
      <c r="A21" s="62"/>
      <c r="B21" s="241"/>
      <c r="C21" s="241"/>
      <c r="D21" s="241"/>
      <c r="E21" s="241"/>
      <c r="F21" s="241"/>
      <c r="G21" s="241"/>
      <c r="H21" s="241"/>
      <c r="I21" s="241"/>
      <c r="J21" s="241"/>
      <c r="K21" s="241"/>
      <c r="L21" s="241"/>
      <c r="M21" s="241"/>
      <c r="N21" s="241"/>
      <c r="O21" s="241"/>
      <c r="P21" s="241"/>
      <c r="Q21" s="241"/>
      <c r="R21" s="241"/>
      <c r="S21" s="241"/>
      <c r="T21" s="241"/>
      <c r="U21" s="241"/>
      <c r="V21" s="241"/>
      <c r="W21" s="241"/>
      <c r="X21" s="241"/>
      <c r="Y21" s="241"/>
      <c r="Z21" s="241"/>
    </row>
    <row r="22" spans="1:26" ht="15" customHeight="1">
      <c r="A22" s="62"/>
      <c r="B22" s="241"/>
      <c r="C22" s="241"/>
      <c r="D22" s="241"/>
      <c r="E22" s="241"/>
      <c r="F22" s="241"/>
      <c r="G22" s="241"/>
      <c r="H22" s="241"/>
      <c r="I22" s="241"/>
      <c r="J22" s="241"/>
      <c r="K22" s="241"/>
      <c r="L22" s="241"/>
      <c r="M22" s="241"/>
      <c r="N22" s="241"/>
      <c r="O22" s="241"/>
      <c r="P22" s="241"/>
      <c r="Q22" s="241"/>
      <c r="R22" s="241"/>
      <c r="S22" s="241"/>
      <c r="T22" s="241"/>
      <c r="U22" s="241"/>
      <c r="V22" s="241"/>
      <c r="W22" s="241"/>
      <c r="X22" s="241"/>
      <c r="Y22" s="241"/>
      <c r="Z22" s="241"/>
    </row>
    <row r="23" spans="1:26" ht="15" customHeight="1">
      <c r="A23" s="62"/>
      <c r="B23" s="241"/>
      <c r="C23" s="243"/>
      <c r="D23" s="243"/>
      <c r="E23" s="243"/>
      <c r="F23" s="243"/>
      <c r="G23" s="243"/>
      <c r="H23" s="241"/>
      <c r="I23" s="241"/>
      <c r="J23" s="241"/>
      <c r="K23" s="241"/>
      <c r="L23" s="241"/>
      <c r="M23" s="241"/>
      <c r="N23" s="241"/>
      <c r="O23" s="241"/>
      <c r="P23" s="241"/>
      <c r="Q23" s="241"/>
      <c r="R23" s="241"/>
      <c r="S23" s="241"/>
      <c r="T23" s="241"/>
      <c r="U23" s="241"/>
      <c r="V23" s="241"/>
      <c r="W23" s="241"/>
      <c r="X23" s="241"/>
      <c r="Y23" s="241"/>
      <c r="Z23" s="241"/>
    </row>
    <row r="24" spans="1:26" ht="15" customHeight="1">
      <c r="A24" s="62"/>
      <c r="B24" s="241"/>
      <c r="C24" s="243"/>
      <c r="D24" s="243"/>
      <c r="E24" s="243"/>
      <c r="F24" s="243"/>
      <c r="G24" s="243"/>
      <c r="H24" s="241"/>
      <c r="I24" s="241"/>
      <c r="J24" s="241"/>
      <c r="K24" s="241"/>
      <c r="L24" s="241"/>
      <c r="M24" s="241"/>
      <c r="N24" s="241"/>
      <c r="O24" s="241"/>
      <c r="P24" s="241"/>
      <c r="Q24" s="241"/>
      <c r="R24" s="241"/>
      <c r="S24" s="241"/>
      <c r="T24" s="241"/>
      <c r="U24" s="241"/>
      <c r="V24" s="241"/>
      <c r="W24" s="241"/>
      <c r="X24" s="241"/>
      <c r="Y24" s="241"/>
      <c r="Z24" s="241"/>
    </row>
    <row r="25" spans="1:26" ht="15" customHeight="1">
      <c r="A25" s="62"/>
      <c r="B25" s="241"/>
      <c r="C25" s="243"/>
      <c r="D25" s="243"/>
      <c r="E25" s="243"/>
      <c r="F25" s="243"/>
      <c r="G25" s="243"/>
      <c r="H25" s="241"/>
      <c r="I25" s="241"/>
      <c r="J25" s="241"/>
      <c r="K25" s="241"/>
      <c r="L25" s="241"/>
      <c r="M25" s="241"/>
      <c r="N25" s="241"/>
      <c r="O25" s="241"/>
      <c r="P25" s="241"/>
      <c r="Q25" s="241"/>
      <c r="R25" s="241"/>
      <c r="S25" s="241"/>
      <c r="T25" s="241"/>
      <c r="U25" s="241"/>
      <c r="V25" s="241"/>
      <c r="W25" s="241"/>
      <c r="X25" s="241"/>
      <c r="Y25" s="241"/>
      <c r="Z25" s="241"/>
    </row>
    <row r="26" spans="1:26" ht="15" customHeight="1">
      <c r="A26" s="62"/>
      <c r="B26" s="241"/>
      <c r="C26" s="243"/>
      <c r="D26" s="243"/>
      <c r="E26" s="243"/>
      <c r="F26" s="243"/>
      <c r="G26" s="243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  <c r="W26" s="241"/>
      <c r="X26" s="241"/>
      <c r="Y26" s="241"/>
      <c r="Z26" s="241"/>
    </row>
    <row r="27" spans="1:26" ht="15" customHeight="1">
      <c r="A27" s="62"/>
      <c r="B27" s="241"/>
      <c r="C27" s="243"/>
      <c r="D27" s="243"/>
      <c r="E27" s="243"/>
      <c r="F27" s="243"/>
      <c r="G27" s="243"/>
      <c r="H27" s="241"/>
      <c r="I27" s="241"/>
      <c r="J27" s="241"/>
      <c r="K27" s="241"/>
      <c r="L27" s="241"/>
      <c r="M27" s="241"/>
      <c r="N27" s="241"/>
      <c r="O27" s="241"/>
      <c r="P27" s="241"/>
      <c r="Q27" s="244"/>
      <c r="R27" s="244"/>
      <c r="S27" s="244"/>
      <c r="T27" s="244"/>
      <c r="U27" s="244"/>
      <c r="V27" s="244"/>
      <c r="W27" s="244"/>
      <c r="X27" s="244"/>
      <c r="Y27" s="244"/>
      <c r="Z27" s="241"/>
    </row>
    <row r="28" spans="1:26" ht="15" customHeight="1">
      <c r="A28" s="62"/>
      <c r="B28" s="241"/>
      <c r="C28" s="243"/>
      <c r="D28" s="243"/>
      <c r="E28" s="243"/>
      <c r="F28" s="243"/>
      <c r="G28" s="243"/>
      <c r="H28" s="241"/>
      <c r="I28" s="241"/>
      <c r="J28" s="241"/>
      <c r="K28" s="241"/>
      <c r="L28" s="241"/>
      <c r="M28" s="241"/>
      <c r="N28" s="241"/>
      <c r="O28" s="241"/>
      <c r="P28" s="241"/>
      <c r="Q28" s="241"/>
      <c r="R28" s="241"/>
      <c r="S28" s="241"/>
      <c r="T28" s="241"/>
      <c r="U28" s="241"/>
      <c r="V28" s="241"/>
      <c r="W28" s="241"/>
      <c r="X28" s="241"/>
      <c r="Y28" s="241"/>
      <c r="Z28" s="241"/>
    </row>
    <row r="29" spans="1:26" ht="15" customHeight="1">
      <c r="A29" s="62"/>
      <c r="B29" s="241"/>
      <c r="C29" s="243"/>
      <c r="D29" s="243"/>
      <c r="E29" s="243"/>
      <c r="F29" s="243"/>
      <c r="G29" s="243"/>
      <c r="H29" s="241"/>
      <c r="I29" s="241"/>
      <c r="J29" s="241"/>
      <c r="K29" s="241"/>
      <c r="L29" s="241"/>
      <c r="M29" s="241"/>
      <c r="N29" s="241"/>
      <c r="O29" s="241"/>
      <c r="P29" s="241"/>
      <c r="Q29" s="241"/>
      <c r="R29" s="241"/>
      <c r="S29" s="241"/>
      <c r="T29" s="241"/>
      <c r="U29" s="241"/>
      <c r="V29" s="241"/>
      <c r="W29" s="241"/>
      <c r="X29" s="241"/>
      <c r="Y29" s="241"/>
      <c r="Z29" s="241"/>
    </row>
    <row r="30" spans="1:26" ht="15" customHeight="1">
      <c r="A30" s="62"/>
      <c r="B30" s="241"/>
      <c r="C30" s="243"/>
      <c r="D30" s="243"/>
      <c r="E30" s="243"/>
      <c r="F30" s="243"/>
      <c r="G30" s="243"/>
      <c r="H30" s="241"/>
      <c r="I30" s="241"/>
      <c r="J30" s="241"/>
      <c r="K30" s="241"/>
      <c r="L30" s="241"/>
      <c r="M30" s="241"/>
      <c r="N30" s="241"/>
      <c r="O30" s="241"/>
      <c r="P30" s="241"/>
      <c r="Q30" s="241"/>
      <c r="R30" s="241"/>
      <c r="S30" s="241"/>
      <c r="T30" s="241"/>
      <c r="U30" s="241"/>
      <c r="V30" s="241"/>
      <c r="W30" s="241"/>
      <c r="X30" s="241"/>
      <c r="Y30" s="241"/>
      <c r="Z30" s="241"/>
    </row>
    <row r="31" spans="1:26" ht="15" customHeight="1">
      <c r="A31" s="62"/>
      <c r="B31" s="241"/>
      <c r="C31" s="243"/>
      <c r="D31" s="243"/>
      <c r="E31" s="243"/>
      <c r="F31" s="243"/>
      <c r="G31" s="243"/>
      <c r="H31" s="241"/>
      <c r="I31" s="241"/>
      <c r="J31" s="241"/>
      <c r="K31" s="241"/>
      <c r="L31" s="241"/>
      <c r="M31" s="241"/>
      <c r="N31" s="241"/>
      <c r="O31" s="241"/>
      <c r="P31" s="241"/>
      <c r="Q31" s="241"/>
      <c r="R31" s="241"/>
      <c r="S31" s="241"/>
      <c r="T31" s="241"/>
      <c r="U31" s="241"/>
      <c r="V31" s="241"/>
      <c r="W31" s="241"/>
      <c r="X31" s="241"/>
      <c r="Y31" s="241"/>
      <c r="Z31" s="241"/>
    </row>
    <row r="32" spans="1:26" ht="15" customHeight="1">
      <c r="A32" s="62"/>
      <c r="B32" s="241"/>
      <c r="C32" s="243"/>
      <c r="D32" s="243"/>
      <c r="E32" s="243"/>
      <c r="F32" s="243"/>
      <c r="G32" s="243"/>
      <c r="H32" s="241"/>
      <c r="I32" s="241"/>
      <c r="J32" s="241"/>
      <c r="K32" s="241"/>
      <c r="L32" s="241"/>
      <c r="M32" s="241"/>
      <c r="N32" s="241"/>
      <c r="O32" s="241"/>
      <c r="P32" s="241"/>
      <c r="Q32" s="241"/>
      <c r="R32" s="241"/>
      <c r="S32" s="241"/>
      <c r="T32" s="241"/>
      <c r="U32" s="241"/>
      <c r="V32" s="241"/>
      <c r="W32" s="241"/>
      <c r="X32" s="241"/>
      <c r="Y32" s="241"/>
      <c r="Z32" s="241"/>
    </row>
    <row r="33" spans="1:26" ht="15" customHeight="1">
      <c r="A33" s="62"/>
      <c r="B33" s="241"/>
      <c r="C33" s="243"/>
      <c r="D33" s="243"/>
      <c r="E33" s="243"/>
      <c r="F33" s="243"/>
      <c r="G33" s="243"/>
      <c r="H33" s="241"/>
      <c r="I33" s="241"/>
      <c r="J33" s="241"/>
      <c r="K33" s="241"/>
      <c r="L33" s="241"/>
      <c r="M33" s="241"/>
      <c r="N33" s="241"/>
      <c r="O33" s="241"/>
      <c r="P33" s="241"/>
      <c r="Q33" s="241"/>
      <c r="R33" s="241"/>
      <c r="S33" s="241"/>
      <c r="T33" s="241"/>
      <c r="U33" s="241"/>
      <c r="V33" s="241"/>
      <c r="W33" s="241"/>
      <c r="X33" s="241"/>
      <c r="Y33" s="241"/>
      <c r="Z33" s="241"/>
    </row>
    <row r="34" spans="1:26" ht="15" customHeight="1">
      <c r="A34" s="62"/>
      <c r="B34" s="241"/>
      <c r="C34" s="243"/>
      <c r="D34" s="243"/>
      <c r="E34" s="243"/>
      <c r="F34" s="243"/>
      <c r="G34" s="243"/>
      <c r="H34" s="241"/>
      <c r="I34" s="241"/>
      <c r="J34" s="241"/>
      <c r="K34" s="241"/>
      <c r="L34" s="241"/>
      <c r="M34" s="241"/>
      <c r="N34" s="241"/>
      <c r="O34" s="241"/>
      <c r="P34" s="241"/>
      <c r="Q34" s="241"/>
      <c r="R34" s="241"/>
      <c r="S34" s="241"/>
      <c r="T34" s="241"/>
      <c r="U34" s="241"/>
      <c r="V34" s="241"/>
      <c r="W34" s="241"/>
      <c r="X34" s="241"/>
      <c r="Y34" s="241"/>
      <c r="Z34" s="241"/>
    </row>
    <row r="35" spans="1:26" ht="15" customHeight="1">
      <c r="A35" s="62"/>
      <c r="B35" s="241"/>
      <c r="C35" s="243"/>
      <c r="D35" s="243"/>
      <c r="E35" s="243"/>
      <c r="F35" s="243"/>
      <c r="G35" s="243"/>
      <c r="H35" s="241"/>
      <c r="I35" s="241"/>
      <c r="J35" s="241"/>
      <c r="K35" s="241"/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</row>
    <row r="36" spans="1:26" ht="15" customHeight="1">
      <c r="A36" s="62"/>
      <c r="B36" s="241"/>
      <c r="C36" s="243"/>
      <c r="D36" s="243"/>
      <c r="E36" s="243"/>
      <c r="F36" s="243"/>
      <c r="G36" s="243"/>
      <c r="H36" s="241"/>
      <c r="I36" s="241"/>
      <c r="J36" s="241"/>
      <c r="K36" s="241"/>
      <c r="L36" s="241"/>
      <c r="M36" s="241"/>
      <c r="N36" s="241"/>
      <c r="O36" s="241"/>
      <c r="P36" s="241"/>
      <c r="Q36" s="241"/>
      <c r="R36" s="241"/>
      <c r="S36" s="241"/>
      <c r="T36" s="241"/>
      <c r="U36" s="241"/>
      <c r="V36" s="241"/>
      <c r="W36" s="241"/>
      <c r="X36" s="241"/>
      <c r="Y36" s="241"/>
      <c r="Z36" s="241"/>
    </row>
    <row r="37" spans="1:26" ht="15" customHeight="1">
      <c r="A37" s="62"/>
      <c r="B37" s="241"/>
      <c r="C37" s="243"/>
      <c r="D37" s="243"/>
      <c r="E37" s="243"/>
      <c r="F37" s="243"/>
      <c r="G37" s="243"/>
      <c r="H37" s="241"/>
      <c r="I37" s="241"/>
      <c r="J37" s="241"/>
      <c r="K37" s="241"/>
      <c r="L37" s="241"/>
      <c r="M37" s="241"/>
      <c r="N37" s="241"/>
      <c r="O37" s="241"/>
      <c r="P37" s="241"/>
      <c r="Q37" s="241"/>
      <c r="R37" s="241"/>
      <c r="S37" s="241"/>
      <c r="T37" s="241"/>
      <c r="U37" s="241"/>
      <c r="V37" s="241"/>
      <c r="W37" s="241"/>
      <c r="X37" s="241"/>
      <c r="Y37" s="241"/>
      <c r="Z37" s="241"/>
    </row>
    <row r="38" spans="1:26" ht="15" customHeight="1">
      <c r="A38" s="62"/>
      <c r="B38" s="241"/>
      <c r="C38" s="243"/>
      <c r="D38" s="243"/>
      <c r="E38" s="243"/>
      <c r="F38" s="243"/>
      <c r="G38" s="243"/>
      <c r="H38" s="241"/>
      <c r="I38" s="241"/>
      <c r="J38" s="241"/>
      <c r="K38" s="241"/>
      <c r="L38" s="241"/>
      <c r="M38" s="241"/>
      <c r="N38" s="241"/>
      <c r="O38" s="241"/>
      <c r="P38" s="241"/>
      <c r="Q38" s="241"/>
      <c r="R38" s="241"/>
      <c r="S38" s="241"/>
      <c r="T38" s="241"/>
      <c r="U38" s="241"/>
      <c r="V38" s="241"/>
      <c r="W38" s="241"/>
      <c r="X38" s="241"/>
      <c r="Y38" s="241"/>
      <c r="Z38" s="241"/>
    </row>
    <row r="39" spans="1:26" ht="15" customHeight="1">
      <c r="A39" s="62"/>
      <c r="B39" s="241"/>
      <c r="C39" s="243"/>
      <c r="D39" s="243"/>
      <c r="E39" s="243"/>
      <c r="F39" s="243"/>
      <c r="G39" s="243"/>
      <c r="H39" s="241"/>
      <c r="I39" s="241"/>
      <c r="J39" s="241"/>
      <c r="K39" s="241"/>
      <c r="L39" s="241"/>
      <c r="M39" s="241"/>
      <c r="N39" s="241"/>
      <c r="O39" s="241"/>
      <c r="P39" s="241"/>
      <c r="Q39" s="241"/>
      <c r="R39" s="241"/>
      <c r="S39" s="241"/>
      <c r="T39" s="241"/>
      <c r="U39" s="241"/>
      <c r="V39" s="241"/>
      <c r="W39" s="241"/>
      <c r="X39" s="241"/>
      <c r="Y39" s="241"/>
      <c r="Z39" s="241"/>
    </row>
    <row r="40" spans="1:26" ht="15" customHeight="1">
      <c r="A40" s="62"/>
      <c r="B40" s="5"/>
      <c r="C40" s="223"/>
      <c r="D40" s="223"/>
      <c r="E40" s="223"/>
      <c r="F40" s="223"/>
      <c r="G40" s="223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" customHeight="1">
      <c r="A41" s="62"/>
      <c r="B41" s="5"/>
      <c r="C41" s="223"/>
      <c r="D41" s="223"/>
      <c r="E41" s="223"/>
      <c r="F41" s="223"/>
      <c r="G41" s="223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" customHeight="1">
      <c r="A42" s="62"/>
      <c r="B42" s="5"/>
      <c r="C42" s="223"/>
      <c r="D42" s="223"/>
      <c r="E42" s="223"/>
      <c r="F42" s="223"/>
      <c r="G42" s="223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" customHeight="1">
      <c r="A43" s="62"/>
      <c r="B43" s="5"/>
      <c r="C43" s="223"/>
      <c r="D43" s="223"/>
      <c r="E43" s="223"/>
      <c r="F43" s="223"/>
      <c r="G43" s="223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" customHeight="1">
      <c r="A44" s="62"/>
      <c r="B44" s="5"/>
      <c r="C44" s="223"/>
      <c r="D44" s="223"/>
      <c r="E44" s="223"/>
      <c r="F44" s="223"/>
      <c r="G44" s="223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" customHeight="1">
      <c r="A45" s="62"/>
      <c r="B45" s="5"/>
      <c r="C45" s="223"/>
      <c r="D45" s="223"/>
      <c r="E45" s="223"/>
      <c r="F45" s="223"/>
      <c r="G45" s="223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" customHeight="1">
      <c r="A46" s="62"/>
      <c r="B46" s="5"/>
      <c r="C46" s="223"/>
      <c r="D46" s="223"/>
      <c r="E46" s="223"/>
      <c r="F46" s="223"/>
      <c r="G46" s="223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" customHeight="1">
      <c r="A47" s="62"/>
      <c r="B47" s="5"/>
      <c r="C47" s="223"/>
      <c r="D47" s="223"/>
      <c r="E47" s="223"/>
      <c r="F47" s="223"/>
      <c r="G47" s="223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" customHeight="1">
      <c r="A48" s="62"/>
      <c r="B48" s="5"/>
      <c r="C48" s="223"/>
      <c r="D48" s="223"/>
      <c r="E48" s="223"/>
      <c r="F48" s="223"/>
      <c r="G48" s="223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" customHeight="1">
      <c r="A49" s="62"/>
      <c r="B49" s="5"/>
      <c r="C49" s="223"/>
      <c r="D49" s="223"/>
      <c r="E49" s="223"/>
      <c r="F49" s="223"/>
      <c r="G49" s="223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" customHeight="1">
      <c r="A50" s="62"/>
      <c r="B50" s="5"/>
      <c r="C50" s="223"/>
      <c r="D50" s="223"/>
      <c r="E50" s="223"/>
      <c r="F50" s="223"/>
      <c r="G50" s="223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" customHeight="1">
      <c r="A51" s="62"/>
      <c r="B51" s="3"/>
      <c r="C51" s="224"/>
      <c r="D51" s="224"/>
      <c r="E51" s="224"/>
      <c r="F51" s="224"/>
      <c r="G51" s="224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62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" customHeight="1">
      <c r="A53" s="62"/>
      <c r="B53" s="330"/>
      <c r="C53" s="321"/>
      <c r="D53" s="321"/>
      <c r="E53" s="321"/>
      <c r="F53" s="321"/>
      <c r="G53" s="322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" customHeight="1">
      <c r="A54" s="62"/>
      <c r="B54" s="323"/>
      <c r="C54" s="324"/>
      <c r="D54" s="324"/>
      <c r="E54" s="324"/>
      <c r="F54" s="324"/>
      <c r="G54" s="32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62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62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62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62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" customHeight="1">
      <c r="A59" s="62"/>
      <c r="B59" s="5"/>
      <c r="C59" s="223"/>
      <c r="D59" s="223"/>
      <c r="E59" s="223"/>
      <c r="F59" s="223"/>
      <c r="G59" s="223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" customHeight="1">
      <c r="A60" s="62"/>
      <c r="B60" s="5"/>
      <c r="C60" s="223"/>
      <c r="D60" s="223"/>
      <c r="E60" s="223"/>
      <c r="F60" s="223"/>
      <c r="G60" s="223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" customHeight="1">
      <c r="A61" s="62"/>
      <c r="B61" s="5"/>
      <c r="C61" s="223"/>
      <c r="D61" s="223"/>
      <c r="E61" s="223"/>
      <c r="F61" s="223"/>
      <c r="G61" s="223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" customHeight="1">
      <c r="A62" s="62"/>
      <c r="B62" s="5"/>
      <c r="C62" s="223"/>
      <c r="D62" s="223"/>
      <c r="E62" s="223"/>
      <c r="F62" s="223"/>
      <c r="G62" s="223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" customHeight="1">
      <c r="A63" s="62"/>
      <c r="B63" s="5"/>
      <c r="C63" s="223"/>
      <c r="D63" s="223"/>
      <c r="E63" s="223"/>
      <c r="F63" s="223"/>
      <c r="G63" s="223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" customHeight="1">
      <c r="A64" s="62"/>
      <c r="B64" s="5"/>
      <c r="C64" s="223"/>
      <c r="D64" s="223"/>
      <c r="E64" s="223"/>
      <c r="F64" s="223"/>
      <c r="G64" s="223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" customHeight="1">
      <c r="A65" s="62"/>
      <c r="B65" s="5"/>
      <c r="C65" s="223"/>
      <c r="D65" s="223"/>
      <c r="E65" s="223"/>
      <c r="F65" s="223"/>
      <c r="G65" s="223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" customHeight="1">
      <c r="A66" s="62"/>
      <c r="B66" s="5"/>
      <c r="C66" s="223"/>
      <c r="D66" s="223"/>
      <c r="E66" s="223"/>
      <c r="F66" s="223"/>
      <c r="G66" s="223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" customHeight="1">
      <c r="A67" s="62"/>
      <c r="B67" s="5"/>
      <c r="C67" s="223"/>
      <c r="D67" s="223"/>
      <c r="E67" s="223"/>
      <c r="F67" s="223"/>
      <c r="G67" s="223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" customHeight="1">
      <c r="A68" s="62"/>
      <c r="B68" s="5"/>
      <c r="C68" s="223"/>
      <c r="D68" s="223"/>
      <c r="E68" s="223"/>
      <c r="F68" s="223"/>
      <c r="G68" s="223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" customHeight="1">
      <c r="A69" s="62"/>
      <c r="B69" s="5"/>
      <c r="C69" s="223"/>
      <c r="D69" s="223"/>
      <c r="E69" s="223"/>
      <c r="F69" s="223"/>
      <c r="G69" s="223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" customHeight="1">
      <c r="A70" s="62"/>
      <c r="B70" s="3"/>
      <c r="C70" s="224"/>
      <c r="D70" s="224"/>
      <c r="E70" s="224"/>
      <c r="F70" s="224"/>
      <c r="G70" s="224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" customHeight="1">
      <c r="A71" s="62"/>
      <c r="B71" s="5"/>
      <c r="C71" s="223"/>
      <c r="D71" s="223"/>
      <c r="E71" s="223"/>
      <c r="F71" s="223"/>
      <c r="G71" s="223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" customHeight="1">
      <c r="A72" s="62"/>
      <c r="B72" s="5"/>
      <c r="C72" s="223"/>
      <c r="D72" s="223"/>
      <c r="E72" s="223"/>
      <c r="F72" s="223"/>
      <c r="G72" s="223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" customHeight="1">
      <c r="A73" s="62"/>
      <c r="B73" s="5"/>
      <c r="C73" s="223"/>
      <c r="D73" s="223"/>
      <c r="E73" s="223"/>
      <c r="F73" s="223"/>
      <c r="G73" s="223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" customHeight="1">
      <c r="A74" s="62"/>
      <c r="B74" s="5"/>
      <c r="C74" s="223"/>
      <c r="D74" s="223"/>
      <c r="E74" s="223"/>
      <c r="F74" s="223"/>
      <c r="G74" s="223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" customHeight="1">
      <c r="A75" s="62"/>
      <c r="B75" s="5"/>
      <c r="C75" s="223"/>
      <c r="D75" s="223"/>
      <c r="E75" s="223"/>
      <c r="F75" s="223"/>
      <c r="G75" s="223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" customHeight="1">
      <c r="A76" s="62"/>
      <c r="B76" s="5"/>
      <c r="C76" s="223"/>
      <c r="D76" s="223"/>
      <c r="E76" s="223"/>
      <c r="F76" s="223"/>
      <c r="G76" s="223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" customHeight="1">
      <c r="A77" s="62"/>
      <c r="B77" s="5"/>
      <c r="C77" s="223"/>
      <c r="D77" s="223"/>
      <c r="E77" s="223"/>
      <c r="F77" s="223"/>
      <c r="G77" s="223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" customHeight="1">
      <c r="A78" s="62"/>
      <c r="B78" s="5"/>
      <c r="C78" s="223"/>
      <c r="D78" s="223"/>
      <c r="E78" s="223"/>
      <c r="F78" s="223"/>
      <c r="G78" s="223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" customHeight="1">
      <c r="A79" s="62"/>
      <c r="B79" s="5"/>
      <c r="C79" s="223"/>
      <c r="D79" s="223"/>
      <c r="E79" s="223"/>
      <c r="F79" s="223"/>
      <c r="G79" s="223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" customHeight="1">
      <c r="A80" s="62"/>
      <c r="B80" s="5"/>
      <c r="C80" s="223"/>
      <c r="D80" s="223"/>
      <c r="E80" s="223"/>
      <c r="F80" s="223"/>
      <c r="G80" s="223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" customHeight="1">
      <c r="A81" s="62"/>
      <c r="B81" s="5"/>
      <c r="C81" s="223"/>
      <c r="D81" s="223"/>
      <c r="E81" s="223"/>
      <c r="F81" s="223"/>
      <c r="G81" s="223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" customHeight="1">
      <c r="A82" s="62"/>
      <c r="B82" s="5"/>
      <c r="C82" s="223"/>
      <c r="D82" s="223"/>
      <c r="E82" s="223"/>
      <c r="F82" s="223"/>
      <c r="G82" s="223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" customHeight="1">
      <c r="A83" s="62"/>
      <c r="B83" s="5"/>
      <c r="C83" s="223"/>
      <c r="D83" s="223"/>
      <c r="E83" s="223"/>
      <c r="F83" s="223"/>
      <c r="G83" s="223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" customHeight="1">
      <c r="A84" s="62"/>
      <c r="B84" s="5"/>
      <c r="C84" s="223"/>
      <c r="D84" s="223"/>
      <c r="E84" s="223"/>
      <c r="F84" s="223"/>
      <c r="G84" s="223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" customHeight="1">
      <c r="A85" s="62"/>
      <c r="B85" s="5"/>
      <c r="C85" s="223"/>
      <c r="D85" s="223"/>
      <c r="E85" s="223"/>
      <c r="F85" s="223"/>
      <c r="G85" s="223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" customHeight="1">
      <c r="A86" s="62"/>
      <c r="B86" s="5"/>
      <c r="C86" s="223"/>
      <c r="D86" s="223"/>
      <c r="E86" s="223"/>
      <c r="F86" s="223"/>
      <c r="G86" s="223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" customHeight="1">
      <c r="A87" s="62"/>
      <c r="B87" s="5"/>
      <c r="C87" s="223"/>
      <c r="D87" s="223"/>
      <c r="E87" s="223"/>
      <c r="F87" s="223"/>
      <c r="G87" s="223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" customHeight="1">
      <c r="A88" s="62"/>
      <c r="B88" s="5"/>
      <c r="C88" s="223"/>
      <c r="D88" s="223"/>
      <c r="E88" s="223"/>
      <c r="F88" s="223"/>
      <c r="G88" s="223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" customHeight="1">
      <c r="A89" s="62"/>
      <c r="B89" s="5"/>
      <c r="C89" s="223"/>
      <c r="D89" s="223"/>
      <c r="E89" s="223"/>
      <c r="F89" s="223"/>
      <c r="G89" s="223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" customHeight="1">
      <c r="A90" s="62"/>
      <c r="B90" s="5"/>
      <c r="C90" s="223"/>
      <c r="D90" s="223"/>
      <c r="E90" s="223"/>
      <c r="F90" s="223"/>
      <c r="G90" s="223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" customHeight="1">
      <c r="A91" s="62"/>
      <c r="B91" s="5"/>
      <c r="C91" s="223"/>
      <c r="D91" s="223"/>
      <c r="E91" s="223"/>
      <c r="F91" s="223"/>
      <c r="G91" s="223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" customHeight="1">
      <c r="A92" s="62"/>
      <c r="B92" s="5"/>
      <c r="C92" s="223"/>
      <c r="D92" s="223"/>
      <c r="E92" s="223"/>
      <c r="F92" s="223"/>
      <c r="G92" s="223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" customHeight="1">
      <c r="A93" s="62"/>
      <c r="B93" s="5"/>
      <c r="C93" s="223"/>
      <c r="D93" s="223"/>
      <c r="E93" s="223"/>
      <c r="F93" s="223"/>
      <c r="G93" s="223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" customHeight="1">
      <c r="A94" s="62"/>
      <c r="B94" s="5"/>
      <c r="C94" s="223"/>
      <c r="D94" s="223"/>
      <c r="E94" s="223"/>
      <c r="F94" s="223"/>
      <c r="G94" s="223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" customHeight="1">
      <c r="A95" s="62"/>
      <c r="B95" s="5"/>
      <c r="C95" s="223"/>
      <c r="D95" s="223"/>
      <c r="E95" s="223"/>
      <c r="F95" s="223"/>
      <c r="G95" s="223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" customHeight="1">
      <c r="A96" s="62"/>
      <c r="B96" s="5"/>
      <c r="C96" s="223"/>
      <c r="D96" s="223"/>
      <c r="E96" s="223"/>
      <c r="F96" s="223"/>
      <c r="G96" s="223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" customHeight="1">
      <c r="A97" s="62"/>
      <c r="B97" s="5"/>
      <c r="C97" s="223"/>
      <c r="D97" s="223"/>
      <c r="E97" s="223"/>
      <c r="F97" s="223"/>
      <c r="G97" s="223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" customHeight="1">
      <c r="A98" s="62"/>
      <c r="B98" s="5"/>
      <c r="C98" s="223"/>
      <c r="D98" s="223"/>
      <c r="E98" s="223"/>
      <c r="F98" s="223"/>
      <c r="G98" s="223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" customHeight="1">
      <c r="A99" s="62"/>
      <c r="B99" s="5"/>
      <c r="C99" s="223"/>
      <c r="D99" s="223"/>
      <c r="E99" s="223"/>
      <c r="F99" s="223"/>
      <c r="G99" s="223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" customHeight="1">
      <c r="A100" s="62"/>
      <c r="B100" s="5"/>
      <c r="C100" s="223"/>
      <c r="D100" s="223"/>
      <c r="E100" s="223"/>
      <c r="F100" s="223"/>
      <c r="G100" s="223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" customHeight="1">
      <c r="A101" s="62"/>
      <c r="B101" s="5"/>
      <c r="C101" s="223"/>
      <c r="D101" s="223"/>
      <c r="E101" s="223"/>
      <c r="F101" s="223"/>
      <c r="G101" s="223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" customHeight="1">
      <c r="A102" s="62"/>
      <c r="B102" s="3"/>
      <c r="C102" s="224"/>
      <c r="D102" s="224"/>
      <c r="E102" s="224"/>
      <c r="F102" s="224"/>
      <c r="G102" s="224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62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62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62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62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62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62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62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62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62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62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62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62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62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62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62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62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62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62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62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62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62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62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62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62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62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62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62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62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62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62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62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62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62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62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62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62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62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62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62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62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62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62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62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62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62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62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62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62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62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62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62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62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62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62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62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62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62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62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62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62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62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62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62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62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62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62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62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62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62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62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62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62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62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62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62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62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62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62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62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62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62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62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62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62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62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62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62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62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62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62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62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62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62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62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62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62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62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62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62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62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62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62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62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62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62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62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62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62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62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62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62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62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62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62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62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62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62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62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53:G54"/>
    <mergeCell ref="A1:A2"/>
    <mergeCell ref="B1:G1"/>
    <mergeCell ref="B3:G3"/>
    <mergeCell ref="B4:G4"/>
    <mergeCell ref="B8:G8"/>
  </mergeCells>
  <pageMargins left="0.7" right="0.7" top="0.75" bottom="0.75" header="0" footer="0"/>
  <pageSetup orientation="portrait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800-00005C000000}">
          <x14:colorSeries rgb="FF00B050"/>
          <x14:sparklines>
            <x14:sparkline>
              <xm:f>'Profitability Ratios'!B12:G12</xm:f>
              <xm:sqref>H12</xm:sqref>
            </x14:sparkline>
          </x14:sparklines>
        </x14:sparklineGroup>
        <x14:sparklineGroup displayEmptyCellsAs="gap" xr2:uid="{00000000-0003-0000-0800-00005B000000}">
          <x14:colorSeries rgb="FF00B050"/>
          <x14:sparklines>
            <x14:sparkline>
              <xm:f>'Profitability Ratios'!B11:G11</xm:f>
              <xm:sqref>H11</xm:sqref>
            </x14:sparkline>
          </x14:sparklines>
        </x14:sparklineGroup>
        <x14:sparklineGroup displayEmptyCellsAs="gap" xr2:uid="{00000000-0003-0000-0800-00005A000000}">
          <x14:colorSeries rgb="FF00B050"/>
          <x14:sparklines>
            <x14:sparkline>
              <xm:f>'Profitability Ratios'!B10:G10</xm:f>
              <xm:sqref>H10</xm:sqref>
            </x14:sparkline>
          </x14:sparklines>
        </x14:sparklineGroup>
        <x14:sparklineGroup displayEmptyCellsAs="gap" xr2:uid="{00000000-0003-0000-0800-000059000000}">
          <x14:colorSeries rgb="FF00B050"/>
          <x14:sparklines>
            <x14:sparkline>
              <xm:f>'Profitability Ratios'!B9:G9</xm:f>
              <xm:sqref>H9</xm:sqref>
            </x14:sparkline>
          </x14:sparklines>
        </x14:sparklineGroup>
        <x14:sparklineGroup displayEmptyCellsAs="gap" xr2:uid="{00000000-0003-0000-0800-000058000000}">
          <x14:colorSeries rgb="FF00B050"/>
          <x14:sparklines>
            <x14:sparkline>
              <xm:f>'Profitability Ratios'!B7:G7</xm:f>
              <xm:sqref>H7</xm:sqref>
            </x14:sparkline>
          </x14:sparklines>
        </x14:sparklineGroup>
        <x14:sparklineGroup displayEmptyCellsAs="gap" xr2:uid="{00000000-0003-0000-0800-000057000000}">
          <x14:colorSeries rgb="FF00B050"/>
          <x14:sparklines>
            <x14:sparkline>
              <xm:f>'Profitability Ratios'!B6:G6</xm:f>
              <xm:sqref>H6</xm:sqref>
            </x14:sparkline>
          </x14:sparklines>
        </x14:sparklineGroup>
        <x14:sparklineGroup displayEmptyCellsAs="gap" xr2:uid="{00000000-0003-0000-0800-000056000000}">
          <x14:colorSeries rgb="FF00B050"/>
          <x14:sparklines>
            <x14:sparkline>
              <xm:f>'Profitability Ratios'!B5:G5</xm:f>
              <xm:sqref>H5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Balance Sheets</vt:lpstr>
      <vt:lpstr>Income Statements</vt:lpstr>
      <vt:lpstr>Cash Flow Statements</vt:lpstr>
      <vt:lpstr>CSA Balance Sheets</vt:lpstr>
      <vt:lpstr>CSA Income Statements</vt:lpstr>
      <vt:lpstr>Activity Ratios</vt:lpstr>
      <vt:lpstr>Liquidity Ratios</vt:lpstr>
      <vt:lpstr>Solvency Ratios</vt:lpstr>
      <vt:lpstr>Profitability Ratios</vt:lpstr>
      <vt:lpstr>Share Prices</vt:lpstr>
      <vt:lpstr>Valuation Ratios</vt:lpstr>
      <vt:lpstr>Du Pont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2023-11-25T21:18:12Z</dcterms:modified>
</cp:coreProperties>
</file>