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CodeMk2\Python\Discord\Flower\images\"/>
    </mc:Choice>
  </mc:AlternateContent>
  <xr:revisionPtr revIDLastSave="0" documentId="13_ncr:1_{EEA8D30A-43C8-4F99-8E7C-79E6CF75E648}" xr6:coauthVersionLast="45" xr6:coauthVersionMax="45" xr10:uidLastSave="{00000000-0000-0000-0000-000000000000}"/>
  <bookViews>
    <workbookView xWindow="28680" yWindow="-120" windowWidth="29040" windowHeight="15840" activeTab="1" xr2:uid="{B7F91F94-20BF-4783-89AC-9F579D343E4B}"/>
  </bookViews>
  <sheets>
    <sheet name="Plant Level Tracking" sheetId="1" r:id="rId1"/>
    <sheet name="New Pot Prices Workout" sheetId="8" r:id="rId2"/>
    <sheet name="Artist Links" sheetId="3" r:id="rId3"/>
    <sheet name="Exp Gain Per Water (Baseline)" sheetId="4" r:id="rId4"/>
    <sheet name="Exp Gain Per Water (Multiple)" sheetId="5" r:id="rId5"/>
    <sheet name="Plant Level Tracking OLD NEW" sheetId="6" r:id="rId6"/>
  </sheets>
  <definedNames>
    <definedName name="_xlnm._FilterDatabase" localSheetId="0" hidden="1">'Plant Level Tracking'!$A$1:$F$32</definedName>
    <definedName name="_xlnm._FilterDatabase" localSheetId="5" hidden="1">'Plant Level Tracking OLD NEW'!$A$1:$F$21</definedName>
    <definedName name="EXP_GAIN_AVERAGE">'New Pot Prices Workout'!#REF!</definedName>
    <definedName name="TotalMultiplier">'Exp Gain Per Water (Multiple)'!$K$2</definedName>
    <definedName name="WATER_COUNT_DIVISOR">'New Pot Prices Workout'!$O$2</definedName>
    <definedName name="WATER_COUNT_MULTIPLIER">'New Pot Prices Workout'!$N$2</definedName>
    <definedName name="WATERS_PER_DAY">'New Pot Prices Workout'!$M$2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8" l="1"/>
  <c r="C2" i="8" s="1"/>
  <c r="F2" i="8"/>
  <c r="I2" i="8"/>
  <c r="J2" i="8" s="1"/>
  <c r="K2" i="8"/>
  <c r="A3" i="8"/>
  <c r="F3" i="8"/>
  <c r="F4" i="8"/>
  <c r="F5" i="8"/>
  <c r="F6" i="8"/>
  <c r="F7" i="8"/>
  <c r="F8" i="8"/>
  <c r="F9" i="8"/>
  <c r="F10" i="8"/>
  <c r="F11" i="8"/>
  <c r="I11" i="8"/>
  <c r="F12" i="8"/>
  <c r="I12" i="8"/>
  <c r="F13" i="8"/>
  <c r="I13" i="8"/>
  <c r="F14" i="8"/>
  <c r="I14" i="8"/>
  <c r="F15" i="8"/>
  <c r="I15" i="8"/>
  <c r="F16" i="8"/>
  <c r="I16" i="8"/>
  <c r="F17" i="8"/>
  <c r="I17" i="8"/>
  <c r="F18" i="8"/>
  <c r="I18" i="8"/>
  <c r="F19" i="8"/>
  <c r="I19" i="8"/>
  <c r="F20" i="8"/>
  <c r="I20" i="8"/>
  <c r="F21" i="8"/>
  <c r="I21" i="8"/>
  <c r="F22" i="8"/>
  <c r="I22" i="8"/>
  <c r="F23" i="8"/>
  <c r="I23" i="8"/>
  <c r="F24" i="8"/>
  <c r="I24" i="8"/>
  <c r="F25" i="8"/>
  <c r="I25" i="8"/>
  <c r="F26" i="8"/>
  <c r="I26" i="8"/>
  <c r="F27" i="8"/>
  <c r="I27" i="8"/>
  <c r="F28" i="8"/>
  <c r="I28" i="8"/>
  <c r="F29" i="8"/>
  <c r="I29" i="8"/>
  <c r="B3" i="8" l="1"/>
  <c r="I3" i="8" s="1"/>
  <c r="J3" i="8" s="1"/>
  <c r="A4" i="8"/>
  <c r="K3" i="8"/>
  <c r="G2" i="8"/>
  <c r="H2" i="8" s="1"/>
  <c r="K4" i="8" l="1"/>
  <c r="A5" i="8"/>
  <c r="B4" i="8"/>
  <c r="I4" i="8" s="1"/>
  <c r="J4" i="8" s="1"/>
  <c r="C3" i="8"/>
  <c r="G3" i="8"/>
  <c r="H3" i="8" s="1"/>
  <c r="J10" i="1"/>
  <c r="C4" i="8" l="1"/>
  <c r="G4" i="8"/>
  <c r="H4" i="8" s="1"/>
  <c r="K5" i="8"/>
  <c r="B5" i="8"/>
  <c r="I5" i="8" s="1"/>
  <c r="J5" i="8" s="1"/>
  <c r="A6" i="8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G5" i="8" l="1"/>
  <c r="H5" i="8" s="1"/>
  <c r="B6" i="8"/>
  <c r="I6" i="8" s="1"/>
  <c r="J6" i="8" s="1"/>
  <c r="K6" i="8"/>
  <c r="A7" i="8"/>
  <c r="C5" i="8"/>
  <c r="C6" i="8" s="1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35" i="6"/>
  <c r="I35" i="6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J54" i="6" s="1"/>
  <c r="C20" i="1"/>
  <c r="C11" i="1"/>
  <c r="C9" i="1"/>
  <c r="C31" i="1"/>
  <c r="C13" i="1"/>
  <c r="C28" i="1"/>
  <c r="K7" i="8" l="1"/>
  <c r="A8" i="8"/>
  <c r="B7" i="8"/>
  <c r="I7" i="8" s="1"/>
  <c r="J7" i="8" s="1"/>
  <c r="G6" i="8"/>
  <c r="H6" i="8" s="1"/>
  <c r="J41" i="6"/>
  <c r="J47" i="6"/>
  <c r="J44" i="6"/>
  <c r="J40" i="6"/>
  <c r="J45" i="6"/>
  <c r="J39" i="6"/>
  <c r="J42" i="6"/>
  <c r="J52" i="6"/>
  <c r="J51" i="6"/>
  <c r="J50" i="6"/>
  <c r="J38" i="6"/>
  <c r="J46" i="6"/>
  <c r="J35" i="6"/>
  <c r="J53" i="6"/>
  <c r="J49" i="6"/>
  <c r="J37" i="6"/>
  <c r="J43" i="6"/>
  <c r="J48" i="6"/>
  <c r="J36" i="6"/>
  <c r="E3" i="6"/>
  <c r="E4" i="6"/>
  <c r="E5" i="6"/>
  <c r="E6" i="6"/>
  <c r="E7" i="6"/>
  <c r="E8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9" i="6"/>
  <c r="E10" i="6"/>
  <c r="E11" i="6"/>
  <c r="E12" i="6"/>
  <c r="E13" i="6"/>
  <c r="E14" i="6"/>
  <c r="E15" i="6"/>
  <c r="E2" i="6"/>
  <c r="C28" i="6"/>
  <c r="C27" i="6"/>
  <c r="C22" i="6"/>
  <c r="C21" i="6"/>
  <c r="C8" i="6"/>
  <c r="C7" i="6"/>
  <c r="C6" i="6"/>
  <c r="C26" i="6"/>
  <c r="C25" i="6"/>
  <c r="C24" i="6"/>
  <c r="C20" i="6"/>
  <c r="C19" i="6"/>
  <c r="C18" i="6"/>
  <c r="C17" i="6"/>
  <c r="C14" i="6"/>
  <c r="C13" i="6"/>
  <c r="C12" i="6"/>
  <c r="C11" i="6"/>
  <c r="C5" i="6"/>
  <c r="C4" i="6"/>
  <c r="C3" i="6"/>
  <c r="C2" i="6"/>
  <c r="C23" i="6"/>
  <c r="C16" i="6"/>
  <c r="C10" i="6"/>
  <c r="C9" i="6"/>
  <c r="G7" i="8" l="1"/>
  <c r="H7" i="8" s="1"/>
  <c r="K8" i="8"/>
  <c r="A9" i="8"/>
  <c r="B8" i="8"/>
  <c r="I8" i="8" s="1"/>
  <c r="J8" i="8" s="1"/>
  <c r="G8" i="8"/>
  <c r="H8" i="8" s="1"/>
  <c r="C7" i="8"/>
  <c r="C8" i="8" s="1"/>
  <c r="E2" i="5"/>
  <c r="K2" i="5"/>
  <c r="E3" i="4"/>
  <c r="C2" i="5" s="1"/>
  <c r="E4" i="4"/>
  <c r="D2" i="5" s="1"/>
  <c r="E5" i="4"/>
  <c r="E6" i="5" s="1"/>
  <c r="E6" i="4"/>
  <c r="F10" i="5" s="1"/>
  <c r="E7" i="4"/>
  <c r="G4" i="5" s="1"/>
  <c r="E8" i="4"/>
  <c r="H4" i="5" s="1"/>
  <c r="E2" i="4"/>
  <c r="B5" i="5" s="1"/>
  <c r="B9" i="8" l="1"/>
  <c r="I9" i="8" s="1"/>
  <c r="J9" i="8" s="1"/>
  <c r="G9" i="8"/>
  <c r="H9" i="8" s="1"/>
  <c r="K9" i="8"/>
  <c r="A10" i="8"/>
  <c r="B3" i="5"/>
  <c r="B11" i="5"/>
  <c r="B10" i="5"/>
  <c r="B7" i="5"/>
  <c r="H11" i="5"/>
  <c r="H9" i="5"/>
  <c r="H8" i="5"/>
  <c r="H6" i="5"/>
  <c r="H2" i="5"/>
  <c r="G10" i="5"/>
  <c r="G8" i="5"/>
  <c r="G6" i="5"/>
  <c r="G11" i="5"/>
  <c r="F8" i="5"/>
  <c r="F2" i="5"/>
  <c r="F7" i="5"/>
  <c r="F11" i="5"/>
  <c r="F6" i="5"/>
  <c r="E8" i="5"/>
  <c r="E10" i="5"/>
  <c r="D8" i="5"/>
  <c r="D10" i="5"/>
  <c r="D9" i="5"/>
  <c r="C8" i="5"/>
  <c r="C10" i="5"/>
  <c r="C5" i="5"/>
  <c r="E11" i="5"/>
  <c r="G9" i="5"/>
  <c r="B8" i="5"/>
  <c r="D6" i="5"/>
  <c r="F4" i="5"/>
  <c r="D11" i="5"/>
  <c r="H7" i="5"/>
  <c r="C6" i="5"/>
  <c r="E4" i="5"/>
  <c r="F9" i="5"/>
  <c r="B2" i="5"/>
  <c r="C11" i="5"/>
  <c r="E9" i="5"/>
  <c r="G7" i="5"/>
  <c r="B6" i="5"/>
  <c r="D4" i="5"/>
  <c r="H5" i="5"/>
  <c r="C4" i="5"/>
  <c r="G2" i="5"/>
  <c r="H10" i="5"/>
  <c r="C9" i="5"/>
  <c r="E7" i="5"/>
  <c r="G5" i="5"/>
  <c r="B4" i="5"/>
  <c r="B9" i="5"/>
  <c r="D7" i="5"/>
  <c r="F5" i="5"/>
  <c r="H3" i="5"/>
  <c r="C7" i="5"/>
  <c r="E5" i="5"/>
  <c r="G3" i="5"/>
  <c r="D5" i="5"/>
  <c r="F3" i="5"/>
  <c r="E3" i="5"/>
  <c r="D3" i="5"/>
  <c r="C3" i="5"/>
  <c r="B6" i="3"/>
  <c r="C9" i="8" l="1"/>
  <c r="B10" i="8"/>
  <c r="I10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K10" i="8"/>
  <c r="A11" i="8"/>
  <c r="C7" i="1"/>
  <c r="C16" i="1"/>
  <c r="C17" i="1"/>
  <c r="C22" i="1"/>
  <c r="C23" i="1"/>
  <c r="C32" i="1"/>
  <c r="G10" i="8" l="1"/>
  <c r="H10" i="8" s="1"/>
  <c r="K11" i="8"/>
  <c r="A12" i="8"/>
  <c r="G11" i="8"/>
  <c r="H11" i="8" s="1"/>
  <c r="C10" i="8"/>
  <c r="C11" i="8" s="1"/>
  <c r="C12" i="8" s="1"/>
  <c r="C29" i="1"/>
  <c r="C10" i="1"/>
  <c r="A13" i="8" l="1"/>
  <c r="G12" i="8"/>
  <c r="H12" i="8" s="1"/>
  <c r="K12" i="8"/>
  <c r="C21" i="1"/>
  <c r="C24" i="1"/>
  <c r="C2" i="1"/>
  <c r="C26" i="1"/>
  <c r="C12" i="1"/>
  <c r="C18" i="1"/>
  <c r="C27" i="1"/>
  <c r="C3" i="1"/>
  <c r="C19" i="1"/>
  <c r="C30" i="1"/>
  <c r="C6" i="1"/>
  <c r="C25" i="1"/>
  <c r="C5" i="1"/>
  <c r="C8" i="1"/>
  <c r="C15" i="1"/>
  <c r="C14" i="1"/>
  <c r="C4" i="1"/>
  <c r="A14" i="8" l="1"/>
  <c r="K13" i="8"/>
  <c r="G13" i="8"/>
  <c r="H13" i="8" s="1"/>
  <c r="C13" i="8"/>
  <c r="C14" i="8" s="1"/>
  <c r="K14" i="8" l="1"/>
  <c r="A15" i="8"/>
  <c r="G14" i="8"/>
  <c r="H14" i="8" s="1"/>
  <c r="A16" i="8" l="1"/>
  <c r="G15" i="8"/>
  <c r="H15" i="8" s="1"/>
  <c r="K15" i="8"/>
  <c r="C15" i="8"/>
  <c r="C16" i="8" s="1"/>
  <c r="C17" i="8" l="1"/>
  <c r="A17" i="8"/>
  <c r="G16" i="8"/>
  <c r="H16" i="8" s="1"/>
  <c r="K16" i="8"/>
  <c r="K17" i="8" l="1"/>
  <c r="A18" i="8"/>
  <c r="G17" i="8"/>
  <c r="H17" i="8" s="1"/>
  <c r="A19" i="8" l="1"/>
  <c r="G18" i="8"/>
  <c r="H18" i="8" s="1"/>
  <c r="K18" i="8"/>
  <c r="C18" i="8"/>
  <c r="C19" i="8" s="1"/>
  <c r="K19" i="8" l="1"/>
  <c r="A20" i="8"/>
  <c r="G19" i="8"/>
  <c r="H19" i="8" s="1"/>
  <c r="K20" i="8" l="1"/>
  <c r="A21" i="8"/>
  <c r="G20" i="8"/>
  <c r="H20" i="8" s="1"/>
  <c r="C20" i="8"/>
  <c r="C21" i="8" s="1"/>
  <c r="A22" i="8" l="1"/>
  <c r="G21" i="8"/>
  <c r="H21" i="8" s="1"/>
  <c r="K21" i="8"/>
  <c r="C22" i="8"/>
  <c r="K22" i="8" l="1"/>
  <c r="A23" i="8"/>
  <c r="G22" i="8"/>
  <c r="H22" i="8" s="1"/>
  <c r="K23" i="8" l="1"/>
  <c r="A24" i="8"/>
  <c r="G23" i="8"/>
  <c r="H23" i="8" s="1"/>
  <c r="C23" i="8"/>
  <c r="C24" i="8" s="1"/>
  <c r="A25" i="8" l="1"/>
  <c r="G24" i="8"/>
  <c r="H24" i="8" s="1"/>
  <c r="K24" i="8"/>
  <c r="A26" i="8" l="1"/>
  <c r="G25" i="8"/>
  <c r="H25" i="8" s="1"/>
  <c r="K25" i="8"/>
  <c r="C25" i="8"/>
  <c r="C26" i="8" s="1"/>
  <c r="A27" i="8" l="1"/>
  <c r="K26" i="8"/>
  <c r="G26" i="8"/>
  <c r="H26" i="8" s="1"/>
  <c r="A28" i="8" l="1"/>
  <c r="G27" i="8"/>
  <c r="H27" i="8" s="1"/>
  <c r="K27" i="8"/>
  <c r="C27" i="8"/>
  <c r="C28" i="8" s="1"/>
  <c r="K28" i="8" l="1"/>
  <c r="A29" i="8"/>
  <c r="G28" i="8"/>
  <c r="H28" i="8" s="1"/>
  <c r="K29" i="8" l="1"/>
  <c r="G29" i="8"/>
  <c r="H29" i="8" s="1"/>
  <c r="C29" i="8"/>
</calcChain>
</file>

<file path=xl/sharedStrings.xml><?xml version="1.0" encoding="utf-8"?>
<sst xmlns="http://schemas.openxmlformats.org/spreadsheetml/2006/main" count="314" uniqueCount="145">
  <si>
    <t>Plant</t>
  </si>
  <si>
    <t>Cost</t>
  </si>
  <si>
    <t>Level</t>
  </si>
  <si>
    <t>Level 1</t>
  </si>
  <si>
    <t>Level 2</t>
  </si>
  <si>
    <t>Level 3</t>
  </si>
  <si>
    <t>Level 4</t>
  </si>
  <si>
    <t>Level 5</t>
  </si>
  <si>
    <t>Level 6</t>
  </si>
  <si>
    <t>Level 0</t>
  </si>
  <si>
    <t>roseberry</t>
  </si>
  <si>
    <t>giraffe</t>
  </si>
  <si>
    <t>bamboo</t>
  </si>
  <si>
    <t>berry_bush</t>
  </si>
  <si>
    <t>kitty</t>
  </si>
  <si>
    <t>marijuana</t>
  </si>
  <si>
    <t>pink_daisy</t>
  </si>
  <si>
    <t>blue_daisy</t>
  </si>
  <si>
    <t>cactus</t>
  </si>
  <si>
    <t>eggplant</t>
  </si>
  <si>
    <t>rose</t>
  </si>
  <si>
    <t>pumpkin</t>
  </si>
  <si>
    <t>bonsai</t>
  </si>
  <si>
    <t>mushroom</t>
  </si>
  <si>
    <t>sunflower</t>
  </si>
  <si>
    <t>cherry bonsai</t>
  </si>
  <si>
    <t>lavender</t>
  </si>
  <si>
    <t>Artist</t>
  </si>
  <si>
    <t>Stages</t>
  </si>
  <si>
    <t>AzunaPixels</t>
  </si>
  <si>
    <t>Beeg_Shadow</t>
  </si>
  <si>
    <t>Dj</t>
  </si>
  <si>
    <t>cherry_bonsai</t>
  </si>
  <si>
    <t>Schlopp</t>
  </si>
  <si>
    <t>VineyBoi</t>
  </si>
  <si>
    <t>Hero</t>
  </si>
  <si>
    <t>Creeper</t>
  </si>
  <si>
    <t>fern</t>
  </si>
  <si>
    <t>Artist Link</t>
  </si>
  <si>
    <t>Artist Name</t>
  </si>
  <si>
    <t>Fiverr Link</t>
  </si>
  <si>
    <t>LuisdenPixel</t>
  </si>
  <si>
    <t>Diconcilio</t>
  </si>
  <si>
    <t>https://www.fiverr.com/inbox/coliflornina</t>
  </si>
  <si>
    <t>https://www.fiverr.com/inbox/dara90</t>
  </si>
  <si>
    <t>https://www.fiverr.com/inbox/luisdenpixel</t>
  </si>
  <si>
    <t>https://www.fiverr.com/inbox/diconcilio</t>
  </si>
  <si>
    <t>Coliflornina</t>
  </si>
  <si>
    <t>Art Quote (GBP)</t>
  </si>
  <si>
    <t>Luisdenpixel</t>
  </si>
  <si>
    <t>sunplant</t>
  </si>
  <si>
    <t>hibiscus</t>
  </si>
  <si>
    <t>iris</t>
  </si>
  <si>
    <t>peony</t>
  </si>
  <si>
    <t>calla_lily</t>
  </si>
  <si>
    <t>peace_lily</t>
  </si>
  <si>
    <t>venus_flytrap</t>
  </si>
  <si>
    <t>daisy_patch</t>
  </si>
  <si>
    <t>dandelion</t>
  </si>
  <si>
    <t>Parker</t>
  </si>
  <si>
    <t>Discord</t>
  </si>
  <si>
    <t>Plant Level</t>
  </si>
  <si>
    <t>Minimum Water Exp</t>
  </si>
  <si>
    <t>Maximum Water Exp</t>
  </si>
  <si>
    <t>Average Exp Water</t>
  </si>
  <si>
    <t>Plant Level vs Plant Count</t>
  </si>
  <si>
    <t>Multipliers</t>
  </si>
  <si>
    <t>Total Multiplier</t>
  </si>
  <si>
    <t>Level of Unlock</t>
  </si>
  <si>
    <t>Plants Available</t>
  </si>
  <si>
    <t>New system would have each plant give you the same amount of exp (or an amount that scales based on level but that doesn't really matter)</t>
  </si>
  <si>
    <t>When you water a plant it gives you EXP and it gives you GOLD</t>
  </si>
  <si>
    <t>Gold can be used to purchase new pots and new items</t>
  </si>
  <si>
    <t>Exp is used to personally level up</t>
  </si>
  <si>
    <t>Levelling up gives you access to the new set of plants available plants</t>
  </si>
  <si>
    <t>Levelling up DOESN’T take away access to the previous level of plants</t>
  </si>
  <si>
    <t>So like a level 2 person's shop would contain 3 things from the level 0 segment</t>
  </si>
  <si>
    <t>A level 7's shop would contain 3 things from level 0 and 3 things from level 5</t>
  </si>
  <si>
    <t>Exp and Levelling</t>
  </si>
  <si>
    <t>Plants</t>
  </si>
  <si>
    <t>All of the plants give an amount (N) of exp</t>
  </si>
  <si>
    <t>This amount of exp will SCALE with your current level</t>
  </si>
  <si>
    <t>Watering</t>
  </si>
  <si>
    <t>Watering a plant will giveyou both GOLD and EXP</t>
  </si>
  <si>
    <t>Exp is used for levelling</t>
  </si>
  <si>
    <t>Gold is used to purhcase items</t>
  </si>
  <si>
    <t>Shop</t>
  </si>
  <si>
    <t>The shop contains available plants + available items</t>
  </si>
  <si>
    <t>The plants available to you depend on your current level</t>
  </si>
  <si>
    <t>You will always have revival tokens + pots available to you, but their prices depend upon your level</t>
  </si>
  <si>
    <t>spruce</t>
  </si>
  <si>
    <t>tomato</t>
  </si>
  <si>
    <t>crocus</t>
  </si>
  <si>
    <t>eucalyptus</t>
  </si>
  <si>
    <t>GoddessErica</t>
  </si>
  <si>
    <t>Base Ideas</t>
  </si>
  <si>
    <t>Exp</t>
  </si>
  <si>
    <t>Base Price</t>
  </si>
  <si>
    <t>Exponent</t>
  </si>
  <si>
    <t>Multiplier</t>
  </si>
  <si>
    <t>New Exp</t>
  </si>
  <si>
    <t>New Exp Fraction</t>
  </si>
  <si>
    <t>Nourishment</t>
  </si>
  <si>
    <t xml:space="preserve">    "nourishment_display_levels": {</t>
  </si>
  <si>
    <t xml:space="preserve">        "1": 1,</t>
  </si>
  <si>
    <t xml:space="preserve">        "3": 2,</t>
  </si>
  <si>
    <t xml:space="preserve">        "6": 3,</t>
  </si>
  <si>
    <t xml:space="preserve">        "9": 4,</t>
  </si>
  <si>
    <t xml:space="preserve">        "12": 5,</t>
  </si>
  <si>
    <t xml:space="preserve">        "15": 6,</t>
  </si>
  <si>
    <t xml:space="preserve">        "18": 6</t>
  </si>
  <si>
    <t xml:space="preserve">    },</t>
  </si>
  <si>
    <t xml:space="preserve">        "2": 2,</t>
  </si>
  <si>
    <t xml:space="preserve">        "5": 3,</t>
  </si>
  <si>
    <t xml:space="preserve">        "15": 5,</t>
  </si>
  <si>
    <t xml:space="preserve">        "20": 6</t>
  </si>
  <si>
    <t xml:space="preserve">        "8": 4,</t>
  </si>
  <si>
    <t xml:space="preserve">        "11": 5,</t>
  </si>
  <si>
    <t xml:space="preserve">        "13": 6,</t>
  </si>
  <si>
    <t xml:space="preserve">        "16": 7,</t>
  </si>
  <si>
    <t xml:space="preserve">        "18": 7</t>
  </si>
  <si>
    <t>aloe_vera</t>
  </si>
  <si>
    <t>cherry_blossom</t>
  </si>
  <si>
    <t>hyacinth</t>
  </si>
  <si>
    <t>hydrangea</t>
  </si>
  <si>
    <t>lily_of_the_valley</t>
  </si>
  <si>
    <t>moon_flower</t>
  </si>
  <si>
    <t>silent_princess</t>
  </si>
  <si>
    <t>tulip</t>
  </si>
  <si>
    <t>widow_tears</t>
  </si>
  <si>
    <t>Gerti</t>
  </si>
  <si>
    <t>Post 10 water count multiplier</t>
  </si>
  <si>
    <t>Water count multiplier</t>
  </si>
  <si>
    <t>Waters in a day</t>
  </si>
  <si>
    <t>Using formula</t>
  </si>
  <si>
    <t>Cumulative days</t>
  </si>
  <si>
    <t>Days to get next plant</t>
  </si>
  <si>
    <t>Total  cumulative exp gained</t>
  </si>
  <si>
    <t>Exp gained over 10 waters (cost of next pot)</t>
  </si>
  <si>
    <t>Exp Gain Avg</t>
  </si>
  <si>
    <t>Exp Gain Max</t>
  </si>
  <si>
    <t>Exp Gain Min</t>
  </si>
  <si>
    <t>Total cumulative waters</t>
  </si>
  <si>
    <t>Number of waters (per plant) to get new</t>
  </si>
  <si>
    <t>Plants owned at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</si>
</sst>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[$£-809]* #,##0.00_-;\-[$£-809]* #,##0.00_-;_-[$£-809]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20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0" borderId="0" xfId="0" quotePrefix="1"/>
    <xf numFmtId="0" fontId="3" fillId="0" borderId="0" xfId="1"/>
    <xf numFmtId="164" fontId="1" fillId="0" borderId="0" xfId="0" applyNumberFormat="1" applyFont="1"/>
    <xf numFmtId="164" fontId="0" fillId="0" borderId="0" xfId="0" applyNumberFormat="1"/>
    <xf numFmtId="0" fontId="1" fillId="0" borderId="0" xfId="0" applyFont="1" applyAlignment="1"/>
    <xf numFmtId="2" fontId="1" fillId="0" borderId="0" xfId="0" applyNumberFormat="1" applyFont="1"/>
    <xf numFmtId="2" fontId="0" fillId="0" borderId="0" xfId="0" applyNumberFormat="1"/>
    <xf numFmtId="1" fontId="0" fillId="0" borderId="0" xfId="0" applyNumberFormat="1" applyFill="1" applyBorder="1"/>
    <xf numFmtId="0" fontId="0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43" fontId="0" fillId="0" borderId="0" xfId="2" applyFont="1" applyFill="1"/>
    <xf numFmtId="43" fontId="0" fillId="2" borderId="0" xfId="2" applyFont="1" applyFill="1"/>
    <xf numFmtId="165" fontId="0" fillId="2" borderId="0" xfId="2" applyNumberFormat="1" applyFont="1" applyFill="1"/>
    <xf numFmtId="0" fontId="0" fillId="2" borderId="0" xfId="0" applyFill="1"/>
    <xf numFmtId="165" fontId="0" fillId="0" borderId="0" xfId="2" applyNumberFormat="1" applyFont="1" applyFill="1"/>
    <xf numFmtId="43" fontId="1" fillId="0" borderId="0" xfId="2" applyFont="1" applyFill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'New Pot Prices Workout'!$G$1</c:f>
              <c:strCache>
                <c:ptCount val="1"/>
                <c:pt idx="0">
                  <c:v> Exp gained over 10 waters (cost of next pot)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Lit>
              <c:ptCount val="10"/>
              <c:pt idx="0">
                <c:v>10</c:v>
              </c:pt>
              <c:pt idx="1">
                <c:v>11</c:v>
              </c:pt>
              <c:pt idx="2">
                <c:v>12</c:v>
              </c:pt>
              <c:pt idx="3">
                <c:v>13</c:v>
              </c:pt>
              <c:pt idx="4">
                <c:v>14</c:v>
              </c:pt>
              <c:pt idx="5">
                <c:v>15</c:v>
              </c:pt>
              <c:pt idx="6">
                <c:v>16</c:v>
              </c:pt>
              <c:pt idx="7">
                <c:v>17</c:v>
              </c:pt>
              <c:pt idx="8">
                <c:v>18</c:v>
              </c:pt>
              <c:pt idx="9">
                <c:v>19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'New Pot Prices Workout'!$G$11:$G$29</c15:sqref>
                  </c15:fullRef>
                </c:ext>
              </c:extLst>
              <c:f>'New Pot Prices Workout'!$G$20:$G$29</c:f>
              <c:numCache>
                <c:formatCode>_-* #,##0_-;\-* #,##0_-;_-* "-"??_-;_-@_-</c:formatCode>
                <c:ptCount val="10"/>
                <c:pt idx="0">
                  <c:v>855000</c:v>
                </c:pt>
                <c:pt idx="1">
                  <c:v>900000</c:v>
                </c:pt>
                <c:pt idx="2">
                  <c:v>945000</c:v>
                </c:pt>
                <c:pt idx="3">
                  <c:v>990000</c:v>
                </c:pt>
                <c:pt idx="4">
                  <c:v>1035000</c:v>
                </c:pt>
                <c:pt idx="5">
                  <c:v>1080000</c:v>
                </c:pt>
                <c:pt idx="6">
                  <c:v>1125000</c:v>
                </c:pt>
                <c:pt idx="7">
                  <c:v>1170000</c:v>
                </c:pt>
                <c:pt idx="8">
                  <c:v>1215000</c:v>
                </c:pt>
                <c:pt idx="9">
                  <c:v>1260000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A-4064-88BF-9C112A83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521295"/>
        <c:axId val="18228594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'New Pot Prices Workout'!$A$1</c15:sqref>
                        </c15:formulaRef>
                      </c:ext>
                    </c:extLst>
                    <c:strCache>
                      <c:ptCount val="1"/>
                      <c:pt idx="0">
                        <c:v>Plants owned at start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'New Pot Prices Workout'!$A$11:$A$29</c15:sqref>
                        </c15:fullRef>
                        <c15:formulaRef>
                          <c15:sqref>'New Pot Prices Workout'!$A$20:$A$29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</c:v>
                      </c:pt>
                      <c:pt idx="1">
                        <c:v>20</c:v>
                      </c:pt>
                      <c:pt idx="2">
                        <c:v>21</c:v>
                      </c:pt>
                      <c:pt idx="3">
                        <c:v>22</c:v>
                      </c:pt>
                      <c:pt idx="4">
                        <c:v>23</c:v>
                      </c:pt>
                      <c:pt idx="5">
                        <c:v>24</c:v>
                      </c:pt>
                      <c:pt idx="6">
                        <c:v>25</c:v>
                      </c:pt>
                      <c:pt idx="7">
                        <c:v>26</c:v>
                      </c:pt>
                      <c:pt idx="8">
                        <c:v>27</c:v>
                      </c:pt>
                      <c:pt idx="9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29A-4064-88BF-9C112A83C00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'New Pot Prices Workout'!$B$1</c15:sqref>
                        </c15:formulaRef>
                      </c:ext>
                    </c:extLst>
                    <c:strCache>
                      <c:ptCount val="1"/>
                      <c:pt idx="0">
                        <c:v> Number of waters (per plant) to get new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Pot Prices Workout'!$B$11:$B$29</c15:sqref>
                        </c15:fullRef>
                        <c15:formulaRef>
                          <c15:sqref>'New Pot Prices Workout'!$B$20:$B$29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10"/>
                      <c:pt idx="0">
                        <c:v>90</c:v>
                      </c:pt>
                      <c:pt idx="1">
                        <c:v>90</c:v>
                      </c:pt>
                      <c:pt idx="2">
                        <c:v>90</c:v>
                      </c:pt>
                      <c:pt idx="3">
                        <c:v>90</c:v>
                      </c:pt>
                      <c:pt idx="4">
                        <c:v>90</c:v>
                      </c:pt>
                      <c:pt idx="5">
                        <c:v>90</c:v>
                      </c:pt>
                      <c:pt idx="6">
                        <c:v>90</c:v>
                      </c:pt>
                      <c:pt idx="7">
                        <c:v>90</c:v>
                      </c:pt>
                      <c:pt idx="8">
                        <c:v>90</c:v>
                      </c:pt>
                      <c:pt idx="9">
                        <c:v>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29A-4064-88BF-9C112A83C00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'New Pot Prices Workout'!$C$1</c15:sqref>
                        </c15:formulaRef>
                      </c:ext>
                    </c:extLst>
                    <c:strCache>
                      <c:ptCount val="1"/>
                      <c:pt idx="0">
                        <c:v> Total cumulative waters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Pot Prices Workout'!$C$11:$C$29</c15:sqref>
                        </c15:fullRef>
                        <c15:formulaRef>
                          <c15:sqref>'New Pot Prices Workout'!$C$20:$C$29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10"/>
                      <c:pt idx="0">
                        <c:v>15900.000000000005</c:v>
                      </c:pt>
                      <c:pt idx="1">
                        <c:v>17700.000000000007</c:v>
                      </c:pt>
                      <c:pt idx="2">
                        <c:v>19590.000000000007</c:v>
                      </c:pt>
                      <c:pt idx="3">
                        <c:v>21570.000000000007</c:v>
                      </c:pt>
                      <c:pt idx="4">
                        <c:v>23640.000000000007</c:v>
                      </c:pt>
                      <c:pt idx="5">
                        <c:v>25800.000000000007</c:v>
                      </c:pt>
                      <c:pt idx="6">
                        <c:v>28050.000000000007</c:v>
                      </c:pt>
                      <c:pt idx="7">
                        <c:v>30390.000000000007</c:v>
                      </c:pt>
                      <c:pt idx="8">
                        <c:v>32820.000000000007</c:v>
                      </c:pt>
                      <c:pt idx="9">
                        <c:v>35340.000000000007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29A-4064-88BF-9C112A83C00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'New Pot Prices Workout'!$D$1</c15:sqref>
                        </c15:formulaRef>
                      </c:ext>
                    </c:extLst>
                    <c:strCache>
                      <c:ptCount val="1"/>
                      <c:pt idx="0">
                        <c:v> Exp Gain Min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Pot Prices Workout'!$D$11:$D$29</c15:sqref>
                        </c15:fullRef>
                        <c15:formulaRef>
                          <c15:sqref>'New Pot Prices Workout'!$D$20:$D$29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10"/>
                      <c:pt idx="0">
                        <c:v>300</c:v>
                      </c:pt>
                      <c:pt idx="1">
                        <c:v>300</c:v>
                      </c:pt>
                      <c:pt idx="2">
                        <c:v>300</c:v>
                      </c:pt>
                      <c:pt idx="3">
                        <c:v>300</c:v>
                      </c:pt>
                      <c:pt idx="4">
                        <c:v>300</c:v>
                      </c:pt>
                      <c:pt idx="5">
                        <c:v>300</c:v>
                      </c:pt>
                      <c:pt idx="6">
                        <c:v>300</c:v>
                      </c:pt>
                      <c:pt idx="7">
                        <c:v>300</c:v>
                      </c:pt>
                      <c:pt idx="8">
                        <c:v>300</c:v>
                      </c:pt>
                      <c:pt idx="9">
                        <c:v>300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29A-4064-88BF-9C112A83C00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'New Pot Prices Workout'!$E$1</c15:sqref>
                        </c15:formulaRef>
                      </c:ext>
                    </c:extLst>
                    <c:strCache>
                      <c:ptCount val="1"/>
                      <c:pt idx="0">
                        <c:v> Exp Gain Max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Pot Prices Workout'!$E$11:$E$29</c15:sqref>
                        </c15:fullRef>
                        <c15:formulaRef>
                          <c15:sqref>'New Pot Prices Workout'!$E$20:$E$29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10"/>
                      <c:pt idx="0">
                        <c:v>700</c:v>
                      </c:pt>
                      <c:pt idx="1">
                        <c:v>700</c:v>
                      </c:pt>
                      <c:pt idx="2">
                        <c:v>700</c:v>
                      </c:pt>
                      <c:pt idx="3">
                        <c:v>700</c:v>
                      </c:pt>
                      <c:pt idx="4">
                        <c:v>700</c:v>
                      </c:pt>
                      <c:pt idx="5">
                        <c:v>700</c:v>
                      </c:pt>
                      <c:pt idx="6">
                        <c:v>700</c:v>
                      </c:pt>
                      <c:pt idx="7">
                        <c:v>700</c:v>
                      </c:pt>
                      <c:pt idx="8">
                        <c:v>700</c:v>
                      </c:pt>
                      <c:pt idx="9">
                        <c:v>700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29A-4064-88BF-9C112A83C00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'New Pot Prices Workout'!$F$1</c15:sqref>
                        </c15:formulaRef>
                      </c:ext>
                    </c:extLst>
                    <c:strCache>
                      <c:ptCount val="1"/>
                      <c:pt idx="0">
                        <c:v> Exp Gain Avg 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'New Pot Prices Workout'!$F$11:$F$29</c15:sqref>
                        </c15:fullRef>
                        <c15:formulaRef>
                          <c15:sqref>'New Pot Prices Workout'!$F$20:$F$29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10"/>
                      <c:pt idx="0">
                        <c:v>500</c:v>
                      </c:pt>
                      <c:pt idx="1">
                        <c:v>500</c:v>
                      </c:pt>
                      <c:pt idx="2">
                        <c:v>500</c:v>
                      </c:pt>
                      <c:pt idx="3">
                        <c:v>500</c:v>
                      </c:pt>
                      <c:pt idx="4">
                        <c:v>500</c:v>
                      </c:pt>
                      <c:pt idx="5">
                        <c:v>500</c:v>
                      </c:pt>
                      <c:pt idx="6">
                        <c:v>500</c:v>
                      </c:pt>
                      <c:pt idx="7">
                        <c:v>500</c:v>
                      </c:pt>
                      <c:pt idx="8">
                        <c:v>500</c:v>
                      </c:pt>
                      <c:pt idx="9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B29A-4064-88BF-9C112A83C00E}"/>
                  </c:ext>
                </c:extLst>
              </c15:ser>
            </c15:filteredLineSeries>
          </c:ext>
        </c:extLst>
      </c:lineChart>
      <c:catAx>
        <c:axId val="156052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859471"/>
        <c:crosses val="autoZero"/>
        <c:auto val="1"/>
        <c:lblAlgn val="ctr"/>
        <c:lblOffset val="100"/>
        <c:noMultiLvlLbl val="0"/>
      </c:catAx>
      <c:valAx>
        <c:axId val="182285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52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838200</xdr:colOff>
      <xdr:row>36</xdr:row>
      <xdr:rowOff>33336</xdr:rowOff>
    </xdr:from>
    <xdr:to>
      <xdr:col>13</xdr:col>
      <xdr:colOff>0</xdr:colOff>
      <xdr:row>66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7781EB-0B42-4FF6-9A64-6D49AD2CE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verr.com/inbox/luisdenpixel" TargetMode="External"/><Relationship Id="rId2" Type="http://schemas.openxmlformats.org/officeDocument/2006/relationships/hyperlink" Target="https://www.fiverr.com/inbox/dara90" TargetMode="External"/><Relationship Id="rId1" Type="http://schemas.openxmlformats.org/officeDocument/2006/relationships/hyperlink" Target="https://www.fiverr.com/inbox/coliflornina" TargetMode="External"/><Relationship Id="rId4" Type="http://schemas.openxmlformats.org/officeDocument/2006/relationships/hyperlink" Target="https://www.fiverr.com/inbox/diconcili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6C8A2-CFE7-48E4-9F0A-C9D1E39EA76C}">
  <dimension ref="A1:N41"/>
  <sheetViews>
    <sheetView zoomScale="115" zoomScaleNormal="115" workbookViewId="0">
      <selection activeCell="J10" sqref="J10"/>
    </sheetView>
  </sheetViews>
  <sheetFormatPr defaultRowHeight="15" x14ac:dyDescent="0.25"/>
  <cols>
    <col min="1" max="2" width="13.5703125" bestFit="1" customWidth="1"/>
    <col min="3" max="3" width="13" hidden="1" customWidth="1"/>
    <col min="4" max="4" width="19.140625" style="6" hidden="1" customWidth="1"/>
    <col min="5" max="5" width="8" bestFit="1" customWidth="1"/>
    <col min="6" max="6" width="9" bestFit="1" customWidth="1"/>
    <col min="7" max="7" width="3.5703125" customWidth="1"/>
    <col min="8" max="14" width="13.7109375" customWidth="1"/>
  </cols>
  <sheetData>
    <row r="1" spans="1:14" s="2" customFormat="1" x14ac:dyDescent="0.25">
      <c r="A1" s="2" t="s">
        <v>0</v>
      </c>
      <c r="B1" s="2" t="s">
        <v>27</v>
      </c>
      <c r="C1" s="2" t="s">
        <v>38</v>
      </c>
      <c r="D1" s="5" t="s">
        <v>48</v>
      </c>
      <c r="E1" s="2" t="s">
        <v>2</v>
      </c>
      <c r="F1" s="2" t="s">
        <v>28</v>
      </c>
      <c r="H1" s="2" t="s">
        <v>9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</row>
    <row r="2" spans="1:14" x14ac:dyDescent="0.25">
      <c r="A2" t="s">
        <v>12</v>
      </c>
      <c r="B2" s="3" t="s">
        <v>30</v>
      </c>
      <c r="C2" s="4" t="str">
        <f>IF(_xlfn.XLOOKUP(B2,'Artist Links'!$A$1:$A$5,'Artist Links'!$C$1:$C$5, "")&lt;&gt;"", HYPERLINK(_xlfn.XLOOKUP(B2,'Artist Links'!$A$1:$A$5,'Artist Links'!$C$1:$C$5, ""), "Link"), "")</f>
        <v/>
      </c>
      <c r="D2" s="6">
        <v>0</v>
      </c>
      <c r="E2">
        <v>2</v>
      </c>
      <c r="F2">
        <v>14</v>
      </c>
      <c r="H2" t="s">
        <v>17</v>
      </c>
      <c r="I2" t="s">
        <v>16</v>
      </c>
      <c r="J2" t="s">
        <v>12</v>
      </c>
      <c r="K2" t="s">
        <v>10</v>
      </c>
      <c r="L2" t="s">
        <v>13</v>
      </c>
      <c r="M2" t="s">
        <v>18</v>
      </c>
      <c r="N2" t="s">
        <v>11</v>
      </c>
    </row>
    <row r="3" spans="1:14" x14ac:dyDescent="0.25">
      <c r="A3" t="s">
        <v>13</v>
      </c>
      <c r="B3" t="s">
        <v>31</v>
      </c>
      <c r="C3" s="4" t="str">
        <f>IF(_xlfn.XLOOKUP(B3,'Artist Links'!$A$1:$A$5,'Artist Links'!$C$1:$C$5, "")&lt;&gt;"", HYPERLINK(_xlfn.XLOOKUP(B3,'Artist Links'!$A$1:$A$5,'Artist Links'!$C$1:$C$5, ""), "Link"), "")</f>
        <v/>
      </c>
      <c r="D3" s="6">
        <v>0</v>
      </c>
      <c r="E3">
        <v>4</v>
      </c>
      <c r="F3">
        <v>8</v>
      </c>
      <c r="H3" t="s">
        <v>52</v>
      </c>
      <c r="I3" t="s">
        <v>23</v>
      </c>
      <c r="J3" t="s">
        <v>20</v>
      </c>
      <c r="K3" t="s">
        <v>14</v>
      </c>
      <c r="L3" s="1" t="s">
        <v>50</v>
      </c>
      <c r="M3" t="s">
        <v>21</v>
      </c>
      <c r="N3" t="s">
        <v>15</v>
      </c>
    </row>
    <row r="4" spans="1:14" x14ac:dyDescent="0.25">
      <c r="A4" t="s">
        <v>17</v>
      </c>
      <c r="B4" t="s">
        <v>29</v>
      </c>
      <c r="C4" s="4" t="str">
        <f>IF(_xlfn.XLOOKUP(B4,'Artist Links'!$A$1:$A$5,'Artist Links'!$C$1:$C$5, "")&lt;&gt;"", HYPERLINK(_xlfn.XLOOKUP(B4,'Artist Links'!$A$1:$A$5,'Artist Links'!$C$1:$C$5, ""), "Link"), "")</f>
        <v>Link</v>
      </c>
      <c r="D4" s="6">
        <v>32</v>
      </c>
      <c r="E4">
        <v>0</v>
      </c>
      <c r="F4">
        <v>6</v>
      </c>
      <c r="H4" t="s">
        <v>57</v>
      </c>
      <c r="I4" t="s">
        <v>37</v>
      </c>
      <c r="J4" t="s">
        <v>54</v>
      </c>
      <c r="K4" t="s">
        <v>19</v>
      </c>
      <c r="L4" s="1" t="s">
        <v>26</v>
      </c>
      <c r="M4" t="s">
        <v>24</v>
      </c>
      <c r="N4" t="s">
        <v>22</v>
      </c>
    </row>
    <row r="5" spans="1:14" x14ac:dyDescent="0.25">
      <c r="A5" t="s">
        <v>22</v>
      </c>
      <c r="B5" t="s">
        <v>29</v>
      </c>
      <c r="C5" s="4" t="str">
        <f>IF(_xlfn.XLOOKUP(B5,'Artist Links'!$A$1:$A$5,'Artist Links'!$C$1:$C$5, "")&lt;&gt;"", HYPERLINK(_xlfn.XLOOKUP(B5,'Artist Links'!$A$1:$A$5,'Artist Links'!$C$1:$C$5, ""), "Link"), "")</f>
        <v>Link</v>
      </c>
      <c r="D5" s="6">
        <v>24</v>
      </c>
      <c r="E5">
        <v>6</v>
      </c>
      <c r="F5">
        <v>6</v>
      </c>
      <c r="H5" t="s">
        <v>92</v>
      </c>
      <c r="I5" t="s">
        <v>51</v>
      </c>
      <c r="J5" t="s">
        <v>58</v>
      </c>
      <c r="K5" t="s">
        <v>55</v>
      </c>
      <c r="L5" s="1" t="s">
        <v>53</v>
      </c>
      <c r="M5" t="s">
        <v>56</v>
      </c>
      <c r="N5" t="s">
        <v>25</v>
      </c>
    </row>
    <row r="6" spans="1:14" x14ac:dyDescent="0.25">
      <c r="A6" t="s">
        <v>18</v>
      </c>
      <c r="B6" t="s">
        <v>29</v>
      </c>
      <c r="C6" s="4" t="str">
        <f>IF(_xlfn.XLOOKUP(B6,'Artist Links'!$A$1:$A$5,'Artist Links'!$C$1:$C$5, "")&lt;&gt;"", HYPERLINK(_xlfn.XLOOKUP(B6,'Artist Links'!$A$1:$A$5,'Artist Links'!$C$1:$C$5, ""), "Link"), "")</f>
        <v>Link</v>
      </c>
      <c r="D6" s="6">
        <v>32</v>
      </c>
      <c r="E6">
        <v>5</v>
      </c>
      <c r="F6" s="1">
        <v>7</v>
      </c>
      <c r="H6" t="s">
        <v>121</v>
      </c>
      <c r="I6" t="s">
        <v>122</v>
      </c>
      <c r="J6" t="s">
        <v>91</v>
      </c>
      <c r="K6" t="s">
        <v>93</v>
      </c>
      <c r="L6" t="s">
        <v>123</v>
      </c>
      <c r="M6" t="s">
        <v>124</v>
      </c>
      <c r="N6" t="s">
        <v>90</v>
      </c>
    </row>
    <row r="7" spans="1:14" x14ac:dyDescent="0.25">
      <c r="A7" t="s">
        <v>54</v>
      </c>
      <c r="B7" t="s">
        <v>42</v>
      </c>
      <c r="C7" s="4" t="str">
        <f>IF(_xlfn.XLOOKUP(B7,'Artist Links'!$A$1:$A$5,'Artist Links'!$C$1:$C$5, "")&lt;&gt;"", HYPERLINK(_xlfn.XLOOKUP(B7,'Artist Links'!$A$1:$A$5,'Artist Links'!$C$1:$C$5, ""), "Link"), "")</f>
        <v>Link</v>
      </c>
      <c r="D7" s="6">
        <v>16</v>
      </c>
      <c r="E7">
        <v>2</v>
      </c>
      <c r="F7" s="1">
        <v>7</v>
      </c>
      <c r="I7" t="s">
        <v>126</v>
      </c>
      <c r="J7" t="s">
        <v>125</v>
      </c>
      <c r="K7" t="s">
        <v>127</v>
      </c>
      <c r="L7" t="s">
        <v>128</v>
      </c>
      <c r="M7" t="s">
        <v>129</v>
      </c>
    </row>
    <row r="8" spans="1:14" x14ac:dyDescent="0.25">
      <c r="A8" t="s">
        <v>32</v>
      </c>
      <c r="B8" t="s">
        <v>33</v>
      </c>
      <c r="C8" s="4" t="str">
        <f>IF(_xlfn.XLOOKUP(B8,'Artist Links'!$A$1:$A$5,'Artist Links'!$C$1:$C$5, "")&lt;&gt;"", HYPERLINK(_xlfn.XLOOKUP(B8,'Artist Links'!$A$1:$A$5,'Artist Links'!$C$1:$C$5, ""), "Link"), "")</f>
        <v/>
      </c>
      <c r="D8" s="6">
        <v>0</v>
      </c>
      <c r="E8">
        <v>6</v>
      </c>
      <c r="F8" s="1">
        <v>8</v>
      </c>
    </row>
    <row r="9" spans="1:14" x14ac:dyDescent="0.25">
      <c r="A9" t="s">
        <v>92</v>
      </c>
      <c r="B9" t="s">
        <v>94</v>
      </c>
      <c r="C9" s="4" t="str">
        <f>IF(_xlfn.XLOOKUP(B9,'Artist Links'!$A$1:$A$5,'Artist Links'!$C$1:$C$5, "")&lt;&gt;"", HYPERLINK(_xlfn.XLOOKUP(B9,'Artist Links'!$A$1:$A$5,'Artist Links'!$C$1:$C$5, ""), "Link"), "")</f>
        <v/>
      </c>
      <c r="D9" s="6">
        <v>0</v>
      </c>
      <c r="E9">
        <v>0</v>
      </c>
      <c r="F9">
        <v>6</v>
      </c>
      <c r="I9" t="s">
        <v>102</v>
      </c>
      <c r="J9" t="s">
        <v>2</v>
      </c>
    </row>
    <row r="10" spans="1:14" x14ac:dyDescent="0.25">
      <c r="A10" t="s">
        <v>57</v>
      </c>
      <c r="B10" t="s">
        <v>49</v>
      </c>
      <c r="C10" s="4" t="str">
        <f>IF(_xlfn.XLOOKUP(B10,'Artist Links'!$A$1:$A$5,'Artist Links'!$C$1:$C$5, "")&lt;&gt;"", HYPERLINK(_xlfn.XLOOKUP(B10,'Artist Links'!$A$1:$A$5,'Artist Links'!$C$1:$C$5, ""), "Link"), "")</f>
        <v>Link</v>
      </c>
      <c r="D10" s="6">
        <v>12</v>
      </c>
      <c r="E10">
        <v>0</v>
      </c>
      <c r="F10" s="1">
        <v>7</v>
      </c>
      <c r="I10">
        <v>1</v>
      </c>
      <c r="J10">
        <f>CEILING($K$10*I10/20, 1)</f>
        <v>1</v>
      </c>
      <c r="K10">
        <v>7</v>
      </c>
    </row>
    <row r="11" spans="1:14" x14ac:dyDescent="0.25">
      <c r="A11" t="s">
        <v>58</v>
      </c>
      <c r="B11" t="s">
        <v>59</v>
      </c>
      <c r="C11" s="4" t="str">
        <f>IF(_xlfn.XLOOKUP(B11,'Artist Links'!$A$1:$A$5,'Artist Links'!$C$1:$C$5, "")&lt;&gt;"", HYPERLINK(_xlfn.XLOOKUP(B11,'Artist Links'!$A$1:$A$5,'Artist Links'!$C$1:$C$5, ""), "Link"), "")</f>
        <v/>
      </c>
      <c r="D11" s="6">
        <v>0</v>
      </c>
      <c r="E11">
        <v>2</v>
      </c>
      <c r="F11" s="1">
        <v>6</v>
      </c>
      <c r="I11">
        <v>2</v>
      </c>
      <c r="J11">
        <f t="shared" ref="J11:J29" si="0">CEILING($K$10*I11/20, 1)</f>
        <v>1</v>
      </c>
    </row>
    <row r="12" spans="1:14" x14ac:dyDescent="0.25">
      <c r="A12" t="s">
        <v>19</v>
      </c>
      <c r="B12" t="s">
        <v>34</v>
      </c>
      <c r="C12" s="4" t="str">
        <f>IF(_xlfn.XLOOKUP(B12,'Artist Links'!$A$1:$A$5,'Artist Links'!$C$1:$C$5, "")&lt;&gt;"", HYPERLINK(_xlfn.XLOOKUP(B12,'Artist Links'!$A$1:$A$5,'Artist Links'!$C$1:$C$5, ""), "Link"), "")</f>
        <v/>
      </c>
      <c r="D12" s="6">
        <v>0</v>
      </c>
      <c r="E12">
        <v>3</v>
      </c>
      <c r="F12" s="1">
        <v>7</v>
      </c>
      <c r="I12">
        <v>3</v>
      </c>
      <c r="J12">
        <f t="shared" si="0"/>
        <v>2</v>
      </c>
      <c r="L12">
        <v>8</v>
      </c>
      <c r="M12">
        <v>7</v>
      </c>
      <c r="N12">
        <v>6</v>
      </c>
    </row>
    <row r="13" spans="1:14" x14ac:dyDescent="0.25">
      <c r="A13" t="s">
        <v>93</v>
      </c>
      <c r="B13" t="s">
        <v>94</v>
      </c>
      <c r="C13" s="4" t="str">
        <f>IF(_xlfn.XLOOKUP(B13,'Artist Links'!$A$1:$A$5,'Artist Links'!$C$1:$C$5, "")&lt;&gt;"", HYPERLINK(_xlfn.XLOOKUP(B13,'Artist Links'!$A$1:$A$5,'Artist Links'!$C$1:$C$5, ""), "Link"), "")</f>
        <v/>
      </c>
      <c r="D13" s="6">
        <v>0</v>
      </c>
      <c r="E13">
        <v>3</v>
      </c>
      <c r="F13" s="1">
        <v>6</v>
      </c>
      <c r="I13">
        <v>4</v>
      </c>
      <c r="J13">
        <f t="shared" si="0"/>
        <v>2</v>
      </c>
      <c r="L13" t="s">
        <v>103</v>
      </c>
      <c r="M13" t="s">
        <v>103</v>
      </c>
      <c r="N13" t="s">
        <v>103</v>
      </c>
    </row>
    <row r="14" spans="1:14" x14ac:dyDescent="0.25">
      <c r="A14" t="s">
        <v>37</v>
      </c>
      <c r="B14" t="s">
        <v>47</v>
      </c>
      <c r="C14" s="4" t="str">
        <f>IF(_xlfn.XLOOKUP(B14,'Artist Links'!$A$1:$A$5,'Artist Links'!$C$1:$C$5, "")&lt;&gt;"", HYPERLINK(_xlfn.XLOOKUP(B14,'Artist Links'!$A$1:$A$5,'Artist Links'!$C$1:$C$5, ""), "Link"), "")</f>
        <v>Link</v>
      </c>
      <c r="D14" s="6">
        <v>4</v>
      </c>
      <c r="E14">
        <v>1</v>
      </c>
      <c r="F14" s="1">
        <v>7</v>
      </c>
      <c r="I14">
        <v>5</v>
      </c>
      <c r="J14">
        <f t="shared" si="0"/>
        <v>2</v>
      </c>
      <c r="L14" t="s">
        <v>104</v>
      </c>
      <c r="M14" t="s">
        <v>104</v>
      </c>
      <c r="N14" t="s">
        <v>104</v>
      </c>
    </row>
    <row r="15" spans="1:14" x14ac:dyDescent="0.25">
      <c r="A15" t="s">
        <v>11</v>
      </c>
      <c r="B15" t="s">
        <v>35</v>
      </c>
      <c r="C15" s="4" t="str">
        <f>IF(_xlfn.XLOOKUP(B15,'Artist Links'!$A$1:$A$5,'Artist Links'!$C$1:$C$5, "")&lt;&gt;"", HYPERLINK(_xlfn.XLOOKUP(B15,'Artist Links'!$A$1:$A$5,'Artist Links'!$C$1:$C$5, ""), "Link"), "")</f>
        <v/>
      </c>
      <c r="D15" s="6">
        <v>0</v>
      </c>
      <c r="E15">
        <v>6</v>
      </c>
      <c r="F15" s="1">
        <v>7</v>
      </c>
      <c r="I15">
        <v>6</v>
      </c>
      <c r="J15">
        <f t="shared" si="0"/>
        <v>3</v>
      </c>
      <c r="L15" t="s">
        <v>105</v>
      </c>
      <c r="M15" t="s">
        <v>105</v>
      </c>
      <c r="N15" t="s">
        <v>112</v>
      </c>
    </row>
    <row r="16" spans="1:14" x14ac:dyDescent="0.25">
      <c r="A16" t="s">
        <v>51</v>
      </c>
      <c r="B16" t="s">
        <v>42</v>
      </c>
      <c r="C16" s="4" t="str">
        <f>IF(_xlfn.XLOOKUP(B16,'Artist Links'!$A$1:$A$5,'Artist Links'!$C$1:$C$5, "")&lt;&gt;"", HYPERLINK(_xlfn.XLOOKUP(B16,'Artist Links'!$A$1:$A$5,'Artist Links'!$C$1:$C$5, ""), "Link"), "")</f>
        <v>Link</v>
      </c>
      <c r="D16" s="6">
        <v>16</v>
      </c>
      <c r="E16">
        <v>1</v>
      </c>
      <c r="F16" s="1">
        <v>7</v>
      </c>
      <c r="I16">
        <v>7</v>
      </c>
      <c r="J16">
        <f t="shared" si="0"/>
        <v>3</v>
      </c>
      <c r="L16" t="s">
        <v>106</v>
      </c>
      <c r="M16" t="s">
        <v>106</v>
      </c>
      <c r="N16" t="s">
        <v>113</v>
      </c>
    </row>
    <row r="17" spans="1:14" x14ac:dyDescent="0.25">
      <c r="A17" t="s">
        <v>52</v>
      </c>
      <c r="B17" t="s">
        <v>42</v>
      </c>
      <c r="C17" s="4" t="str">
        <f>IF(_xlfn.XLOOKUP(B17,'Artist Links'!$A$1:$A$5,'Artist Links'!$C$1:$C$5, "")&lt;&gt;"", HYPERLINK(_xlfn.XLOOKUP(B17,'Artist Links'!$A$1:$A$5,'Artist Links'!$C$1:$C$5, ""), "Link"), "")</f>
        <v>Link</v>
      </c>
      <c r="D17" s="6">
        <v>16</v>
      </c>
      <c r="E17">
        <v>0</v>
      </c>
      <c r="F17" s="1">
        <v>7</v>
      </c>
      <c r="I17">
        <v>8</v>
      </c>
      <c r="J17">
        <f t="shared" si="0"/>
        <v>3</v>
      </c>
      <c r="L17" t="s">
        <v>116</v>
      </c>
      <c r="M17" t="s">
        <v>107</v>
      </c>
      <c r="N17" t="s">
        <v>107</v>
      </c>
    </row>
    <row r="18" spans="1:14" x14ac:dyDescent="0.25">
      <c r="A18" t="s">
        <v>14</v>
      </c>
      <c r="B18" t="s">
        <v>35</v>
      </c>
      <c r="C18" s="4" t="str">
        <f>IF(_xlfn.XLOOKUP(B18,'Artist Links'!$A$1:$A$5,'Artist Links'!$C$1:$C$5, "")&lt;&gt;"", HYPERLINK(_xlfn.XLOOKUP(B18,'Artist Links'!$A$1:$A$5,'Artist Links'!$C$1:$C$5, ""), "Link"), "")</f>
        <v/>
      </c>
      <c r="D18" s="6">
        <v>0</v>
      </c>
      <c r="E18">
        <v>3</v>
      </c>
      <c r="F18" s="1">
        <v>7</v>
      </c>
      <c r="I18">
        <v>9</v>
      </c>
      <c r="J18">
        <f t="shared" si="0"/>
        <v>4</v>
      </c>
      <c r="L18" t="s">
        <v>117</v>
      </c>
      <c r="M18" t="s">
        <v>108</v>
      </c>
      <c r="N18" t="s">
        <v>114</v>
      </c>
    </row>
    <row r="19" spans="1:14" x14ac:dyDescent="0.25">
      <c r="A19" t="s">
        <v>26</v>
      </c>
      <c r="B19" t="s">
        <v>33</v>
      </c>
      <c r="C19" s="4" t="str">
        <f>IF(_xlfn.XLOOKUP(B19,'Artist Links'!$A$1:$A$5,'Artist Links'!$C$1:$C$5, "")&lt;&gt;"", HYPERLINK(_xlfn.XLOOKUP(B19,'Artist Links'!$A$1:$A$5,'Artist Links'!$C$1:$C$5, ""), "Link"), "")</f>
        <v/>
      </c>
      <c r="D19" s="6">
        <v>0</v>
      </c>
      <c r="E19">
        <v>4</v>
      </c>
      <c r="F19" s="1">
        <v>7</v>
      </c>
      <c r="I19">
        <v>10</v>
      </c>
      <c r="J19">
        <f t="shared" si="0"/>
        <v>4</v>
      </c>
      <c r="L19" t="s">
        <v>118</v>
      </c>
      <c r="M19" t="s">
        <v>109</v>
      </c>
      <c r="N19" t="s">
        <v>115</v>
      </c>
    </row>
    <row r="20" spans="1:14" x14ac:dyDescent="0.25">
      <c r="A20" t="s">
        <v>15</v>
      </c>
      <c r="B20" t="s">
        <v>36</v>
      </c>
      <c r="C20" s="4" t="str">
        <f>IF(_xlfn.XLOOKUP(B20,'Artist Links'!$A$1:$A$5,'Artist Links'!$C$1:$C$5, "")&lt;&gt;"", HYPERLINK(_xlfn.XLOOKUP(B20,'Artist Links'!$A$1:$A$5,'Artist Links'!$C$1:$C$5, ""), "Link"), "")</f>
        <v/>
      </c>
      <c r="D20" s="6">
        <v>0</v>
      </c>
      <c r="E20">
        <v>6</v>
      </c>
      <c r="F20" s="1">
        <v>6</v>
      </c>
      <c r="I20">
        <v>11</v>
      </c>
      <c r="J20">
        <f t="shared" si="0"/>
        <v>4</v>
      </c>
      <c r="L20" t="s">
        <v>119</v>
      </c>
      <c r="M20" t="s">
        <v>110</v>
      </c>
      <c r="N20" t="s">
        <v>111</v>
      </c>
    </row>
    <row r="21" spans="1:14" x14ac:dyDescent="0.25">
      <c r="A21" t="s">
        <v>23</v>
      </c>
      <c r="B21" t="s">
        <v>29</v>
      </c>
      <c r="C21" s="4" t="str">
        <f>IF(_xlfn.XLOOKUP(B21,'Artist Links'!$A$1:$A$5,'Artist Links'!$C$1:$C$5, "")&lt;&gt;"", HYPERLINK(_xlfn.XLOOKUP(B21,'Artist Links'!$A$1:$A$5,'Artist Links'!$C$1:$C$5, ""), "Link"), "")</f>
        <v>Link</v>
      </c>
      <c r="D21" s="6">
        <v>24</v>
      </c>
      <c r="E21">
        <v>1</v>
      </c>
      <c r="F21" s="1">
        <v>6</v>
      </c>
      <c r="I21">
        <v>12</v>
      </c>
      <c r="J21">
        <f t="shared" si="0"/>
        <v>5</v>
      </c>
      <c r="L21" t="s">
        <v>120</v>
      </c>
      <c r="M21" t="s">
        <v>111</v>
      </c>
    </row>
    <row r="22" spans="1:14" x14ac:dyDescent="0.25">
      <c r="A22" t="s">
        <v>55</v>
      </c>
      <c r="B22" t="s">
        <v>42</v>
      </c>
      <c r="C22" s="4" t="str">
        <f>IF(_xlfn.XLOOKUP(B22,'Artist Links'!$A$1:$A$5,'Artist Links'!$C$1:$C$5, "")&lt;&gt;"", HYPERLINK(_xlfn.XLOOKUP(B22,'Artist Links'!$A$1:$A$5,'Artist Links'!$C$1:$C$5, ""), "Link"), "")</f>
        <v>Link</v>
      </c>
      <c r="D22" s="6">
        <v>16</v>
      </c>
      <c r="E22">
        <v>3</v>
      </c>
      <c r="F22" s="1">
        <v>7</v>
      </c>
      <c r="I22">
        <v>13</v>
      </c>
      <c r="J22">
        <f t="shared" si="0"/>
        <v>5</v>
      </c>
      <c r="L22" t="s">
        <v>111</v>
      </c>
    </row>
    <row r="23" spans="1:14" x14ac:dyDescent="0.25">
      <c r="A23" t="s">
        <v>53</v>
      </c>
      <c r="B23" t="s">
        <v>42</v>
      </c>
      <c r="C23" s="4" t="str">
        <f>IF(_xlfn.XLOOKUP(B23,'Artist Links'!$A$1:$A$5,'Artist Links'!$C$1:$C$5, "")&lt;&gt;"", HYPERLINK(_xlfn.XLOOKUP(B23,'Artist Links'!$A$1:$A$5,'Artist Links'!$C$1:$C$5, ""), "Link"), "")</f>
        <v>Link</v>
      </c>
      <c r="D23" s="6">
        <v>16</v>
      </c>
      <c r="E23">
        <v>4</v>
      </c>
      <c r="F23" s="1">
        <v>7</v>
      </c>
      <c r="I23">
        <v>14</v>
      </c>
      <c r="J23">
        <f t="shared" si="0"/>
        <v>5</v>
      </c>
    </row>
    <row r="24" spans="1:14" x14ac:dyDescent="0.25">
      <c r="A24" t="s">
        <v>16</v>
      </c>
      <c r="B24" t="s">
        <v>29</v>
      </c>
      <c r="C24" s="4" t="str">
        <f>IF(_xlfn.XLOOKUP(B24,'Artist Links'!$A$1:$A$5,'Artist Links'!$C$1:$C$5, "")&lt;&gt;"", HYPERLINK(_xlfn.XLOOKUP(B24,'Artist Links'!$A$1:$A$5,'Artist Links'!$C$1:$C$5, ""), "Link"), "")</f>
        <v>Link</v>
      </c>
      <c r="D24" s="6">
        <v>0</v>
      </c>
      <c r="E24">
        <v>1</v>
      </c>
      <c r="F24" s="1">
        <v>6</v>
      </c>
      <c r="I24">
        <v>15</v>
      </c>
      <c r="J24">
        <f t="shared" si="0"/>
        <v>6</v>
      </c>
    </row>
    <row r="25" spans="1:14" x14ac:dyDescent="0.25">
      <c r="A25" t="s">
        <v>21</v>
      </c>
      <c r="B25" t="s">
        <v>29</v>
      </c>
      <c r="C25" s="4" t="str">
        <f>IF(_xlfn.XLOOKUP(B25,'Artist Links'!$A$1:$A$5,'Artist Links'!$C$1:$C$5, "")&lt;&gt;"", HYPERLINK(_xlfn.XLOOKUP(B25,'Artist Links'!$A$1:$A$5,'Artist Links'!$C$1:$C$5, ""), "Link"), "")</f>
        <v>Link</v>
      </c>
      <c r="D25" s="6">
        <v>24</v>
      </c>
      <c r="E25">
        <v>5</v>
      </c>
      <c r="F25" s="1">
        <v>6</v>
      </c>
      <c r="I25">
        <v>16</v>
      </c>
      <c r="J25">
        <f t="shared" si="0"/>
        <v>6</v>
      </c>
    </row>
    <row r="26" spans="1:14" x14ac:dyDescent="0.25">
      <c r="A26" t="s">
        <v>20</v>
      </c>
      <c r="B26" t="s">
        <v>31</v>
      </c>
      <c r="C26" s="4" t="str">
        <f>IF(_xlfn.XLOOKUP(B26,'Artist Links'!$A$1:$A$5,'Artist Links'!$C$1:$C$5, "")&lt;&gt;"", HYPERLINK(_xlfn.XLOOKUP(B26,'Artist Links'!$A$1:$A$5,'Artist Links'!$C$1:$C$5, ""), "Link"), "")</f>
        <v/>
      </c>
      <c r="D26" s="6">
        <v>0</v>
      </c>
      <c r="E26">
        <v>2</v>
      </c>
      <c r="F26" s="1">
        <v>13</v>
      </c>
      <c r="I26">
        <v>17</v>
      </c>
      <c r="J26">
        <f t="shared" si="0"/>
        <v>6</v>
      </c>
    </row>
    <row r="27" spans="1:14" x14ac:dyDescent="0.25">
      <c r="A27" t="s">
        <v>10</v>
      </c>
      <c r="B27" t="s">
        <v>31</v>
      </c>
      <c r="C27" s="4" t="str">
        <f>IF(_xlfn.XLOOKUP(B27,'Artist Links'!$A$1:$A$5,'Artist Links'!$C$1:$C$5, "")&lt;&gt;"", HYPERLINK(_xlfn.XLOOKUP(B27,'Artist Links'!$A$1:$A$5,'Artist Links'!$C$1:$C$5, ""), "Link"), "")</f>
        <v/>
      </c>
      <c r="D27" s="6">
        <v>0</v>
      </c>
      <c r="E27">
        <v>3</v>
      </c>
      <c r="F27" s="1">
        <v>7</v>
      </c>
      <c r="I27">
        <v>18</v>
      </c>
      <c r="J27">
        <f t="shared" si="0"/>
        <v>7</v>
      </c>
    </row>
    <row r="28" spans="1:14" x14ac:dyDescent="0.25">
      <c r="A28" t="s">
        <v>90</v>
      </c>
      <c r="B28" t="s">
        <v>94</v>
      </c>
      <c r="C28" s="4" t="str">
        <f>IF(_xlfn.XLOOKUP(B28,'Artist Links'!$A$1:$A$5,'Artist Links'!$C$1:$C$5, "")&lt;&gt;"", HYPERLINK(_xlfn.XLOOKUP(B28,'Artist Links'!$A$1:$A$5,'Artist Links'!$C$1:$C$5, ""), "Link"), "")</f>
        <v/>
      </c>
      <c r="D28" s="6">
        <v>0</v>
      </c>
      <c r="E28">
        <v>6</v>
      </c>
      <c r="F28">
        <v>6</v>
      </c>
      <c r="I28">
        <v>19</v>
      </c>
      <c r="J28">
        <f t="shared" si="0"/>
        <v>7</v>
      </c>
    </row>
    <row r="29" spans="1:14" x14ac:dyDescent="0.25">
      <c r="A29" t="s">
        <v>24</v>
      </c>
      <c r="B29" t="s">
        <v>42</v>
      </c>
      <c r="C29" s="4" t="str">
        <f>IF(_xlfn.XLOOKUP(B29,'Artist Links'!$A$1:$A$5,'Artist Links'!$C$1:$C$5, "")&lt;&gt;"", HYPERLINK(_xlfn.XLOOKUP(B29,'Artist Links'!$A$1:$A$5,'Artist Links'!$C$1:$C$5, ""), "Link"), "")</f>
        <v>Link</v>
      </c>
      <c r="D29" s="6">
        <v>16</v>
      </c>
      <c r="E29">
        <v>5</v>
      </c>
      <c r="F29" s="1">
        <v>7</v>
      </c>
      <c r="I29">
        <v>20</v>
      </c>
      <c r="J29">
        <f t="shared" si="0"/>
        <v>7</v>
      </c>
    </row>
    <row r="30" spans="1:14" x14ac:dyDescent="0.25">
      <c r="A30" t="s">
        <v>50</v>
      </c>
      <c r="B30" t="s">
        <v>29</v>
      </c>
      <c r="C30" s="4" t="str">
        <f>IF(_xlfn.XLOOKUP(B30,'Artist Links'!$A$1:$A$5,'Artist Links'!$C$1:$C$5, "")&lt;&gt;"", HYPERLINK(_xlfn.XLOOKUP(B30,'Artist Links'!$A$1:$A$5,'Artist Links'!$C$1:$C$5, ""), "Link"), "")</f>
        <v>Link</v>
      </c>
      <c r="D30" s="6">
        <v>24</v>
      </c>
      <c r="E30">
        <v>4</v>
      </c>
      <c r="F30" s="1">
        <v>6</v>
      </c>
    </row>
    <row r="31" spans="1:14" x14ac:dyDescent="0.25">
      <c r="A31" t="s">
        <v>91</v>
      </c>
      <c r="B31" t="s">
        <v>94</v>
      </c>
      <c r="C31" s="4" t="str">
        <f>IF(_xlfn.XLOOKUP(B31,'Artist Links'!$A$1:$A$5,'Artist Links'!$C$1:$C$5, "")&lt;&gt;"", HYPERLINK(_xlfn.XLOOKUP(B31,'Artist Links'!$A$1:$A$5,'Artist Links'!$C$1:$C$5, ""), "Link"), "")</f>
        <v/>
      </c>
      <c r="D31" s="6">
        <v>0</v>
      </c>
      <c r="E31">
        <v>2</v>
      </c>
      <c r="F31" s="1">
        <v>6</v>
      </c>
    </row>
    <row r="32" spans="1:14" x14ac:dyDescent="0.25">
      <c r="A32" t="s">
        <v>56</v>
      </c>
      <c r="B32" t="s">
        <v>42</v>
      </c>
      <c r="C32" s="4" t="str">
        <f>IF(_xlfn.XLOOKUP(B32,'Artist Links'!$A$1:$A$5,'Artist Links'!$C$1:$C$5, "")&lt;&gt;"", HYPERLINK(_xlfn.XLOOKUP(B32,'Artist Links'!$A$1:$A$5,'Artist Links'!$C$1:$C$5, ""), "Link"), "")</f>
        <v>Link</v>
      </c>
      <c r="D32" s="6">
        <v>16</v>
      </c>
      <c r="E32">
        <v>5</v>
      </c>
      <c r="F32" s="1">
        <v>7</v>
      </c>
    </row>
    <row r="33" spans="1:6" x14ac:dyDescent="0.25">
      <c r="A33" t="s">
        <v>121</v>
      </c>
      <c r="B33" t="s">
        <v>42</v>
      </c>
      <c r="F33" s="1">
        <v>7</v>
      </c>
    </row>
    <row r="34" spans="1:6" x14ac:dyDescent="0.25">
      <c r="A34" t="s">
        <v>122</v>
      </c>
      <c r="B34" t="s">
        <v>42</v>
      </c>
      <c r="F34" s="1">
        <v>7</v>
      </c>
    </row>
    <row r="35" spans="1:6" x14ac:dyDescent="0.25">
      <c r="A35" t="s">
        <v>123</v>
      </c>
      <c r="B35" t="s">
        <v>42</v>
      </c>
      <c r="F35" s="1">
        <v>7</v>
      </c>
    </row>
    <row r="36" spans="1:6" x14ac:dyDescent="0.25">
      <c r="A36" t="s">
        <v>124</v>
      </c>
      <c r="B36" t="s">
        <v>42</v>
      </c>
      <c r="F36" s="1">
        <v>7</v>
      </c>
    </row>
    <row r="37" spans="1:6" x14ac:dyDescent="0.25">
      <c r="A37" t="s">
        <v>125</v>
      </c>
      <c r="B37" t="s">
        <v>42</v>
      </c>
      <c r="F37" s="1">
        <v>7</v>
      </c>
    </row>
    <row r="38" spans="1:6" x14ac:dyDescent="0.25">
      <c r="A38" t="s">
        <v>126</v>
      </c>
      <c r="B38" t="s">
        <v>42</v>
      </c>
      <c r="F38" s="1">
        <v>7</v>
      </c>
    </row>
    <row r="39" spans="1:6" x14ac:dyDescent="0.25">
      <c r="A39" t="s">
        <v>127</v>
      </c>
      <c r="B39" t="s">
        <v>42</v>
      </c>
      <c r="F39" s="1">
        <v>7</v>
      </c>
    </row>
    <row r="40" spans="1:6" x14ac:dyDescent="0.25">
      <c r="A40" t="s">
        <v>128</v>
      </c>
      <c r="B40" t="s">
        <v>42</v>
      </c>
      <c r="F40" s="1">
        <v>7</v>
      </c>
    </row>
    <row r="41" spans="1:6" x14ac:dyDescent="0.25">
      <c r="A41" t="s">
        <v>129</v>
      </c>
      <c r="B41" t="s">
        <v>130</v>
      </c>
      <c r="F41" s="1">
        <v>6</v>
      </c>
    </row>
  </sheetData>
  <autoFilter ref="A1:F32" xr:uid="{DE796829-81F8-4DDB-A026-28A5EA19C969}">
    <sortState xmlns:xlrd2="http://schemas.microsoft.com/office/spreadsheetml/2017/richdata2" ref="A2:F32">
      <sortCondition ref="A1:A21"/>
    </sortState>
  </autoFilter>
  <sortState xmlns:xlrd2="http://schemas.microsoft.com/office/spreadsheetml/2017/richdata2" ref="A2:F18">
    <sortCondition ref="A1"/>
  </sortState>
  <phoneticPr fontId="2" type="noConversion"/>
  <conditionalFormatting sqref="E2:E23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0:J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DDD2A-07A2-46D8-B082-8643F7EA4834}">
  <dimension ref="A1:N29"/>
  <sheetViews>
    <sheetView tabSelected="1" topLeftCell="C1" zoomScaleNormal="100" workbookViewId="0">
      <selection activeCell="E15" sqref="E15"/>
    </sheetView>
  </sheetViews>
  <sheetFormatPr defaultRowHeight="15" x14ac:dyDescent="0.25"/>
  <cols>
    <col min="1" max="1" width="19.85546875" bestFit="1" customWidth="1"/>
    <col min="2" max="2" width="39.140625" customWidth="1"/>
    <col min="3" max="3" width="24" customWidth="1"/>
    <col min="4" max="4" width="14.28515625" customWidth="1"/>
    <col min="5" max="5" width="14.5703125" customWidth="1"/>
    <col min="6" max="6" width="14" customWidth="1"/>
    <col min="7" max="7" width="41.85546875" customWidth="1"/>
    <col min="8" max="8" width="28.28515625" customWidth="1"/>
    <col min="9" max="9" width="22" customWidth="1"/>
    <col min="10" max="10" width="17.28515625" bestFit="1" customWidth="1"/>
    <col min="11" max="11" width="17.28515625" customWidth="1"/>
    <col min="12" max="12" width="2.28515625" customWidth="1"/>
    <col min="13" max="13" width="14.7109375" bestFit="1" customWidth="1"/>
    <col min="14" max="14" width="28.140625" bestFit="1" customWidth="1"/>
    <col min="15" max="15" width="15.85546875" bestFit="1" customWidth="1"/>
  </cols>
  <sheetData>
    <row r="1" spans="1:14" x14ac:dyDescent="0.25">
      <c r="A1" s="2" t="s">
        <v>144</v>
      </c>
      <c r="B1" s="19" t="s">
        <v>143</v>
      </c>
      <c r="C1" s="19" t="s">
        <v>142</v>
      </c>
      <c r="D1" s="19" t="s">
        <v>141</v>
      </c>
      <c r="E1" s="19" t="s">
        <v>140</v>
      </c>
      <c r="F1" s="19" t="s">
        <v>139</v>
      </c>
      <c r="G1" s="19" t="s">
        <v>138</v>
      </c>
      <c r="H1" s="19" t="s">
        <v>137</v>
      </c>
      <c r="I1" s="19" t="s">
        <v>136</v>
      </c>
      <c r="J1" s="19" t="s">
        <v>135</v>
      </c>
      <c r="K1" s="19" t="s">
        <v>134</v>
      </c>
      <c r="M1" s="2" t="s">
        <v>133</v>
      </c>
      <c r="N1" s="19" t="s">
        <v>132</v>
      </c>
    </row>
    <row r="2" spans="1:14" x14ac:dyDescent="0.25">
      <c r="A2">
        <v>1</v>
      </c>
      <c r="B2" s="18">
        <f>6*A2*WATER_COUNT_MULTIPLIER</f>
        <v>10.000000000000021</v>
      </c>
      <c r="C2" s="18">
        <f>B2</f>
        <v>10.000000000000021</v>
      </c>
      <c r="D2" s="18">
        <v>300</v>
      </c>
      <c r="E2" s="18">
        <v>700</v>
      </c>
      <c r="F2" s="18">
        <f>AVERAGE(D2:E2)</f>
        <v>500</v>
      </c>
      <c r="G2" s="18">
        <f>A2*B2*F2</f>
        <v>5000.0000000000109</v>
      </c>
      <c r="H2" s="18">
        <f>G2</f>
        <v>5000.0000000000109</v>
      </c>
      <c r="I2" s="14">
        <f>B2/WATERS_PER_DAY</f>
        <v>1.0000000000000022</v>
      </c>
      <c r="J2" s="14">
        <f>I2</f>
        <v>1.0000000000000022</v>
      </c>
      <c r="K2" s="14">
        <f>IF(A2&lt;10,5000*POWER(A2,2),(45000*A2)+801000)</f>
        <v>5000</v>
      </c>
      <c r="M2">
        <v>10</v>
      </c>
      <c r="N2">
        <v>1.6666666666666701</v>
      </c>
    </row>
    <row r="3" spans="1:14" x14ac:dyDescent="0.25">
      <c r="A3">
        <f>A2+1</f>
        <v>2</v>
      </c>
      <c r="B3" s="18">
        <f>6*A3*WATER_COUNT_MULTIPLIER</f>
        <v>20.000000000000043</v>
      </c>
      <c r="C3" s="18">
        <f>C2+(B3*A3)</f>
        <v>50.000000000000107</v>
      </c>
      <c r="D3" s="18">
        <v>300</v>
      </c>
      <c r="E3" s="18">
        <v>700</v>
      </c>
      <c r="F3" s="18">
        <f>AVERAGE(D3:E3)</f>
        <v>500</v>
      </c>
      <c r="G3" s="18">
        <f>A3*B3*F3</f>
        <v>20000.000000000044</v>
      </c>
      <c r="H3" s="18">
        <f>G3+H2</f>
        <v>25000.000000000055</v>
      </c>
      <c r="I3" s="14">
        <f>B3/WATERS_PER_DAY</f>
        <v>2.0000000000000044</v>
      </c>
      <c r="J3" s="14">
        <f>I3+J2</f>
        <v>3.0000000000000067</v>
      </c>
      <c r="K3" s="14">
        <f>IF(A3&lt;10,5000*POWER(A3,2),(45000*A3)+801000)</f>
        <v>20000</v>
      </c>
    </row>
    <row r="4" spans="1:14" x14ac:dyDescent="0.25">
      <c r="A4">
        <f>A3+1</f>
        <v>3</v>
      </c>
      <c r="B4" s="18">
        <f>6*A4*WATER_COUNT_MULTIPLIER</f>
        <v>30.00000000000006</v>
      </c>
      <c r="C4" s="18">
        <f>C3+(B4*A4)</f>
        <v>140.00000000000028</v>
      </c>
      <c r="D4" s="18">
        <v>300</v>
      </c>
      <c r="E4" s="18">
        <v>700</v>
      </c>
      <c r="F4" s="18">
        <f>AVERAGE(D4:E4)</f>
        <v>500</v>
      </c>
      <c r="G4" s="18">
        <f>A4*B4*F4</f>
        <v>45000.000000000095</v>
      </c>
      <c r="H4" s="18">
        <f>G4+H3</f>
        <v>70000.000000000146</v>
      </c>
      <c r="I4" s="14">
        <f>B4/WATERS_PER_DAY</f>
        <v>3.0000000000000062</v>
      </c>
      <c r="J4" s="14">
        <f>I4+J3</f>
        <v>6.0000000000000124</v>
      </c>
      <c r="K4" s="14">
        <f>IF(A4&lt;10,5000*POWER(A4,2),(45000*A4)+801000)</f>
        <v>45000</v>
      </c>
      <c r="N4" s="2" t="s">
        <v>131</v>
      </c>
    </row>
    <row r="5" spans="1:14" x14ac:dyDescent="0.25">
      <c r="A5">
        <f>A4+1</f>
        <v>4</v>
      </c>
      <c r="B5" s="18">
        <f>6*A5*WATER_COUNT_MULTIPLIER</f>
        <v>40.000000000000085</v>
      </c>
      <c r="C5" s="18">
        <f>C4+(B5*A5)</f>
        <v>300.00000000000063</v>
      </c>
      <c r="D5" s="18">
        <v>300</v>
      </c>
      <c r="E5" s="18">
        <v>700</v>
      </c>
      <c r="F5" s="18">
        <f>AVERAGE(D5:E5)</f>
        <v>500</v>
      </c>
      <c r="G5" s="18">
        <f>A5*B5*F5</f>
        <v>80000.000000000175</v>
      </c>
      <c r="H5" s="18">
        <f>G5+H4</f>
        <v>150000.00000000032</v>
      </c>
      <c r="I5" s="14">
        <f>B5/WATERS_PER_DAY</f>
        <v>4.0000000000000089</v>
      </c>
      <c r="J5" s="14">
        <f>I5+J4</f>
        <v>10.000000000000021</v>
      </c>
      <c r="K5" s="14">
        <f>IF(A5&lt;10,5000*POWER(A5,2),(45000*A5)+801000)</f>
        <v>80000</v>
      </c>
      <c r="N5">
        <v>1</v>
      </c>
    </row>
    <row r="6" spans="1:14" x14ac:dyDescent="0.25">
      <c r="A6">
        <f>A5+1</f>
        <v>5</v>
      </c>
      <c r="B6" s="18">
        <f>6*A6*WATER_COUNT_MULTIPLIER</f>
        <v>50.000000000000099</v>
      </c>
      <c r="C6" s="18">
        <f>C5+(B6*A6)</f>
        <v>550.00000000000114</v>
      </c>
      <c r="D6" s="18">
        <v>300</v>
      </c>
      <c r="E6" s="18">
        <v>700</v>
      </c>
      <c r="F6" s="18">
        <f>AVERAGE(D6:E6)</f>
        <v>500</v>
      </c>
      <c r="G6" s="18">
        <f>A6*B6*F6</f>
        <v>125000.00000000026</v>
      </c>
      <c r="H6" s="18">
        <f>G6+H5</f>
        <v>275000.00000000058</v>
      </c>
      <c r="I6" s="14">
        <f>B6/WATERS_PER_DAY</f>
        <v>5.0000000000000098</v>
      </c>
      <c r="J6" s="14">
        <f>I6+J5</f>
        <v>15.000000000000032</v>
      </c>
      <c r="K6" s="14">
        <f>IF(A6&lt;10,5000*POWER(A6,2),(45000*A6)+801000)</f>
        <v>125000</v>
      </c>
    </row>
    <row r="7" spans="1:14" x14ac:dyDescent="0.25">
      <c r="A7">
        <f>A6+1</f>
        <v>6</v>
      </c>
      <c r="B7" s="18">
        <f>6*A7*WATER_COUNT_MULTIPLIER</f>
        <v>60.000000000000121</v>
      </c>
      <c r="C7" s="18">
        <f>C6+(B7*A7)</f>
        <v>910.00000000000182</v>
      </c>
      <c r="D7" s="18">
        <v>300</v>
      </c>
      <c r="E7" s="18">
        <v>700</v>
      </c>
      <c r="F7" s="18">
        <f>AVERAGE(D7:E7)</f>
        <v>500</v>
      </c>
      <c r="G7" s="18">
        <f>A7*B7*F7</f>
        <v>180000.00000000038</v>
      </c>
      <c r="H7" s="18">
        <f>G7+H6</f>
        <v>455000.00000000093</v>
      </c>
      <c r="I7" s="14">
        <f>B7/WATERS_PER_DAY</f>
        <v>6.0000000000000124</v>
      </c>
      <c r="J7" s="14">
        <f>I7+J6</f>
        <v>21.000000000000043</v>
      </c>
      <c r="K7" s="14">
        <f>IF(A7&lt;10,5000*POWER(A7,2),(45000*A7)+801000)</f>
        <v>180000</v>
      </c>
    </row>
    <row r="8" spans="1:14" x14ac:dyDescent="0.25">
      <c r="A8">
        <f>A7+1</f>
        <v>7</v>
      </c>
      <c r="B8" s="18">
        <f>6*A8*WATER_COUNT_MULTIPLIER</f>
        <v>70.000000000000142</v>
      </c>
      <c r="C8" s="18">
        <f>C7+(B8*A8)</f>
        <v>1400.0000000000027</v>
      </c>
      <c r="D8" s="18">
        <v>300</v>
      </c>
      <c r="E8" s="18">
        <v>700</v>
      </c>
      <c r="F8" s="18">
        <f>AVERAGE(D8:E8)</f>
        <v>500</v>
      </c>
      <c r="G8" s="18">
        <f>A8*B8*F8</f>
        <v>245000.00000000052</v>
      </c>
      <c r="H8" s="18">
        <f>G8+H7</f>
        <v>700000.0000000014</v>
      </c>
      <c r="I8" s="14">
        <f>B8/WATERS_PER_DAY</f>
        <v>7.0000000000000142</v>
      </c>
      <c r="J8" s="14">
        <f>I8+J7</f>
        <v>28.000000000000057</v>
      </c>
      <c r="K8" s="14">
        <f>IF(A8&lt;10,5000*POWER(A8,2),(45000*A8)+801000)</f>
        <v>245000</v>
      </c>
    </row>
    <row r="9" spans="1:14" x14ac:dyDescent="0.25">
      <c r="A9">
        <f>A8+1</f>
        <v>8</v>
      </c>
      <c r="B9" s="18">
        <f>6*A9*WATER_COUNT_MULTIPLIER</f>
        <v>80.000000000000171</v>
      </c>
      <c r="C9" s="18">
        <f>C8+(B9*A9)</f>
        <v>2040.0000000000041</v>
      </c>
      <c r="D9" s="18">
        <v>300</v>
      </c>
      <c r="E9" s="18">
        <v>700</v>
      </c>
      <c r="F9" s="18">
        <f>AVERAGE(D9:E9)</f>
        <v>500</v>
      </c>
      <c r="G9" s="18">
        <f>A9*B9*F9</f>
        <v>320000.0000000007</v>
      </c>
      <c r="H9" s="18">
        <f>G9+H8</f>
        <v>1020000.0000000021</v>
      </c>
      <c r="I9" s="14">
        <f>B9/WATERS_PER_DAY</f>
        <v>8.0000000000000178</v>
      </c>
      <c r="J9" s="14">
        <f>I9+J8</f>
        <v>36.000000000000071</v>
      </c>
      <c r="K9" s="14">
        <f>IF(A9&lt;10,5000*POWER(A9,2),(45000*A9)+801000)</f>
        <v>320000</v>
      </c>
    </row>
    <row r="10" spans="1:14" x14ac:dyDescent="0.25">
      <c r="A10">
        <f>A9+1</f>
        <v>9</v>
      </c>
      <c r="B10" s="18">
        <f>6*A10*WATER_COUNT_MULTIPLIER</f>
        <v>90.000000000000185</v>
      </c>
      <c r="C10" s="18">
        <f>C9+(B10*A10)</f>
        <v>2850.0000000000059</v>
      </c>
      <c r="D10" s="18">
        <v>300</v>
      </c>
      <c r="E10" s="18">
        <v>700</v>
      </c>
      <c r="F10" s="18">
        <f>AVERAGE(D10:E10)</f>
        <v>500</v>
      </c>
      <c r="G10" s="18">
        <f>A10*B10*F10</f>
        <v>405000.00000000087</v>
      </c>
      <c r="H10" s="18">
        <f>G10+H9</f>
        <v>1425000.000000003</v>
      </c>
      <c r="I10" s="14">
        <f>B10/WATERS_PER_DAY</f>
        <v>9.0000000000000178</v>
      </c>
      <c r="J10" s="14">
        <f>I10+J9</f>
        <v>45.000000000000085</v>
      </c>
      <c r="K10" s="14">
        <f>IF(A10&lt;10,5000*POWER(A10,2),(45000*A10)+801000)</f>
        <v>405000</v>
      </c>
    </row>
    <row r="11" spans="1:14" x14ac:dyDescent="0.25">
      <c r="A11" s="17">
        <f>A10+1</f>
        <v>10</v>
      </c>
      <c r="B11" s="16">
        <v>90</v>
      </c>
      <c r="C11" s="16">
        <f>C10+(B11*A11)</f>
        <v>3750.0000000000059</v>
      </c>
      <c r="D11" s="16">
        <v>300</v>
      </c>
      <c r="E11" s="16">
        <v>700</v>
      </c>
      <c r="F11" s="16">
        <f>AVERAGE(D11:E11)</f>
        <v>500</v>
      </c>
      <c r="G11" s="16">
        <f>A11*B11*F11</f>
        <v>450000</v>
      </c>
      <c r="H11" s="16">
        <f>G11+H10</f>
        <v>1875000.000000003</v>
      </c>
      <c r="I11" s="15">
        <f>B11/WATERS_PER_DAY</f>
        <v>9</v>
      </c>
      <c r="J11" s="15">
        <f>I11+J10</f>
        <v>54.000000000000085</v>
      </c>
      <c r="K11" s="14">
        <f>IF(A11&lt;10,5000*POWER(A11,2),(45000*(A11-9))+405000)</f>
        <v>450000</v>
      </c>
    </row>
    <row r="12" spans="1:14" x14ac:dyDescent="0.25">
      <c r="A12" s="17">
        <f>A11+1</f>
        <v>11</v>
      </c>
      <c r="B12" s="16">
        <v>90</v>
      </c>
      <c r="C12" s="16">
        <f>C11+(B12*A12)</f>
        <v>4740.0000000000055</v>
      </c>
      <c r="D12" s="16">
        <v>300</v>
      </c>
      <c r="E12" s="16">
        <v>700</v>
      </c>
      <c r="F12" s="16">
        <f>AVERAGE(D12:E12)</f>
        <v>500</v>
      </c>
      <c r="G12" s="16">
        <f>A12*B12*F12</f>
        <v>495000</v>
      </c>
      <c r="H12" s="16">
        <f>G12+H11</f>
        <v>2370000.0000000028</v>
      </c>
      <c r="I12" s="15">
        <f>B12/WATERS_PER_DAY</f>
        <v>9</v>
      </c>
      <c r="J12" s="15">
        <f>I12+J11</f>
        <v>63.000000000000085</v>
      </c>
      <c r="K12" s="14">
        <f>IF(A12&lt;10,5000*POWER(A12,2),(45000*(A12-9))+405000)</f>
        <v>495000</v>
      </c>
    </row>
    <row r="13" spans="1:14" x14ac:dyDescent="0.25">
      <c r="A13" s="17">
        <f>A12+1</f>
        <v>12</v>
      </c>
      <c r="B13" s="16">
        <v>90</v>
      </c>
      <c r="C13" s="16">
        <f>C12+(B13*A13)</f>
        <v>5820.0000000000055</v>
      </c>
      <c r="D13" s="16">
        <v>300</v>
      </c>
      <c r="E13" s="16">
        <v>700</v>
      </c>
      <c r="F13" s="16">
        <f>AVERAGE(D13:E13)</f>
        <v>500</v>
      </c>
      <c r="G13" s="16">
        <f>A13*B13*F13</f>
        <v>540000</v>
      </c>
      <c r="H13" s="16">
        <f>G13+H12</f>
        <v>2910000.0000000028</v>
      </c>
      <c r="I13" s="15">
        <f>B13/WATERS_PER_DAY</f>
        <v>9</v>
      </c>
      <c r="J13" s="15">
        <f>I13+J12</f>
        <v>72.000000000000085</v>
      </c>
      <c r="K13" s="14">
        <f>IF(A13&lt;10,5000*POWER(A13,2),(45000*(A13-9))+405000)</f>
        <v>540000</v>
      </c>
    </row>
    <row r="14" spans="1:14" x14ac:dyDescent="0.25">
      <c r="A14" s="17">
        <f>A13+1</f>
        <v>13</v>
      </c>
      <c r="B14" s="16">
        <v>90</v>
      </c>
      <c r="C14" s="16">
        <f>C13+(B14*A14)</f>
        <v>6990.0000000000055</v>
      </c>
      <c r="D14" s="16">
        <v>300</v>
      </c>
      <c r="E14" s="16">
        <v>700</v>
      </c>
      <c r="F14" s="16">
        <f>AVERAGE(D14:E14)</f>
        <v>500</v>
      </c>
      <c r="G14" s="16">
        <f>A14*B14*F14</f>
        <v>585000</v>
      </c>
      <c r="H14" s="16">
        <f>G14+H13</f>
        <v>3495000.0000000028</v>
      </c>
      <c r="I14" s="15">
        <f>B14/WATERS_PER_DAY</f>
        <v>9</v>
      </c>
      <c r="J14" s="15">
        <f>I14+J13</f>
        <v>81.000000000000085</v>
      </c>
      <c r="K14" s="14">
        <f>IF(A14&lt;10,5000*POWER(A14,2),(45000*(A14-9))+405000)</f>
        <v>585000</v>
      </c>
    </row>
    <row r="15" spans="1:14" x14ac:dyDescent="0.25">
      <c r="A15" s="17">
        <f>A14+1</f>
        <v>14</v>
      </c>
      <c r="B15" s="16">
        <v>90</v>
      </c>
      <c r="C15" s="16">
        <f>C14+(B15*A15)</f>
        <v>8250.0000000000055</v>
      </c>
      <c r="D15" s="16">
        <v>300</v>
      </c>
      <c r="E15" s="16">
        <v>700</v>
      </c>
      <c r="F15" s="16">
        <f>AVERAGE(D15:E15)</f>
        <v>500</v>
      </c>
      <c r="G15" s="16">
        <f>A15*B15*F15</f>
        <v>630000</v>
      </c>
      <c r="H15" s="16">
        <f>G15+H14</f>
        <v>4125000.0000000028</v>
      </c>
      <c r="I15" s="15">
        <f>B15/WATERS_PER_DAY</f>
        <v>9</v>
      </c>
      <c r="J15" s="15">
        <f>I15+J14</f>
        <v>90.000000000000085</v>
      </c>
      <c r="K15" s="14">
        <f>IF(A15&lt;10,5000*POWER(A15,2),(45000*(A15-9))+405000)</f>
        <v>630000</v>
      </c>
    </row>
    <row r="16" spans="1:14" x14ac:dyDescent="0.25">
      <c r="A16" s="17">
        <f>A15+1</f>
        <v>15</v>
      </c>
      <c r="B16" s="16">
        <v>90</v>
      </c>
      <c r="C16" s="16">
        <f>C15+(B16*A16)</f>
        <v>9600.0000000000055</v>
      </c>
      <c r="D16" s="16">
        <v>300</v>
      </c>
      <c r="E16" s="16">
        <v>700</v>
      </c>
      <c r="F16" s="16">
        <f>AVERAGE(D16:E16)</f>
        <v>500</v>
      </c>
      <c r="G16" s="16">
        <f>A16*B16*F16</f>
        <v>675000</v>
      </c>
      <c r="H16" s="16">
        <f>G16+H15</f>
        <v>4800000.0000000028</v>
      </c>
      <c r="I16" s="15">
        <f>B16/WATERS_PER_DAY</f>
        <v>9</v>
      </c>
      <c r="J16" s="15">
        <f>I16+J15</f>
        <v>99.000000000000085</v>
      </c>
      <c r="K16" s="14">
        <f>IF(A16&lt;10,5000*POWER(A16,2),(45000*(A16-9))+405000)</f>
        <v>675000</v>
      </c>
    </row>
    <row r="17" spans="1:11" x14ac:dyDescent="0.25">
      <c r="A17" s="17">
        <f>A16+1</f>
        <v>16</v>
      </c>
      <c r="B17" s="16">
        <v>90</v>
      </c>
      <c r="C17" s="16">
        <f>C16+(B17*A17)</f>
        <v>11040.000000000005</v>
      </c>
      <c r="D17" s="16">
        <v>300</v>
      </c>
      <c r="E17" s="16">
        <v>700</v>
      </c>
      <c r="F17" s="16">
        <f>AVERAGE(D17:E17)</f>
        <v>500</v>
      </c>
      <c r="G17" s="16">
        <f>A17*B17*F17</f>
        <v>720000</v>
      </c>
      <c r="H17" s="16">
        <f>G17+H16</f>
        <v>5520000.0000000028</v>
      </c>
      <c r="I17" s="15">
        <f>B17/WATERS_PER_DAY</f>
        <v>9</v>
      </c>
      <c r="J17" s="15">
        <f>I17+J16</f>
        <v>108.00000000000009</v>
      </c>
      <c r="K17" s="14">
        <f>IF(A17&lt;10,5000*POWER(A17,2),(45000*(A17-9))+405000)</f>
        <v>720000</v>
      </c>
    </row>
    <row r="18" spans="1:11" x14ac:dyDescent="0.25">
      <c r="A18" s="17">
        <f>A17+1</f>
        <v>17</v>
      </c>
      <c r="B18" s="16">
        <v>90</v>
      </c>
      <c r="C18" s="16">
        <f>C17+(B18*A18)</f>
        <v>12570.000000000005</v>
      </c>
      <c r="D18" s="16">
        <v>300</v>
      </c>
      <c r="E18" s="16">
        <v>700</v>
      </c>
      <c r="F18" s="16">
        <f>AVERAGE(D18:E18)</f>
        <v>500</v>
      </c>
      <c r="G18" s="16">
        <f>A18*B18*F18</f>
        <v>765000</v>
      </c>
      <c r="H18" s="16">
        <f>G18+H17</f>
        <v>6285000.0000000028</v>
      </c>
      <c r="I18" s="15">
        <f>B18/WATERS_PER_DAY</f>
        <v>9</v>
      </c>
      <c r="J18" s="15">
        <f>I18+J17</f>
        <v>117.00000000000009</v>
      </c>
      <c r="K18" s="14">
        <f>IF(A18&lt;10,5000*POWER(A18,2),(45000*(A18-9))+405000)</f>
        <v>765000</v>
      </c>
    </row>
    <row r="19" spans="1:11" x14ac:dyDescent="0.25">
      <c r="A19" s="17">
        <f>A18+1</f>
        <v>18</v>
      </c>
      <c r="B19" s="16">
        <v>90</v>
      </c>
      <c r="C19" s="16">
        <f>C18+(B19*A19)</f>
        <v>14190.000000000005</v>
      </c>
      <c r="D19" s="16">
        <v>300</v>
      </c>
      <c r="E19" s="16">
        <v>700</v>
      </c>
      <c r="F19" s="16">
        <f>AVERAGE(D19:E19)</f>
        <v>500</v>
      </c>
      <c r="G19" s="16">
        <f>A19*B19*F19</f>
        <v>810000</v>
      </c>
      <c r="H19" s="16">
        <f>G19+H18</f>
        <v>7095000.0000000028</v>
      </c>
      <c r="I19" s="15">
        <f>B19/WATERS_PER_DAY</f>
        <v>9</v>
      </c>
      <c r="J19" s="15">
        <f>I19+J18</f>
        <v>126.00000000000009</v>
      </c>
      <c r="K19" s="14">
        <f>IF(A19&lt;10,5000*POWER(A19,2),(45000*(A19-9))+405000)</f>
        <v>810000</v>
      </c>
    </row>
    <row r="20" spans="1:11" x14ac:dyDescent="0.25">
      <c r="A20" s="17">
        <f>A19+1</f>
        <v>19</v>
      </c>
      <c r="B20" s="16">
        <v>90</v>
      </c>
      <c r="C20" s="16">
        <f>C19+(B20*A20)</f>
        <v>15900.000000000005</v>
      </c>
      <c r="D20" s="16">
        <v>300</v>
      </c>
      <c r="E20" s="16">
        <v>700</v>
      </c>
      <c r="F20" s="16">
        <f>AVERAGE(D20:E20)</f>
        <v>500</v>
      </c>
      <c r="G20" s="16">
        <f>A20*B20*F20</f>
        <v>855000</v>
      </c>
      <c r="H20" s="16">
        <f>G20+H19</f>
        <v>7950000.0000000028</v>
      </c>
      <c r="I20" s="15">
        <f>B20/WATERS_PER_DAY</f>
        <v>9</v>
      </c>
      <c r="J20" s="15">
        <f>I20+J19</f>
        <v>135.00000000000009</v>
      </c>
      <c r="K20" s="14">
        <f>IF(A20&lt;10,5000*POWER(A20,2),(45000*(A20-9))+405000)</f>
        <v>855000</v>
      </c>
    </row>
    <row r="21" spans="1:11" x14ac:dyDescent="0.25">
      <c r="A21" s="17">
        <f>A20+1</f>
        <v>20</v>
      </c>
      <c r="B21" s="16">
        <v>90</v>
      </c>
      <c r="C21" s="16">
        <f>C20+(B21*A21)</f>
        <v>17700.000000000007</v>
      </c>
      <c r="D21" s="16">
        <v>300</v>
      </c>
      <c r="E21" s="16">
        <v>700</v>
      </c>
      <c r="F21" s="16">
        <f>AVERAGE(D21:E21)</f>
        <v>500</v>
      </c>
      <c r="G21" s="16">
        <f>A21*B21*F21</f>
        <v>900000</v>
      </c>
      <c r="H21" s="16">
        <f>G21+H20</f>
        <v>8850000.0000000037</v>
      </c>
      <c r="I21" s="15">
        <f>B21/WATERS_PER_DAY</f>
        <v>9</v>
      </c>
      <c r="J21" s="15">
        <f>I21+J20</f>
        <v>144.00000000000009</v>
      </c>
      <c r="K21" s="14">
        <f>IF(A21&lt;10,5000*POWER(A21,2),(45000*(A21-9))+405000)</f>
        <v>900000</v>
      </c>
    </row>
    <row r="22" spans="1:11" x14ac:dyDescent="0.25">
      <c r="A22" s="17">
        <f>A21+1</f>
        <v>21</v>
      </c>
      <c r="B22" s="16">
        <v>90</v>
      </c>
      <c r="C22" s="16">
        <f>C21+(B22*A22)</f>
        <v>19590.000000000007</v>
      </c>
      <c r="D22" s="16">
        <v>300</v>
      </c>
      <c r="E22" s="16">
        <v>700</v>
      </c>
      <c r="F22" s="16">
        <f>AVERAGE(D22:E22)</f>
        <v>500</v>
      </c>
      <c r="G22" s="16">
        <f>A22*B22*F22</f>
        <v>945000</v>
      </c>
      <c r="H22" s="16">
        <f>G22+H21</f>
        <v>9795000.0000000037</v>
      </c>
      <c r="I22" s="15">
        <f>B22/WATERS_PER_DAY</f>
        <v>9</v>
      </c>
      <c r="J22" s="15">
        <f>I22+J21</f>
        <v>153.00000000000009</v>
      </c>
      <c r="K22" s="14">
        <f>IF(A22&lt;10,5000*POWER(A22,2),(45000*(A22-9))+405000)</f>
        <v>945000</v>
      </c>
    </row>
    <row r="23" spans="1:11" x14ac:dyDescent="0.25">
      <c r="A23" s="17">
        <f>A22+1</f>
        <v>22</v>
      </c>
      <c r="B23" s="16">
        <v>90</v>
      </c>
      <c r="C23" s="16">
        <f>C22+(B23*A23)</f>
        <v>21570.000000000007</v>
      </c>
      <c r="D23" s="16">
        <v>300</v>
      </c>
      <c r="E23" s="16">
        <v>700</v>
      </c>
      <c r="F23" s="16">
        <f>AVERAGE(D23:E23)</f>
        <v>500</v>
      </c>
      <c r="G23" s="16">
        <f>A23*B23*F23</f>
        <v>990000</v>
      </c>
      <c r="H23" s="16">
        <f>G23+H22</f>
        <v>10785000.000000004</v>
      </c>
      <c r="I23" s="15">
        <f>B23/WATERS_PER_DAY</f>
        <v>9</v>
      </c>
      <c r="J23" s="15">
        <f>I23+J22</f>
        <v>162.00000000000009</v>
      </c>
      <c r="K23" s="14">
        <f>IF(A23&lt;10,5000*POWER(A23,2),(45000*(A23-9))+405000)</f>
        <v>990000</v>
      </c>
    </row>
    <row r="24" spans="1:11" x14ac:dyDescent="0.25">
      <c r="A24" s="17">
        <f>A23+1</f>
        <v>23</v>
      </c>
      <c r="B24" s="16">
        <v>90</v>
      </c>
      <c r="C24" s="16">
        <f>C23+(B24*A24)</f>
        <v>23640.000000000007</v>
      </c>
      <c r="D24" s="16">
        <v>300</v>
      </c>
      <c r="E24" s="16">
        <v>700</v>
      </c>
      <c r="F24" s="16">
        <f>AVERAGE(D24:E24)</f>
        <v>500</v>
      </c>
      <c r="G24" s="16">
        <f>A24*B24*F24</f>
        <v>1035000</v>
      </c>
      <c r="H24" s="16">
        <f>G24+H23</f>
        <v>11820000.000000004</v>
      </c>
      <c r="I24" s="15">
        <f>B24/WATERS_PER_DAY</f>
        <v>9</v>
      </c>
      <c r="J24" s="15">
        <f>I24+J23</f>
        <v>171.00000000000009</v>
      </c>
      <c r="K24" s="14">
        <f>IF(A24&lt;10,5000*POWER(A24,2),(45000*(A24-9))+405000)</f>
        <v>1035000</v>
      </c>
    </row>
    <row r="25" spans="1:11" x14ac:dyDescent="0.25">
      <c r="A25" s="17">
        <f>A24+1</f>
        <v>24</v>
      </c>
      <c r="B25" s="16">
        <v>90</v>
      </c>
      <c r="C25" s="16">
        <f>C24+(B25*A25)</f>
        <v>25800.000000000007</v>
      </c>
      <c r="D25" s="16">
        <v>300</v>
      </c>
      <c r="E25" s="16">
        <v>700</v>
      </c>
      <c r="F25" s="16">
        <f>AVERAGE(D25:E25)</f>
        <v>500</v>
      </c>
      <c r="G25" s="16">
        <f>A25*B25*F25</f>
        <v>1080000</v>
      </c>
      <c r="H25" s="16">
        <f>G25+H24</f>
        <v>12900000.000000004</v>
      </c>
      <c r="I25" s="15">
        <f>B25/WATERS_PER_DAY</f>
        <v>9</v>
      </c>
      <c r="J25" s="15">
        <f>I25+J24</f>
        <v>180.00000000000009</v>
      </c>
      <c r="K25" s="14">
        <f>IF(A25&lt;10,5000*POWER(A25,2),(45000*(A25-9))+405000)</f>
        <v>1080000</v>
      </c>
    </row>
    <row r="26" spans="1:11" x14ac:dyDescent="0.25">
      <c r="A26" s="17">
        <f>A25+1</f>
        <v>25</v>
      </c>
      <c r="B26" s="16">
        <v>90</v>
      </c>
      <c r="C26" s="16">
        <f>C25+(B26*A26)</f>
        <v>28050.000000000007</v>
      </c>
      <c r="D26" s="16">
        <v>300</v>
      </c>
      <c r="E26" s="16">
        <v>700</v>
      </c>
      <c r="F26" s="16">
        <f>AVERAGE(D26:E26)</f>
        <v>500</v>
      </c>
      <c r="G26" s="16">
        <f>A26*B26*F26</f>
        <v>1125000</v>
      </c>
      <c r="H26" s="16">
        <f>G26+H25</f>
        <v>14025000.000000004</v>
      </c>
      <c r="I26" s="15">
        <f>B26/WATERS_PER_DAY</f>
        <v>9</v>
      </c>
      <c r="J26" s="15">
        <f>I26+J25</f>
        <v>189.00000000000009</v>
      </c>
      <c r="K26" s="14">
        <f>IF(A26&lt;10,5000*POWER(A26,2),(45000*(A26-9))+405000)</f>
        <v>1125000</v>
      </c>
    </row>
    <row r="27" spans="1:11" x14ac:dyDescent="0.25">
      <c r="A27" s="17">
        <f>A26+1</f>
        <v>26</v>
      </c>
      <c r="B27" s="16">
        <v>90</v>
      </c>
      <c r="C27" s="16">
        <f>C26+(B27*A27)</f>
        <v>30390.000000000007</v>
      </c>
      <c r="D27" s="16">
        <v>300</v>
      </c>
      <c r="E27" s="16">
        <v>700</v>
      </c>
      <c r="F27" s="16">
        <f>AVERAGE(D27:E27)</f>
        <v>500</v>
      </c>
      <c r="G27" s="16">
        <f>A27*B27*F27</f>
        <v>1170000</v>
      </c>
      <c r="H27" s="16">
        <f>G27+H26</f>
        <v>15195000.000000004</v>
      </c>
      <c r="I27" s="15">
        <f>B27/WATERS_PER_DAY</f>
        <v>9</v>
      </c>
      <c r="J27" s="15">
        <f>I27+J26</f>
        <v>198.00000000000009</v>
      </c>
      <c r="K27" s="14">
        <f>IF(A27&lt;10,5000*POWER(A27,2),(45000*(A27-9))+405000)</f>
        <v>1170000</v>
      </c>
    </row>
    <row r="28" spans="1:11" x14ac:dyDescent="0.25">
      <c r="A28" s="17">
        <f>A27+1</f>
        <v>27</v>
      </c>
      <c r="B28" s="16">
        <v>90</v>
      </c>
      <c r="C28" s="16">
        <f>C27+(B28*A28)</f>
        <v>32820.000000000007</v>
      </c>
      <c r="D28" s="16">
        <v>300</v>
      </c>
      <c r="E28" s="16">
        <v>700</v>
      </c>
      <c r="F28" s="16">
        <f>AVERAGE(D28:E28)</f>
        <v>500</v>
      </c>
      <c r="G28" s="16">
        <f>A28*B28*F28</f>
        <v>1215000</v>
      </c>
      <c r="H28" s="16">
        <f>G28+H27</f>
        <v>16410000.000000004</v>
      </c>
      <c r="I28" s="15">
        <f>B28/WATERS_PER_DAY</f>
        <v>9</v>
      </c>
      <c r="J28" s="15">
        <f>I28+J27</f>
        <v>207.00000000000009</v>
      </c>
      <c r="K28" s="14">
        <f>IF(A28&lt;10,5000*POWER(A28,2),(45000*(A28-9))+405000)</f>
        <v>1215000</v>
      </c>
    </row>
    <row r="29" spans="1:11" x14ac:dyDescent="0.25">
      <c r="A29" s="17">
        <f>A28+1</f>
        <v>28</v>
      </c>
      <c r="B29" s="16">
        <v>90</v>
      </c>
      <c r="C29" s="16">
        <f>C28+(B29*A29)</f>
        <v>35340.000000000007</v>
      </c>
      <c r="D29" s="16">
        <v>300</v>
      </c>
      <c r="E29" s="16">
        <v>700</v>
      </c>
      <c r="F29" s="16">
        <f>AVERAGE(D29:E29)</f>
        <v>500</v>
      </c>
      <c r="G29" s="16">
        <f>A29*B29*F29</f>
        <v>1260000</v>
      </c>
      <c r="H29" s="16">
        <f>G29+H28</f>
        <v>17670000.000000004</v>
      </c>
      <c r="I29" s="15">
        <f>B29/WATERS_PER_DAY</f>
        <v>9</v>
      </c>
      <c r="J29" s="15">
        <f>I29+J28</f>
        <v>216.00000000000009</v>
      </c>
      <c r="K29" s="14">
        <f>IF(A29&lt;10,5000*POWER(A29,2),(45000*(A29-9))+405000)</f>
        <v>1260000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E1270-E89F-4488-AF87-FAB220BD6EFC}">
  <dimension ref="A1:C7"/>
  <sheetViews>
    <sheetView workbookViewId="0">
      <selection activeCell="A7" sqref="A7"/>
    </sheetView>
  </sheetViews>
  <sheetFormatPr defaultRowHeight="15" x14ac:dyDescent="0.25"/>
  <cols>
    <col min="1" max="1" width="12.28515625" bestFit="1" customWidth="1"/>
    <col min="2" max="2" width="12.28515625" customWidth="1"/>
    <col min="3" max="3" width="10.140625" bestFit="1" customWidth="1"/>
  </cols>
  <sheetData>
    <row r="1" spans="1:3" x14ac:dyDescent="0.25">
      <c r="A1" t="s">
        <v>39</v>
      </c>
      <c r="B1" t="s">
        <v>60</v>
      </c>
      <c r="C1" t="s">
        <v>40</v>
      </c>
    </row>
    <row r="2" spans="1:3" x14ac:dyDescent="0.25">
      <c r="A2" t="s">
        <v>29</v>
      </c>
      <c r="C2" s="4" t="s">
        <v>44</v>
      </c>
    </row>
    <row r="3" spans="1:3" x14ac:dyDescent="0.25">
      <c r="A3" t="s">
        <v>47</v>
      </c>
      <c r="C3" s="4" t="s">
        <v>43</v>
      </c>
    </row>
    <row r="4" spans="1:3" x14ac:dyDescent="0.25">
      <c r="A4" t="s">
        <v>41</v>
      </c>
      <c r="C4" s="4" t="s">
        <v>45</v>
      </c>
    </row>
    <row r="5" spans="1:3" x14ac:dyDescent="0.25">
      <c r="A5" t="s">
        <v>42</v>
      </c>
      <c r="C5" s="4" t="s">
        <v>46</v>
      </c>
    </row>
    <row r="6" spans="1:3" x14ac:dyDescent="0.25">
      <c r="A6" t="s">
        <v>59</v>
      </c>
      <c r="B6" t="str">
        <f>"375320699201650688"</f>
        <v>375320699201650688</v>
      </c>
    </row>
    <row r="7" spans="1:3" x14ac:dyDescent="0.25">
      <c r="A7" t="s">
        <v>94</v>
      </c>
    </row>
  </sheetData>
  <hyperlinks>
    <hyperlink ref="C3" r:id="rId1" xr:uid="{D347887C-626B-46E2-9ACA-8CFFEBA86AB8}"/>
    <hyperlink ref="C2" r:id="rId2" xr:uid="{1852A152-A139-404A-A721-487528C06157}"/>
    <hyperlink ref="C4" r:id="rId3" xr:uid="{8D140910-929B-4CCC-9E43-DEDC8A2557CE}"/>
    <hyperlink ref="C5" r:id="rId4" xr:uid="{C0317918-4A3D-48DA-B5F9-616B9666133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BBD8F-4695-44C8-B308-5DEE8084E3A2}">
  <dimension ref="A1:E8"/>
  <sheetViews>
    <sheetView workbookViewId="0">
      <selection activeCell="D9" sqref="D9"/>
    </sheetView>
  </sheetViews>
  <sheetFormatPr defaultRowHeight="15" x14ac:dyDescent="0.25"/>
  <cols>
    <col min="1" max="1" width="10.7109375" bestFit="1" customWidth="1"/>
    <col min="2" max="2" width="10.7109375" customWidth="1"/>
    <col min="3" max="3" width="19.28515625" customWidth="1"/>
    <col min="4" max="4" width="19.5703125" customWidth="1"/>
    <col min="5" max="5" width="18" bestFit="1" customWidth="1"/>
  </cols>
  <sheetData>
    <row r="1" spans="1:5" x14ac:dyDescent="0.25">
      <c r="A1" t="s">
        <v>61</v>
      </c>
      <c r="B1" t="s">
        <v>1</v>
      </c>
      <c r="C1" t="s">
        <v>62</v>
      </c>
      <c r="D1" t="s">
        <v>63</v>
      </c>
      <c r="E1" t="s">
        <v>64</v>
      </c>
    </row>
    <row r="2" spans="1:5" x14ac:dyDescent="0.25">
      <c r="A2">
        <v>0</v>
      </c>
      <c r="B2">
        <v>0</v>
      </c>
      <c r="C2">
        <v>30</v>
      </c>
      <c r="D2">
        <v>50</v>
      </c>
      <c r="E2">
        <f>AVERAGE(C2:D2)</f>
        <v>40</v>
      </c>
    </row>
    <row r="3" spans="1:5" x14ac:dyDescent="0.25">
      <c r="A3">
        <v>1</v>
      </c>
      <c r="B3">
        <v>50</v>
      </c>
      <c r="C3">
        <v>30</v>
      </c>
      <c r="D3">
        <v>80</v>
      </c>
      <c r="E3">
        <f t="shared" ref="E3:E8" si="0">AVERAGE(C3:D3)</f>
        <v>55</v>
      </c>
    </row>
    <row r="4" spans="1:5" x14ac:dyDescent="0.25">
      <c r="A4">
        <v>2</v>
      </c>
      <c r="B4">
        <v>172</v>
      </c>
      <c r="C4">
        <v>50</v>
      </c>
      <c r="D4">
        <v>120</v>
      </c>
      <c r="E4">
        <f t="shared" si="0"/>
        <v>85</v>
      </c>
    </row>
    <row r="5" spans="1:5" x14ac:dyDescent="0.25">
      <c r="A5">
        <v>3</v>
      </c>
      <c r="B5">
        <v>372</v>
      </c>
      <c r="C5">
        <v>80</v>
      </c>
      <c r="D5">
        <v>150</v>
      </c>
      <c r="E5">
        <f t="shared" si="0"/>
        <v>115</v>
      </c>
    </row>
    <row r="6" spans="1:5" x14ac:dyDescent="0.25">
      <c r="A6">
        <v>4</v>
      </c>
      <c r="B6">
        <v>503</v>
      </c>
      <c r="C6">
        <v>150</v>
      </c>
      <c r="D6">
        <v>230</v>
      </c>
      <c r="E6">
        <f t="shared" si="0"/>
        <v>190</v>
      </c>
    </row>
    <row r="7" spans="1:5" x14ac:dyDescent="0.25">
      <c r="A7">
        <v>5</v>
      </c>
      <c r="B7">
        <v>950</v>
      </c>
      <c r="C7">
        <v>150</v>
      </c>
      <c r="D7">
        <v>250</v>
      </c>
      <c r="E7">
        <f t="shared" si="0"/>
        <v>200</v>
      </c>
    </row>
    <row r="8" spans="1:5" x14ac:dyDescent="0.25">
      <c r="A8">
        <v>6</v>
      </c>
      <c r="B8">
        <v>1250</v>
      </c>
      <c r="C8">
        <v>160</v>
      </c>
      <c r="D8">
        <v>300</v>
      </c>
      <c r="E8">
        <f t="shared" si="0"/>
        <v>230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D8FDB-DCE4-43C1-8267-23AF925CAFA9}">
  <dimension ref="A1:K11"/>
  <sheetViews>
    <sheetView workbookViewId="0">
      <selection activeCell="F25" sqref="F25"/>
    </sheetView>
  </sheetViews>
  <sheetFormatPr defaultRowHeight="15" x14ac:dyDescent="0.25"/>
  <cols>
    <col min="1" max="1" width="24.140625" bestFit="1" customWidth="1"/>
    <col min="2" max="2" width="10.85546875" customWidth="1"/>
    <col min="10" max="10" width="10.7109375" bestFit="1" customWidth="1"/>
    <col min="11" max="11" width="14.85546875" bestFit="1" customWidth="1"/>
  </cols>
  <sheetData>
    <row r="1" spans="1:11" x14ac:dyDescent="0.25">
      <c r="A1" t="s">
        <v>65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J1" t="s">
        <v>66</v>
      </c>
      <c r="K1" t="s">
        <v>67</v>
      </c>
    </row>
    <row r="2" spans="1:11" x14ac:dyDescent="0.25">
      <c r="A2">
        <v>1</v>
      </c>
      <c r="B2">
        <f>_xlfn.XLOOKUP(B$1, 'Exp Gain Per Water (Baseline)'!$A$2:$A$8,'Exp Gain Per Water (Baseline)'!$E$2:$E$8) * $A2 * TotalMultiplier</f>
        <v>52.800000000000004</v>
      </c>
      <c r="C2">
        <f>_xlfn.XLOOKUP(C$1, 'Exp Gain Per Water (Baseline)'!$A$2:$A$8,'Exp Gain Per Water (Baseline)'!$E$2:$E$8) * $A2 * TotalMultiplier</f>
        <v>72.600000000000009</v>
      </c>
      <c r="D2">
        <f>_xlfn.XLOOKUP(D$1, 'Exp Gain Per Water (Baseline)'!$A$2:$A$8,'Exp Gain Per Water (Baseline)'!$E$2:$E$8) * $A2 * TotalMultiplier</f>
        <v>112.2</v>
      </c>
      <c r="E2">
        <f>_xlfn.XLOOKUP(E$1, 'Exp Gain Per Water (Baseline)'!$A$2:$A$8,'Exp Gain Per Water (Baseline)'!$E$2:$E$8) * $A2 * TotalMultiplier</f>
        <v>151.80000000000001</v>
      </c>
      <c r="F2">
        <f>_xlfn.XLOOKUP(F$1, 'Exp Gain Per Water (Baseline)'!$A$2:$A$8,'Exp Gain Per Water (Baseline)'!$E$2:$E$8) * $A2 * TotalMultiplier</f>
        <v>250.8</v>
      </c>
      <c r="G2">
        <f>_xlfn.XLOOKUP(G$1, 'Exp Gain Per Water (Baseline)'!$A$2:$A$8,'Exp Gain Per Water (Baseline)'!$E$2:$E$8) * $A2 * TotalMultiplier</f>
        <v>264</v>
      </c>
      <c r="H2">
        <f>_xlfn.XLOOKUP(H$1, 'Exp Gain Per Water (Baseline)'!$A$2:$A$8,'Exp Gain Per Water (Baseline)'!$E$2:$E$8) * $A2 * TotalMultiplier</f>
        <v>303.60000000000002</v>
      </c>
      <c r="J2">
        <v>1.1000000000000001</v>
      </c>
      <c r="K2">
        <f>J2*J3*J4*J5*J6*J7*J8*J9*J10*J11</f>
        <v>1.32</v>
      </c>
    </row>
    <row r="3" spans="1:11" x14ac:dyDescent="0.25">
      <c r="A3">
        <v>2</v>
      </c>
      <c r="B3">
        <f>_xlfn.XLOOKUP(B$1, 'Exp Gain Per Water (Baseline)'!$A$2:$A$8,'Exp Gain Per Water (Baseline)'!$E$2:$E$8) * $A3 * TotalMultiplier</f>
        <v>105.60000000000001</v>
      </c>
      <c r="C3">
        <f>_xlfn.XLOOKUP(C$1, 'Exp Gain Per Water (Baseline)'!$A$2:$A$8,'Exp Gain Per Water (Baseline)'!$E$2:$E$8) * $A3 * TotalMultiplier</f>
        <v>145.20000000000002</v>
      </c>
      <c r="D3">
        <f>_xlfn.XLOOKUP(D$1, 'Exp Gain Per Water (Baseline)'!$A$2:$A$8,'Exp Gain Per Water (Baseline)'!$E$2:$E$8) * $A3 * TotalMultiplier</f>
        <v>224.4</v>
      </c>
      <c r="E3">
        <f>_xlfn.XLOOKUP(E$1, 'Exp Gain Per Water (Baseline)'!$A$2:$A$8,'Exp Gain Per Water (Baseline)'!$E$2:$E$8) * $A3 * TotalMultiplier</f>
        <v>303.60000000000002</v>
      </c>
      <c r="F3">
        <f>_xlfn.XLOOKUP(F$1, 'Exp Gain Per Water (Baseline)'!$A$2:$A$8,'Exp Gain Per Water (Baseline)'!$E$2:$E$8) * $A3 * TotalMultiplier</f>
        <v>501.6</v>
      </c>
      <c r="G3">
        <f>_xlfn.XLOOKUP(G$1, 'Exp Gain Per Water (Baseline)'!$A$2:$A$8,'Exp Gain Per Water (Baseline)'!$E$2:$E$8) * $A3 * TotalMultiplier</f>
        <v>528</v>
      </c>
      <c r="H3">
        <f>_xlfn.XLOOKUP(H$1, 'Exp Gain Per Water (Baseline)'!$A$2:$A$8,'Exp Gain Per Water (Baseline)'!$E$2:$E$8) * $A3 * TotalMultiplier</f>
        <v>607.20000000000005</v>
      </c>
      <c r="J3">
        <v>1.2</v>
      </c>
    </row>
    <row r="4" spans="1:11" x14ac:dyDescent="0.25">
      <c r="A4">
        <v>3</v>
      </c>
      <c r="B4">
        <f>_xlfn.XLOOKUP(B$1, 'Exp Gain Per Water (Baseline)'!$A$2:$A$8,'Exp Gain Per Water (Baseline)'!$E$2:$E$8) * $A4 * TotalMultiplier</f>
        <v>158.4</v>
      </c>
      <c r="C4">
        <f>_xlfn.XLOOKUP(C$1, 'Exp Gain Per Water (Baseline)'!$A$2:$A$8,'Exp Gain Per Water (Baseline)'!$E$2:$E$8) * $A4 * TotalMultiplier</f>
        <v>217.8</v>
      </c>
      <c r="D4">
        <f>_xlfn.XLOOKUP(D$1, 'Exp Gain Per Water (Baseline)'!$A$2:$A$8,'Exp Gain Per Water (Baseline)'!$E$2:$E$8) * $A4 * TotalMultiplier</f>
        <v>336.6</v>
      </c>
      <c r="E4">
        <f>_xlfn.XLOOKUP(E$1, 'Exp Gain Per Water (Baseline)'!$A$2:$A$8,'Exp Gain Per Water (Baseline)'!$E$2:$E$8) * $A4 * TotalMultiplier</f>
        <v>455.40000000000003</v>
      </c>
      <c r="F4">
        <f>_xlfn.XLOOKUP(F$1, 'Exp Gain Per Water (Baseline)'!$A$2:$A$8,'Exp Gain Per Water (Baseline)'!$E$2:$E$8) * $A4 * TotalMultiplier</f>
        <v>752.40000000000009</v>
      </c>
      <c r="G4">
        <f>_xlfn.XLOOKUP(G$1, 'Exp Gain Per Water (Baseline)'!$A$2:$A$8,'Exp Gain Per Water (Baseline)'!$E$2:$E$8) * $A4 * TotalMultiplier</f>
        <v>792</v>
      </c>
      <c r="H4">
        <f>_xlfn.XLOOKUP(H$1, 'Exp Gain Per Water (Baseline)'!$A$2:$A$8,'Exp Gain Per Water (Baseline)'!$E$2:$E$8) * $A4 * TotalMultiplier</f>
        <v>910.80000000000007</v>
      </c>
      <c r="J4">
        <v>1</v>
      </c>
    </row>
    <row r="5" spans="1:11" x14ac:dyDescent="0.25">
      <c r="A5">
        <v>4</v>
      </c>
      <c r="B5">
        <f>_xlfn.XLOOKUP(B$1, 'Exp Gain Per Water (Baseline)'!$A$2:$A$8,'Exp Gain Per Water (Baseline)'!$E$2:$E$8) * $A5 * TotalMultiplier</f>
        <v>211.20000000000002</v>
      </c>
      <c r="C5">
        <f>_xlfn.XLOOKUP(C$1, 'Exp Gain Per Water (Baseline)'!$A$2:$A$8,'Exp Gain Per Water (Baseline)'!$E$2:$E$8) * $A5 * TotalMultiplier</f>
        <v>290.40000000000003</v>
      </c>
      <c r="D5">
        <f>_xlfn.XLOOKUP(D$1, 'Exp Gain Per Water (Baseline)'!$A$2:$A$8,'Exp Gain Per Water (Baseline)'!$E$2:$E$8) * $A5 * TotalMultiplier</f>
        <v>448.8</v>
      </c>
      <c r="E5">
        <f>_xlfn.XLOOKUP(E$1, 'Exp Gain Per Water (Baseline)'!$A$2:$A$8,'Exp Gain Per Water (Baseline)'!$E$2:$E$8) * $A5 * TotalMultiplier</f>
        <v>607.20000000000005</v>
      </c>
      <c r="F5">
        <f>_xlfn.XLOOKUP(F$1, 'Exp Gain Per Water (Baseline)'!$A$2:$A$8,'Exp Gain Per Water (Baseline)'!$E$2:$E$8) * $A5 * TotalMultiplier</f>
        <v>1003.2</v>
      </c>
      <c r="G5">
        <f>_xlfn.XLOOKUP(G$1, 'Exp Gain Per Water (Baseline)'!$A$2:$A$8,'Exp Gain Per Water (Baseline)'!$E$2:$E$8) * $A5 * TotalMultiplier</f>
        <v>1056</v>
      </c>
      <c r="H5">
        <f>_xlfn.XLOOKUP(H$1, 'Exp Gain Per Water (Baseline)'!$A$2:$A$8,'Exp Gain Per Water (Baseline)'!$E$2:$E$8) * $A5 * TotalMultiplier</f>
        <v>1214.4000000000001</v>
      </c>
      <c r="J5">
        <v>1</v>
      </c>
    </row>
    <row r="6" spans="1:11" x14ac:dyDescent="0.25">
      <c r="A6">
        <v>5</v>
      </c>
      <c r="B6">
        <f>_xlfn.XLOOKUP(B$1, 'Exp Gain Per Water (Baseline)'!$A$2:$A$8,'Exp Gain Per Water (Baseline)'!$E$2:$E$8) * $A6 * TotalMultiplier</f>
        <v>264</v>
      </c>
      <c r="C6">
        <f>_xlfn.XLOOKUP(C$1, 'Exp Gain Per Water (Baseline)'!$A$2:$A$8,'Exp Gain Per Water (Baseline)'!$E$2:$E$8) * $A6 * TotalMultiplier</f>
        <v>363</v>
      </c>
      <c r="D6">
        <f>_xlfn.XLOOKUP(D$1, 'Exp Gain Per Water (Baseline)'!$A$2:$A$8,'Exp Gain Per Water (Baseline)'!$E$2:$E$8) * $A6 * TotalMultiplier</f>
        <v>561</v>
      </c>
      <c r="E6">
        <f>_xlfn.XLOOKUP(E$1, 'Exp Gain Per Water (Baseline)'!$A$2:$A$8,'Exp Gain Per Water (Baseline)'!$E$2:$E$8) * $A6 * TotalMultiplier</f>
        <v>759</v>
      </c>
      <c r="F6">
        <f>_xlfn.XLOOKUP(F$1, 'Exp Gain Per Water (Baseline)'!$A$2:$A$8,'Exp Gain Per Water (Baseline)'!$E$2:$E$8) * $A6 * TotalMultiplier</f>
        <v>1254</v>
      </c>
      <c r="G6">
        <f>_xlfn.XLOOKUP(G$1, 'Exp Gain Per Water (Baseline)'!$A$2:$A$8,'Exp Gain Per Water (Baseline)'!$E$2:$E$8) * $A6 * TotalMultiplier</f>
        <v>1320</v>
      </c>
      <c r="H6">
        <f>_xlfn.XLOOKUP(H$1, 'Exp Gain Per Water (Baseline)'!$A$2:$A$8,'Exp Gain Per Water (Baseline)'!$E$2:$E$8) * $A6 * TotalMultiplier</f>
        <v>1518</v>
      </c>
      <c r="J6">
        <v>1</v>
      </c>
    </row>
    <row r="7" spans="1:11" x14ac:dyDescent="0.25">
      <c r="A7">
        <v>6</v>
      </c>
      <c r="B7">
        <f>_xlfn.XLOOKUP(B$1, 'Exp Gain Per Water (Baseline)'!$A$2:$A$8,'Exp Gain Per Water (Baseline)'!$E$2:$E$8) * $A7 * TotalMultiplier</f>
        <v>316.8</v>
      </c>
      <c r="C7">
        <f>_xlfn.XLOOKUP(C$1, 'Exp Gain Per Water (Baseline)'!$A$2:$A$8,'Exp Gain Per Water (Baseline)'!$E$2:$E$8) * $A7 * TotalMultiplier</f>
        <v>435.6</v>
      </c>
      <c r="D7">
        <f>_xlfn.XLOOKUP(D$1, 'Exp Gain Per Water (Baseline)'!$A$2:$A$8,'Exp Gain Per Water (Baseline)'!$E$2:$E$8) * $A7 * TotalMultiplier</f>
        <v>673.2</v>
      </c>
      <c r="E7">
        <f>_xlfn.XLOOKUP(E$1, 'Exp Gain Per Water (Baseline)'!$A$2:$A$8,'Exp Gain Per Water (Baseline)'!$E$2:$E$8) * $A7 * TotalMultiplier</f>
        <v>910.80000000000007</v>
      </c>
      <c r="F7">
        <f>_xlfn.XLOOKUP(F$1, 'Exp Gain Per Water (Baseline)'!$A$2:$A$8,'Exp Gain Per Water (Baseline)'!$E$2:$E$8) * $A7 * TotalMultiplier</f>
        <v>1504.8000000000002</v>
      </c>
      <c r="G7">
        <f>_xlfn.XLOOKUP(G$1, 'Exp Gain Per Water (Baseline)'!$A$2:$A$8,'Exp Gain Per Water (Baseline)'!$E$2:$E$8) * $A7 * TotalMultiplier</f>
        <v>1584</v>
      </c>
      <c r="H7">
        <f>_xlfn.XLOOKUP(H$1, 'Exp Gain Per Water (Baseline)'!$A$2:$A$8,'Exp Gain Per Water (Baseline)'!$E$2:$E$8) * $A7 * TotalMultiplier</f>
        <v>1821.6000000000001</v>
      </c>
      <c r="J7">
        <v>1</v>
      </c>
    </row>
    <row r="8" spans="1:11" x14ac:dyDescent="0.25">
      <c r="A8">
        <v>7</v>
      </c>
      <c r="B8">
        <f>_xlfn.XLOOKUP(B$1, 'Exp Gain Per Water (Baseline)'!$A$2:$A$8,'Exp Gain Per Water (Baseline)'!$E$2:$E$8) * $A8 * TotalMultiplier</f>
        <v>369.6</v>
      </c>
      <c r="C8">
        <f>_xlfn.XLOOKUP(C$1, 'Exp Gain Per Water (Baseline)'!$A$2:$A$8,'Exp Gain Per Water (Baseline)'!$E$2:$E$8) * $A8 * TotalMultiplier</f>
        <v>508.20000000000005</v>
      </c>
      <c r="D8">
        <f>_xlfn.XLOOKUP(D$1, 'Exp Gain Per Water (Baseline)'!$A$2:$A$8,'Exp Gain Per Water (Baseline)'!$E$2:$E$8) * $A8 * TotalMultiplier</f>
        <v>785.40000000000009</v>
      </c>
      <c r="E8">
        <f>_xlfn.XLOOKUP(E$1, 'Exp Gain Per Water (Baseline)'!$A$2:$A$8,'Exp Gain Per Water (Baseline)'!$E$2:$E$8) * $A8 * TotalMultiplier</f>
        <v>1062.6000000000001</v>
      </c>
      <c r="F8">
        <f>_xlfn.XLOOKUP(F$1, 'Exp Gain Per Water (Baseline)'!$A$2:$A$8,'Exp Gain Per Water (Baseline)'!$E$2:$E$8) * $A8 * TotalMultiplier</f>
        <v>1755.6000000000001</v>
      </c>
      <c r="G8">
        <f>_xlfn.XLOOKUP(G$1, 'Exp Gain Per Water (Baseline)'!$A$2:$A$8,'Exp Gain Per Water (Baseline)'!$E$2:$E$8) * $A8 * TotalMultiplier</f>
        <v>1848</v>
      </c>
      <c r="H8">
        <f>_xlfn.XLOOKUP(H$1, 'Exp Gain Per Water (Baseline)'!$A$2:$A$8,'Exp Gain Per Water (Baseline)'!$E$2:$E$8) * $A8 * TotalMultiplier</f>
        <v>2125.2000000000003</v>
      </c>
      <c r="J8">
        <v>1</v>
      </c>
    </row>
    <row r="9" spans="1:11" x14ac:dyDescent="0.25">
      <c r="A9">
        <v>8</v>
      </c>
      <c r="B9">
        <f>_xlfn.XLOOKUP(B$1, 'Exp Gain Per Water (Baseline)'!$A$2:$A$8,'Exp Gain Per Water (Baseline)'!$E$2:$E$8) * $A9 * TotalMultiplier</f>
        <v>422.40000000000003</v>
      </c>
      <c r="C9">
        <f>_xlfn.XLOOKUP(C$1, 'Exp Gain Per Water (Baseline)'!$A$2:$A$8,'Exp Gain Per Water (Baseline)'!$E$2:$E$8) * $A9 * TotalMultiplier</f>
        <v>580.80000000000007</v>
      </c>
      <c r="D9">
        <f>_xlfn.XLOOKUP(D$1, 'Exp Gain Per Water (Baseline)'!$A$2:$A$8,'Exp Gain Per Water (Baseline)'!$E$2:$E$8) * $A9 * TotalMultiplier</f>
        <v>897.6</v>
      </c>
      <c r="E9">
        <f>_xlfn.XLOOKUP(E$1, 'Exp Gain Per Water (Baseline)'!$A$2:$A$8,'Exp Gain Per Water (Baseline)'!$E$2:$E$8) * $A9 * TotalMultiplier</f>
        <v>1214.4000000000001</v>
      </c>
      <c r="F9">
        <f>_xlfn.XLOOKUP(F$1, 'Exp Gain Per Water (Baseline)'!$A$2:$A$8,'Exp Gain Per Water (Baseline)'!$E$2:$E$8) * $A9 * TotalMultiplier</f>
        <v>2006.4</v>
      </c>
      <c r="G9">
        <f>_xlfn.XLOOKUP(G$1, 'Exp Gain Per Water (Baseline)'!$A$2:$A$8,'Exp Gain Per Water (Baseline)'!$E$2:$E$8) * $A9 * TotalMultiplier</f>
        <v>2112</v>
      </c>
      <c r="H9">
        <f>_xlfn.XLOOKUP(H$1, 'Exp Gain Per Water (Baseline)'!$A$2:$A$8,'Exp Gain Per Water (Baseline)'!$E$2:$E$8) * $A9 * TotalMultiplier</f>
        <v>2428.8000000000002</v>
      </c>
      <c r="J9">
        <v>1</v>
      </c>
    </row>
    <row r="10" spans="1:11" x14ac:dyDescent="0.25">
      <c r="A10">
        <v>9</v>
      </c>
      <c r="B10">
        <f>_xlfn.XLOOKUP(B$1, 'Exp Gain Per Water (Baseline)'!$A$2:$A$8,'Exp Gain Per Water (Baseline)'!$E$2:$E$8) * $A10 * TotalMultiplier</f>
        <v>475.20000000000005</v>
      </c>
      <c r="C10">
        <f>_xlfn.XLOOKUP(C$1, 'Exp Gain Per Water (Baseline)'!$A$2:$A$8,'Exp Gain Per Water (Baseline)'!$E$2:$E$8) * $A10 * TotalMultiplier</f>
        <v>653.4</v>
      </c>
      <c r="D10">
        <f>_xlfn.XLOOKUP(D$1, 'Exp Gain Per Water (Baseline)'!$A$2:$A$8,'Exp Gain Per Water (Baseline)'!$E$2:$E$8) * $A10 * TotalMultiplier</f>
        <v>1009.8000000000001</v>
      </c>
      <c r="E10">
        <f>_xlfn.XLOOKUP(E$1, 'Exp Gain Per Water (Baseline)'!$A$2:$A$8,'Exp Gain Per Water (Baseline)'!$E$2:$E$8) * $A10 * TotalMultiplier</f>
        <v>1366.2</v>
      </c>
      <c r="F10">
        <f>_xlfn.XLOOKUP(F$1, 'Exp Gain Per Water (Baseline)'!$A$2:$A$8,'Exp Gain Per Water (Baseline)'!$E$2:$E$8) * $A10 * TotalMultiplier</f>
        <v>2257.2000000000003</v>
      </c>
      <c r="G10">
        <f>_xlfn.XLOOKUP(G$1, 'Exp Gain Per Water (Baseline)'!$A$2:$A$8,'Exp Gain Per Water (Baseline)'!$E$2:$E$8) * $A10 * TotalMultiplier</f>
        <v>2376</v>
      </c>
      <c r="H10">
        <f>_xlfn.XLOOKUP(H$1, 'Exp Gain Per Water (Baseline)'!$A$2:$A$8,'Exp Gain Per Water (Baseline)'!$E$2:$E$8) * $A10 * TotalMultiplier</f>
        <v>2732.4</v>
      </c>
      <c r="J10">
        <v>1</v>
      </c>
    </row>
    <row r="11" spans="1:11" x14ac:dyDescent="0.25">
      <c r="A11">
        <v>10</v>
      </c>
      <c r="B11">
        <f>_xlfn.XLOOKUP(B$1, 'Exp Gain Per Water (Baseline)'!$A$2:$A$8,'Exp Gain Per Water (Baseline)'!$E$2:$E$8) * $A11 * TotalMultiplier</f>
        <v>528</v>
      </c>
      <c r="C11">
        <f>_xlfn.XLOOKUP(C$1, 'Exp Gain Per Water (Baseline)'!$A$2:$A$8,'Exp Gain Per Water (Baseline)'!$E$2:$E$8) * $A11 * TotalMultiplier</f>
        <v>726</v>
      </c>
      <c r="D11">
        <f>_xlfn.XLOOKUP(D$1, 'Exp Gain Per Water (Baseline)'!$A$2:$A$8,'Exp Gain Per Water (Baseline)'!$E$2:$E$8) * $A11 * TotalMultiplier</f>
        <v>1122</v>
      </c>
      <c r="E11">
        <f>_xlfn.XLOOKUP(E$1, 'Exp Gain Per Water (Baseline)'!$A$2:$A$8,'Exp Gain Per Water (Baseline)'!$E$2:$E$8) * $A11 * TotalMultiplier</f>
        <v>1518</v>
      </c>
      <c r="F11">
        <f>_xlfn.XLOOKUP(F$1, 'Exp Gain Per Water (Baseline)'!$A$2:$A$8,'Exp Gain Per Water (Baseline)'!$E$2:$E$8) * $A11 * TotalMultiplier</f>
        <v>2508</v>
      </c>
      <c r="G11">
        <f>_xlfn.XLOOKUP(G$1, 'Exp Gain Per Water (Baseline)'!$A$2:$A$8,'Exp Gain Per Water (Baseline)'!$E$2:$E$8) * $A11 * TotalMultiplier</f>
        <v>2640</v>
      </c>
      <c r="H11">
        <f>_xlfn.XLOOKUP(H$1, 'Exp Gain Per Water (Baseline)'!$A$2:$A$8,'Exp Gain Per Water (Baseline)'!$E$2:$E$8) * $A11 * TotalMultiplier</f>
        <v>3036</v>
      </c>
      <c r="J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18663-B0D9-4839-A0F9-92369B0C3610}">
  <dimension ref="A1:O54"/>
  <sheetViews>
    <sheetView topLeftCell="H1" zoomScaleNormal="100" workbookViewId="0">
      <selection activeCell="I21" sqref="I21"/>
    </sheetView>
  </sheetViews>
  <sheetFormatPr defaultRowHeight="15" x14ac:dyDescent="0.25"/>
  <cols>
    <col min="1" max="2" width="13.5703125" hidden="1" customWidth="1"/>
    <col min="3" max="3" width="13" hidden="1" customWidth="1"/>
    <col min="4" max="4" width="19.140625" style="6" hidden="1" customWidth="1"/>
    <col min="5" max="5" width="9" style="9" hidden="1" customWidth="1"/>
    <col min="6" max="6" width="9" hidden="1" customWidth="1"/>
    <col min="7" max="7" width="3.5703125" hidden="1" customWidth="1"/>
    <col min="8" max="8" width="14.7109375" bestFit="1" customWidth="1"/>
    <col min="9" max="14" width="13.7109375" customWidth="1"/>
  </cols>
  <sheetData>
    <row r="1" spans="1:15" s="2" customFormat="1" x14ac:dyDescent="0.25">
      <c r="A1" s="2" t="s">
        <v>0</v>
      </c>
      <c r="B1" s="2" t="s">
        <v>27</v>
      </c>
      <c r="C1" s="2" t="s">
        <v>38</v>
      </c>
      <c r="D1" s="5" t="s">
        <v>48</v>
      </c>
      <c r="E1" s="8" t="s">
        <v>2</v>
      </c>
      <c r="F1" s="2" t="s">
        <v>28</v>
      </c>
      <c r="H1" s="7" t="s">
        <v>68</v>
      </c>
      <c r="I1" s="13" t="s">
        <v>69</v>
      </c>
      <c r="J1" s="13"/>
      <c r="K1" s="13"/>
      <c r="L1" s="13"/>
      <c r="M1" s="13"/>
      <c r="N1" s="13"/>
      <c r="O1" s="13"/>
    </row>
    <row r="2" spans="1:15" x14ac:dyDescent="0.25">
      <c r="A2" t="s">
        <v>57</v>
      </c>
      <c r="B2" t="s">
        <v>49</v>
      </c>
      <c r="C2" s="4" t="str">
        <f>IF(_xlfn.XLOOKUP(B2,'Artist Links'!$A$1:$A$5,'Artist Links'!$C$1:$C$5, "")&lt;&gt;"", HYPERLINK(_xlfn.XLOOKUP(B2,'Artist Links'!$A$1:$A$5,'Artist Links'!$C$1:$C$5, ""), "Link"), "")</f>
        <v>Link</v>
      </c>
      <c r="D2" s="6">
        <v>12</v>
      </c>
      <c r="E2" s="10">
        <f t="shared" ref="E2:E28" si="0">VALUE(_xlfn.CONCAT(_xlfn.XLOOKUP(A2,$J$2:$J$5,$H$2:$H$5, ""), _xlfn.XLOOKUP(A2,$K$2:$K$5,$H$2:$H$5, ""), _xlfn.XLOOKUP(A2,$L$2:$L$5,$H$2:$H$5, ""), _xlfn.XLOOKUP(A2,$M$2:$M$5,$H$2:$H$5, ""), _xlfn.XLOOKUP(A2,$N$2:$N$5,$H$2:$H$5, ""), _xlfn.XLOOKUP(A2,$O$2:$O$5,$H$2:$H$5, ""), _xlfn.XLOOKUP(A2,$I$2:$I$5,$H$2:$H$5, "")))</f>
        <v>0</v>
      </c>
      <c r="F2" s="1">
        <v>7</v>
      </c>
      <c r="H2" s="12">
        <v>0</v>
      </c>
      <c r="I2" t="s">
        <v>17</v>
      </c>
      <c r="J2" t="s">
        <v>52</v>
      </c>
      <c r="K2" t="s">
        <v>57</v>
      </c>
      <c r="L2" t="s">
        <v>16</v>
      </c>
      <c r="M2" t="s">
        <v>23</v>
      </c>
      <c r="N2" t="s">
        <v>37</v>
      </c>
      <c r="O2" t="s">
        <v>51</v>
      </c>
    </row>
    <row r="3" spans="1:15" x14ac:dyDescent="0.25">
      <c r="A3" t="s">
        <v>52</v>
      </c>
      <c r="B3" t="s">
        <v>42</v>
      </c>
      <c r="C3" s="4" t="str">
        <f>IF(_xlfn.XLOOKUP(B3,'Artist Links'!$A$1:$A$5,'Artist Links'!$C$1:$C$5, "")&lt;&gt;"", HYPERLINK(_xlfn.XLOOKUP(B3,'Artist Links'!$A$1:$A$5,'Artist Links'!$C$1:$C$5, ""), "Link"), "")</f>
        <v>Link</v>
      </c>
      <c r="D3" s="6">
        <v>16</v>
      </c>
      <c r="E3" s="10">
        <f t="shared" si="0"/>
        <v>0</v>
      </c>
      <c r="F3" s="1">
        <v>7</v>
      </c>
      <c r="H3" s="12">
        <v>5</v>
      </c>
      <c r="I3" t="s">
        <v>12</v>
      </c>
      <c r="J3" t="s">
        <v>20</v>
      </c>
      <c r="K3" t="s">
        <v>54</v>
      </c>
      <c r="L3" t="s">
        <v>58</v>
      </c>
      <c r="M3" t="s">
        <v>10</v>
      </c>
      <c r="N3" t="s">
        <v>14</v>
      </c>
      <c r="O3" t="s">
        <v>19</v>
      </c>
    </row>
    <row r="4" spans="1:15" x14ac:dyDescent="0.25">
      <c r="A4" t="s">
        <v>37</v>
      </c>
      <c r="B4" t="s">
        <v>47</v>
      </c>
      <c r="C4" s="4" t="str">
        <f>IF(_xlfn.XLOOKUP(B4,'Artist Links'!$A$1:$A$5,'Artist Links'!$C$1:$C$5, "")&lt;&gt;"", HYPERLINK(_xlfn.XLOOKUP(B4,'Artist Links'!$A$1:$A$5,'Artist Links'!$C$1:$C$5, ""), "Link"), "")</f>
        <v>Link</v>
      </c>
      <c r="D4" s="6">
        <v>4</v>
      </c>
      <c r="E4" s="10">
        <f t="shared" si="0"/>
        <v>0</v>
      </c>
      <c r="F4" s="1">
        <v>7</v>
      </c>
      <c r="H4" s="12">
        <v>10</v>
      </c>
      <c r="I4" t="s">
        <v>55</v>
      </c>
      <c r="J4" t="s">
        <v>13</v>
      </c>
      <c r="K4" s="1" t="s">
        <v>50</v>
      </c>
      <c r="L4" s="1" t="s">
        <v>26</v>
      </c>
      <c r="M4" s="1" t="s">
        <v>53</v>
      </c>
      <c r="N4" t="s">
        <v>18</v>
      </c>
      <c r="O4" t="s">
        <v>21</v>
      </c>
    </row>
    <row r="5" spans="1:15" x14ac:dyDescent="0.25">
      <c r="A5" t="s">
        <v>51</v>
      </c>
      <c r="B5" t="s">
        <v>42</v>
      </c>
      <c r="C5" s="4" t="str">
        <f>IF(_xlfn.XLOOKUP(B5,'Artist Links'!$A$1:$A$5,'Artist Links'!$C$1:$C$5, "")&lt;&gt;"", HYPERLINK(_xlfn.XLOOKUP(B5,'Artist Links'!$A$1:$A$5,'Artist Links'!$C$1:$C$5, ""), "Link"), "")</f>
        <v>Link</v>
      </c>
      <c r="D5" s="6">
        <v>16</v>
      </c>
      <c r="E5" s="10">
        <f t="shared" si="0"/>
        <v>0</v>
      </c>
      <c r="F5" s="1">
        <v>7</v>
      </c>
      <c r="H5" s="12">
        <v>15</v>
      </c>
      <c r="I5" t="s">
        <v>24</v>
      </c>
      <c r="J5" t="s">
        <v>56</v>
      </c>
      <c r="K5" t="s">
        <v>11</v>
      </c>
      <c r="L5" t="s">
        <v>15</v>
      </c>
      <c r="M5" t="s">
        <v>22</v>
      </c>
      <c r="N5" t="s">
        <v>32</v>
      </c>
    </row>
    <row r="6" spans="1:15" x14ac:dyDescent="0.25">
      <c r="A6" t="s">
        <v>17</v>
      </c>
      <c r="B6" t="s">
        <v>29</v>
      </c>
      <c r="C6" s="4" t="str">
        <f>IF(_xlfn.XLOOKUP(B6,'Artist Links'!$A$1:$A$5,'Artist Links'!$C$1:$C$5, "")&lt;&gt;"", HYPERLINK(_xlfn.XLOOKUP(B6,'Artist Links'!$A$1:$A$5,'Artist Links'!$C$1:$C$5, ""), "Link"), "")</f>
        <v>Link</v>
      </c>
      <c r="D6" s="6">
        <v>32</v>
      </c>
      <c r="E6" s="10">
        <f t="shared" si="0"/>
        <v>0</v>
      </c>
      <c r="F6">
        <v>6</v>
      </c>
    </row>
    <row r="7" spans="1:15" x14ac:dyDescent="0.25">
      <c r="A7" t="s">
        <v>23</v>
      </c>
      <c r="B7" t="s">
        <v>29</v>
      </c>
      <c r="C7" s="4" t="str">
        <f>IF(_xlfn.XLOOKUP(B7,'Artist Links'!$A$1:$A$5,'Artist Links'!$C$1:$C$5, "")&lt;&gt;"", HYPERLINK(_xlfn.XLOOKUP(B7,'Artist Links'!$A$1:$A$5,'Artist Links'!$C$1:$C$5, ""), "Link"), "")</f>
        <v>Link</v>
      </c>
      <c r="D7" s="6">
        <v>24</v>
      </c>
      <c r="E7" s="10">
        <f t="shared" si="0"/>
        <v>0</v>
      </c>
      <c r="F7" s="1">
        <v>6</v>
      </c>
      <c r="H7" s="2" t="s">
        <v>95</v>
      </c>
    </row>
    <row r="8" spans="1:15" x14ac:dyDescent="0.25">
      <c r="A8" t="s">
        <v>16</v>
      </c>
      <c r="B8" t="s">
        <v>29</v>
      </c>
      <c r="C8" s="4" t="str">
        <f>IF(_xlfn.XLOOKUP(B8,'Artist Links'!$A$1:$A$5,'Artist Links'!$C$1:$C$5, "")&lt;&gt;"", HYPERLINK(_xlfn.XLOOKUP(B8,'Artist Links'!$A$1:$A$5,'Artist Links'!$C$1:$C$5, ""), "Link"), "")</f>
        <v>Link</v>
      </c>
      <c r="D8" s="6">
        <v>0</v>
      </c>
      <c r="E8" s="10">
        <f t="shared" si="0"/>
        <v>0</v>
      </c>
      <c r="F8" s="1">
        <v>6</v>
      </c>
      <c r="H8" t="s">
        <v>70</v>
      </c>
    </row>
    <row r="9" spans="1:15" x14ac:dyDescent="0.25">
      <c r="A9" t="s">
        <v>12</v>
      </c>
      <c r="B9" s="3" t="s">
        <v>30</v>
      </c>
      <c r="C9" s="4" t="str">
        <f>IF(_xlfn.XLOOKUP(B9,'Artist Links'!$A$1:$A$5,'Artist Links'!$C$1:$C$5, "")&lt;&gt;"", HYPERLINK(_xlfn.XLOOKUP(B9,'Artist Links'!$A$1:$A$5,'Artist Links'!$C$1:$C$5, ""), "Link"), "")</f>
        <v/>
      </c>
      <c r="D9" s="6">
        <v>0</v>
      </c>
      <c r="E9" s="10">
        <f t="shared" si="0"/>
        <v>5</v>
      </c>
      <c r="F9">
        <v>14</v>
      </c>
      <c r="H9" t="s">
        <v>71</v>
      </c>
    </row>
    <row r="10" spans="1:15" x14ac:dyDescent="0.25">
      <c r="A10" t="s">
        <v>20</v>
      </c>
      <c r="B10" t="s">
        <v>31</v>
      </c>
      <c r="C10" s="4" t="str">
        <f>IF(_xlfn.XLOOKUP(B10,'Artist Links'!$A$1:$A$5,'Artist Links'!$C$1:$C$5, "")&lt;&gt;"", HYPERLINK(_xlfn.XLOOKUP(B10,'Artist Links'!$A$1:$A$5,'Artist Links'!$C$1:$C$5, ""), "Link"), "")</f>
        <v/>
      </c>
      <c r="D10" s="6">
        <v>0</v>
      </c>
      <c r="E10" s="10">
        <f t="shared" si="0"/>
        <v>5</v>
      </c>
      <c r="F10" s="1">
        <v>13</v>
      </c>
      <c r="H10" t="s">
        <v>72</v>
      </c>
    </row>
    <row r="11" spans="1:15" x14ac:dyDescent="0.25">
      <c r="A11" t="s">
        <v>54</v>
      </c>
      <c r="B11" t="s">
        <v>42</v>
      </c>
      <c r="C11" s="4" t="str">
        <f>IF(_xlfn.XLOOKUP(B11,'Artist Links'!$A$1:$A$5,'Artist Links'!$C$1:$C$5, "")&lt;&gt;"", HYPERLINK(_xlfn.XLOOKUP(B11,'Artist Links'!$A$1:$A$5,'Artist Links'!$C$1:$C$5, ""), "Link"), "")</f>
        <v>Link</v>
      </c>
      <c r="D11" s="6">
        <v>16</v>
      </c>
      <c r="E11" s="10">
        <f t="shared" si="0"/>
        <v>5</v>
      </c>
      <c r="F11" s="1">
        <v>7</v>
      </c>
      <c r="H11" t="s">
        <v>73</v>
      </c>
    </row>
    <row r="12" spans="1:15" x14ac:dyDescent="0.25">
      <c r="A12" t="s">
        <v>19</v>
      </c>
      <c r="B12" t="s">
        <v>34</v>
      </c>
      <c r="C12" s="4" t="str">
        <f>IF(_xlfn.XLOOKUP(B12,'Artist Links'!$A$1:$A$5,'Artist Links'!$C$1:$C$5, "")&lt;&gt;"", HYPERLINK(_xlfn.XLOOKUP(B12,'Artist Links'!$A$1:$A$5,'Artist Links'!$C$1:$C$5, ""), "Link"), "")</f>
        <v/>
      </c>
      <c r="D12" s="6">
        <v>0</v>
      </c>
      <c r="E12" s="10">
        <f t="shared" si="0"/>
        <v>5</v>
      </c>
      <c r="F12" s="1">
        <v>7</v>
      </c>
    </row>
    <row r="13" spans="1:15" x14ac:dyDescent="0.25">
      <c r="A13" t="s">
        <v>14</v>
      </c>
      <c r="B13" t="s">
        <v>35</v>
      </c>
      <c r="C13" s="4" t="str">
        <f>IF(_xlfn.XLOOKUP(B13,'Artist Links'!$A$1:$A$5,'Artist Links'!$C$1:$C$5, "")&lt;&gt;"", HYPERLINK(_xlfn.XLOOKUP(B13,'Artist Links'!$A$1:$A$5,'Artist Links'!$C$1:$C$5, ""), "Link"), "")</f>
        <v/>
      </c>
      <c r="D13" s="6">
        <v>0</v>
      </c>
      <c r="E13" s="10">
        <f t="shared" si="0"/>
        <v>5</v>
      </c>
      <c r="F13" s="1">
        <v>7</v>
      </c>
      <c r="H13" s="2" t="s">
        <v>78</v>
      </c>
    </row>
    <row r="14" spans="1:15" x14ac:dyDescent="0.25">
      <c r="A14" t="s">
        <v>10</v>
      </c>
      <c r="B14" t="s">
        <v>31</v>
      </c>
      <c r="C14" s="4" t="str">
        <f>IF(_xlfn.XLOOKUP(B14,'Artist Links'!$A$1:$A$5,'Artist Links'!$C$1:$C$5, "")&lt;&gt;"", HYPERLINK(_xlfn.XLOOKUP(B14,'Artist Links'!$A$1:$A$5,'Artist Links'!$C$1:$C$5, ""), "Link"), "")</f>
        <v/>
      </c>
      <c r="D14" s="6">
        <v>0</v>
      </c>
      <c r="E14" s="10">
        <f t="shared" si="0"/>
        <v>5</v>
      </c>
      <c r="F14" s="1">
        <v>7</v>
      </c>
      <c r="H14" s="11" t="s">
        <v>74</v>
      </c>
      <c r="I14" s="2"/>
      <c r="J14" s="2"/>
      <c r="K14" s="2"/>
    </row>
    <row r="15" spans="1:15" x14ac:dyDescent="0.25">
      <c r="A15" t="s">
        <v>58</v>
      </c>
      <c r="B15" t="s">
        <v>59</v>
      </c>
      <c r="D15" s="6">
        <v>0</v>
      </c>
      <c r="E15" s="10">
        <f t="shared" si="0"/>
        <v>5</v>
      </c>
      <c r="F15" s="1">
        <v>6</v>
      </c>
      <c r="H15" t="s">
        <v>75</v>
      </c>
    </row>
    <row r="16" spans="1:15" x14ac:dyDescent="0.25">
      <c r="A16" t="s">
        <v>13</v>
      </c>
      <c r="B16" t="s">
        <v>31</v>
      </c>
      <c r="C16" s="4" t="str">
        <f>IF(_xlfn.XLOOKUP(B16,'Artist Links'!$A$1:$A$5,'Artist Links'!$C$1:$C$5, "")&lt;&gt;"", HYPERLINK(_xlfn.XLOOKUP(B16,'Artist Links'!$A$1:$A$5,'Artist Links'!$C$1:$C$5, ""), "Link"), "")</f>
        <v/>
      </c>
      <c r="D16" s="6">
        <v>0</v>
      </c>
      <c r="E16" s="10">
        <f t="shared" si="0"/>
        <v>10</v>
      </c>
      <c r="F16">
        <v>8</v>
      </c>
      <c r="H16" t="s">
        <v>76</v>
      </c>
    </row>
    <row r="17" spans="1:10" x14ac:dyDescent="0.25">
      <c r="A17" t="s">
        <v>55</v>
      </c>
      <c r="B17" t="s">
        <v>42</v>
      </c>
      <c r="C17" s="4" t="str">
        <f>IF(_xlfn.XLOOKUP(B17,'Artist Links'!$A$1:$A$5,'Artist Links'!$C$1:$C$5, "")&lt;&gt;"", HYPERLINK(_xlfn.XLOOKUP(B17,'Artist Links'!$A$1:$A$5,'Artist Links'!$C$1:$C$5, ""), "Link"), "")</f>
        <v>Link</v>
      </c>
      <c r="D17" s="6">
        <v>16</v>
      </c>
      <c r="E17" s="10">
        <f t="shared" si="0"/>
        <v>10</v>
      </c>
      <c r="F17" s="1">
        <v>7</v>
      </c>
      <c r="H17" s="11" t="s">
        <v>77</v>
      </c>
      <c r="J17" s="1"/>
    </row>
    <row r="18" spans="1:10" x14ac:dyDescent="0.25">
      <c r="A18" t="s">
        <v>26</v>
      </c>
      <c r="B18" t="s">
        <v>33</v>
      </c>
      <c r="C18" s="4" t="str">
        <f>IF(_xlfn.XLOOKUP(B18,'Artist Links'!$A$1:$A$5,'Artist Links'!$C$1:$C$5, "")&lt;&gt;"", HYPERLINK(_xlfn.XLOOKUP(B18,'Artist Links'!$A$1:$A$5,'Artist Links'!$C$1:$C$5, ""), "Link"), "")</f>
        <v/>
      </c>
      <c r="D18" s="6">
        <v>0</v>
      </c>
      <c r="E18" s="10">
        <f t="shared" si="0"/>
        <v>10</v>
      </c>
      <c r="F18" s="1">
        <v>7</v>
      </c>
      <c r="J18" s="1"/>
    </row>
    <row r="19" spans="1:10" x14ac:dyDescent="0.25">
      <c r="A19" t="s">
        <v>53</v>
      </c>
      <c r="B19" t="s">
        <v>42</v>
      </c>
      <c r="C19" s="4" t="str">
        <f>IF(_xlfn.XLOOKUP(B19,'Artist Links'!$A$1:$A$5,'Artist Links'!$C$1:$C$5, "")&lt;&gt;"", HYPERLINK(_xlfn.XLOOKUP(B19,'Artist Links'!$A$1:$A$5,'Artist Links'!$C$1:$C$5, ""), "Link"), "")</f>
        <v>Link</v>
      </c>
      <c r="D19" s="6">
        <v>16</v>
      </c>
      <c r="E19" s="10">
        <f t="shared" si="0"/>
        <v>10</v>
      </c>
      <c r="F19" s="1">
        <v>7</v>
      </c>
      <c r="H19" s="2" t="s">
        <v>79</v>
      </c>
      <c r="J19" s="1"/>
    </row>
    <row r="20" spans="1:10" x14ac:dyDescent="0.25">
      <c r="A20" t="s">
        <v>18</v>
      </c>
      <c r="B20" t="s">
        <v>29</v>
      </c>
      <c r="C20" s="4" t="str">
        <f>IF(_xlfn.XLOOKUP(B20,'Artist Links'!$A$1:$A$5,'Artist Links'!$C$1:$C$5, "")&lt;&gt;"", HYPERLINK(_xlfn.XLOOKUP(B20,'Artist Links'!$A$1:$A$5,'Artist Links'!$C$1:$C$5, ""), "Link"), "")</f>
        <v>Link</v>
      </c>
      <c r="D20" s="6">
        <v>32</v>
      </c>
      <c r="E20" s="10">
        <f t="shared" si="0"/>
        <v>10</v>
      </c>
      <c r="F20" s="1">
        <v>7</v>
      </c>
      <c r="H20" t="s">
        <v>80</v>
      </c>
    </row>
    <row r="21" spans="1:10" x14ac:dyDescent="0.25">
      <c r="A21" t="s">
        <v>50</v>
      </c>
      <c r="B21" t="s">
        <v>29</v>
      </c>
      <c r="C21" s="4" t="str">
        <f>IF(_xlfn.XLOOKUP(B21,'Artist Links'!$A$1:$A$5,'Artist Links'!$C$1:$C$5, "")&lt;&gt;"", HYPERLINK(_xlfn.XLOOKUP(B21,'Artist Links'!$A$1:$A$5,'Artist Links'!$C$1:$C$5, ""), "Link"), "")</f>
        <v>Link</v>
      </c>
      <c r="D21" s="6">
        <v>24</v>
      </c>
      <c r="E21" s="10">
        <f t="shared" si="0"/>
        <v>10</v>
      </c>
      <c r="F21" s="1">
        <v>6</v>
      </c>
      <c r="H21" t="s">
        <v>81</v>
      </c>
    </row>
    <row r="22" spans="1:10" x14ac:dyDescent="0.25">
      <c r="A22" t="s">
        <v>21</v>
      </c>
      <c r="B22" t="s">
        <v>29</v>
      </c>
      <c r="C22" s="4" t="str">
        <f>IF(_xlfn.XLOOKUP(B22,'Artist Links'!$A$1:$A$5,'Artist Links'!$C$1:$C$5, "")&lt;&gt;"", HYPERLINK(_xlfn.XLOOKUP(B22,'Artist Links'!$A$1:$A$5,'Artist Links'!$C$1:$C$5, ""), "Link"), "")</f>
        <v>Link</v>
      </c>
      <c r="D22" s="6">
        <v>24</v>
      </c>
      <c r="E22" s="10">
        <f t="shared" si="0"/>
        <v>10</v>
      </c>
      <c r="F22" s="1">
        <v>6</v>
      </c>
    </row>
    <row r="23" spans="1:10" x14ac:dyDescent="0.25">
      <c r="A23" t="s">
        <v>32</v>
      </c>
      <c r="B23" t="s">
        <v>33</v>
      </c>
      <c r="C23" s="4" t="str">
        <f>IF(_xlfn.XLOOKUP(B23,'Artist Links'!$A$1:$A$5,'Artist Links'!$C$1:$C$5, "")&lt;&gt;"", HYPERLINK(_xlfn.XLOOKUP(B23,'Artist Links'!$A$1:$A$5,'Artist Links'!$C$1:$C$5, ""), "Link"), "")</f>
        <v/>
      </c>
      <c r="D23" s="6">
        <v>0</v>
      </c>
      <c r="E23" s="10">
        <f t="shared" si="0"/>
        <v>15</v>
      </c>
      <c r="F23" s="1">
        <v>8</v>
      </c>
      <c r="H23" s="2" t="s">
        <v>82</v>
      </c>
    </row>
    <row r="24" spans="1:10" x14ac:dyDescent="0.25">
      <c r="A24" t="s">
        <v>24</v>
      </c>
      <c r="B24" t="s">
        <v>42</v>
      </c>
      <c r="C24" s="4" t="str">
        <f>IF(_xlfn.XLOOKUP(B24,'Artist Links'!$A$1:$A$5,'Artist Links'!$C$1:$C$5, "")&lt;&gt;"", HYPERLINK(_xlfn.XLOOKUP(B24,'Artist Links'!$A$1:$A$5,'Artist Links'!$C$1:$C$5, ""), "Link"), "")</f>
        <v>Link</v>
      </c>
      <c r="D24" s="6">
        <v>16</v>
      </c>
      <c r="E24" s="10">
        <f t="shared" si="0"/>
        <v>15</v>
      </c>
      <c r="F24" s="1">
        <v>7</v>
      </c>
      <c r="H24" t="s">
        <v>83</v>
      </c>
    </row>
    <row r="25" spans="1:10" x14ac:dyDescent="0.25">
      <c r="A25" t="s">
        <v>56</v>
      </c>
      <c r="B25" t="s">
        <v>42</v>
      </c>
      <c r="C25" s="4" t="str">
        <f>IF(_xlfn.XLOOKUP(B25,'Artist Links'!$A$1:$A$5,'Artist Links'!$C$1:$C$5, "")&lt;&gt;"", HYPERLINK(_xlfn.XLOOKUP(B25,'Artist Links'!$A$1:$A$5,'Artist Links'!$C$1:$C$5, ""), "Link"), "")</f>
        <v>Link</v>
      </c>
      <c r="D25" s="6">
        <v>16</v>
      </c>
      <c r="E25" s="10">
        <f t="shared" si="0"/>
        <v>15</v>
      </c>
      <c r="F25" s="1">
        <v>7</v>
      </c>
      <c r="H25" t="s">
        <v>84</v>
      </c>
    </row>
    <row r="26" spans="1:10" x14ac:dyDescent="0.25">
      <c r="A26" t="s">
        <v>11</v>
      </c>
      <c r="B26" t="s">
        <v>35</v>
      </c>
      <c r="C26" s="4" t="str">
        <f>IF(_xlfn.XLOOKUP(B26,'Artist Links'!$A$1:$A$5,'Artist Links'!$C$1:$C$5, "")&lt;&gt;"", HYPERLINK(_xlfn.XLOOKUP(B26,'Artist Links'!$A$1:$A$5,'Artist Links'!$C$1:$C$5, ""), "Link"), "")</f>
        <v/>
      </c>
      <c r="D26" s="6">
        <v>0</v>
      </c>
      <c r="E26" s="10">
        <f t="shared" si="0"/>
        <v>15</v>
      </c>
      <c r="F26" s="1">
        <v>7</v>
      </c>
      <c r="H26" t="s">
        <v>85</v>
      </c>
    </row>
    <row r="27" spans="1:10" x14ac:dyDescent="0.25">
      <c r="A27" t="s">
        <v>22</v>
      </c>
      <c r="B27" t="s">
        <v>29</v>
      </c>
      <c r="C27" s="4" t="str">
        <f>IF(_xlfn.XLOOKUP(B27,'Artist Links'!$A$1:$A$5,'Artist Links'!$C$1:$C$5, "")&lt;&gt;"", HYPERLINK(_xlfn.XLOOKUP(B27,'Artist Links'!$A$1:$A$5,'Artist Links'!$C$1:$C$5, ""), "Link"), "")</f>
        <v>Link</v>
      </c>
      <c r="D27" s="6">
        <v>24</v>
      </c>
      <c r="E27" s="10">
        <f t="shared" si="0"/>
        <v>15</v>
      </c>
      <c r="F27">
        <v>6</v>
      </c>
    </row>
    <row r="28" spans="1:10" x14ac:dyDescent="0.25">
      <c r="A28" t="s">
        <v>15</v>
      </c>
      <c r="B28" t="s">
        <v>36</v>
      </c>
      <c r="C28" s="4" t="str">
        <f>IF(_xlfn.XLOOKUP(B28,'Artist Links'!$A$1:$A$5,'Artist Links'!$C$1:$C$5, "")&lt;&gt;"", HYPERLINK(_xlfn.XLOOKUP(B28,'Artist Links'!$A$1:$A$5,'Artist Links'!$C$1:$C$5, ""), "Link"), "")</f>
        <v/>
      </c>
      <c r="D28" s="6">
        <v>0</v>
      </c>
      <c r="E28" s="10">
        <f t="shared" si="0"/>
        <v>15</v>
      </c>
      <c r="F28" s="1">
        <v>6</v>
      </c>
      <c r="H28" s="2" t="s">
        <v>86</v>
      </c>
    </row>
    <row r="29" spans="1:10" x14ac:dyDescent="0.25">
      <c r="H29" t="s">
        <v>87</v>
      </c>
    </row>
    <row r="30" spans="1:10" x14ac:dyDescent="0.25">
      <c r="H30" t="s">
        <v>88</v>
      </c>
    </row>
    <row r="31" spans="1:10" x14ac:dyDescent="0.25">
      <c r="H31" t="s">
        <v>89</v>
      </c>
    </row>
    <row r="33" spans="8:14" x14ac:dyDescent="0.25">
      <c r="H33" t="s">
        <v>2</v>
      </c>
      <c r="I33" t="s">
        <v>96</v>
      </c>
      <c r="J33" t="s">
        <v>100</v>
      </c>
      <c r="K33" t="s">
        <v>101</v>
      </c>
      <c r="M33" t="s">
        <v>97</v>
      </c>
      <c r="N33">
        <v>500</v>
      </c>
    </row>
    <row r="34" spans="8:14" x14ac:dyDescent="0.25">
      <c r="H34">
        <v>0</v>
      </c>
      <c r="I34">
        <v>0</v>
      </c>
      <c r="M34" t="s">
        <v>99</v>
      </c>
      <c r="N34">
        <v>2.2000000000000002</v>
      </c>
    </row>
    <row r="35" spans="8:14" x14ac:dyDescent="0.25">
      <c r="H35">
        <v>1</v>
      </c>
      <c r="I35">
        <f>N33</f>
        <v>500</v>
      </c>
      <c r="J35">
        <f>I35-I34</f>
        <v>500</v>
      </c>
      <c r="K35">
        <f>I35/J35</f>
        <v>1</v>
      </c>
      <c r="M35" t="s">
        <v>98</v>
      </c>
      <c r="N35">
        <v>2</v>
      </c>
    </row>
    <row r="36" spans="8:14" x14ac:dyDescent="0.25">
      <c r="H36">
        <v>2</v>
      </c>
      <c r="I36">
        <f t="shared" ref="I36:I54" si="1">FLOOR(I35*$N$34, 1)</f>
        <v>1100</v>
      </c>
      <c r="J36">
        <f t="shared" ref="J36:J54" si="2">I36-I35</f>
        <v>600</v>
      </c>
      <c r="K36">
        <f t="shared" ref="K36:K54" si="3">I36/J36</f>
        <v>1.8333333333333333</v>
      </c>
    </row>
    <row r="37" spans="8:14" x14ac:dyDescent="0.25">
      <c r="H37">
        <v>3</v>
      </c>
      <c r="I37">
        <f t="shared" si="1"/>
        <v>2420</v>
      </c>
      <c r="J37">
        <f t="shared" si="2"/>
        <v>1320</v>
      </c>
      <c r="K37">
        <f t="shared" si="3"/>
        <v>1.8333333333333333</v>
      </c>
    </row>
    <row r="38" spans="8:14" x14ac:dyDescent="0.25">
      <c r="H38">
        <v>4</v>
      </c>
      <c r="I38">
        <f t="shared" si="1"/>
        <v>5324</v>
      </c>
      <c r="J38">
        <f t="shared" si="2"/>
        <v>2904</v>
      </c>
      <c r="K38">
        <f t="shared" si="3"/>
        <v>1.8333333333333333</v>
      </c>
    </row>
    <row r="39" spans="8:14" x14ac:dyDescent="0.25">
      <c r="H39">
        <v>5</v>
      </c>
      <c r="I39">
        <f t="shared" si="1"/>
        <v>11712</v>
      </c>
      <c r="J39">
        <f t="shared" si="2"/>
        <v>6388</v>
      </c>
      <c r="K39">
        <f t="shared" si="3"/>
        <v>1.833437695679399</v>
      </c>
    </row>
    <row r="40" spans="8:14" x14ac:dyDescent="0.25">
      <c r="H40">
        <v>6</v>
      </c>
      <c r="I40">
        <f t="shared" si="1"/>
        <v>25766</v>
      </c>
      <c r="J40">
        <f t="shared" si="2"/>
        <v>14054</v>
      </c>
      <c r="K40">
        <f t="shared" si="3"/>
        <v>1.8333570513732744</v>
      </c>
    </row>
    <row r="41" spans="8:14" x14ac:dyDescent="0.25">
      <c r="H41">
        <v>7</v>
      </c>
      <c r="I41">
        <f t="shared" si="1"/>
        <v>56685</v>
      </c>
      <c r="J41">
        <f t="shared" si="2"/>
        <v>30919</v>
      </c>
      <c r="K41">
        <f t="shared" si="3"/>
        <v>1.833338723762088</v>
      </c>
    </row>
    <row r="42" spans="8:14" x14ac:dyDescent="0.25">
      <c r="H42">
        <v>8</v>
      </c>
      <c r="I42">
        <f t="shared" si="1"/>
        <v>124707</v>
      </c>
      <c r="J42">
        <f t="shared" si="2"/>
        <v>68022</v>
      </c>
      <c r="K42">
        <f t="shared" si="3"/>
        <v>1.8333333333333333</v>
      </c>
    </row>
    <row r="43" spans="8:14" x14ac:dyDescent="0.25">
      <c r="H43">
        <v>9</v>
      </c>
      <c r="I43">
        <f t="shared" si="1"/>
        <v>274355</v>
      </c>
      <c r="J43">
        <f t="shared" si="2"/>
        <v>149648</v>
      </c>
      <c r="K43">
        <f t="shared" si="3"/>
        <v>1.8333355607826365</v>
      </c>
    </row>
    <row r="44" spans="8:14" x14ac:dyDescent="0.25">
      <c r="H44">
        <v>10</v>
      </c>
      <c r="I44">
        <f t="shared" si="1"/>
        <v>603581</v>
      </c>
      <c r="J44">
        <f t="shared" si="2"/>
        <v>329226</v>
      </c>
      <c r="K44">
        <f t="shared" si="3"/>
        <v>1.8333333333333333</v>
      </c>
    </row>
    <row r="45" spans="8:14" x14ac:dyDescent="0.25">
      <c r="H45">
        <v>11</v>
      </c>
      <c r="I45">
        <f t="shared" si="1"/>
        <v>1327878</v>
      </c>
      <c r="J45">
        <f t="shared" si="2"/>
        <v>724297</v>
      </c>
      <c r="K45">
        <f t="shared" si="3"/>
        <v>1.8333335634415164</v>
      </c>
    </row>
    <row r="46" spans="8:14" x14ac:dyDescent="0.25">
      <c r="H46">
        <v>12</v>
      </c>
      <c r="I46">
        <f t="shared" si="1"/>
        <v>2921331</v>
      </c>
      <c r="J46">
        <f t="shared" si="2"/>
        <v>1593453</v>
      </c>
      <c r="K46">
        <f t="shared" si="3"/>
        <v>1.8333336471172981</v>
      </c>
    </row>
    <row r="47" spans="8:14" x14ac:dyDescent="0.25">
      <c r="H47">
        <v>13</v>
      </c>
      <c r="I47">
        <f t="shared" si="1"/>
        <v>6426928</v>
      </c>
      <c r="J47">
        <f t="shared" si="2"/>
        <v>3505597</v>
      </c>
      <c r="K47">
        <f t="shared" si="3"/>
        <v>1.8333333808763528</v>
      </c>
    </row>
    <row r="48" spans="8:14" x14ac:dyDescent="0.25">
      <c r="H48">
        <v>14</v>
      </c>
      <c r="I48">
        <f t="shared" si="1"/>
        <v>14139241</v>
      </c>
      <c r="J48">
        <f t="shared" si="2"/>
        <v>7712313</v>
      </c>
      <c r="K48">
        <f t="shared" si="3"/>
        <v>1.8333333981647271</v>
      </c>
    </row>
    <row r="49" spans="8:11" x14ac:dyDescent="0.25">
      <c r="H49">
        <v>15</v>
      </c>
      <c r="I49">
        <f t="shared" si="1"/>
        <v>31106330</v>
      </c>
      <c r="J49">
        <f t="shared" si="2"/>
        <v>16967089</v>
      </c>
      <c r="K49">
        <f t="shared" si="3"/>
        <v>1.8333333431562715</v>
      </c>
    </row>
    <row r="50" spans="8:11" x14ac:dyDescent="0.25">
      <c r="H50">
        <v>16</v>
      </c>
      <c r="I50">
        <f t="shared" si="1"/>
        <v>68433926</v>
      </c>
      <c r="J50">
        <f t="shared" si="2"/>
        <v>37327596</v>
      </c>
      <c r="K50">
        <f t="shared" si="3"/>
        <v>1.8333333333333333</v>
      </c>
    </row>
    <row r="51" spans="8:11" x14ac:dyDescent="0.25">
      <c r="H51">
        <v>17</v>
      </c>
      <c r="I51">
        <f t="shared" si="1"/>
        <v>150554637</v>
      </c>
      <c r="J51">
        <f t="shared" si="2"/>
        <v>82120711</v>
      </c>
      <c r="K51">
        <f t="shared" si="3"/>
        <v>1.833333335362866</v>
      </c>
    </row>
    <row r="52" spans="8:11" x14ac:dyDescent="0.25">
      <c r="H52">
        <v>18</v>
      </c>
      <c r="I52">
        <f t="shared" si="1"/>
        <v>331220201</v>
      </c>
      <c r="J52">
        <f t="shared" si="2"/>
        <v>180665564</v>
      </c>
      <c r="K52">
        <f t="shared" si="3"/>
        <v>1.8333333351783629</v>
      </c>
    </row>
    <row r="53" spans="8:11" x14ac:dyDescent="0.25">
      <c r="H53">
        <v>19</v>
      </c>
      <c r="I53">
        <f t="shared" si="1"/>
        <v>728684442</v>
      </c>
      <c r="J53">
        <f t="shared" si="2"/>
        <v>397464241</v>
      </c>
      <c r="K53">
        <f t="shared" si="3"/>
        <v>1.8333333337526583</v>
      </c>
    </row>
    <row r="54" spans="8:11" x14ac:dyDescent="0.25">
      <c r="H54">
        <v>20</v>
      </c>
      <c r="I54">
        <f t="shared" si="1"/>
        <v>1603105772</v>
      </c>
      <c r="J54">
        <f t="shared" si="2"/>
        <v>874421330</v>
      </c>
      <c r="K54">
        <f t="shared" si="3"/>
        <v>1.8333333337145379</v>
      </c>
    </row>
  </sheetData>
  <autoFilter ref="A1:F21" xr:uid="{DE796829-81F8-4DDB-A026-28A5EA19C969}">
    <sortState xmlns:xlrd2="http://schemas.microsoft.com/office/spreadsheetml/2017/richdata2" ref="A2:F28">
      <sortCondition ref="E1:E21"/>
    </sortState>
  </autoFilter>
  <mergeCells count="1">
    <mergeCell ref="I1:O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Plant Level Tracking</vt:lpstr>
      <vt:lpstr>New Pot Prices Workout</vt:lpstr>
      <vt:lpstr>Artist Links</vt:lpstr>
      <vt:lpstr>Exp Gain Per Water (Baseline)</vt:lpstr>
      <vt:lpstr>Exp Gain Per Water (Multiple)</vt:lpstr>
      <vt:lpstr>Plant Level Tracking OLD NEW</vt:lpstr>
      <vt:lpstr>TotalMultiplier</vt:lpstr>
      <vt:lpstr>WATER_COUNT_DIVISOR</vt:lpstr>
      <vt:lpstr>WATER_COUNT_MULTIPLIER</vt:lpstr>
      <vt:lpstr>WATERS_PER_DAY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Bartlett</dc:creator>
  <cp:lastModifiedBy>Kae</cp:lastModifiedBy>
  <dcterms:created xsi:type="dcterms:W3CDTF">2020-07-16T12:53:37Z</dcterms:created>
  <dcterms:modified xsi:type="dcterms:W3CDTF">2021-03-29T08:51:19Z</dcterms:modified>
</cp:coreProperties>
</file>